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ymauseth/Alviss Consulting Dropbox/ECA SME TT October 2023/Workbooks October 2023- LOCKED/WB Qld/"/>
    </mc:Choice>
  </mc:AlternateContent>
  <xr:revisionPtr revIDLastSave="0" documentId="13_ncr:1_{7B67E3F2-025B-8F4F-AA82-23AC24545BE9}" xr6:coauthVersionLast="47" xr6:coauthVersionMax="47" xr10:uidLastSave="{00000000-0000-0000-0000-000000000000}"/>
  <workbookProtection workbookAlgorithmName="SHA-512" workbookHashValue="1iW58+cXHS82C78W+G5ac5/Z//88kR4aHeoFlRAC12cw9iuE2bMk0P//qAELU6NoHSe7uIjJeXG5HmDMxZ6qyA==" workbookSaltValue="2y9Dmz2l8QiQAJzo79Z5/A==" workbookSpinCount="100000" lockStructure="1"/>
  <bookViews>
    <workbookView xWindow="1540" yWindow="500" windowWidth="39460" windowHeight="21760" activeTab="1" xr2:uid="{00000000-000D-0000-FFFF-FFFF00000000}"/>
  </bookViews>
  <sheets>
    <sheet name="Notes" sheetId="3" r:id="rId1"/>
    <sheet name="QLD Bills October 2023" sheetId="31" r:id="rId2"/>
    <sheet name="QLD Bills April 2023" sheetId="29" r:id="rId3"/>
    <sheet name="QLD Bills October 2022" sheetId="27" r:id="rId4"/>
    <sheet name="QLD Bills April 2022" sheetId="25" r:id="rId5"/>
    <sheet name="QLD Bills October 2021" sheetId="23" r:id="rId6"/>
    <sheet name="QLD Bills April 2021" sheetId="20" r:id="rId7"/>
    <sheet name="QLD Bills October 2020" sheetId="19" r:id="rId8"/>
    <sheet name="QLD Bills April 2020" sheetId="17" r:id="rId9"/>
    <sheet name="QLD Bills October 2019" sheetId="15" r:id="rId10"/>
    <sheet name="QLD Bills April 2019" sheetId="13" r:id="rId11"/>
    <sheet name="QLD Bills October 2018" sheetId="11" r:id="rId12"/>
    <sheet name="QLD Bills April 2018" sheetId="9" r:id="rId13"/>
    <sheet name="QLD Bills October 2017" sheetId="7" r:id="rId14"/>
    <sheet name="QLD Bills April 2017" sheetId="5" r:id="rId15"/>
    <sheet name="QLD Bills April 2016" sheetId="2" r:id="rId16"/>
    <sheet name="QLD Oct 2023" sheetId="30" state="hidden" r:id="rId17"/>
    <sheet name="QLD Apr 2023" sheetId="28" state="hidden" r:id="rId18"/>
    <sheet name="QLD Oct 2022" sheetId="26" state="hidden" r:id="rId19"/>
    <sheet name="QLD Apr 2022" sheetId="24" state="hidden" r:id="rId20"/>
    <sheet name="QLD Oct 2021" sheetId="22" state="hidden" r:id="rId21"/>
    <sheet name="QLD Apr 2021" sheetId="21" state="hidden" r:id="rId22"/>
    <sheet name="QLD Oct 2020" sheetId="18" state="hidden" r:id="rId23"/>
    <sheet name="QLD Apr 2020" sheetId="16" state="hidden" r:id="rId24"/>
    <sheet name="QLD Oct 2019" sheetId="14" state="hidden" r:id="rId25"/>
    <sheet name="QLD Apr 2019" sheetId="12" state="hidden" r:id="rId26"/>
    <sheet name="QLD Oct 2018" sheetId="10" state="hidden" r:id="rId27"/>
    <sheet name="QLD Apr 2018" sheetId="8" state="hidden" r:id="rId28"/>
    <sheet name="QLD Oct 2017" sheetId="6" state="hidden" r:id="rId29"/>
    <sheet name="QLD Apr 2017" sheetId="4" state="hidden" r:id="rId30"/>
    <sheet name="QLD Apr 2016" sheetId="1" state="hidden" r:id="rId31"/>
  </sheets>
  <calcPr calcId="191029" calcMode="autoNoTable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1" i="31" l="1"/>
  <c r="X21" i="31"/>
  <c r="W21" i="31"/>
  <c r="V21" i="31"/>
  <c r="Z21" i="31" s="1"/>
  <c r="E21" i="31"/>
  <c r="L21" i="31" s="1"/>
  <c r="D21" i="31"/>
  <c r="C21" i="31"/>
  <c r="B21" i="31"/>
  <c r="AA21" i="31" s="1"/>
  <c r="Y20" i="31"/>
  <c r="X20" i="31"/>
  <c r="W20" i="31"/>
  <c r="V20" i="31"/>
  <c r="R20" i="31"/>
  <c r="Q20" i="31"/>
  <c r="P20" i="31"/>
  <c r="O20" i="31"/>
  <c r="N20" i="31"/>
  <c r="L20" i="31"/>
  <c r="K20" i="31"/>
  <c r="J20" i="31"/>
  <c r="I20" i="31"/>
  <c r="H20" i="31"/>
  <c r="E20" i="31"/>
  <c r="G20" i="31" s="1"/>
  <c r="D20" i="31"/>
  <c r="C20" i="31"/>
  <c r="B20" i="31"/>
  <c r="AA20" i="31" s="1"/>
  <c r="A20" i="31"/>
  <c r="Y19" i="31"/>
  <c r="X19" i="31"/>
  <c r="W19" i="31"/>
  <c r="V19" i="31"/>
  <c r="E19" i="31"/>
  <c r="G19" i="31" s="1"/>
  <c r="D19" i="31"/>
  <c r="C19" i="31"/>
  <c r="B19" i="31"/>
  <c r="AA19" i="31" s="1"/>
  <c r="Y18" i="31"/>
  <c r="X18" i="31"/>
  <c r="W18" i="31"/>
  <c r="V18" i="31"/>
  <c r="Q18" i="31"/>
  <c r="P18" i="31"/>
  <c r="O18" i="31"/>
  <c r="K18" i="31"/>
  <c r="J18" i="31"/>
  <c r="I18" i="31"/>
  <c r="E18" i="31"/>
  <c r="H18" i="31" s="1"/>
  <c r="D18" i="31"/>
  <c r="C18" i="31"/>
  <c r="B18" i="31"/>
  <c r="A18" i="31"/>
  <c r="Y17" i="31"/>
  <c r="X17" i="31"/>
  <c r="W17" i="31"/>
  <c r="V17" i="31"/>
  <c r="E17" i="31"/>
  <c r="L17" i="31" s="1"/>
  <c r="D17" i="31"/>
  <c r="C17" i="31"/>
  <c r="B17" i="31"/>
  <c r="AA17" i="31" s="1"/>
  <c r="Y16" i="31"/>
  <c r="X16" i="31"/>
  <c r="W16" i="31"/>
  <c r="V16" i="31"/>
  <c r="E16" i="31"/>
  <c r="L16" i="31" s="1"/>
  <c r="D16" i="31"/>
  <c r="C16" i="31"/>
  <c r="B16" i="31"/>
  <c r="AA16" i="31" s="1"/>
  <c r="Y15" i="31"/>
  <c r="X15" i="31"/>
  <c r="W15" i="31"/>
  <c r="V15" i="31"/>
  <c r="Z15" i="31" s="1"/>
  <c r="Q15" i="31"/>
  <c r="K15" i="31"/>
  <c r="E15" i="31"/>
  <c r="I15" i="31" s="1"/>
  <c r="D15" i="31"/>
  <c r="C15" i="31"/>
  <c r="B15" i="31"/>
  <c r="AA15" i="31" s="1"/>
  <c r="Y14" i="31"/>
  <c r="X14" i="31"/>
  <c r="W14" i="31"/>
  <c r="V14" i="31"/>
  <c r="Q14" i="31"/>
  <c r="P14" i="31"/>
  <c r="O14" i="31"/>
  <c r="K14" i="31"/>
  <c r="J14" i="31"/>
  <c r="I14" i="31"/>
  <c r="E14" i="31"/>
  <c r="L14" i="31" s="1"/>
  <c r="D14" i="31"/>
  <c r="C14" i="31"/>
  <c r="B14" i="31"/>
  <c r="AA14" i="31" s="1"/>
  <c r="Y13" i="31"/>
  <c r="X13" i="31"/>
  <c r="W13" i="31"/>
  <c r="V13" i="31"/>
  <c r="R13" i="31"/>
  <c r="Q13" i="31"/>
  <c r="P13" i="31"/>
  <c r="O13" i="31"/>
  <c r="N13" i="31"/>
  <c r="L13" i="31"/>
  <c r="K13" i="31"/>
  <c r="J13" i="31"/>
  <c r="I13" i="31"/>
  <c r="H13" i="31"/>
  <c r="E13" i="31"/>
  <c r="F13" i="31" s="1"/>
  <c r="M13" i="31" s="1"/>
  <c r="D13" i="31"/>
  <c r="C13" i="31"/>
  <c r="B13" i="31"/>
  <c r="AA13" i="31" s="1"/>
  <c r="A13" i="31"/>
  <c r="Y12" i="31"/>
  <c r="X12" i="31"/>
  <c r="W12" i="31"/>
  <c r="V12" i="31"/>
  <c r="Q12" i="31"/>
  <c r="P12" i="31"/>
  <c r="O12" i="31"/>
  <c r="K12" i="31"/>
  <c r="J12" i="31"/>
  <c r="I12" i="31"/>
  <c r="E12" i="31"/>
  <c r="G12" i="31" s="1"/>
  <c r="D12" i="31"/>
  <c r="C12" i="31"/>
  <c r="B12" i="31"/>
  <c r="AA12" i="31" s="1"/>
  <c r="Y11" i="31"/>
  <c r="X11" i="31"/>
  <c r="W11" i="31"/>
  <c r="V11" i="31"/>
  <c r="Q11" i="31"/>
  <c r="P11" i="31"/>
  <c r="O11" i="31"/>
  <c r="K11" i="31"/>
  <c r="J11" i="31"/>
  <c r="I11" i="31"/>
  <c r="E11" i="31"/>
  <c r="F11" i="31" s="1"/>
  <c r="D11" i="31"/>
  <c r="C11" i="31"/>
  <c r="B11" i="31"/>
  <c r="AA11" i="31" s="1"/>
  <c r="Y10" i="31"/>
  <c r="X10" i="31"/>
  <c r="W10" i="31"/>
  <c r="V10" i="31"/>
  <c r="Q10" i="31"/>
  <c r="P10" i="31"/>
  <c r="O10" i="31"/>
  <c r="K10" i="31"/>
  <c r="J10" i="31"/>
  <c r="I10" i="31"/>
  <c r="E10" i="31"/>
  <c r="G10" i="31" s="1"/>
  <c r="D10" i="31"/>
  <c r="C10" i="31"/>
  <c r="B10" i="31"/>
  <c r="AA10" i="31" s="1"/>
  <c r="Y9" i="31"/>
  <c r="X9" i="31"/>
  <c r="W9" i="31"/>
  <c r="V9" i="31"/>
  <c r="Q9" i="31"/>
  <c r="P9" i="31"/>
  <c r="O9" i="31"/>
  <c r="N9" i="31"/>
  <c r="K9" i="31"/>
  <c r="J9" i="31"/>
  <c r="I9" i="31"/>
  <c r="H9" i="31"/>
  <c r="E9" i="31"/>
  <c r="G9" i="31" s="1"/>
  <c r="D9" i="31"/>
  <c r="C9" i="31"/>
  <c r="B9" i="31"/>
  <c r="AA9" i="31" s="1"/>
  <c r="Y8" i="31"/>
  <c r="X8" i="31"/>
  <c r="W8" i="31"/>
  <c r="V8" i="31"/>
  <c r="R8" i="31"/>
  <c r="Q8" i="31"/>
  <c r="P8" i="31"/>
  <c r="O8" i="31"/>
  <c r="N8" i="31"/>
  <c r="L8" i="31"/>
  <c r="K8" i="31"/>
  <c r="J8" i="31"/>
  <c r="I8" i="31"/>
  <c r="H8" i="31"/>
  <c r="E8" i="31"/>
  <c r="G8" i="31" s="1"/>
  <c r="D8" i="31"/>
  <c r="C8" i="31"/>
  <c r="B8" i="31"/>
  <c r="AA8" i="31" s="1"/>
  <c r="A8" i="31"/>
  <c r="AA18" i="31"/>
  <c r="F15" i="31"/>
  <c r="P15" i="31" s="1"/>
  <c r="Y21" i="29"/>
  <c r="X21" i="29"/>
  <c r="W21" i="29"/>
  <c r="V21" i="29"/>
  <c r="Z21" i="29" s="1"/>
  <c r="E21" i="29"/>
  <c r="H21" i="29" s="1"/>
  <c r="D21" i="29"/>
  <c r="C21" i="29"/>
  <c r="B21" i="29"/>
  <c r="AA21" i="29" s="1"/>
  <c r="Y20" i="29"/>
  <c r="X20" i="29"/>
  <c r="W20" i="29"/>
  <c r="V20" i="29"/>
  <c r="R20" i="29"/>
  <c r="Q20" i="29"/>
  <c r="P20" i="29"/>
  <c r="O20" i="29"/>
  <c r="N20" i="29"/>
  <c r="L20" i="29"/>
  <c r="K20" i="29"/>
  <c r="J20" i="29"/>
  <c r="I20" i="29"/>
  <c r="H20" i="29"/>
  <c r="E20" i="29"/>
  <c r="G20" i="29" s="1"/>
  <c r="D20" i="29"/>
  <c r="C20" i="29"/>
  <c r="B20" i="29"/>
  <c r="AA20" i="29" s="1"/>
  <c r="A20" i="29"/>
  <c r="Y19" i="29"/>
  <c r="X19" i="29"/>
  <c r="Z19" i="29" s="1"/>
  <c r="W19" i="29"/>
  <c r="V19" i="29"/>
  <c r="E19" i="29"/>
  <c r="L19" i="29" s="1"/>
  <c r="D19" i="29"/>
  <c r="C19" i="29"/>
  <c r="B19" i="29"/>
  <c r="AA19" i="29" s="1"/>
  <c r="Y18" i="29"/>
  <c r="X18" i="29"/>
  <c r="W18" i="29"/>
  <c r="V18" i="29"/>
  <c r="Q18" i="29"/>
  <c r="P18" i="29"/>
  <c r="O18" i="29"/>
  <c r="K18" i="29"/>
  <c r="J18" i="29"/>
  <c r="I18" i="29"/>
  <c r="E18" i="29"/>
  <c r="H18" i="29" s="1"/>
  <c r="D18" i="29"/>
  <c r="C18" i="29"/>
  <c r="B18" i="29"/>
  <c r="AA18" i="29" s="1"/>
  <c r="A18" i="29"/>
  <c r="Y17" i="29"/>
  <c r="X17" i="29"/>
  <c r="W17" i="29"/>
  <c r="V17" i="29"/>
  <c r="E17" i="29"/>
  <c r="J17" i="29" s="1"/>
  <c r="D17" i="29"/>
  <c r="C17" i="29"/>
  <c r="B17" i="29"/>
  <c r="AA17" i="29" s="1"/>
  <c r="Y16" i="29"/>
  <c r="X16" i="29"/>
  <c r="W16" i="29"/>
  <c r="V16" i="29"/>
  <c r="E16" i="29"/>
  <c r="H16" i="29" s="1"/>
  <c r="D16" i="29"/>
  <c r="C16" i="29"/>
  <c r="B16" i="29"/>
  <c r="AA16" i="29" s="1"/>
  <c r="Y15" i="29"/>
  <c r="X15" i="29"/>
  <c r="W15" i="29"/>
  <c r="V15" i="29"/>
  <c r="Q15" i="29"/>
  <c r="K15" i="29"/>
  <c r="E15" i="29"/>
  <c r="J15" i="29" s="1"/>
  <c r="D15" i="29"/>
  <c r="C15" i="29"/>
  <c r="B15" i="29"/>
  <c r="AA15" i="29" s="1"/>
  <c r="Y14" i="29"/>
  <c r="X14" i="29"/>
  <c r="W14" i="29"/>
  <c r="V14" i="29"/>
  <c r="Q14" i="29"/>
  <c r="P14" i="29"/>
  <c r="O14" i="29"/>
  <c r="K14" i="29"/>
  <c r="J14" i="29"/>
  <c r="I14" i="29"/>
  <c r="E14" i="29"/>
  <c r="L14" i="29" s="1"/>
  <c r="D14" i="29"/>
  <c r="C14" i="29"/>
  <c r="B14" i="29"/>
  <c r="AA14" i="29" s="1"/>
  <c r="Y13" i="29"/>
  <c r="X13" i="29"/>
  <c r="W13" i="29"/>
  <c r="V13" i="29"/>
  <c r="R13" i="29"/>
  <c r="Q13" i="29"/>
  <c r="P13" i="29"/>
  <c r="O13" i="29"/>
  <c r="N13" i="29"/>
  <c r="L13" i="29"/>
  <c r="K13" i="29"/>
  <c r="J13" i="29"/>
  <c r="I13" i="29"/>
  <c r="H13" i="29"/>
  <c r="E13" i="29"/>
  <c r="G13" i="29" s="1"/>
  <c r="D13" i="29"/>
  <c r="C13" i="29"/>
  <c r="B13" i="29"/>
  <c r="AA13" i="29" s="1"/>
  <c r="A13" i="29"/>
  <c r="Y12" i="29"/>
  <c r="X12" i="29"/>
  <c r="W12" i="29"/>
  <c r="V12" i="29"/>
  <c r="Q12" i="29"/>
  <c r="P12" i="29"/>
  <c r="O12" i="29"/>
  <c r="K12" i="29"/>
  <c r="J12" i="29"/>
  <c r="I12" i="29"/>
  <c r="E12" i="29"/>
  <c r="H12" i="29" s="1"/>
  <c r="D12" i="29"/>
  <c r="C12" i="29"/>
  <c r="B12" i="29"/>
  <c r="AA12" i="29" s="1"/>
  <c r="Y11" i="29"/>
  <c r="X11" i="29"/>
  <c r="W11" i="29"/>
  <c r="V11" i="29"/>
  <c r="Q11" i="29"/>
  <c r="P11" i="29"/>
  <c r="O11" i="29"/>
  <c r="L11" i="29"/>
  <c r="K11" i="29"/>
  <c r="J11" i="29"/>
  <c r="I11" i="29"/>
  <c r="E11" i="29"/>
  <c r="G11" i="29" s="1"/>
  <c r="D11" i="29"/>
  <c r="C11" i="29"/>
  <c r="B11" i="29"/>
  <c r="AA11" i="29" s="1"/>
  <c r="Y10" i="29"/>
  <c r="Z10" i="29" s="1"/>
  <c r="X10" i="29"/>
  <c r="W10" i="29"/>
  <c r="V10" i="29"/>
  <c r="Q10" i="29"/>
  <c r="P10" i="29"/>
  <c r="O10" i="29"/>
  <c r="K10" i="29"/>
  <c r="J10" i="29"/>
  <c r="I10" i="29"/>
  <c r="E10" i="29"/>
  <c r="L10" i="29" s="1"/>
  <c r="D10" i="29"/>
  <c r="C10" i="29"/>
  <c r="B10" i="29"/>
  <c r="AA10" i="29" s="1"/>
  <c r="Y9" i="29"/>
  <c r="X9" i="29"/>
  <c r="W9" i="29"/>
  <c r="Z9" i="29" s="1"/>
  <c r="V9" i="29"/>
  <c r="Q9" i="29"/>
  <c r="P9" i="29"/>
  <c r="O9" i="29"/>
  <c r="N9" i="29"/>
  <c r="K9" i="29"/>
  <c r="J9" i="29"/>
  <c r="I9" i="29"/>
  <c r="H9" i="29"/>
  <c r="E9" i="29"/>
  <c r="G9" i="29" s="1"/>
  <c r="D9" i="29"/>
  <c r="C9" i="29"/>
  <c r="B9" i="29"/>
  <c r="AA9" i="29" s="1"/>
  <c r="Y8" i="29"/>
  <c r="X8" i="29"/>
  <c r="W8" i="29"/>
  <c r="V8" i="29"/>
  <c r="R8" i="29"/>
  <c r="Q8" i="29"/>
  <c r="P8" i="29"/>
  <c r="O8" i="29"/>
  <c r="N8" i="29"/>
  <c r="L8" i="29"/>
  <c r="K8" i="29"/>
  <c r="J8" i="29"/>
  <c r="I8" i="29"/>
  <c r="H8" i="29"/>
  <c r="E8" i="29"/>
  <c r="F8" i="29" s="1"/>
  <c r="M8" i="29" s="1"/>
  <c r="D8" i="29"/>
  <c r="C8" i="29"/>
  <c r="B8" i="29"/>
  <c r="AA8" i="29" s="1"/>
  <c r="A8" i="29"/>
  <c r="F11" i="29"/>
  <c r="N11" i="29" s="1"/>
  <c r="F10" i="29"/>
  <c r="M10" i="29" s="1"/>
  <c r="AG21" i="27"/>
  <c r="AF21" i="27"/>
  <c r="Y21" i="27"/>
  <c r="X21" i="27"/>
  <c r="W21" i="27"/>
  <c r="V21" i="27"/>
  <c r="L21" i="27"/>
  <c r="K21" i="27"/>
  <c r="E21" i="27"/>
  <c r="H21" i="27" s="1"/>
  <c r="D21" i="27"/>
  <c r="C21" i="27"/>
  <c r="B21" i="27"/>
  <c r="AA21" i="27" s="1"/>
  <c r="AG20" i="27"/>
  <c r="AF20" i="27"/>
  <c r="Y20" i="27"/>
  <c r="X20" i="27"/>
  <c r="W20" i="27"/>
  <c r="V20" i="27"/>
  <c r="R20" i="27"/>
  <c r="Q20" i="27"/>
  <c r="P20" i="27"/>
  <c r="O20" i="27"/>
  <c r="N20" i="27"/>
  <c r="L20" i="27"/>
  <c r="K20" i="27"/>
  <c r="J20" i="27"/>
  <c r="I20" i="27"/>
  <c r="H20" i="27"/>
  <c r="E20" i="27"/>
  <c r="G20" i="27" s="1"/>
  <c r="D20" i="27"/>
  <c r="C20" i="27"/>
  <c r="B20" i="27"/>
  <c r="AA20" i="27" s="1"/>
  <c r="A20" i="27"/>
  <c r="AG19" i="27"/>
  <c r="AF19" i="27"/>
  <c r="Y19" i="27"/>
  <c r="X19" i="27"/>
  <c r="W19" i="27"/>
  <c r="V19" i="27"/>
  <c r="E19" i="27"/>
  <c r="L19" i="27" s="1"/>
  <c r="D19" i="27"/>
  <c r="C19" i="27"/>
  <c r="B19" i="27"/>
  <c r="AA19" i="27" s="1"/>
  <c r="AG18" i="27"/>
  <c r="AF18" i="27"/>
  <c r="Y18" i="27"/>
  <c r="X18" i="27"/>
  <c r="W18" i="27"/>
  <c r="V18" i="27"/>
  <c r="Q18" i="27"/>
  <c r="P18" i="27"/>
  <c r="O18" i="27"/>
  <c r="K18" i="27"/>
  <c r="J18" i="27"/>
  <c r="I18" i="27"/>
  <c r="E18" i="27"/>
  <c r="G18" i="27" s="1"/>
  <c r="D18" i="27"/>
  <c r="C18" i="27"/>
  <c r="B18" i="27"/>
  <c r="A18" i="27"/>
  <c r="AG17" i="27"/>
  <c r="AF17" i="27"/>
  <c r="Y17" i="27"/>
  <c r="X17" i="27"/>
  <c r="W17" i="27"/>
  <c r="V17" i="27"/>
  <c r="E17" i="27"/>
  <c r="H17" i="27" s="1"/>
  <c r="D17" i="27"/>
  <c r="C17" i="27"/>
  <c r="B17" i="27"/>
  <c r="AA17" i="27" s="1"/>
  <c r="AG16" i="27"/>
  <c r="AF16" i="27"/>
  <c r="Y16" i="27"/>
  <c r="X16" i="27"/>
  <c r="W16" i="27"/>
  <c r="V16" i="27"/>
  <c r="E16" i="27"/>
  <c r="L16" i="27" s="1"/>
  <c r="D16" i="27"/>
  <c r="C16" i="27"/>
  <c r="B16" i="27"/>
  <c r="AA16" i="27" s="1"/>
  <c r="AG15" i="27"/>
  <c r="AF15" i="27"/>
  <c r="Y15" i="27"/>
  <c r="X15" i="27"/>
  <c r="W15" i="27"/>
  <c r="V15" i="27"/>
  <c r="Q15" i="27"/>
  <c r="K15" i="27"/>
  <c r="E15" i="27"/>
  <c r="L15" i="27" s="1"/>
  <c r="D15" i="27"/>
  <c r="C15" i="27"/>
  <c r="B15" i="27"/>
  <c r="AA15" i="27" s="1"/>
  <c r="AG14" i="27"/>
  <c r="AF14" i="27"/>
  <c r="Y14" i="27"/>
  <c r="X14" i="27"/>
  <c r="W14" i="27"/>
  <c r="V14" i="27"/>
  <c r="Q14" i="27"/>
  <c r="P14" i="27"/>
  <c r="O14" i="27"/>
  <c r="K14" i="27"/>
  <c r="J14" i="27"/>
  <c r="I14" i="27"/>
  <c r="E14" i="27"/>
  <c r="G14" i="27" s="1"/>
  <c r="D14" i="27"/>
  <c r="C14" i="27"/>
  <c r="B14" i="27"/>
  <c r="AA14" i="27" s="1"/>
  <c r="AG13" i="27"/>
  <c r="AF13" i="27"/>
  <c r="Y13" i="27"/>
  <c r="X13" i="27"/>
  <c r="W13" i="27"/>
  <c r="V13" i="27"/>
  <c r="R13" i="27"/>
  <c r="Q13" i="27"/>
  <c r="P13" i="27"/>
  <c r="O13" i="27"/>
  <c r="N13" i="27"/>
  <c r="L13" i="27"/>
  <c r="K13" i="27"/>
  <c r="J13" i="27"/>
  <c r="I13" i="27"/>
  <c r="H13" i="27"/>
  <c r="E13" i="27"/>
  <c r="G13" i="27" s="1"/>
  <c r="D13" i="27"/>
  <c r="C13" i="27"/>
  <c r="B13" i="27"/>
  <c r="AA13" i="27" s="1"/>
  <c r="A13" i="27"/>
  <c r="AG12" i="27"/>
  <c r="AF12" i="27"/>
  <c r="Y12" i="27"/>
  <c r="X12" i="27"/>
  <c r="W12" i="27"/>
  <c r="V12" i="27"/>
  <c r="Q12" i="27"/>
  <c r="P12" i="27"/>
  <c r="O12" i="27"/>
  <c r="K12" i="27"/>
  <c r="J12" i="27"/>
  <c r="I12" i="27"/>
  <c r="E12" i="27"/>
  <c r="L12" i="27" s="1"/>
  <c r="D12" i="27"/>
  <c r="C12" i="27"/>
  <c r="B12" i="27"/>
  <c r="AA12" i="27" s="1"/>
  <c r="AG11" i="27"/>
  <c r="AF11" i="27"/>
  <c r="Y11" i="27"/>
  <c r="X11" i="27"/>
  <c r="W11" i="27"/>
  <c r="V11" i="27"/>
  <c r="Q11" i="27"/>
  <c r="P11" i="27"/>
  <c r="O11" i="27"/>
  <c r="K11" i="27"/>
  <c r="J11" i="27"/>
  <c r="I11" i="27"/>
  <c r="E11" i="27"/>
  <c r="G11" i="27" s="1"/>
  <c r="D11" i="27"/>
  <c r="C11" i="27"/>
  <c r="B11" i="27"/>
  <c r="AA11" i="27" s="1"/>
  <c r="AG10" i="27"/>
  <c r="AF10" i="27"/>
  <c r="Y10" i="27"/>
  <c r="X10" i="27"/>
  <c r="W10" i="27"/>
  <c r="V10" i="27"/>
  <c r="Q10" i="27"/>
  <c r="P10" i="27"/>
  <c r="O10" i="27"/>
  <c r="K10" i="27"/>
  <c r="J10" i="27"/>
  <c r="I10" i="27"/>
  <c r="E10" i="27"/>
  <c r="G10" i="27" s="1"/>
  <c r="D10" i="27"/>
  <c r="C10" i="27"/>
  <c r="B10" i="27"/>
  <c r="AA10" i="27" s="1"/>
  <c r="AG9" i="27"/>
  <c r="AF9" i="27"/>
  <c r="Y9" i="27"/>
  <c r="X9" i="27"/>
  <c r="W9" i="27"/>
  <c r="V9" i="27"/>
  <c r="Q9" i="27"/>
  <c r="P9" i="27"/>
  <c r="O9" i="27"/>
  <c r="N9" i="27"/>
  <c r="K9" i="27"/>
  <c r="J9" i="27"/>
  <c r="I9" i="27"/>
  <c r="H9" i="27"/>
  <c r="E9" i="27"/>
  <c r="G9" i="27" s="1"/>
  <c r="D9" i="27"/>
  <c r="C9" i="27"/>
  <c r="B9" i="27"/>
  <c r="AA9" i="27" s="1"/>
  <c r="AG8" i="27"/>
  <c r="AF8" i="27"/>
  <c r="Y8" i="27"/>
  <c r="X8" i="27"/>
  <c r="W8" i="27"/>
  <c r="V8" i="27"/>
  <c r="R8" i="27"/>
  <c r="Q8" i="27"/>
  <c r="P8" i="27"/>
  <c r="O8" i="27"/>
  <c r="N8" i="27"/>
  <c r="L8" i="27"/>
  <c r="K8" i="27"/>
  <c r="J8" i="27"/>
  <c r="I8" i="27"/>
  <c r="H8" i="27"/>
  <c r="E8" i="27"/>
  <c r="G8" i="27" s="1"/>
  <c r="D8" i="27"/>
  <c r="C8" i="27"/>
  <c r="B8" i="27"/>
  <c r="AA8" i="27" s="1"/>
  <c r="A8" i="27"/>
  <c r="AA18" i="27"/>
  <c r="A22" i="25"/>
  <c r="A14" i="25"/>
  <c r="AG23" i="25"/>
  <c r="AG22" i="25"/>
  <c r="AG21" i="25"/>
  <c r="AG20" i="25"/>
  <c r="AG19" i="25"/>
  <c r="AG18" i="25"/>
  <c r="AG17" i="25"/>
  <c r="AG16" i="25"/>
  <c r="AG15" i="25"/>
  <c r="AG14" i="25"/>
  <c r="AG13" i="25"/>
  <c r="AG12" i="25"/>
  <c r="AG11" i="25"/>
  <c r="AG10" i="25"/>
  <c r="AG9" i="25"/>
  <c r="AG8" i="25"/>
  <c r="AF23" i="25"/>
  <c r="AF22" i="25"/>
  <c r="AF21" i="25"/>
  <c r="AF20" i="25"/>
  <c r="AF19" i="25"/>
  <c r="AF18" i="25"/>
  <c r="AF17" i="25"/>
  <c r="AF16" i="25"/>
  <c r="AF15" i="25"/>
  <c r="AF14" i="25"/>
  <c r="AF13" i="25"/>
  <c r="AF12" i="25"/>
  <c r="AF11" i="25"/>
  <c r="AF10" i="25"/>
  <c r="AF9" i="25"/>
  <c r="AF8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X23" i="25"/>
  <c r="X22" i="25"/>
  <c r="X21" i="25"/>
  <c r="X20" i="25"/>
  <c r="X19" i="25"/>
  <c r="X18" i="25"/>
  <c r="X17" i="25"/>
  <c r="X16" i="25"/>
  <c r="X15" i="25"/>
  <c r="X14" i="25"/>
  <c r="X13" i="25"/>
  <c r="X12" i="25"/>
  <c r="X11" i="25"/>
  <c r="X10" i="25"/>
  <c r="X9" i="25"/>
  <c r="X8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W9" i="25"/>
  <c r="W8" i="25"/>
  <c r="V23" i="25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R14" i="25"/>
  <c r="R8" i="25"/>
  <c r="Q22" i="25"/>
  <c r="Q20" i="25"/>
  <c r="Q16" i="25"/>
  <c r="Q15" i="25"/>
  <c r="Q14" i="25"/>
  <c r="Q13" i="25"/>
  <c r="Q12" i="25"/>
  <c r="Q11" i="25"/>
  <c r="Q10" i="25"/>
  <c r="Q9" i="25"/>
  <c r="Q8" i="25"/>
  <c r="P22" i="25"/>
  <c r="P20" i="25"/>
  <c r="P15" i="25"/>
  <c r="P14" i="25"/>
  <c r="P13" i="25"/>
  <c r="P12" i="25"/>
  <c r="P11" i="25"/>
  <c r="P10" i="25"/>
  <c r="P9" i="25"/>
  <c r="P8" i="25"/>
  <c r="O22" i="25"/>
  <c r="O20" i="25"/>
  <c r="O15" i="25"/>
  <c r="O14" i="25"/>
  <c r="O13" i="25"/>
  <c r="O12" i="25"/>
  <c r="O11" i="25"/>
  <c r="O10" i="25"/>
  <c r="O9" i="25"/>
  <c r="O8" i="25"/>
  <c r="N14" i="25"/>
  <c r="N9" i="25"/>
  <c r="N8" i="25"/>
  <c r="L14" i="25"/>
  <c r="L8" i="25"/>
  <c r="K22" i="25"/>
  <c r="K20" i="25"/>
  <c r="K16" i="25"/>
  <c r="K15" i="25"/>
  <c r="K14" i="25"/>
  <c r="K13" i="25"/>
  <c r="K12" i="25"/>
  <c r="K11" i="25"/>
  <c r="K10" i="25"/>
  <c r="K9" i="25"/>
  <c r="K8" i="25"/>
  <c r="J22" i="25"/>
  <c r="J20" i="25"/>
  <c r="J15" i="25"/>
  <c r="J14" i="25"/>
  <c r="J13" i="25"/>
  <c r="J12" i="25"/>
  <c r="J11" i="25"/>
  <c r="J10" i="25"/>
  <c r="J9" i="25"/>
  <c r="J8" i="25"/>
  <c r="I22" i="25"/>
  <c r="I20" i="25"/>
  <c r="I15" i="25"/>
  <c r="I14" i="25"/>
  <c r="I13" i="25"/>
  <c r="I12" i="25"/>
  <c r="I11" i="25"/>
  <c r="I10" i="25"/>
  <c r="I9" i="25"/>
  <c r="I8" i="25"/>
  <c r="H14" i="25"/>
  <c r="H9" i="25"/>
  <c r="H8" i="25"/>
  <c r="E23" i="25"/>
  <c r="H23" i="25" s="1"/>
  <c r="E22" i="25"/>
  <c r="L22" i="25" s="1"/>
  <c r="E21" i="25"/>
  <c r="K21" i="25" s="1"/>
  <c r="E20" i="25"/>
  <c r="L20" i="25" s="1"/>
  <c r="E19" i="25"/>
  <c r="L19" i="25" s="1"/>
  <c r="E18" i="25"/>
  <c r="L18" i="25" s="1"/>
  <c r="E17" i="25"/>
  <c r="H17" i="25" s="1"/>
  <c r="E16" i="25"/>
  <c r="I16" i="25" s="1"/>
  <c r="E15" i="25"/>
  <c r="G15" i="25" s="1"/>
  <c r="E14" i="25"/>
  <c r="G14" i="25" s="1"/>
  <c r="E13" i="25"/>
  <c r="G13" i="25" s="1"/>
  <c r="E12" i="25"/>
  <c r="L12" i="25" s="1"/>
  <c r="E11" i="25"/>
  <c r="L11" i="25" s="1"/>
  <c r="E10" i="25"/>
  <c r="L10" i="25" s="1"/>
  <c r="E9" i="25"/>
  <c r="L9" i="25" s="1"/>
  <c r="E8" i="25"/>
  <c r="G8" i="25" s="1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B23" i="25"/>
  <c r="AA23" i="25" s="1"/>
  <c r="B22" i="25"/>
  <c r="AA22" i="25" s="1"/>
  <c r="B21" i="25"/>
  <c r="AA21" i="25" s="1"/>
  <c r="B20" i="25"/>
  <c r="AA20" i="25" s="1"/>
  <c r="B19" i="25"/>
  <c r="AA19" i="25" s="1"/>
  <c r="B18" i="25"/>
  <c r="AA18" i="25" s="1"/>
  <c r="B17" i="25"/>
  <c r="AA17" i="25" s="1"/>
  <c r="B16" i="25"/>
  <c r="AA16" i="25" s="1"/>
  <c r="B15" i="25"/>
  <c r="AA15" i="25" s="1"/>
  <c r="B14" i="25"/>
  <c r="AA14" i="25" s="1"/>
  <c r="B13" i="25"/>
  <c r="AA13" i="25" s="1"/>
  <c r="B12" i="25"/>
  <c r="AA12" i="25" s="1"/>
  <c r="B11" i="25"/>
  <c r="AA11" i="25" s="1"/>
  <c r="B10" i="25"/>
  <c r="AA10" i="25" s="1"/>
  <c r="B9" i="25"/>
  <c r="AA9" i="25" s="1"/>
  <c r="B8" i="25"/>
  <c r="AA8" i="25" s="1"/>
  <c r="A20" i="25"/>
  <c r="A8" i="25"/>
  <c r="Z9" i="31" l="1"/>
  <c r="M15" i="31"/>
  <c r="L15" i="31"/>
  <c r="L10" i="31"/>
  <c r="J15" i="31"/>
  <c r="G21" i="31"/>
  <c r="F21" i="31"/>
  <c r="N21" i="31" s="1"/>
  <c r="G13" i="31"/>
  <c r="S13" i="31" s="1"/>
  <c r="T13" i="31" s="1"/>
  <c r="U13" i="31" s="1"/>
  <c r="Z8" i="31"/>
  <c r="Z11" i="31"/>
  <c r="G16" i="31"/>
  <c r="J19" i="31"/>
  <c r="Z12" i="31"/>
  <c r="H10" i="31"/>
  <c r="L12" i="31"/>
  <c r="Z13" i="31"/>
  <c r="AB13" i="31" s="1"/>
  <c r="AD13" i="31" s="1"/>
  <c r="G14" i="31"/>
  <c r="Z14" i="31"/>
  <c r="G15" i="31"/>
  <c r="Z16" i="31"/>
  <c r="L19" i="31"/>
  <c r="K21" i="31"/>
  <c r="L9" i="31"/>
  <c r="L11" i="31"/>
  <c r="H14" i="31"/>
  <c r="H15" i="31"/>
  <c r="G17" i="31"/>
  <c r="Z19" i="31"/>
  <c r="F16" i="31"/>
  <c r="Q16" i="31" s="1"/>
  <c r="Z10" i="31"/>
  <c r="O15" i="31"/>
  <c r="H17" i="31"/>
  <c r="I17" i="31"/>
  <c r="J17" i="31"/>
  <c r="H16" i="31"/>
  <c r="K17" i="31"/>
  <c r="H21" i="31"/>
  <c r="I16" i="31"/>
  <c r="Z20" i="31"/>
  <c r="I21" i="31"/>
  <c r="H12" i="31"/>
  <c r="K16" i="31"/>
  <c r="Z17" i="31"/>
  <c r="Z18" i="31"/>
  <c r="K19" i="31"/>
  <c r="J21" i="31"/>
  <c r="N11" i="31"/>
  <c r="R11" i="31"/>
  <c r="M11" i="31"/>
  <c r="F20" i="31"/>
  <c r="M20" i="31" s="1"/>
  <c r="S20" i="31" s="1"/>
  <c r="T20" i="31" s="1"/>
  <c r="F18" i="31"/>
  <c r="L18" i="31"/>
  <c r="H19" i="31"/>
  <c r="H11" i="31"/>
  <c r="F9" i="31"/>
  <c r="R15" i="31"/>
  <c r="I19" i="31"/>
  <c r="G18" i="31"/>
  <c r="G11" i="31"/>
  <c r="N15" i="31"/>
  <c r="J16" i="31"/>
  <c r="F10" i="31"/>
  <c r="F19" i="31"/>
  <c r="F14" i="31"/>
  <c r="F17" i="31"/>
  <c r="F8" i="31"/>
  <c r="F12" i="31"/>
  <c r="K21" i="29"/>
  <c r="L21" i="29"/>
  <c r="Z20" i="29"/>
  <c r="F12" i="29"/>
  <c r="N12" i="29" s="1"/>
  <c r="L15" i="29"/>
  <c r="H19" i="29"/>
  <c r="Z15" i="29"/>
  <c r="Z17" i="29"/>
  <c r="H10" i="29"/>
  <c r="R11" i="29"/>
  <c r="Z11" i="29"/>
  <c r="Z14" i="29"/>
  <c r="H11" i="29"/>
  <c r="S11" i="29" s="1"/>
  <c r="T11" i="29" s="1"/>
  <c r="U11" i="29" s="1"/>
  <c r="Z13" i="29"/>
  <c r="F14" i="29"/>
  <c r="R14" i="29" s="1"/>
  <c r="M11" i="29"/>
  <c r="H15" i="29"/>
  <c r="K16" i="29"/>
  <c r="Z18" i="29"/>
  <c r="I19" i="29"/>
  <c r="G14" i="29"/>
  <c r="H14" i="29"/>
  <c r="Z8" i="29"/>
  <c r="Z12" i="29"/>
  <c r="I15" i="29"/>
  <c r="L16" i="29"/>
  <c r="J19" i="29"/>
  <c r="G15" i="29"/>
  <c r="L12" i="29"/>
  <c r="Z16" i="29"/>
  <c r="K19" i="29"/>
  <c r="G18" i="29"/>
  <c r="I16" i="29"/>
  <c r="K17" i="29"/>
  <c r="L9" i="29"/>
  <c r="N10" i="29"/>
  <c r="R12" i="29"/>
  <c r="M14" i="29"/>
  <c r="L18" i="29"/>
  <c r="I21" i="29"/>
  <c r="F9" i="29"/>
  <c r="G10" i="29"/>
  <c r="J16" i="29"/>
  <c r="L17" i="29"/>
  <c r="G19" i="29"/>
  <c r="J21" i="29"/>
  <c r="G8" i="29"/>
  <c r="G12" i="29"/>
  <c r="H17" i="29"/>
  <c r="G16" i="29"/>
  <c r="I17" i="29"/>
  <c r="G21" i="29"/>
  <c r="R10" i="29"/>
  <c r="G17" i="29"/>
  <c r="S8" i="29"/>
  <c r="T8" i="29" s="1"/>
  <c r="U8" i="29" s="1"/>
  <c r="F13" i="29"/>
  <c r="F18" i="29"/>
  <c r="F20" i="29"/>
  <c r="F21" i="29"/>
  <c r="F15" i="29"/>
  <c r="F17" i="29"/>
  <c r="F19" i="29"/>
  <c r="F16" i="29"/>
  <c r="F19" i="27"/>
  <c r="M19" i="27" s="1"/>
  <c r="H12" i="27"/>
  <c r="Z8" i="27"/>
  <c r="Z17" i="27"/>
  <c r="K17" i="27"/>
  <c r="Z15" i="27"/>
  <c r="L17" i="27"/>
  <c r="L9" i="27"/>
  <c r="Z19" i="27"/>
  <c r="G15" i="27"/>
  <c r="H16" i="27"/>
  <c r="G16" i="27"/>
  <c r="H15" i="27"/>
  <c r="I16" i="27"/>
  <c r="Z12" i="27"/>
  <c r="I15" i="27"/>
  <c r="Z13" i="27"/>
  <c r="Z14" i="27"/>
  <c r="Z16" i="27"/>
  <c r="F18" i="27"/>
  <c r="R18" i="27" s="1"/>
  <c r="Z10" i="27"/>
  <c r="Z11" i="27"/>
  <c r="H19" i="27"/>
  <c r="Z18" i="27"/>
  <c r="I19" i="27"/>
  <c r="Z21" i="27"/>
  <c r="J19" i="27"/>
  <c r="K19" i="27"/>
  <c r="J15" i="27"/>
  <c r="J16" i="27"/>
  <c r="P19" i="27"/>
  <c r="K16" i="27"/>
  <c r="Q19" i="27"/>
  <c r="Z20" i="27"/>
  <c r="L10" i="27"/>
  <c r="Z9" i="27"/>
  <c r="R19" i="27"/>
  <c r="H11" i="27"/>
  <c r="L11" i="27"/>
  <c r="I17" i="27"/>
  <c r="L18" i="27"/>
  <c r="N19" i="27"/>
  <c r="I21" i="27"/>
  <c r="H18" i="27"/>
  <c r="G12" i="27"/>
  <c r="L14" i="27"/>
  <c r="J17" i="27"/>
  <c r="G19" i="27"/>
  <c r="O19" i="27"/>
  <c r="J21" i="27"/>
  <c r="H14" i="27"/>
  <c r="H10" i="27"/>
  <c r="G17" i="27"/>
  <c r="G21" i="27"/>
  <c r="F12" i="27"/>
  <c r="F10" i="27"/>
  <c r="F9" i="27"/>
  <c r="F11" i="27"/>
  <c r="F8" i="27"/>
  <c r="M8" i="27" s="1"/>
  <c r="F13" i="27"/>
  <c r="F14" i="27"/>
  <c r="F15" i="27"/>
  <c r="F16" i="27"/>
  <c r="F17" i="27"/>
  <c r="F20" i="27"/>
  <c r="F21" i="27"/>
  <c r="G22" i="25"/>
  <c r="Z11" i="25"/>
  <c r="Z19" i="25"/>
  <c r="Z8" i="25"/>
  <c r="Z16" i="25"/>
  <c r="Z12" i="25"/>
  <c r="Z20" i="25"/>
  <c r="Z23" i="25"/>
  <c r="Z10" i="25"/>
  <c r="Z18" i="25"/>
  <c r="Z15" i="25"/>
  <c r="Z17" i="25"/>
  <c r="Z13" i="25"/>
  <c r="F14" i="25"/>
  <c r="M14" i="25" s="1"/>
  <c r="S14" i="25" s="1"/>
  <c r="T14" i="25" s="1"/>
  <c r="U14" i="25" s="1"/>
  <c r="G20" i="25"/>
  <c r="G18" i="25"/>
  <c r="Z9" i="25"/>
  <c r="Z22" i="25"/>
  <c r="F18" i="25"/>
  <c r="P18" i="25" s="1"/>
  <c r="G9" i="25"/>
  <c r="Z14" i="25"/>
  <c r="Z21" i="25"/>
  <c r="G12" i="25"/>
  <c r="F19" i="25"/>
  <c r="R19" i="25" s="1"/>
  <c r="F15" i="25"/>
  <c r="M15" i="25" s="1"/>
  <c r="G17" i="25"/>
  <c r="H13" i="25"/>
  <c r="I17" i="25"/>
  <c r="I23" i="25"/>
  <c r="K18" i="25"/>
  <c r="K23" i="25"/>
  <c r="L21" i="25"/>
  <c r="J16" i="25"/>
  <c r="K17" i="25"/>
  <c r="L13" i="25"/>
  <c r="G10" i="25"/>
  <c r="G23" i="25"/>
  <c r="H21" i="25"/>
  <c r="I18" i="25"/>
  <c r="J21" i="25"/>
  <c r="F17" i="25"/>
  <c r="G11" i="25"/>
  <c r="G19" i="25"/>
  <c r="H15" i="25"/>
  <c r="I19" i="25"/>
  <c r="K19" i="25"/>
  <c r="L15" i="25"/>
  <c r="F8" i="25"/>
  <c r="M8" i="25" s="1"/>
  <c r="S8" i="25" s="1"/>
  <c r="T8" i="25" s="1"/>
  <c r="J17" i="25"/>
  <c r="L17" i="25"/>
  <c r="H10" i="25"/>
  <c r="H18" i="25"/>
  <c r="J23" i="25"/>
  <c r="L23" i="25"/>
  <c r="H11" i="25"/>
  <c r="H19" i="25"/>
  <c r="J19" i="25"/>
  <c r="H16" i="25"/>
  <c r="L16" i="25"/>
  <c r="H22" i="25"/>
  <c r="G21" i="25"/>
  <c r="I21" i="25"/>
  <c r="J18" i="25"/>
  <c r="F16" i="25"/>
  <c r="G16" i="25"/>
  <c r="H12" i="25"/>
  <c r="H20" i="25"/>
  <c r="F10" i="25"/>
  <c r="F9" i="25"/>
  <c r="F20" i="25"/>
  <c r="F12" i="25"/>
  <c r="F11" i="25"/>
  <c r="F21" i="25"/>
  <c r="F13" i="25"/>
  <c r="F22" i="25"/>
  <c r="F23" i="25"/>
  <c r="B27" i="23"/>
  <c r="AA27" i="23" s="1"/>
  <c r="C27" i="23"/>
  <c r="D27" i="23"/>
  <c r="E27" i="23"/>
  <c r="K27" i="23" s="1"/>
  <c r="F27" i="23"/>
  <c r="M27" i="23" s="1"/>
  <c r="G27" i="23"/>
  <c r="H27" i="23"/>
  <c r="I27" i="23"/>
  <c r="J27" i="23"/>
  <c r="N27" i="23"/>
  <c r="O27" i="23"/>
  <c r="P27" i="23"/>
  <c r="Q27" i="23"/>
  <c r="R27" i="23"/>
  <c r="V27" i="23"/>
  <c r="W27" i="23"/>
  <c r="X27" i="23"/>
  <c r="Y27" i="23"/>
  <c r="Z27" i="23" s="1"/>
  <c r="AF27" i="23"/>
  <c r="AG27" i="23"/>
  <c r="B19" i="23"/>
  <c r="C19" i="23"/>
  <c r="D19" i="23"/>
  <c r="E19" i="23"/>
  <c r="I19" i="23" s="1"/>
  <c r="V19" i="23"/>
  <c r="W19" i="23"/>
  <c r="X19" i="23"/>
  <c r="Y19" i="23"/>
  <c r="AA19" i="23"/>
  <c r="AF19" i="23"/>
  <c r="AG19" i="23"/>
  <c r="B21" i="23"/>
  <c r="C21" i="23"/>
  <c r="D21" i="23"/>
  <c r="E21" i="23"/>
  <c r="F21" i="23" s="1"/>
  <c r="M21" i="23" s="1"/>
  <c r="H21" i="23"/>
  <c r="I21" i="23"/>
  <c r="J21" i="23"/>
  <c r="K21" i="23"/>
  <c r="L21" i="23"/>
  <c r="N21" i="23"/>
  <c r="O21" i="23"/>
  <c r="P21" i="23"/>
  <c r="Q21" i="23"/>
  <c r="R21" i="23"/>
  <c r="V21" i="23"/>
  <c r="W21" i="23"/>
  <c r="X21" i="23"/>
  <c r="Y21" i="23"/>
  <c r="AA21" i="23"/>
  <c r="AF21" i="23"/>
  <c r="AG21" i="23"/>
  <c r="B22" i="23"/>
  <c r="AA22" i="23" s="1"/>
  <c r="C22" i="23"/>
  <c r="D22" i="23"/>
  <c r="E22" i="23"/>
  <c r="J22" i="23" s="1"/>
  <c r="V22" i="23"/>
  <c r="W22" i="23"/>
  <c r="X22" i="23"/>
  <c r="Y22" i="23"/>
  <c r="AF22" i="23"/>
  <c r="AG22" i="23"/>
  <c r="B23" i="23"/>
  <c r="C23" i="23"/>
  <c r="D23" i="23"/>
  <c r="E23" i="23"/>
  <c r="J23" i="23" s="1"/>
  <c r="V23" i="23"/>
  <c r="W23" i="23"/>
  <c r="X23" i="23"/>
  <c r="Y23" i="23"/>
  <c r="AA23" i="23"/>
  <c r="AF23" i="23"/>
  <c r="AG23" i="23"/>
  <c r="B13" i="23"/>
  <c r="AA13" i="23" s="1"/>
  <c r="C13" i="23"/>
  <c r="D13" i="23"/>
  <c r="E13" i="23"/>
  <c r="F13" i="23" s="1"/>
  <c r="R13" i="23" s="1"/>
  <c r="I13" i="23"/>
  <c r="J13" i="23"/>
  <c r="K13" i="23"/>
  <c r="O13" i="23"/>
  <c r="P13" i="23"/>
  <c r="Q13" i="23"/>
  <c r="V13" i="23"/>
  <c r="W13" i="23"/>
  <c r="X13" i="23"/>
  <c r="Y13" i="23"/>
  <c r="AF13" i="23"/>
  <c r="AG13" i="23"/>
  <c r="AG26" i="23"/>
  <c r="AF26" i="23"/>
  <c r="Y26" i="23"/>
  <c r="X26" i="23"/>
  <c r="W26" i="23"/>
  <c r="V26" i="23"/>
  <c r="E26" i="23"/>
  <c r="H26" i="23" s="1"/>
  <c r="D26" i="23"/>
  <c r="C26" i="23"/>
  <c r="B26" i="23"/>
  <c r="AA26" i="23" s="1"/>
  <c r="AG25" i="23"/>
  <c r="AF25" i="23"/>
  <c r="Y25" i="23"/>
  <c r="X25" i="23"/>
  <c r="W25" i="23"/>
  <c r="V25" i="23"/>
  <c r="Q25" i="23"/>
  <c r="P25" i="23"/>
  <c r="O25" i="23"/>
  <c r="K25" i="23"/>
  <c r="J25" i="23"/>
  <c r="I25" i="23"/>
  <c r="E25" i="23"/>
  <c r="G25" i="23" s="1"/>
  <c r="D25" i="23"/>
  <c r="C25" i="23"/>
  <c r="B25" i="23"/>
  <c r="AA25" i="23" s="1"/>
  <c r="AG24" i="23"/>
  <c r="AF24" i="23"/>
  <c r="Y24" i="23"/>
  <c r="X24" i="23"/>
  <c r="W24" i="23"/>
  <c r="V24" i="23"/>
  <c r="R24" i="23"/>
  <c r="Q24" i="23"/>
  <c r="P24" i="23"/>
  <c r="O24" i="23"/>
  <c r="N24" i="23"/>
  <c r="L24" i="23"/>
  <c r="K24" i="23"/>
  <c r="J24" i="23"/>
  <c r="I24" i="23"/>
  <c r="H24" i="23"/>
  <c r="E24" i="23"/>
  <c r="G24" i="23" s="1"/>
  <c r="D24" i="23"/>
  <c r="C24" i="23"/>
  <c r="B24" i="23"/>
  <c r="AA24" i="23" s="1"/>
  <c r="A24" i="23"/>
  <c r="AG20" i="23"/>
  <c r="AF20" i="23"/>
  <c r="Y20" i="23"/>
  <c r="X20" i="23"/>
  <c r="W20" i="23"/>
  <c r="V20" i="23"/>
  <c r="Q20" i="23"/>
  <c r="P20" i="23"/>
  <c r="O20" i="23"/>
  <c r="K20" i="23"/>
  <c r="J20" i="23"/>
  <c r="I20" i="23"/>
  <c r="E20" i="23"/>
  <c r="H20" i="23" s="1"/>
  <c r="D20" i="23"/>
  <c r="C20" i="23"/>
  <c r="B20" i="23"/>
  <c r="AA20" i="23" s="1"/>
  <c r="A20" i="23"/>
  <c r="AG18" i="23"/>
  <c r="AF18" i="23"/>
  <c r="Y18" i="23"/>
  <c r="X18" i="23"/>
  <c r="W18" i="23"/>
  <c r="V18" i="23"/>
  <c r="E18" i="23"/>
  <c r="J18" i="23" s="1"/>
  <c r="D18" i="23"/>
  <c r="C18" i="23"/>
  <c r="B18" i="23"/>
  <c r="AA18" i="23" s="1"/>
  <c r="AG17" i="23"/>
  <c r="AF17" i="23"/>
  <c r="Y17" i="23"/>
  <c r="X17" i="23"/>
  <c r="W17" i="23"/>
  <c r="V17" i="23"/>
  <c r="E17" i="23"/>
  <c r="H17" i="23" s="1"/>
  <c r="D17" i="23"/>
  <c r="C17" i="23"/>
  <c r="B17" i="23"/>
  <c r="AA17" i="23" s="1"/>
  <c r="AG16" i="23"/>
  <c r="AF16" i="23"/>
  <c r="Y16" i="23"/>
  <c r="X16" i="23"/>
  <c r="W16" i="23"/>
  <c r="V16" i="23"/>
  <c r="Q16" i="23"/>
  <c r="K16" i="23"/>
  <c r="E16" i="23"/>
  <c r="L16" i="23" s="1"/>
  <c r="D16" i="23"/>
  <c r="C16" i="23"/>
  <c r="B16" i="23"/>
  <c r="AA16" i="23" s="1"/>
  <c r="AG15" i="23"/>
  <c r="AF15" i="23"/>
  <c r="Y15" i="23"/>
  <c r="X15" i="23"/>
  <c r="W15" i="23"/>
  <c r="V15" i="23"/>
  <c r="Q15" i="23"/>
  <c r="P15" i="23"/>
  <c r="O15" i="23"/>
  <c r="K15" i="23"/>
  <c r="J15" i="23"/>
  <c r="I15" i="23"/>
  <c r="E15" i="23"/>
  <c r="L15" i="23" s="1"/>
  <c r="D15" i="23"/>
  <c r="C15" i="23"/>
  <c r="B15" i="23"/>
  <c r="AA15" i="23" s="1"/>
  <c r="AG14" i="23"/>
  <c r="AF14" i="23"/>
  <c r="Y14" i="23"/>
  <c r="X14" i="23"/>
  <c r="W14" i="23"/>
  <c r="V14" i="23"/>
  <c r="R14" i="23"/>
  <c r="Q14" i="23"/>
  <c r="P14" i="23"/>
  <c r="O14" i="23"/>
  <c r="N14" i="23"/>
  <c r="L14" i="23"/>
  <c r="K14" i="23"/>
  <c r="J14" i="23"/>
  <c r="I14" i="23"/>
  <c r="H14" i="23"/>
  <c r="E14" i="23"/>
  <c r="G14" i="23" s="1"/>
  <c r="D14" i="23"/>
  <c r="C14" i="23"/>
  <c r="B14" i="23"/>
  <c r="AA14" i="23" s="1"/>
  <c r="A14" i="23"/>
  <c r="AG12" i="23"/>
  <c r="AF12" i="23"/>
  <c r="Y12" i="23"/>
  <c r="X12" i="23"/>
  <c r="W12" i="23"/>
  <c r="V12" i="23"/>
  <c r="Q12" i="23"/>
  <c r="P12" i="23"/>
  <c r="O12" i="23"/>
  <c r="K12" i="23"/>
  <c r="J12" i="23"/>
  <c r="I12" i="23"/>
  <c r="E12" i="23"/>
  <c r="L12" i="23" s="1"/>
  <c r="D12" i="23"/>
  <c r="C12" i="23"/>
  <c r="B12" i="23"/>
  <c r="AA12" i="23" s="1"/>
  <c r="AG11" i="23"/>
  <c r="AF11" i="23"/>
  <c r="Y11" i="23"/>
  <c r="X11" i="23"/>
  <c r="W11" i="23"/>
  <c r="V11" i="23"/>
  <c r="Q11" i="23"/>
  <c r="P11" i="23"/>
  <c r="O11" i="23"/>
  <c r="K11" i="23"/>
  <c r="J11" i="23"/>
  <c r="I11" i="23"/>
  <c r="E11" i="23"/>
  <c r="G11" i="23" s="1"/>
  <c r="D11" i="23"/>
  <c r="C11" i="23"/>
  <c r="B11" i="23"/>
  <c r="AA11" i="23" s="1"/>
  <c r="AG10" i="23"/>
  <c r="AF10" i="23"/>
  <c r="Y10" i="23"/>
  <c r="X10" i="23"/>
  <c r="W10" i="23"/>
  <c r="V10" i="23"/>
  <c r="Q10" i="23"/>
  <c r="P10" i="23"/>
  <c r="O10" i="23"/>
  <c r="K10" i="23"/>
  <c r="J10" i="23"/>
  <c r="I10" i="23"/>
  <c r="E10" i="23"/>
  <c r="G10" i="23" s="1"/>
  <c r="D10" i="23"/>
  <c r="C10" i="23"/>
  <c r="B10" i="23"/>
  <c r="AA10" i="23" s="1"/>
  <c r="AG9" i="23"/>
  <c r="AF9" i="23"/>
  <c r="Y9" i="23"/>
  <c r="X9" i="23"/>
  <c r="W9" i="23"/>
  <c r="V9" i="23"/>
  <c r="Q9" i="23"/>
  <c r="P9" i="23"/>
  <c r="O9" i="23"/>
  <c r="N9" i="23"/>
  <c r="K9" i="23"/>
  <c r="J9" i="23"/>
  <c r="I9" i="23"/>
  <c r="H9" i="23"/>
  <c r="E9" i="23"/>
  <c r="G9" i="23" s="1"/>
  <c r="D9" i="23"/>
  <c r="C9" i="23"/>
  <c r="B9" i="23"/>
  <c r="AA9" i="23" s="1"/>
  <c r="AG8" i="23"/>
  <c r="AF8" i="23"/>
  <c r="Y8" i="23"/>
  <c r="X8" i="23"/>
  <c r="W8" i="23"/>
  <c r="V8" i="23"/>
  <c r="R8" i="23"/>
  <c r="Q8" i="23"/>
  <c r="P8" i="23"/>
  <c r="O8" i="23"/>
  <c r="N8" i="23"/>
  <c r="L8" i="23"/>
  <c r="K8" i="23"/>
  <c r="J8" i="23"/>
  <c r="I8" i="23"/>
  <c r="H8" i="23"/>
  <c r="E8" i="23"/>
  <c r="G8" i="23" s="1"/>
  <c r="D8" i="23"/>
  <c r="C8" i="23"/>
  <c r="B8" i="23"/>
  <c r="AA8" i="23" s="1"/>
  <c r="A8" i="23"/>
  <c r="R16" i="31" l="1"/>
  <c r="P21" i="31"/>
  <c r="M16" i="31"/>
  <c r="N16" i="31"/>
  <c r="O21" i="31"/>
  <c r="Q21" i="31"/>
  <c r="M21" i="31"/>
  <c r="S21" i="31" s="1"/>
  <c r="T21" i="31" s="1"/>
  <c r="R21" i="31"/>
  <c r="P16" i="31"/>
  <c r="O16" i="31"/>
  <c r="S11" i="31"/>
  <c r="T11" i="31" s="1"/>
  <c r="AB11" i="31" s="1"/>
  <c r="S15" i="31"/>
  <c r="T15" i="31" s="1"/>
  <c r="U15" i="31" s="1"/>
  <c r="U20" i="31"/>
  <c r="AB20" i="31"/>
  <c r="AD20" i="31" s="1"/>
  <c r="O19" i="31"/>
  <c r="N19" i="31"/>
  <c r="M19" i="31"/>
  <c r="Q19" i="31"/>
  <c r="R19" i="31"/>
  <c r="P19" i="31"/>
  <c r="P17" i="31"/>
  <c r="O17" i="31"/>
  <c r="N17" i="31"/>
  <c r="M17" i="31"/>
  <c r="R17" i="31"/>
  <c r="Q17" i="31"/>
  <c r="M9" i="31"/>
  <c r="R9" i="31"/>
  <c r="M12" i="31"/>
  <c r="R12" i="31"/>
  <c r="N12" i="31"/>
  <c r="M10" i="31"/>
  <c r="R10" i="31"/>
  <c r="N10" i="31"/>
  <c r="R18" i="31"/>
  <c r="M18" i="31"/>
  <c r="N18" i="31"/>
  <c r="R14" i="31"/>
  <c r="N14" i="31"/>
  <c r="M14" i="31"/>
  <c r="M8" i="31"/>
  <c r="S8" i="31" s="1"/>
  <c r="T8" i="31" s="1"/>
  <c r="AC13" i="31"/>
  <c r="AE13" i="31" s="1"/>
  <c r="M12" i="29"/>
  <c r="S12" i="29" s="1"/>
  <c r="T12" i="29" s="1"/>
  <c r="S10" i="29"/>
  <c r="T10" i="29" s="1"/>
  <c r="U10" i="29" s="1"/>
  <c r="N14" i="29"/>
  <c r="S14" i="29" s="1"/>
  <c r="T14" i="29" s="1"/>
  <c r="U14" i="29" s="1"/>
  <c r="R17" i="29"/>
  <c r="Q17" i="29"/>
  <c r="P17" i="29"/>
  <c r="O17" i="29"/>
  <c r="N17" i="29"/>
  <c r="M17" i="29"/>
  <c r="M20" i="29"/>
  <c r="S20" i="29" s="1"/>
  <c r="T20" i="29" s="1"/>
  <c r="P16" i="29"/>
  <c r="N16" i="29"/>
  <c r="O16" i="29"/>
  <c r="R16" i="29"/>
  <c r="Q16" i="29"/>
  <c r="M16" i="29"/>
  <c r="N18" i="29"/>
  <c r="R18" i="29"/>
  <c r="M18" i="29"/>
  <c r="M19" i="29"/>
  <c r="R19" i="29"/>
  <c r="Q19" i="29"/>
  <c r="O19" i="29"/>
  <c r="N19" i="29"/>
  <c r="P19" i="29"/>
  <c r="M13" i="29"/>
  <c r="S13" i="29" s="1"/>
  <c r="T13" i="29" s="1"/>
  <c r="N15" i="29"/>
  <c r="M15" i="29"/>
  <c r="R15" i="29"/>
  <c r="P15" i="29"/>
  <c r="O15" i="29"/>
  <c r="R9" i="29"/>
  <c r="M9" i="29"/>
  <c r="P21" i="29"/>
  <c r="N21" i="29"/>
  <c r="M21" i="29"/>
  <c r="O21" i="29"/>
  <c r="R21" i="29"/>
  <c r="Q21" i="29"/>
  <c r="AB11" i="29"/>
  <c r="S18" i="29"/>
  <c r="T18" i="29" s="1"/>
  <c r="AB8" i="29"/>
  <c r="M18" i="27"/>
  <c r="N18" i="27"/>
  <c r="S18" i="27" s="1"/>
  <c r="T18" i="27" s="1"/>
  <c r="R14" i="27"/>
  <c r="M14" i="27"/>
  <c r="N14" i="27"/>
  <c r="R11" i="27"/>
  <c r="M11" i="27"/>
  <c r="N11" i="27"/>
  <c r="M20" i="27"/>
  <c r="S20" i="27" s="1"/>
  <c r="T20" i="27" s="1"/>
  <c r="M9" i="27"/>
  <c r="R9" i="27"/>
  <c r="P21" i="27"/>
  <c r="O21" i="27"/>
  <c r="N21" i="27"/>
  <c r="M21" i="27"/>
  <c r="R21" i="27"/>
  <c r="Q21" i="27"/>
  <c r="M13" i="27"/>
  <c r="S13" i="27" s="1"/>
  <c r="T13" i="27" s="1"/>
  <c r="P17" i="27"/>
  <c r="O17" i="27"/>
  <c r="N17" i="27"/>
  <c r="R17" i="27"/>
  <c r="Q17" i="27"/>
  <c r="M17" i="27"/>
  <c r="N10" i="27"/>
  <c r="R10" i="27"/>
  <c r="M10" i="27"/>
  <c r="N16" i="27"/>
  <c r="M16" i="27"/>
  <c r="P16" i="27"/>
  <c r="R16" i="27"/>
  <c r="Q16" i="27"/>
  <c r="O16" i="27"/>
  <c r="R15" i="27"/>
  <c r="N15" i="27"/>
  <c r="O15" i="27"/>
  <c r="M15" i="27"/>
  <c r="P15" i="27"/>
  <c r="M12" i="27"/>
  <c r="R12" i="27"/>
  <c r="N12" i="27"/>
  <c r="S8" i="27"/>
  <c r="T8" i="27" s="1"/>
  <c r="S19" i="27"/>
  <c r="T19" i="27" s="1"/>
  <c r="Q18" i="25"/>
  <c r="N18" i="25"/>
  <c r="O18" i="25"/>
  <c r="O19" i="25"/>
  <c r="M19" i="25"/>
  <c r="N19" i="25"/>
  <c r="Q19" i="25"/>
  <c r="P19" i="25"/>
  <c r="M18" i="25"/>
  <c r="R15" i="25"/>
  <c r="N15" i="25"/>
  <c r="R18" i="25"/>
  <c r="U8" i="25"/>
  <c r="AB8" i="25"/>
  <c r="AC8" i="25" s="1"/>
  <c r="AE8" i="25" s="1"/>
  <c r="O21" i="25"/>
  <c r="Q21" i="25"/>
  <c r="M21" i="25"/>
  <c r="R21" i="25"/>
  <c r="P21" i="25"/>
  <c r="N21" i="25"/>
  <c r="R10" i="25"/>
  <c r="N10" i="25"/>
  <c r="M10" i="25"/>
  <c r="R23" i="25"/>
  <c r="N23" i="25"/>
  <c r="P23" i="25"/>
  <c r="Q23" i="25"/>
  <c r="O23" i="25"/>
  <c r="M23" i="25"/>
  <c r="R20" i="25"/>
  <c r="N20" i="25"/>
  <c r="M20" i="25"/>
  <c r="M13" i="25"/>
  <c r="R13" i="25"/>
  <c r="N13" i="25"/>
  <c r="R12" i="25"/>
  <c r="N12" i="25"/>
  <c r="M12" i="25"/>
  <c r="O16" i="25"/>
  <c r="M16" i="25"/>
  <c r="N16" i="25"/>
  <c r="P16" i="25"/>
  <c r="R16" i="25"/>
  <c r="R22" i="25"/>
  <c r="N22" i="25"/>
  <c r="M22" i="25"/>
  <c r="R9" i="25"/>
  <c r="M9" i="25"/>
  <c r="P17" i="25"/>
  <c r="R17" i="25"/>
  <c r="N17" i="25"/>
  <c r="O17" i="25"/>
  <c r="Q17" i="25"/>
  <c r="M17" i="25"/>
  <c r="R11" i="25"/>
  <c r="N11" i="25"/>
  <c r="M11" i="25"/>
  <c r="AB14" i="25"/>
  <c r="L27" i="23"/>
  <c r="S27" i="23" s="1"/>
  <c r="T27" i="23" s="1"/>
  <c r="I23" i="23"/>
  <c r="H19" i="23"/>
  <c r="L13" i="23"/>
  <c r="G19" i="23"/>
  <c r="Z23" i="23"/>
  <c r="Z21" i="23"/>
  <c r="F19" i="23"/>
  <c r="M19" i="23" s="1"/>
  <c r="L19" i="23"/>
  <c r="H13" i="23"/>
  <c r="K19" i="23"/>
  <c r="G13" i="23"/>
  <c r="Z22" i="23"/>
  <c r="J19" i="23"/>
  <c r="I22" i="23"/>
  <c r="Z19" i="23"/>
  <c r="H23" i="23"/>
  <c r="H22" i="23"/>
  <c r="G23" i="23"/>
  <c r="G22" i="23"/>
  <c r="G21" i="23"/>
  <c r="S21" i="23" s="1"/>
  <c r="T21" i="23" s="1"/>
  <c r="U21" i="23" s="1"/>
  <c r="F23" i="23"/>
  <c r="F22" i="23"/>
  <c r="L23" i="23"/>
  <c r="L22" i="23"/>
  <c r="K23" i="23"/>
  <c r="K22" i="23"/>
  <c r="Z13" i="23"/>
  <c r="Z26" i="23"/>
  <c r="N13" i="23"/>
  <c r="M13" i="23"/>
  <c r="F25" i="23"/>
  <c r="M25" i="23" s="1"/>
  <c r="L25" i="23"/>
  <c r="Z25" i="23"/>
  <c r="K26" i="23"/>
  <c r="H25" i="23"/>
  <c r="G16" i="23"/>
  <c r="L26" i="23"/>
  <c r="H16" i="23"/>
  <c r="F24" i="23"/>
  <c r="M24" i="23" s="1"/>
  <c r="S24" i="23" s="1"/>
  <c r="T24" i="23" s="1"/>
  <c r="U24" i="23" s="1"/>
  <c r="I16" i="23"/>
  <c r="Z11" i="23"/>
  <c r="G12" i="23"/>
  <c r="Z16" i="23"/>
  <c r="H12" i="23"/>
  <c r="J16" i="23"/>
  <c r="Z24" i="23"/>
  <c r="K17" i="23"/>
  <c r="Z20" i="23"/>
  <c r="Z12" i="23"/>
  <c r="L17" i="23"/>
  <c r="J17" i="23"/>
  <c r="Z8" i="23"/>
  <c r="G26" i="23"/>
  <c r="Z17" i="23"/>
  <c r="K18" i="23"/>
  <c r="I26" i="23"/>
  <c r="H11" i="23"/>
  <c r="L18" i="23"/>
  <c r="J26" i="23"/>
  <c r="F8" i="23"/>
  <c r="M8" i="23" s="1"/>
  <c r="S8" i="23" s="1"/>
  <c r="T8" i="23" s="1"/>
  <c r="U8" i="23" s="1"/>
  <c r="Z9" i="23"/>
  <c r="Z10" i="23"/>
  <c r="Z14" i="23"/>
  <c r="Z15" i="23"/>
  <c r="L20" i="23"/>
  <c r="L9" i="23"/>
  <c r="G17" i="23"/>
  <c r="I17" i="23"/>
  <c r="Z18" i="23"/>
  <c r="H10" i="23"/>
  <c r="H15" i="23"/>
  <c r="G20" i="23"/>
  <c r="G15" i="23"/>
  <c r="F20" i="23"/>
  <c r="L11" i="23"/>
  <c r="G18" i="23"/>
  <c r="H18" i="23"/>
  <c r="L10" i="23"/>
  <c r="I18" i="23"/>
  <c r="F14" i="23"/>
  <c r="M14" i="23" s="1"/>
  <c r="S14" i="23" s="1"/>
  <c r="T14" i="23" s="1"/>
  <c r="U14" i="23" s="1"/>
  <c r="F15" i="23"/>
  <c r="F16" i="23"/>
  <c r="F17" i="23"/>
  <c r="F18" i="23"/>
  <c r="F10" i="23"/>
  <c r="F11" i="23"/>
  <c r="F12" i="23"/>
  <c r="F26" i="23"/>
  <c r="F9" i="23"/>
  <c r="AB21" i="31" l="1"/>
  <c r="U21" i="31"/>
  <c r="S16" i="31"/>
  <c r="T16" i="31" s="1"/>
  <c r="S10" i="31"/>
  <c r="T10" i="31" s="1"/>
  <c r="S12" i="31"/>
  <c r="T12" i="31" s="1"/>
  <c r="U11" i="31"/>
  <c r="AB16" i="31"/>
  <c r="AC16" i="31" s="1"/>
  <c r="AE16" i="31" s="1"/>
  <c r="U16" i="31"/>
  <c r="S17" i="31"/>
  <c r="T17" i="31" s="1"/>
  <c r="S19" i="31"/>
  <c r="T19" i="31" s="1"/>
  <c r="AB19" i="31" s="1"/>
  <c r="S9" i="31"/>
  <c r="T9" i="31" s="1"/>
  <c r="U9" i="31" s="1"/>
  <c r="AC20" i="31"/>
  <c r="AE20" i="31" s="1"/>
  <c r="AB15" i="31"/>
  <c r="AD15" i="31" s="1"/>
  <c r="U8" i="31"/>
  <c r="AB8" i="31"/>
  <c r="AD8" i="31" s="1"/>
  <c r="S18" i="31"/>
  <c r="T18" i="31" s="1"/>
  <c r="U17" i="31"/>
  <c r="AB17" i="31"/>
  <c r="U10" i="31"/>
  <c r="AB10" i="31"/>
  <c r="U12" i="31"/>
  <c r="AB12" i="31"/>
  <c r="AD11" i="31"/>
  <c r="AC11" i="31"/>
  <c r="AE11" i="31" s="1"/>
  <c r="S14" i="31"/>
  <c r="T14" i="31" s="1"/>
  <c r="AD21" i="31"/>
  <c r="AC21" i="31"/>
  <c r="AE21" i="31" s="1"/>
  <c r="U12" i="29"/>
  <c r="AB12" i="29"/>
  <c r="AB10" i="29"/>
  <c r="AB14" i="29"/>
  <c r="AD14" i="29" s="1"/>
  <c r="S16" i="29"/>
  <c r="T16" i="29" s="1"/>
  <c r="AB16" i="29" s="1"/>
  <c r="S9" i="29"/>
  <c r="T9" i="29" s="1"/>
  <c r="U9" i="29" s="1"/>
  <c r="U20" i="29"/>
  <c r="AB20" i="29"/>
  <c r="AD20" i="29" s="1"/>
  <c r="S15" i="29"/>
  <c r="T15" i="29" s="1"/>
  <c r="U15" i="29" s="1"/>
  <c r="S19" i="29"/>
  <c r="T19" i="29" s="1"/>
  <c r="AB19" i="29" s="1"/>
  <c r="S17" i="29"/>
  <c r="T17" i="29" s="1"/>
  <c r="AB17" i="29" s="1"/>
  <c r="S21" i="29"/>
  <c r="T21" i="29" s="1"/>
  <c r="AB21" i="29" s="1"/>
  <c r="AB13" i="29"/>
  <c r="AD13" i="29" s="1"/>
  <c r="U13" i="29"/>
  <c r="U18" i="29"/>
  <c r="AB18" i="29"/>
  <c r="AD10" i="29"/>
  <c r="AC10" i="29"/>
  <c r="AE10" i="29" s="1"/>
  <c r="AD12" i="29"/>
  <c r="AC12" i="29"/>
  <c r="AE12" i="29" s="1"/>
  <c r="AD8" i="29"/>
  <c r="AC8" i="29"/>
  <c r="AE8" i="29" s="1"/>
  <c r="AD11" i="29"/>
  <c r="AC11" i="29"/>
  <c r="AE11" i="29" s="1"/>
  <c r="S14" i="27"/>
  <c r="T14" i="27" s="1"/>
  <c r="U18" i="27"/>
  <c r="AB18" i="27"/>
  <c r="AD18" i="27" s="1"/>
  <c r="S16" i="27"/>
  <c r="T16" i="27" s="1"/>
  <c r="AB16" i="27" s="1"/>
  <c r="S10" i="27"/>
  <c r="T10" i="27" s="1"/>
  <c r="AB10" i="27" s="1"/>
  <c r="S9" i="27"/>
  <c r="T9" i="27" s="1"/>
  <c r="U9" i="27" s="1"/>
  <c r="S11" i="27"/>
  <c r="T11" i="27" s="1"/>
  <c r="AB11" i="27" s="1"/>
  <c r="S21" i="27"/>
  <c r="T21" i="27" s="1"/>
  <c r="U21" i="27" s="1"/>
  <c r="S12" i="27"/>
  <c r="T12" i="27" s="1"/>
  <c r="U12" i="27" s="1"/>
  <c r="S15" i="27"/>
  <c r="T15" i="27" s="1"/>
  <c r="AB15" i="27" s="1"/>
  <c r="S17" i="27"/>
  <c r="T17" i="27" s="1"/>
  <c r="U17" i="27" s="1"/>
  <c r="U20" i="27"/>
  <c r="AB20" i="27"/>
  <c r="AC20" i="27" s="1"/>
  <c r="AE20" i="27" s="1"/>
  <c r="U13" i="27"/>
  <c r="AB13" i="27"/>
  <c r="AD13" i="27" s="1"/>
  <c r="U14" i="27"/>
  <c r="AB14" i="27"/>
  <c r="U8" i="27"/>
  <c r="AB8" i="27"/>
  <c r="U19" i="27"/>
  <c r="AB19" i="27"/>
  <c r="S19" i="25"/>
  <c r="T19" i="25" s="1"/>
  <c r="AB19" i="25" s="1"/>
  <c r="AD19" i="25" s="1"/>
  <c r="S15" i="25"/>
  <c r="T15" i="25" s="1"/>
  <c r="U15" i="25" s="1"/>
  <c r="S18" i="25"/>
  <c r="T18" i="25" s="1"/>
  <c r="U18" i="25" s="1"/>
  <c r="S23" i="25"/>
  <c r="T23" i="25" s="1"/>
  <c r="U23" i="25" s="1"/>
  <c r="S17" i="25"/>
  <c r="T17" i="25" s="1"/>
  <c r="U17" i="25" s="1"/>
  <c r="S12" i="25"/>
  <c r="T12" i="25" s="1"/>
  <c r="AB12" i="25" s="1"/>
  <c r="AB15" i="25"/>
  <c r="AD15" i="25" s="1"/>
  <c r="S11" i="25"/>
  <c r="T11" i="25" s="1"/>
  <c r="U11" i="25" s="1"/>
  <c r="S20" i="25"/>
  <c r="T20" i="25" s="1"/>
  <c r="U20" i="25" s="1"/>
  <c r="S10" i="25"/>
  <c r="T10" i="25" s="1"/>
  <c r="U10" i="25" s="1"/>
  <c r="AD8" i="25"/>
  <c r="U19" i="25"/>
  <c r="S21" i="25"/>
  <c r="T21" i="25" s="1"/>
  <c r="AB21" i="25" s="1"/>
  <c r="S9" i="25"/>
  <c r="T9" i="25" s="1"/>
  <c r="AB9" i="25" s="1"/>
  <c r="S16" i="25"/>
  <c r="T16" i="25" s="1"/>
  <c r="U16" i="25" s="1"/>
  <c r="AD14" i="25"/>
  <c r="AC14" i="25"/>
  <c r="AE14" i="25" s="1"/>
  <c r="AC19" i="25"/>
  <c r="AE19" i="25" s="1"/>
  <c r="S22" i="25"/>
  <c r="T22" i="25" s="1"/>
  <c r="S13" i="25"/>
  <c r="T13" i="25" s="1"/>
  <c r="U27" i="23"/>
  <c r="AB27" i="23"/>
  <c r="S13" i="23"/>
  <c r="T13" i="23" s="1"/>
  <c r="R19" i="23"/>
  <c r="N19" i="23"/>
  <c r="O19" i="23"/>
  <c r="P19" i="23"/>
  <c r="Q19" i="23"/>
  <c r="R22" i="23"/>
  <c r="M22" i="23"/>
  <c r="N22" i="23"/>
  <c r="O22" i="23"/>
  <c r="Q22" i="23"/>
  <c r="P22" i="23"/>
  <c r="R23" i="23"/>
  <c r="M23" i="23"/>
  <c r="N23" i="23"/>
  <c r="Q23" i="23"/>
  <c r="O23" i="23"/>
  <c r="P23" i="23"/>
  <c r="AB21" i="23"/>
  <c r="R25" i="23"/>
  <c r="N25" i="23"/>
  <c r="S25" i="23" s="1"/>
  <c r="T25" i="23" s="1"/>
  <c r="U13" i="23"/>
  <c r="AB13" i="23"/>
  <c r="AB24" i="23"/>
  <c r="AD24" i="23" s="1"/>
  <c r="N11" i="23"/>
  <c r="R11" i="23"/>
  <c r="M11" i="23"/>
  <c r="M10" i="23"/>
  <c r="R10" i="23"/>
  <c r="N10" i="23"/>
  <c r="AB14" i="23"/>
  <c r="N20" i="23"/>
  <c r="R20" i="23"/>
  <c r="M20" i="23"/>
  <c r="R18" i="23"/>
  <c r="Q18" i="23"/>
  <c r="P18" i="23"/>
  <c r="O18" i="23"/>
  <c r="N18" i="23"/>
  <c r="M18" i="23"/>
  <c r="R9" i="23"/>
  <c r="M9" i="23"/>
  <c r="N16" i="23"/>
  <c r="M16" i="23"/>
  <c r="P16" i="23"/>
  <c r="R16" i="23"/>
  <c r="O16" i="23"/>
  <c r="P17" i="23"/>
  <c r="O17" i="23"/>
  <c r="Q17" i="23"/>
  <c r="N17" i="23"/>
  <c r="M17" i="23"/>
  <c r="R17" i="23"/>
  <c r="P26" i="23"/>
  <c r="O26" i="23"/>
  <c r="N26" i="23"/>
  <c r="M26" i="23"/>
  <c r="R26" i="23"/>
  <c r="Q26" i="23"/>
  <c r="M15" i="23"/>
  <c r="R15" i="23"/>
  <c r="N15" i="23"/>
  <c r="N12" i="23"/>
  <c r="M12" i="23"/>
  <c r="R12" i="23"/>
  <c r="AB8" i="23"/>
  <c r="AD16" i="31" l="1"/>
  <c r="AC8" i="31"/>
  <c r="AE8" i="31" s="1"/>
  <c r="U19" i="31"/>
  <c r="AC15" i="31"/>
  <c r="AE15" i="31" s="1"/>
  <c r="AB9" i="31"/>
  <c r="AD9" i="31" s="1"/>
  <c r="U18" i="31"/>
  <c r="AB18" i="31"/>
  <c r="AD10" i="31"/>
  <c r="AC10" i="31"/>
  <c r="AE10" i="31" s="1"/>
  <c r="AD17" i="31"/>
  <c r="AC17" i="31"/>
  <c r="AE17" i="31" s="1"/>
  <c r="AD12" i="31"/>
  <c r="AC12" i="31"/>
  <c r="AE12" i="31" s="1"/>
  <c r="AD19" i="31"/>
  <c r="AC19" i="31"/>
  <c r="AE19" i="31" s="1"/>
  <c r="U14" i="31"/>
  <c r="AB14" i="31"/>
  <c r="U16" i="29"/>
  <c r="AC13" i="29"/>
  <c r="AE13" i="29" s="1"/>
  <c r="AB9" i="29"/>
  <c r="U17" i="29"/>
  <c r="AC14" i="29"/>
  <c r="AE14" i="29" s="1"/>
  <c r="AB15" i="29"/>
  <c r="AD15" i="29" s="1"/>
  <c r="AC20" i="29"/>
  <c r="AE20" i="29" s="1"/>
  <c r="U19" i="29"/>
  <c r="U21" i="29"/>
  <c r="AD19" i="29"/>
  <c r="AC19" i="29"/>
  <c r="AE19" i="29" s="1"/>
  <c r="AD17" i="29"/>
  <c r="AC17" i="29"/>
  <c r="AE17" i="29" s="1"/>
  <c r="AD16" i="29"/>
  <c r="AC16" i="29"/>
  <c r="AE16" i="29" s="1"/>
  <c r="AD18" i="29"/>
  <c r="AC18" i="29"/>
  <c r="AE18" i="29" s="1"/>
  <c r="AD21" i="29"/>
  <c r="AC21" i="29"/>
  <c r="AE21" i="29" s="1"/>
  <c r="AB21" i="27"/>
  <c r="U10" i="27"/>
  <c r="AC18" i="27"/>
  <c r="AE18" i="27" s="1"/>
  <c r="U16" i="27"/>
  <c r="AD20" i="27"/>
  <c r="AB9" i="27"/>
  <c r="AD9" i="27" s="1"/>
  <c r="AC13" i="27"/>
  <c r="AE13" i="27" s="1"/>
  <c r="U15" i="27"/>
  <c r="U11" i="27"/>
  <c r="AB12" i="27"/>
  <c r="AC12" i="27" s="1"/>
  <c r="AE12" i="27" s="1"/>
  <c r="AB17" i="27"/>
  <c r="AD17" i="27" s="1"/>
  <c r="AD15" i="27"/>
  <c r="AC15" i="27"/>
  <c r="AE15" i="27" s="1"/>
  <c r="AD11" i="27"/>
  <c r="AC11" i="27"/>
  <c r="AE11" i="27" s="1"/>
  <c r="AD19" i="27"/>
  <c r="AC19" i="27"/>
  <c r="AE19" i="27" s="1"/>
  <c r="AD21" i="27"/>
  <c r="AC21" i="27"/>
  <c r="AE21" i="27" s="1"/>
  <c r="AD8" i="27"/>
  <c r="AC8" i="27"/>
  <c r="AE8" i="27" s="1"/>
  <c r="AD10" i="27"/>
  <c r="AC10" i="27"/>
  <c r="AE10" i="27" s="1"/>
  <c r="AD14" i="27"/>
  <c r="AC14" i="27"/>
  <c r="AE14" i="27" s="1"/>
  <c r="AD16" i="27"/>
  <c r="AC16" i="27"/>
  <c r="AE16" i="27" s="1"/>
  <c r="AB18" i="25"/>
  <c r="AB23" i="25"/>
  <c r="AD23" i="25" s="1"/>
  <c r="U12" i="25"/>
  <c r="AB17" i="25"/>
  <c r="AD17" i="25" s="1"/>
  <c r="AC15" i="25"/>
  <c r="AE15" i="25" s="1"/>
  <c r="AB11" i="25"/>
  <c r="AD11" i="25" s="1"/>
  <c r="AB20" i="25"/>
  <c r="AD20" i="25" s="1"/>
  <c r="U21" i="25"/>
  <c r="AB16" i="25"/>
  <c r="AB10" i="25"/>
  <c r="AD10" i="25" s="1"/>
  <c r="U9" i="25"/>
  <c r="AD12" i="25"/>
  <c r="AC12" i="25"/>
  <c r="AE12" i="25" s="1"/>
  <c r="AD21" i="25"/>
  <c r="AC21" i="25"/>
  <c r="AE21" i="25" s="1"/>
  <c r="AC23" i="25"/>
  <c r="AE23" i="25" s="1"/>
  <c r="AD9" i="25"/>
  <c r="AC9" i="25"/>
  <c r="AE9" i="25" s="1"/>
  <c r="U13" i="25"/>
  <c r="AB13" i="25"/>
  <c r="U22" i="25"/>
  <c r="AB22" i="25"/>
  <c r="AD27" i="23"/>
  <c r="AC27" i="23"/>
  <c r="AE27" i="23" s="1"/>
  <c r="S23" i="23"/>
  <c r="T23" i="23" s="1"/>
  <c r="S19" i="23"/>
  <c r="T19" i="23" s="1"/>
  <c r="U19" i="23"/>
  <c r="AB19" i="23"/>
  <c r="AD19" i="23" s="1"/>
  <c r="S22" i="23"/>
  <c r="T22" i="23" s="1"/>
  <c r="AB22" i="23" s="1"/>
  <c r="AC19" i="23"/>
  <c r="AE19" i="23" s="1"/>
  <c r="U23" i="23"/>
  <c r="AB23" i="23"/>
  <c r="AD21" i="23"/>
  <c r="AC21" i="23"/>
  <c r="AE21" i="23" s="1"/>
  <c r="S11" i="23"/>
  <c r="T11" i="23" s="1"/>
  <c r="AB11" i="23" s="1"/>
  <c r="U25" i="23"/>
  <c r="AB25" i="23"/>
  <c r="AD25" i="23" s="1"/>
  <c r="AD13" i="23"/>
  <c r="AC13" i="23"/>
  <c r="AE13" i="23" s="1"/>
  <c r="S9" i="23"/>
  <c r="T9" i="23" s="1"/>
  <c r="S17" i="23"/>
  <c r="T17" i="23" s="1"/>
  <c r="U17" i="23" s="1"/>
  <c r="S20" i="23"/>
  <c r="T20" i="23" s="1"/>
  <c r="AB20" i="23" s="1"/>
  <c r="S12" i="23"/>
  <c r="T12" i="23" s="1"/>
  <c r="AB12" i="23" s="1"/>
  <c r="AC24" i="23"/>
  <c r="AE24" i="23" s="1"/>
  <c r="S16" i="23"/>
  <c r="T16" i="23" s="1"/>
  <c r="U16" i="23" s="1"/>
  <c r="S10" i="23"/>
  <c r="T10" i="23" s="1"/>
  <c r="AB10" i="23" s="1"/>
  <c r="S18" i="23"/>
  <c r="T18" i="23" s="1"/>
  <c r="U18" i="23" s="1"/>
  <c r="S15" i="23"/>
  <c r="T15" i="23" s="1"/>
  <c r="AB15" i="23" s="1"/>
  <c r="S26" i="23"/>
  <c r="T26" i="23" s="1"/>
  <c r="U26" i="23" s="1"/>
  <c r="AD14" i="23"/>
  <c r="AC14" i="23"/>
  <c r="AE14" i="23" s="1"/>
  <c r="U11" i="23"/>
  <c r="AC25" i="23"/>
  <c r="AE25" i="23" s="1"/>
  <c r="U9" i="23"/>
  <c r="AB9" i="23"/>
  <c r="AD8" i="23"/>
  <c r="AC8" i="23"/>
  <c r="AE8" i="23" s="1"/>
  <c r="AC9" i="31" l="1"/>
  <c r="AE9" i="31" s="1"/>
  <c r="AC18" i="31"/>
  <c r="AE18" i="31" s="1"/>
  <c r="AD18" i="31"/>
  <c r="AD14" i="31"/>
  <c r="AC14" i="31"/>
  <c r="AE14" i="31" s="1"/>
  <c r="AC15" i="29"/>
  <c r="AE15" i="29" s="1"/>
  <c r="AD9" i="29"/>
  <c r="AC9" i="29"/>
  <c r="AE9" i="29" s="1"/>
  <c r="AC9" i="27"/>
  <c r="AE9" i="27" s="1"/>
  <c r="AD12" i="27"/>
  <c r="AC17" i="27"/>
  <c r="AE17" i="27" s="1"/>
  <c r="AD18" i="25"/>
  <c r="AC18" i="25"/>
  <c r="AE18" i="25" s="1"/>
  <c r="AC17" i="25"/>
  <c r="AE17" i="25" s="1"/>
  <c r="AC11" i="25"/>
  <c r="AE11" i="25" s="1"/>
  <c r="AC20" i="25"/>
  <c r="AE20" i="25" s="1"/>
  <c r="AC10" i="25"/>
  <c r="AE10" i="25" s="1"/>
  <c r="AD16" i="25"/>
  <c r="AC16" i="25"/>
  <c r="AE16" i="25" s="1"/>
  <c r="AD22" i="25"/>
  <c r="AC22" i="25"/>
  <c r="AE22" i="25" s="1"/>
  <c r="AD13" i="25"/>
  <c r="AC13" i="25"/>
  <c r="AE13" i="25" s="1"/>
  <c r="U22" i="23"/>
  <c r="AD22" i="23"/>
  <c r="AC22" i="23"/>
  <c r="AE22" i="23" s="1"/>
  <c r="AD23" i="23"/>
  <c r="AC23" i="23"/>
  <c r="AE23" i="23" s="1"/>
  <c r="U12" i="23"/>
  <c r="AB17" i="23"/>
  <c r="AD17" i="23" s="1"/>
  <c r="U20" i="23"/>
  <c r="AB18" i="23"/>
  <c r="AD18" i="23" s="1"/>
  <c r="AB16" i="23"/>
  <c r="U10" i="23"/>
  <c r="AB26" i="23"/>
  <c r="AD26" i="23" s="1"/>
  <c r="U15" i="23"/>
  <c r="AD12" i="23"/>
  <c r="AC12" i="23"/>
  <c r="AE12" i="23" s="1"/>
  <c r="AD20" i="23"/>
  <c r="AC20" i="23"/>
  <c r="AE20" i="23" s="1"/>
  <c r="AD11" i="23"/>
  <c r="AC11" i="23"/>
  <c r="AE11" i="23" s="1"/>
  <c r="AC15" i="23"/>
  <c r="AE15" i="23" s="1"/>
  <c r="AD15" i="23"/>
  <c r="AD9" i="23"/>
  <c r="AC9" i="23"/>
  <c r="AE9" i="23" s="1"/>
  <c r="AC16" i="23"/>
  <c r="AE16" i="23" s="1"/>
  <c r="AD16" i="23"/>
  <c r="AD10" i="23"/>
  <c r="AC10" i="23"/>
  <c r="AE10" i="23" s="1"/>
  <c r="AC17" i="23" l="1"/>
  <c r="AE17" i="23" s="1"/>
  <c r="AC18" i="23"/>
  <c r="AE18" i="23" s="1"/>
  <c r="AC26" i="23"/>
  <c r="AE26" i="23" s="1"/>
  <c r="AG21" i="20" l="1"/>
  <c r="AF21" i="20"/>
  <c r="Y21" i="20"/>
  <c r="X21" i="20"/>
  <c r="Z21" i="20" s="1"/>
  <c r="W21" i="20"/>
  <c r="V21" i="20"/>
  <c r="Q21" i="20"/>
  <c r="M21" i="20"/>
  <c r="I21" i="20"/>
  <c r="E21" i="20"/>
  <c r="L21" i="20" s="1"/>
  <c r="D21" i="20"/>
  <c r="C21" i="20"/>
  <c r="B21" i="20"/>
  <c r="AG20" i="20"/>
  <c r="AF20" i="20"/>
  <c r="Y20" i="20"/>
  <c r="X20" i="20"/>
  <c r="W20" i="20"/>
  <c r="V20" i="20"/>
  <c r="Q20" i="20"/>
  <c r="P20" i="20"/>
  <c r="O20" i="20"/>
  <c r="L20" i="20"/>
  <c r="K20" i="20"/>
  <c r="J20" i="20"/>
  <c r="I20" i="20"/>
  <c r="H20" i="20"/>
  <c r="G20" i="20"/>
  <c r="E20" i="20"/>
  <c r="D20" i="20"/>
  <c r="C20" i="20"/>
  <c r="B20" i="20"/>
  <c r="AA20" i="20" s="1"/>
  <c r="AG19" i="20"/>
  <c r="AF19" i="20"/>
  <c r="Y19" i="20"/>
  <c r="X19" i="20"/>
  <c r="Z19" i="20" s="1"/>
  <c r="W19" i="20"/>
  <c r="V19" i="20"/>
  <c r="R19" i="20"/>
  <c r="Q19" i="20"/>
  <c r="P19" i="20"/>
  <c r="O19" i="20"/>
  <c r="N19" i="20"/>
  <c r="M19" i="20"/>
  <c r="L19" i="20"/>
  <c r="K19" i="20"/>
  <c r="J19" i="20"/>
  <c r="I19" i="20"/>
  <c r="H19" i="20"/>
  <c r="E19" i="20"/>
  <c r="G19" i="20" s="1"/>
  <c r="S19" i="20" s="1"/>
  <c r="T19" i="20" s="1"/>
  <c r="U19" i="20" s="1"/>
  <c r="D19" i="20"/>
  <c r="C19" i="20"/>
  <c r="B19" i="20"/>
  <c r="A19" i="20"/>
  <c r="AG18" i="20"/>
  <c r="AF18" i="20"/>
  <c r="Y18" i="20"/>
  <c r="X18" i="20"/>
  <c r="W18" i="20"/>
  <c r="V18" i="20"/>
  <c r="Q18" i="20"/>
  <c r="P18" i="20"/>
  <c r="O18" i="20"/>
  <c r="L18" i="20"/>
  <c r="K18" i="20"/>
  <c r="J18" i="20"/>
  <c r="I18" i="20"/>
  <c r="H18" i="20"/>
  <c r="E18" i="20"/>
  <c r="G18" i="20" s="1"/>
  <c r="D18" i="20"/>
  <c r="C18" i="20"/>
  <c r="B18" i="20"/>
  <c r="A18" i="20"/>
  <c r="AG17" i="20"/>
  <c r="AF17" i="20"/>
  <c r="Y17" i="20"/>
  <c r="X17" i="20"/>
  <c r="W17" i="20"/>
  <c r="V17" i="20"/>
  <c r="L17" i="20"/>
  <c r="K17" i="20"/>
  <c r="H17" i="20"/>
  <c r="G17" i="20"/>
  <c r="E17" i="20"/>
  <c r="J17" i="20" s="1"/>
  <c r="D17" i="20"/>
  <c r="C17" i="20"/>
  <c r="B17" i="20"/>
  <c r="AA17" i="20" s="1"/>
  <c r="AG16" i="20"/>
  <c r="AF16" i="20"/>
  <c r="Y16" i="20"/>
  <c r="X16" i="20"/>
  <c r="Z16" i="20" s="1"/>
  <c r="W16" i="20"/>
  <c r="V16" i="20"/>
  <c r="I16" i="20"/>
  <c r="E16" i="20"/>
  <c r="L16" i="20" s="1"/>
  <c r="D16" i="20"/>
  <c r="C16" i="20"/>
  <c r="B16" i="20"/>
  <c r="AG15" i="20"/>
  <c r="AF15" i="20"/>
  <c r="Y15" i="20"/>
  <c r="X15" i="20"/>
  <c r="W15" i="20"/>
  <c r="V15" i="20"/>
  <c r="Z15" i="20" s="1"/>
  <c r="Q15" i="20"/>
  <c r="L15" i="20"/>
  <c r="K15" i="20"/>
  <c r="H15" i="20"/>
  <c r="G15" i="20"/>
  <c r="E15" i="20"/>
  <c r="J15" i="20" s="1"/>
  <c r="D15" i="20"/>
  <c r="C15" i="20"/>
  <c r="B15" i="20"/>
  <c r="AG14" i="20"/>
  <c r="AF14" i="20"/>
  <c r="Y14" i="20"/>
  <c r="X14" i="20"/>
  <c r="W14" i="20"/>
  <c r="V14" i="20"/>
  <c r="Q14" i="20"/>
  <c r="P14" i="20"/>
  <c r="O14" i="20"/>
  <c r="K14" i="20"/>
  <c r="J14" i="20"/>
  <c r="I14" i="20"/>
  <c r="E14" i="20"/>
  <c r="L14" i="20" s="1"/>
  <c r="D14" i="20"/>
  <c r="C14" i="20"/>
  <c r="B14" i="20"/>
  <c r="AG13" i="20"/>
  <c r="AF13" i="20"/>
  <c r="Y13" i="20"/>
  <c r="X13" i="20"/>
  <c r="W13" i="20"/>
  <c r="V13" i="20"/>
  <c r="Z13" i="20" s="1"/>
  <c r="R13" i="20"/>
  <c r="Q13" i="20"/>
  <c r="P13" i="20"/>
  <c r="O13" i="20"/>
  <c r="N13" i="20"/>
  <c r="L13" i="20"/>
  <c r="K13" i="20"/>
  <c r="J13" i="20"/>
  <c r="I13" i="20"/>
  <c r="H13" i="20"/>
  <c r="G13" i="20"/>
  <c r="E13" i="20"/>
  <c r="D13" i="20"/>
  <c r="C13" i="20"/>
  <c r="B13" i="20"/>
  <c r="A13" i="20"/>
  <c r="AG12" i="20"/>
  <c r="AF12" i="20"/>
  <c r="Y12" i="20"/>
  <c r="X12" i="20"/>
  <c r="W12" i="20"/>
  <c r="V12" i="20"/>
  <c r="K12" i="20"/>
  <c r="J12" i="20"/>
  <c r="E12" i="20"/>
  <c r="L12" i="20" s="1"/>
  <c r="D12" i="20"/>
  <c r="C12" i="20"/>
  <c r="B12" i="20"/>
  <c r="AG11" i="20"/>
  <c r="AF11" i="20"/>
  <c r="Y11" i="20"/>
  <c r="X11" i="20"/>
  <c r="W11" i="20"/>
  <c r="Z11" i="20" s="1"/>
  <c r="V11" i="20"/>
  <c r="Q11" i="20"/>
  <c r="P11" i="20"/>
  <c r="O11" i="20"/>
  <c r="L11" i="20"/>
  <c r="K11" i="20"/>
  <c r="J11" i="20"/>
  <c r="I11" i="20"/>
  <c r="H11" i="20"/>
  <c r="E11" i="20"/>
  <c r="G11" i="20" s="1"/>
  <c r="D11" i="20"/>
  <c r="C11" i="20"/>
  <c r="B11" i="20"/>
  <c r="AG10" i="20"/>
  <c r="AF10" i="20"/>
  <c r="Y10" i="20"/>
  <c r="X10" i="20"/>
  <c r="W10" i="20"/>
  <c r="V10" i="20"/>
  <c r="Z10" i="20" s="1"/>
  <c r="Q10" i="20"/>
  <c r="P10" i="20"/>
  <c r="O10" i="20"/>
  <c r="K10" i="20"/>
  <c r="J10" i="20"/>
  <c r="I10" i="20"/>
  <c r="E10" i="20"/>
  <c r="L10" i="20" s="1"/>
  <c r="D10" i="20"/>
  <c r="C10" i="20"/>
  <c r="B10" i="20"/>
  <c r="AA10" i="20" s="1"/>
  <c r="AG9" i="20"/>
  <c r="AF9" i="20"/>
  <c r="Y9" i="20"/>
  <c r="X9" i="20"/>
  <c r="W9" i="20"/>
  <c r="V9" i="20"/>
  <c r="Q9" i="20"/>
  <c r="P9" i="20"/>
  <c r="O9" i="20"/>
  <c r="N9" i="20"/>
  <c r="L9" i="20"/>
  <c r="K9" i="20"/>
  <c r="J9" i="20"/>
  <c r="I9" i="20"/>
  <c r="H9" i="20"/>
  <c r="E9" i="20"/>
  <c r="G9" i="20" s="1"/>
  <c r="D9" i="20"/>
  <c r="C9" i="20"/>
  <c r="B9" i="20"/>
  <c r="AG8" i="20"/>
  <c r="AF8" i="20"/>
  <c r="Y8" i="20"/>
  <c r="X8" i="20"/>
  <c r="W8" i="20"/>
  <c r="V8" i="20"/>
  <c r="Z8" i="20" s="1"/>
  <c r="R8" i="20"/>
  <c r="Q8" i="20"/>
  <c r="P8" i="20"/>
  <c r="O8" i="20"/>
  <c r="N8" i="20"/>
  <c r="L8" i="20"/>
  <c r="K8" i="20"/>
  <c r="J8" i="20"/>
  <c r="I8" i="20"/>
  <c r="H8" i="20"/>
  <c r="E8" i="20"/>
  <c r="G8" i="20" s="1"/>
  <c r="D8" i="20"/>
  <c r="C8" i="20"/>
  <c r="B8" i="20"/>
  <c r="A8" i="20"/>
  <c r="F21" i="20"/>
  <c r="P21" i="20" s="1"/>
  <c r="AA21" i="20"/>
  <c r="Z20" i="20"/>
  <c r="F20" i="20"/>
  <c r="R20" i="20" s="1"/>
  <c r="AA19" i="20"/>
  <c r="F19" i="20"/>
  <c r="AA18" i="20"/>
  <c r="F18" i="20"/>
  <c r="R18" i="20" s="1"/>
  <c r="AA16" i="20"/>
  <c r="AA15" i="20"/>
  <c r="AA14" i="20"/>
  <c r="AA13" i="20"/>
  <c r="AA12" i="20"/>
  <c r="AA11" i="20"/>
  <c r="F9" i="20"/>
  <c r="M9" i="20" s="1"/>
  <c r="AA9" i="20"/>
  <c r="AA8" i="20"/>
  <c r="AG16" i="19"/>
  <c r="AF16" i="19"/>
  <c r="Z16" i="19"/>
  <c r="Y16" i="19"/>
  <c r="X16" i="19"/>
  <c r="W16" i="19"/>
  <c r="V16" i="19"/>
  <c r="J16" i="19"/>
  <c r="F16" i="19"/>
  <c r="Q16" i="19" s="1"/>
  <c r="E16" i="19"/>
  <c r="I16" i="19" s="1"/>
  <c r="D16" i="19"/>
  <c r="C16" i="19"/>
  <c r="B16" i="19"/>
  <c r="AA16" i="19" s="1"/>
  <c r="AG17" i="19"/>
  <c r="AF17" i="19"/>
  <c r="Y17" i="19"/>
  <c r="X17" i="19"/>
  <c r="W17" i="19"/>
  <c r="V17" i="19"/>
  <c r="L17" i="19"/>
  <c r="H17" i="19"/>
  <c r="E17" i="19"/>
  <c r="G17" i="19" s="1"/>
  <c r="D17" i="19"/>
  <c r="C17" i="19"/>
  <c r="B17" i="19"/>
  <c r="AA17" i="19" s="1"/>
  <c r="AG11" i="19"/>
  <c r="AF11" i="19"/>
  <c r="Y11" i="19"/>
  <c r="X11" i="19"/>
  <c r="W11" i="19"/>
  <c r="V11" i="19"/>
  <c r="Z11" i="19" s="1"/>
  <c r="Q11" i="19"/>
  <c r="P11" i="19"/>
  <c r="O11" i="19"/>
  <c r="K11" i="19"/>
  <c r="J11" i="19"/>
  <c r="I11" i="19"/>
  <c r="E11" i="19"/>
  <c r="L11" i="19" s="1"/>
  <c r="D11" i="19"/>
  <c r="C11" i="19"/>
  <c r="B11" i="19"/>
  <c r="AA11" i="19" s="1"/>
  <c r="AG12" i="19"/>
  <c r="AF12" i="19"/>
  <c r="Y12" i="19"/>
  <c r="X12" i="19"/>
  <c r="W12" i="19"/>
  <c r="V12" i="19"/>
  <c r="Z12" i="19" s="1"/>
  <c r="Q12" i="19"/>
  <c r="P12" i="19"/>
  <c r="O12" i="19"/>
  <c r="K12" i="19"/>
  <c r="J12" i="19"/>
  <c r="I12" i="19"/>
  <c r="F12" i="19"/>
  <c r="M12" i="19" s="1"/>
  <c r="E12" i="19"/>
  <c r="L12" i="19" s="1"/>
  <c r="D12" i="19"/>
  <c r="C12" i="19"/>
  <c r="B12" i="19"/>
  <c r="AA12" i="19" s="1"/>
  <c r="Z12" i="20" l="1"/>
  <c r="I12" i="20"/>
  <c r="Z17" i="20"/>
  <c r="Z18" i="20"/>
  <c r="Z9" i="20"/>
  <c r="Z14" i="20"/>
  <c r="G12" i="20"/>
  <c r="J16" i="20"/>
  <c r="M18" i="20"/>
  <c r="J21" i="20"/>
  <c r="N21" i="20"/>
  <c r="R21" i="20"/>
  <c r="G10" i="20"/>
  <c r="R9" i="20"/>
  <c r="H10" i="20"/>
  <c r="H12" i="20"/>
  <c r="G14" i="20"/>
  <c r="I15" i="20"/>
  <c r="G16" i="20"/>
  <c r="K16" i="20"/>
  <c r="I17" i="20"/>
  <c r="N18" i="20"/>
  <c r="M20" i="20"/>
  <c r="S20" i="20" s="1"/>
  <c r="T20" i="20" s="1"/>
  <c r="G21" i="20"/>
  <c r="K21" i="20"/>
  <c r="O21" i="20"/>
  <c r="H14" i="20"/>
  <c r="H16" i="20"/>
  <c r="N20" i="20"/>
  <c r="H21" i="20"/>
  <c r="AB19" i="20"/>
  <c r="AD19" i="20" s="1"/>
  <c r="S18" i="20"/>
  <c r="T18" i="20" s="1"/>
  <c r="S21" i="20"/>
  <c r="T21" i="20" s="1"/>
  <c r="F11" i="20"/>
  <c r="S9" i="20"/>
  <c r="T9" i="20" s="1"/>
  <c r="F13" i="20"/>
  <c r="F14" i="20"/>
  <c r="F15" i="20"/>
  <c r="F10" i="20"/>
  <c r="F12" i="20"/>
  <c r="F8" i="20"/>
  <c r="M8" i="20" s="1"/>
  <c r="S8" i="20" s="1"/>
  <c r="T8" i="20" s="1"/>
  <c r="U8" i="20" s="1"/>
  <c r="F16" i="20"/>
  <c r="F17" i="20"/>
  <c r="Z17" i="19"/>
  <c r="I17" i="19"/>
  <c r="J17" i="19"/>
  <c r="F17" i="19"/>
  <c r="K17" i="19"/>
  <c r="N16" i="19"/>
  <c r="G16" i="19"/>
  <c r="K16" i="19"/>
  <c r="O16" i="19"/>
  <c r="H16" i="19"/>
  <c r="L16" i="19"/>
  <c r="P16" i="19"/>
  <c r="R16" i="19"/>
  <c r="M16" i="19"/>
  <c r="F11" i="19"/>
  <c r="M11" i="19" s="1"/>
  <c r="G11" i="19"/>
  <c r="H11" i="19"/>
  <c r="R11" i="19"/>
  <c r="N12" i="19"/>
  <c r="G12" i="19"/>
  <c r="R12" i="19"/>
  <c r="H12" i="19"/>
  <c r="P12" i="20" l="1"/>
  <c r="O12" i="20"/>
  <c r="Q12" i="20"/>
  <c r="U20" i="20"/>
  <c r="AB20" i="20"/>
  <c r="M14" i="20"/>
  <c r="R14" i="20"/>
  <c r="N14" i="20"/>
  <c r="M12" i="20"/>
  <c r="N12" i="20"/>
  <c r="R12" i="20"/>
  <c r="R17" i="20"/>
  <c r="N17" i="20"/>
  <c r="Q17" i="20"/>
  <c r="M17" i="20"/>
  <c r="P17" i="20"/>
  <c r="O17" i="20"/>
  <c r="M13" i="20"/>
  <c r="S13" i="20" s="1"/>
  <c r="T13" i="20" s="1"/>
  <c r="M10" i="20"/>
  <c r="R10" i="20"/>
  <c r="N10" i="20"/>
  <c r="P16" i="20"/>
  <c r="O16" i="20"/>
  <c r="R16" i="20"/>
  <c r="N16" i="20"/>
  <c r="M16" i="20"/>
  <c r="Q16" i="20"/>
  <c r="R15" i="20"/>
  <c r="N15" i="20"/>
  <c r="M15" i="20"/>
  <c r="P15" i="20"/>
  <c r="O15" i="20"/>
  <c r="R11" i="20"/>
  <c r="N11" i="20"/>
  <c r="S11" i="20" s="1"/>
  <c r="T11" i="20" s="1"/>
  <c r="M11" i="20"/>
  <c r="AC19" i="20"/>
  <c r="AE19" i="20" s="1"/>
  <c r="U18" i="20"/>
  <c r="AB18" i="20"/>
  <c r="U9" i="20"/>
  <c r="AB9" i="20"/>
  <c r="U21" i="20"/>
  <c r="AB21" i="20"/>
  <c r="S10" i="20"/>
  <c r="T10" i="20" s="1"/>
  <c r="S14" i="20"/>
  <c r="T14" i="20" s="1"/>
  <c r="S16" i="20"/>
  <c r="T16" i="20" s="1"/>
  <c r="S15" i="20"/>
  <c r="T15" i="20" s="1"/>
  <c r="AB8" i="20"/>
  <c r="M17" i="19"/>
  <c r="P17" i="19"/>
  <c r="O17" i="19"/>
  <c r="R17" i="19"/>
  <c r="N17" i="19"/>
  <c r="Q17" i="19"/>
  <c r="S16" i="19"/>
  <c r="T16" i="19" s="1"/>
  <c r="N11" i="19"/>
  <c r="S11" i="19" s="1"/>
  <c r="T11" i="19" s="1"/>
  <c r="S12" i="19"/>
  <c r="T12" i="19" s="1"/>
  <c r="AG21" i="19"/>
  <c r="AF21" i="19"/>
  <c r="Y21" i="19"/>
  <c r="X21" i="19"/>
  <c r="W21" i="19"/>
  <c r="V21" i="19"/>
  <c r="G21" i="19"/>
  <c r="E21" i="19"/>
  <c r="L21" i="19" s="1"/>
  <c r="D21" i="19"/>
  <c r="C21" i="19"/>
  <c r="B21" i="19"/>
  <c r="AA21" i="19" s="1"/>
  <c r="AG20" i="19"/>
  <c r="AF20" i="19"/>
  <c r="Y20" i="19"/>
  <c r="X20" i="19"/>
  <c r="W20" i="19"/>
  <c r="V20" i="19"/>
  <c r="O20" i="19"/>
  <c r="K20" i="19"/>
  <c r="I20" i="19"/>
  <c r="E20" i="19"/>
  <c r="J20" i="19" s="1"/>
  <c r="D20" i="19"/>
  <c r="C20" i="19"/>
  <c r="B20" i="19"/>
  <c r="AA20" i="19" s="1"/>
  <c r="AG19" i="19"/>
  <c r="AF19" i="19"/>
  <c r="Y19" i="19"/>
  <c r="X19" i="19"/>
  <c r="W19" i="19"/>
  <c r="V19" i="19"/>
  <c r="R19" i="19"/>
  <c r="Q19" i="19"/>
  <c r="P19" i="19"/>
  <c r="O19" i="19"/>
  <c r="N19" i="19"/>
  <c r="L19" i="19"/>
  <c r="K19" i="19"/>
  <c r="J19" i="19"/>
  <c r="I19" i="19"/>
  <c r="H19" i="19"/>
  <c r="E19" i="19"/>
  <c r="G19" i="19" s="1"/>
  <c r="D19" i="19"/>
  <c r="C19" i="19"/>
  <c r="B19" i="19"/>
  <c r="AA19" i="19" s="1"/>
  <c r="A19" i="19"/>
  <c r="AG18" i="19"/>
  <c r="AF18" i="19"/>
  <c r="Y18" i="19"/>
  <c r="X18" i="19"/>
  <c r="W18" i="19"/>
  <c r="V18" i="19"/>
  <c r="E18" i="19"/>
  <c r="K18" i="19" s="1"/>
  <c r="D18" i="19"/>
  <c r="C18" i="19"/>
  <c r="B18" i="19"/>
  <c r="AA18" i="19" s="1"/>
  <c r="A18" i="19"/>
  <c r="AG15" i="19"/>
  <c r="AF15" i="19"/>
  <c r="Y15" i="19"/>
  <c r="X15" i="19"/>
  <c r="W15" i="19"/>
  <c r="V15" i="19"/>
  <c r="Q15" i="19"/>
  <c r="K15" i="19"/>
  <c r="E15" i="19"/>
  <c r="L15" i="19" s="1"/>
  <c r="D15" i="19"/>
  <c r="C15" i="19"/>
  <c r="B15" i="19"/>
  <c r="AG14" i="19"/>
  <c r="AF14" i="19"/>
  <c r="Y14" i="19"/>
  <c r="X14" i="19"/>
  <c r="W14" i="19"/>
  <c r="V14" i="19"/>
  <c r="K14" i="19"/>
  <c r="I14" i="19"/>
  <c r="E14" i="19"/>
  <c r="J14" i="19" s="1"/>
  <c r="D14" i="19"/>
  <c r="C14" i="19"/>
  <c r="B14" i="19"/>
  <c r="AA14" i="19" s="1"/>
  <c r="AG13" i="19"/>
  <c r="AF13" i="19"/>
  <c r="Y13" i="19"/>
  <c r="X13" i="19"/>
  <c r="W13" i="19"/>
  <c r="V13" i="19"/>
  <c r="R13" i="19"/>
  <c r="Q13" i="19"/>
  <c r="P13" i="19"/>
  <c r="O13" i="19"/>
  <c r="N13" i="19"/>
  <c r="L13" i="19"/>
  <c r="K13" i="19"/>
  <c r="J13" i="19"/>
  <c r="I13" i="19"/>
  <c r="H13" i="19"/>
  <c r="E13" i="19"/>
  <c r="G13" i="19" s="1"/>
  <c r="D13" i="19"/>
  <c r="C13" i="19"/>
  <c r="B13" i="19"/>
  <c r="AA13" i="19" s="1"/>
  <c r="A13" i="19"/>
  <c r="AG10" i="19"/>
  <c r="AF10" i="19"/>
  <c r="Y10" i="19"/>
  <c r="X10" i="19"/>
  <c r="W10" i="19"/>
  <c r="V10" i="19"/>
  <c r="Q10" i="19"/>
  <c r="P10" i="19"/>
  <c r="O10" i="19"/>
  <c r="K10" i="19"/>
  <c r="J10" i="19"/>
  <c r="I10" i="19"/>
  <c r="E10" i="19"/>
  <c r="H10" i="19" s="1"/>
  <c r="D10" i="19"/>
  <c r="C10" i="19"/>
  <c r="B10" i="19"/>
  <c r="AA10" i="19" s="1"/>
  <c r="AG9" i="19"/>
  <c r="AF9" i="19"/>
  <c r="Y9" i="19"/>
  <c r="X9" i="19"/>
  <c r="W9" i="19"/>
  <c r="V9" i="19"/>
  <c r="Q9" i="19"/>
  <c r="P9" i="19"/>
  <c r="O9" i="19"/>
  <c r="K9" i="19"/>
  <c r="J9" i="19"/>
  <c r="I9" i="19"/>
  <c r="H9" i="19"/>
  <c r="E9" i="19"/>
  <c r="G9" i="19" s="1"/>
  <c r="D9" i="19"/>
  <c r="C9" i="19"/>
  <c r="B9" i="19"/>
  <c r="AA9" i="19" s="1"/>
  <c r="AG8" i="19"/>
  <c r="AF8" i="19"/>
  <c r="Y8" i="19"/>
  <c r="X8" i="19"/>
  <c r="W8" i="19"/>
  <c r="V8" i="19"/>
  <c r="R8" i="19"/>
  <c r="Q8" i="19"/>
  <c r="P8" i="19"/>
  <c r="O8" i="19"/>
  <c r="N8" i="19"/>
  <c r="L8" i="19"/>
  <c r="K8" i="19"/>
  <c r="J8" i="19"/>
  <c r="I8" i="19"/>
  <c r="H8" i="19"/>
  <c r="E8" i="19"/>
  <c r="G8" i="19" s="1"/>
  <c r="D8" i="19"/>
  <c r="C8" i="19"/>
  <c r="B8" i="19"/>
  <c r="AA8" i="19" s="1"/>
  <c r="A8" i="19"/>
  <c r="F21" i="19"/>
  <c r="P21" i="19" s="1"/>
  <c r="F20" i="19"/>
  <c r="R20" i="19" s="1"/>
  <c r="F19" i="19"/>
  <c r="M19" i="19" s="1"/>
  <c r="AA15" i="19"/>
  <c r="F13" i="19"/>
  <c r="M13" i="19" s="1"/>
  <c r="S12" i="20" l="1"/>
  <c r="T12" i="20" s="1"/>
  <c r="S17" i="20"/>
  <c r="T17" i="20" s="1"/>
  <c r="U13" i="20"/>
  <c r="AB13" i="20"/>
  <c r="AD13" i="20" s="1"/>
  <c r="AD20" i="20"/>
  <c r="AC20" i="20"/>
  <c r="AE20" i="20" s="1"/>
  <c r="U10" i="20"/>
  <c r="AB10" i="20"/>
  <c r="U15" i="20"/>
  <c r="AB15" i="20"/>
  <c r="U12" i="20"/>
  <c r="AB12" i="20"/>
  <c r="U14" i="20"/>
  <c r="AB14" i="20"/>
  <c r="U11" i="20"/>
  <c r="AB11" i="20"/>
  <c r="U17" i="20"/>
  <c r="AB17" i="20"/>
  <c r="U16" i="20"/>
  <c r="AB16" i="20"/>
  <c r="AD9" i="20"/>
  <c r="AC9" i="20"/>
  <c r="AE9" i="20" s="1"/>
  <c r="AC13" i="20"/>
  <c r="AE13" i="20" s="1"/>
  <c r="AD21" i="20"/>
  <c r="AC21" i="20"/>
  <c r="AE21" i="20" s="1"/>
  <c r="AD18" i="20"/>
  <c r="AC18" i="20"/>
  <c r="AE18" i="20" s="1"/>
  <c r="AD8" i="20"/>
  <c r="AC8" i="20"/>
  <c r="AE8" i="20" s="1"/>
  <c r="S17" i="19"/>
  <c r="T17" i="19" s="1"/>
  <c r="U16" i="19"/>
  <c r="AB16" i="19"/>
  <c r="L20" i="19"/>
  <c r="G20" i="19"/>
  <c r="I21" i="19"/>
  <c r="U11" i="19"/>
  <c r="AB11" i="19"/>
  <c r="U12" i="19"/>
  <c r="AB12" i="19"/>
  <c r="H20" i="19"/>
  <c r="F15" i="19"/>
  <c r="P15" i="19" s="1"/>
  <c r="Z9" i="19"/>
  <c r="Z10" i="19"/>
  <c r="F14" i="19"/>
  <c r="R14" i="19" s="1"/>
  <c r="Z19" i="19"/>
  <c r="Z21" i="19"/>
  <c r="Z8" i="19"/>
  <c r="Z15" i="19"/>
  <c r="Z18" i="19"/>
  <c r="L14" i="19"/>
  <c r="G14" i="19"/>
  <c r="G15" i="19"/>
  <c r="H18" i="19"/>
  <c r="S19" i="19"/>
  <c r="T19" i="19" s="1"/>
  <c r="Z13" i="19"/>
  <c r="I15" i="19"/>
  <c r="L18" i="19"/>
  <c r="Z20" i="19"/>
  <c r="L9" i="19"/>
  <c r="H14" i="19"/>
  <c r="Z14" i="19"/>
  <c r="M21" i="19"/>
  <c r="Q21" i="19"/>
  <c r="O14" i="19"/>
  <c r="G10" i="19"/>
  <c r="P14" i="19"/>
  <c r="J15" i="19"/>
  <c r="R15" i="19"/>
  <c r="I18" i="19"/>
  <c r="P20" i="19"/>
  <c r="J21" i="19"/>
  <c r="N21" i="19"/>
  <c r="R21" i="19"/>
  <c r="L10" i="19"/>
  <c r="M14" i="19"/>
  <c r="Q14" i="19"/>
  <c r="J18" i="19"/>
  <c r="M20" i="19"/>
  <c r="Q20" i="19"/>
  <c r="K21" i="19"/>
  <c r="O21" i="19"/>
  <c r="N14" i="19"/>
  <c r="H15" i="19"/>
  <c r="G18" i="19"/>
  <c r="N20" i="19"/>
  <c r="H21" i="19"/>
  <c r="S13" i="19"/>
  <c r="T13" i="19" s="1"/>
  <c r="U13" i="19" s="1"/>
  <c r="F8" i="19"/>
  <c r="F9" i="19"/>
  <c r="F10" i="19"/>
  <c r="F18" i="19"/>
  <c r="AG11" i="17"/>
  <c r="AF11" i="17"/>
  <c r="V11" i="17"/>
  <c r="W11" i="17"/>
  <c r="X11" i="17"/>
  <c r="Y11" i="17"/>
  <c r="Z11" i="17"/>
  <c r="B11" i="17"/>
  <c r="AA11" i="17"/>
  <c r="E11" i="17"/>
  <c r="G11" i="17"/>
  <c r="H11" i="17"/>
  <c r="I11" i="17"/>
  <c r="J11" i="17"/>
  <c r="K11" i="17"/>
  <c r="L11" i="17"/>
  <c r="F11" i="17"/>
  <c r="M11" i="17"/>
  <c r="N11" i="17"/>
  <c r="O11" i="17"/>
  <c r="P11" i="17"/>
  <c r="Q11" i="17"/>
  <c r="R11" i="17"/>
  <c r="S11" i="17"/>
  <c r="D11" i="17"/>
  <c r="T11" i="17"/>
  <c r="AB11" i="17"/>
  <c r="AC11" i="17"/>
  <c r="AE11" i="17"/>
  <c r="AD11" i="17"/>
  <c r="U11" i="17"/>
  <c r="C11" i="17"/>
  <c r="AG15" i="17"/>
  <c r="AF15" i="17"/>
  <c r="V15" i="17"/>
  <c r="W15" i="17"/>
  <c r="X15" i="17"/>
  <c r="Y15" i="17"/>
  <c r="Z15" i="17"/>
  <c r="B15" i="17"/>
  <c r="AA15" i="17"/>
  <c r="E15" i="17"/>
  <c r="G15" i="17"/>
  <c r="H15" i="17"/>
  <c r="I15" i="17"/>
  <c r="J15" i="17"/>
  <c r="K15" i="17"/>
  <c r="L15" i="17"/>
  <c r="F15" i="17"/>
  <c r="M15" i="17"/>
  <c r="N15" i="17"/>
  <c r="O15" i="17"/>
  <c r="P15" i="17"/>
  <c r="Q15" i="17"/>
  <c r="R15" i="17"/>
  <c r="S15" i="17"/>
  <c r="D15" i="17"/>
  <c r="T15" i="17"/>
  <c r="AB15" i="17"/>
  <c r="AC15" i="17"/>
  <c r="AE15" i="17"/>
  <c r="AD15" i="17"/>
  <c r="U15" i="17"/>
  <c r="C15" i="17"/>
  <c r="AG19" i="17"/>
  <c r="AF19" i="17"/>
  <c r="V19" i="17"/>
  <c r="W19" i="17"/>
  <c r="X19" i="17"/>
  <c r="Y19" i="17"/>
  <c r="Z19" i="17"/>
  <c r="AA19" i="17"/>
  <c r="E19" i="17"/>
  <c r="G19" i="17"/>
  <c r="H19" i="17"/>
  <c r="I19" i="17"/>
  <c r="J19" i="17"/>
  <c r="K19" i="17"/>
  <c r="L19" i="17"/>
  <c r="F19" i="17"/>
  <c r="M19" i="17"/>
  <c r="N19" i="17"/>
  <c r="O19" i="17"/>
  <c r="P19" i="17"/>
  <c r="Q19" i="17"/>
  <c r="R19" i="17"/>
  <c r="S19" i="17"/>
  <c r="D19" i="17"/>
  <c r="T19" i="17"/>
  <c r="AB19" i="17"/>
  <c r="AC19" i="17"/>
  <c r="AE19" i="17"/>
  <c r="AD19" i="17"/>
  <c r="U19" i="17"/>
  <c r="C19" i="17"/>
  <c r="B19" i="17"/>
  <c r="AG16" i="15"/>
  <c r="AF16" i="15"/>
  <c r="Y16" i="15"/>
  <c r="X16" i="15"/>
  <c r="W16" i="15"/>
  <c r="V16" i="15"/>
  <c r="E16" i="15"/>
  <c r="F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D16" i="15"/>
  <c r="C16" i="15"/>
  <c r="B16" i="15"/>
  <c r="AG15" i="15"/>
  <c r="AF15" i="15"/>
  <c r="Y15" i="15"/>
  <c r="X15" i="15"/>
  <c r="W15" i="15"/>
  <c r="V15" i="15"/>
  <c r="R15" i="15"/>
  <c r="Q15" i="15"/>
  <c r="P15" i="15"/>
  <c r="O15" i="15"/>
  <c r="N15" i="15"/>
  <c r="E15" i="15"/>
  <c r="F15" i="15"/>
  <c r="M15" i="15"/>
  <c r="L15" i="15"/>
  <c r="K15" i="15"/>
  <c r="J15" i="15"/>
  <c r="I15" i="15"/>
  <c r="H15" i="15"/>
  <c r="G15" i="15"/>
  <c r="D15" i="15"/>
  <c r="C15" i="15"/>
  <c r="B15" i="15"/>
  <c r="A15" i="15"/>
  <c r="AG14" i="15"/>
  <c r="AF14" i="15"/>
  <c r="Y14" i="15"/>
  <c r="X14" i="15"/>
  <c r="W14" i="15"/>
  <c r="V14" i="15"/>
  <c r="E14" i="15"/>
  <c r="F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D14" i="15"/>
  <c r="C14" i="15"/>
  <c r="B14" i="15"/>
  <c r="A14" i="15"/>
  <c r="AG13" i="15"/>
  <c r="AF13" i="15"/>
  <c r="Y13" i="15"/>
  <c r="X13" i="15"/>
  <c r="W13" i="15"/>
  <c r="V13" i="15"/>
  <c r="E13" i="15"/>
  <c r="F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D13" i="15"/>
  <c r="C13" i="15"/>
  <c r="B13" i="15"/>
  <c r="AG12" i="15"/>
  <c r="AF12" i="15"/>
  <c r="Y12" i="15"/>
  <c r="X12" i="15"/>
  <c r="W12" i="15"/>
  <c r="V12" i="15"/>
  <c r="E12" i="15"/>
  <c r="F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D12" i="15"/>
  <c r="C12" i="15"/>
  <c r="B12" i="15"/>
  <c r="AG11" i="15"/>
  <c r="AF11" i="15"/>
  <c r="Y11" i="15"/>
  <c r="X11" i="15"/>
  <c r="W11" i="15"/>
  <c r="V11" i="15"/>
  <c r="R11" i="15"/>
  <c r="Q11" i="15"/>
  <c r="P11" i="15"/>
  <c r="O11" i="15"/>
  <c r="N11" i="15"/>
  <c r="E11" i="15"/>
  <c r="F11" i="15"/>
  <c r="M11" i="15"/>
  <c r="L11" i="15"/>
  <c r="K11" i="15"/>
  <c r="J11" i="15"/>
  <c r="I11" i="15"/>
  <c r="H11" i="15"/>
  <c r="G11" i="15"/>
  <c r="D11" i="15"/>
  <c r="C11" i="15"/>
  <c r="B11" i="15"/>
  <c r="A11" i="15"/>
  <c r="AG10" i="15"/>
  <c r="AF10" i="15"/>
  <c r="Y10" i="15"/>
  <c r="X10" i="15"/>
  <c r="W10" i="15"/>
  <c r="V10" i="15"/>
  <c r="E10" i="15"/>
  <c r="F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D10" i="15"/>
  <c r="C10" i="15"/>
  <c r="B10" i="15"/>
  <c r="AG9" i="15"/>
  <c r="AF9" i="15"/>
  <c r="Y9" i="15"/>
  <c r="X9" i="15"/>
  <c r="W9" i="15"/>
  <c r="V9" i="15"/>
  <c r="E9" i="15"/>
  <c r="F9" i="15"/>
  <c r="R9" i="15"/>
  <c r="Q9" i="15"/>
  <c r="P9" i="15"/>
  <c r="O9" i="15"/>
  <c r="N9" i="15"/>
  <c r="M9" i="15"/>
  <c r="L9" i="15"/>
  <c r="K9" i="15"/>
  <c r="J9" i="15"/>
  <c r="I9" i="15"/>
  <c r="H9" i="15"/>
  <c r="G9" i="15"/>
  <c r="D9" i="15"/>
  <c r="C9" i="15"/>
  <c r="B9" i="15"/>
  <c r="AG8" i="15"/>
  <c r="AF8" i="15"/>
  <c r="Y8" i="15"/>
  <c r="X8" i="15"/>
  <c r="W8" i="15"/>
  <c r="V8" i="15"/>
  <c r="R8" i="15"/>
  <c r="Q8" i="15"/>
  <c r="P8" i="15"/>
  <c r="O8" i="15"/>
  <c r="N8" i="15"/>
  <c r="E8" i="15"/>
  <c r="F8" i="15"/>
  <c r="M8" i="15"/>
  <c r="L8" i="15"/>
  <c r="K8" i="15"/>
  <c r="J8" i="15"/>
  <c r="I8" i="15"/>
  <c r="H8" i="15"/>
  <c r="G8" i="15"/>
  <c r="D8" i="15"/>
  <c r="C8" i="15"/>
  <c r="B8" i="15"/>
  <c r="A8" i="15"/>
  <c r="AG13" i="13"/>
  <c r="AF13" i="13"/>
  <c r="Y13" i="13"/>
  <c r="X13" i="13"/>
  <c r="W13" i="13"/>
  <c r="V13" i="13"/>
  <c r="D13" i="13"/>
  <c r="C13" i="13"/>
  <c r="B13" i="13"/>
  <c r="A13" i="13"/>
  <c r="AG12" i="13"/>
  <c r="AF12" i="13"/>
  <c r="Y12" i="13"/>
  <c r="X12" i="13"/>
  <c r="W12" i="13"/>
  <c r="V12" i="13"/>
  <c r="D12" i="13"/>
  <c r="C12" i="13"/>
  <c r="B12" i="13"/>
  <c r="A12" i="13"/>
  <c r="AG11" i="13"/>
  <c r="AF11" i="13"/>
  <c r="Y11" i="13"/>
  <c r="X11" i="13"/>
  <c r="W11" i="13"/>
  <c r="V11" i="13"/>
  <c r="D11" i="13"/>
  <c r="C11" i="13"/>
  <c r="B11" i="13"/>
  <c r="AG10" i="13"/>
  <c r="AF10" i="13"/>
  <c r="Y10" i="13"/>
  <c r="X10" i="13"/>
  <c r="W10" i="13"/>
  <c r="V10" i="13"/>
  <c r="D10" i="13"/>
  <c r="C10" i="13"/>
  <c r="B10" i="13"/>
  <c r="A10" i="13"/>
  <c r="AG9" i="13"/>
  <c r="AF9" i="13"/>
  <c r="Y9" i="13"/>
  <c r="X9" i="13"/>
  <c r="W9" i="13"/>
  <c r="V9" i="13"/>
  <c r="D9" i="13"/>
  <c r="C9" i="13"/>
  <c r="B9" i="13"/>
  <c r="AG8" i="13"/>
  <c r="AF8" i="13"/>
  <c r="Y8" i="13"/>
  <c r="X8" i="13"/>
  <c r="W8" i="13"/>
  <c r="V8" i="13"/>
  <c r="D8" i="13"/>
  <c r="C8" i="13"/>
  <c r="B8" i="13"/>
  <c r="A8" i="13"/>
  <c r="AG18" i="17"/>
  <c r="AF18" i="17"/>
  <c r="Y18" i="17"/>
  <c r="X18" i="17"/>
  <c r="W18" i="17"/>
  <c r="V18" i="17"/>
  <c r="E18" i="17"/>
  <c r="F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D18" i="17"/>
  <c r="C18" i="17"/>
  <c r="B18" i="17"/>
  <c r="AG17" i="17"/>
  <c r="AF17" i="17"/>
  <c r="Y17" i="17"/>
  <c r="X17" i="17"/>
  <c r="W17" i="17"/>
  <c r="V17" i="17"/>
  <c r="R17" i="17"/>
  <c r="Q17" i="17"/>
  <c r="P17" i="17"/>
  <c r="O17" i="17"/>
  <c r="N17" i="17"/>
  <c r="E17" i="17"/>
  <c r="F17" i="17"/>
  <c r="M17" i="17"/>
  <c r="L17" i="17"/>
  <c r="K17" i="17"/>
  <c r="J17" i="17"/>
  <c r="I17" i="17"/>
  <c r="H17" i="17"/>
  <c r="G17" i="17"/>
  <c r="D17" i="17"/>
  <c r="C17" i="17"/>
  <c r="B17" i="17"/>
  <c r="A17" i="17"/>
  <c r="AG16" i="17"/>
  <c r="AF16" i="17"/>
  <c r="Y16" i="17"/>
  <c r="X16" i="17"/>
  <c r="W16" i="17"/>
  <c r="V16" i="17"/>
  <c r="E16" i="17"/>
  <c r="F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D16" i="17"/>
  <c r="C16" i="17"/>
  <c r="B16" i="17"/>
  <c r="A16" i="17"/>
  <c r="AG14" i="17"/>
  <c r="AF14" i="17"/>
  <c r="Y14" i="17"/>
  <c r="X14" i="17"/>
  <c r="W14" i="17"/>
  <c r="V14" i="17"/>
  <c r="E14" i="17"/>
  <c r="F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D14" i="17"/>
  <c r="C14" i="17"/>
  <c r="B14" i="17"/>
  <c r="AG13" i="17"/>
  <c r="AF13" i="17"/>
  <c r="Y13" i="17"/>
  <c r="X13" i="17"/>
  <c r="W13" i="17"/>
  <c r="V13" i="17"/>
  <c r="E13" i="17"/>
  <c r="F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D13" i="17"/>
  <c r="C13" i="17"/>
  <c r="B13" i="17"/>
  <c r="AG12" i="17"/>
  <c r="AF12" i="17"/>
  <c r="Y12" i="17"/>
  <c r="X12" i="17"/>
  <c r="W12" i="17"/>
  <c r="V12" i="17"/>
  <c r="R12" i="17"/>
  <c r="Q12" i="17"/>
  <c r="P12" i="17"/>
  <c r="O12" i="17"/>
  <c r="N12" i="17"/>
  <c r="E12" i="17"/>
  <c r="F12" i="17"/>
  <c r="M12" i="17"/>
  <c r="L12" i="17"/>
  <c r="K12" i="17"/>
  <c r="J12" i="17"/>
  <c r="I12" i="17"/>
  <c r="H12" i="17"/>
  <c r="G12" i="17"/>
  <c r="D12" i="17"/>
  <c r="C12" i="17"/>
  <c r="B12" i="17"/>
  <c r="A12" i="17"/>
  <c r="AG10" i="17"/>
  <c r="AF10" i="17"/>
  <c r="Y10" i="17"/>
  <c r="X10" i="17"/>
  <c r="W10" i="17"/>
  <c r="V10" i="17"/>
  <c r="E10" i="17"/>
  <c r="F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D10" i="17"/>
  <c r="C10" i="17"/>
  <c r="B10" i="17"/>
  <c r="AG9" i="17"/>
  <c r="AF9" i="17"/>
  <c r="Y9" i="17"/>
  <c r="X9" i="17"/>
  <c r="W9" i="17"/>
  <c r="V9" i="17"/>
  <c r="E9" i="17"/>
  <c r="F9" i="17"/>
  <c r="R9" i="17"/>
  <c r="Q9" i="17"/>
  <c r="P9" i="17"/>
  <c r="O9" i="17"/>
  <c r="N9" i="17"/>
  <c r="M9" i="17"/>
  <c r="L9" i="17"/>
  <c r="K9" i="17"/>
  <c r="J9" i="17"/>
  <c r="I9" i="17"/>
  <c r="H9" i="17"/>
  <c r="G9" i="17"/>
  <c r="D9" i="17"/>
  <c r="C9" i="17"/>
  <c r="B9" i="17"/>
  <c r="AG8" i="17"/>
  <c r="AF8" i="17"/>
  <c r="Y8" i="17"/>
  <c r="X8" i="17"/>
  <c r="W8" i="17"/>
  <c r="V8" i="17"/>
  <c r="R8" i="17"/>
  <c r="Q8" i="17"/>
  <c r="P8" i="17"/>
  <c r="O8" i="17"/>
  <c r="N8" i="17"/>
  <c r="E8" i="17"/>
  <c r="F8" i="17"/>
  <c r="M8" i="17"/>
  <c r="L8" i="17"/>
  <c r="K8" i="17"/>
  <c r="J8" i="17"/>
  <c r="I8" i="17"/>
  <c r="H8" i="17"/>
  <c r="G8" i="17"/>
  <c r="D8" i="17"/>
  <c r="C8" i="17"/>
  <c r="B8" i="17"/>
  <c r="A8" i="17"/>
  <c r="Z18" i="17"/>
  <c r="AA18" i="17"/>
  <c r="S18" i="17"/>
  <c r="T18" i="17"/>
  <c r="AB18" i="17"/>
  <c r="AC18" i="17"/>
  <c r="AE18" i="17"/>
  <c r="AD18" i="17"/>
  <c r="U18" i="17"/>
  <c r="Z17" i="17"/>
  <c r="AA17" i="17"/>
  <c r="S17" i="17"/>
  <c r="T17" i="17"/>
  <c r="AB17" i="17"/>
  <c r="AC17" i="17"/>
  <c r="AE17" i="17"/>
  <c r="AD17" i="17"/>
  <c r="U17" i="17"/>
  <c r="Z16" i="17"/>
  <c r="AA16" i="17"/>
  <c r="S16" i="17"/>
  <c r="T16" i="17"/>
  <c r="AB16" i="17"/>
  <c r="AC16" i="17"/>
  <c r="AE16" i="17"/>
  <c r="AD16" i="17"/>
  <c r="U16" i="17"/>
  <c r="Z14" i="17"/>
  <c r="AA14" i="17"/>
  <c r="S14" i="17"/>
  <c r="T14" i="17"/>
  <c r="AB14" i="17"/>
  <c r="AC14" i="17"/>
  <c r="AE14" i="17"/>
  <c r="AD14" i="17"/>
  <c r="U14" i="17"/>
  <c r="Z13" i="17"/>
  <c r="AA13" i="17"/>
  <c r="S13" i="17"/>
  <c r="T13" i="17"/>
  <c r="AB13" i="17"/>
  <c r="AC13" i="17"/>
  <c r="AE13" i="17"/>
  <c r="AD13" i="17"/>
  <c r="U13" i="17"/>
  <c r="Z12" i="17"/>
  <c r="AA12" i="17"/>
  <c r="S12" i="17"/>
  <c r="T12" i="17"/>
  <c r="AB12" i="17"/>
  <c r="AC12" i="17"/>
  <c r="AE12" i="17"/>
  <c r="AD12" i="17"/>
  <c r="U12" i="17"/>
  <c r="Z10" i="17"/>
  <c r="AA10" i="17"/>
  <c r="S10" i="17"/>
  <c r="T10" i="17"/>
  <c r="AB10" i="17"/>
  <c r="AC10" i="17"/>
  <c r="AE10" i="17"/>
  <c r="AD10" i="17"/>
  <c r="U10" i="17"/>
  <c r="Z9" i="17"/>
  <c r="AA9" i="17"/>
  <c r="S9" i="17"/>
  <c r="T9" i="17"/>
  <c r="AB9" i="17"/>
  <c r="AC9" i="17"/>
  <c r="AE9" i="17"/>
  <c r="AD9" i="17"/>
  <c r="U9" i="17"/>
  <c r="Z8" i="17"/>
  <c r="AA8" i="17"/>
  <c r="S8" i="17"/>
  <c r="T8" i="17"/>
  <c r="AB8" i="17"/>
  <c r="AC8" i="17"/>
  <c r="AE8" i="17"/>
  <c r="AD8" i="17"/>
  <c r="U8" i="17"/>
  <c r="G8" i="13"/>
  <c r="R10" i="13"/>
  <c r="R8" i="13"/>
  <c r="Q9" i="13"/>
  <c r="Q10" i="13"/>
  <c r="Q13" i="13"/>
  <c r="Q8" i="13"/>
  <c r="P9" i="13"/>
  <c r="P10" i="13"/>
  <c r="P13" i="13"/>
  <c r="P8" i="13"/>
  <c r="O9" i="13"/>
  <c r="O10" i="13"/>
  <c r="O13" i="13"/>
  <c r="O8" i="13"/>
  <c r="N13" i="13"/>
  <c r="N10" i="13"/>
  <c r="N8" i="13"/>
  <c r="L10" i="13"/>
  <c r="L8" i="13"/>
  <c r="K9" i="13"/>
  <c r="K10" i="13"/>
  <c r="K13" i="13"/>
  <c r="K8" i="13"/>
  <c r="J10" i="13"/>
  <c r="J8" i="13"/>
  <c r="I10" i="13"/>
  <c r="I8" i="13"/>
  <c r="H10" i="13"/>
  <c r="H8" i="13"/>
  <c r="E9" i="13"/>
  <c r="J9" i="13"/>
  <c r="E10" i="13"/>
  <c r="G10" i="13"/>
  <c r="E11" i="13"/>
  <c r="H11" i="13"/>
  <c r="E12" i="13"/>
  <c r="G12" i="13"/>
  <c r="E13" i="13"/>
  <c r="J13" i="13"/>
  <c r="E8" i="13"/>
  <c r="F8" i="13"/>
  <c r="M8" i="13"/>
  <c r="L11" i="13"/>
  <c r="K12" i="13"/>
  <c r="K11" i="13"/>
  <c r="L13" i="13"/>
  <c r="L9" i="13"/>
  <c r="L12" i="13"/>
  <c r="H12" i="13"/>
  <c r="J12" i="13"/>
  <c r="F12" i="13"/>
  <c r="F10" i="13"/>
  <c r="M10" i="13"/>
  <c r="S10" i="13"/>
  <c r="S8" i="13"/>
  <c r="H9" i="13"/>
  <c r="H13" i="13"/>
  <c r="I12" i="13"/>
  <c r="J11" i="13"/>
  <c r="G11" i="13"/>
  <c r="I13" i="13"/>
  <c r="G13" i="13"/>
  <c r="G9" i="13"/>
  <c r="I11" i="13"/>
  <c r="I9" i="13"/>
  <c r="F13" i="13"/>
  <c r="F11" i="13"/>
  <c r="F9" i="13"/>
  <c r="M12" i="13"/>
  <c r="P12" i="13"/>
  <c r="Q12" i="13"/>
  <c r="R12" i="13"/>
  <c r="O12" i="13"/>
  <c r="N12" i="13"/>
  <c r="S12" i="13"/>
  <c r="Q11" i="13"/>
  <c r="R11" i="13"/>
  <c r="O11" i="13"/>
  <c r="M11" i="13"/>
  <c r="S11" i="13"/>
  <c r="P11" i="13"/>
  <c r="N11" i="13"/>
  <c r="N9" i="13"/>
  <c r="R9" i="13"/>
  <c r="M9" i="13"/>
  <c r="M13" i="13"/>
  <c r="S13" i="13"/>
  <c r="R13" i="13"/>
  <c r="S9" i="13"/>
  <c r="S8" i="15"/>
  <c r="S11" i="15"/>
  <c r="S15" i="15"/>
  <c r="S13" i="15"/>
  <c r="S9" i="15"/>
  <c r="S12" i="15"/>
  <c r="S16" i="15"/>
  <c r="S10" i="15"/>
  <c r="S14" i="15"/>
  <c r="T15" i="15"/>
  <c r="T16" i="15"/>
  <c r="T13" i="15"/>
  <c r="T10" i="15"/>
  <c r="AA16" i="15"/>
  <c r="AA13" i="15"/>
  <c r="AA10" i="15"/>
  <c r="Z10" i="15"/>
  <c r="AB10" i="15"/>
  <c r="Z13" i="15"/>
  <c r="Z16" i="15"/>
  <c r="AB16" i="15"/>
  <c r="U16" i="15"/>
  <c r="U15" i="15"/>
  <c r="U10" i="15"/>
  <c r="U13" i="15"/>
  <c r="AB13" i="15"/>
  <c r="AA15" i="15"/>
  <c r="T14" i="15"/>
  <c r="AA14" i="15"/>
  <c r="T12" i="15"/>
  <c r="AA12" i="15"/>
  <c r="T11" i="15"/>
  <c r="AA11" i="15"/>
  <c r="T9" i="15"/>
  <c r="AA9" i="15"/>
  <c r="T8" i="15"/>
  <c r="AA8" i="15"/>
  <c r="T13" i="13"/>
  <c r="U13" i="13"/>
  <c r="T12" i="13"/>
  <c r="U12" i="13"/>
  <c r="T11" i="13"/>
  <c r="U11" i="13"/>
  <c r="T10" i="13"/>
  <c r="U10" i="13"/>
  <c r="T9" i="13"/>
  <c r="U9" i="13"/>
  <c r="T8" i="13"/>
  <c r="Z9" i="13"/>
  <c r="Z11" i="15"/>
  <c r="Z12" i="13"/>
  <c r="AB12" i="13"/>
  <c r="Z8" i="15"/>
  <c r="AB8" i="15"/>
  <c r="AB9" i="13"/>
  <c r="AD9" i="13"/>
  <c r="AC9" i="13"/>
  <c r="AE9" i="13"/>
  <c r="Z10" i="13"/>
  <c r="Z9" i="15"/>
  <c r="AB9" i="15"/>
  <c r="Z15" i="15"/>
  <c r="AB15" i="15"/>
  <c r="AD15" i="15"/>
  <c r="Z8" i="13"/>
  <c r="AB8" i="13"/>
  <c r="Z11" i="13"/>
  <c r="Z13" i="13"/>
  <c r="Z12" i="15"/>
  <c r="Z14" i="15"/>
  <c r="AB14" i="15"/>
  <c r="U8" i="13"/>
  <c r="U14" i="15"/>
  <c r="AC15" i="15"/>
  <c r="AE15" i="15"/>
  <c r="U11" i="15"/>
  <c r="AB11" i="15"/>
  <c r="U12" i="15"/>
  <c r="AB12" i="15"/>
  <c r="AD13" i="15"/>
  <c r="AC13" i="15"/>
  <c r="AE13" i="15"/>
  <c r="AD16" i="15"/>
  <c r="AC16" i="15"/>
  <c r="AE16" i="15"/>
  <c r="AD10" i="15"/>
  <c r="AC10" i="15"/>
  <c r="AE10" i="15"/>
  <c r="U9" i="15"/>
  <c r="U8" i="15"/>
  <c r="AB13" i="13"/>
  <c r="AD13" i="13"/>
  <c r="AB11" i="13"/>
  <c r="AD11" i="13"/>
  <c r="AB10" i="13"/>
  <c r="AD10" i="13"/>
  <c r="AC10" i="13"/>
  <c r="AE10" i="13"/>
  <c r="AC12" i="13"/>
  <c r="AE12" i="13"/>
  <c r="AD12" i="13"/>
  <c r="AC8" i="13"/>
  <c r="AE8" i="13"/>
  <c r="AD8" i="13"/>
  <c r="AD9" i="15"/>
  <c r="AC9" i="15"/>
  <c r="AE9" i="15"/>
  <c r="AD12" i="15"/>
  <c r="AC12" i="15"/>
  <c r="AE12" i="15"/>
  <c r="AD11" i="15"/>
  <c r="AC11" i="15"/>
  <c r="AE11" i="15"/>
  <c r="AD14" i="15"/>
  <c r="AC14" i="15"/>
  <c r="AE14" i="15"/>
  <c r="AD8" i="15"/>
  <c r="AC8" i="15"/>
  <c r="AE8" i="15"/>
  <c r="AA13" i="11"/>
  <c r="Z13" i="11"/>
  <c r="U13" i="11"/>
  <c r="T13" i="11"/>
  <c r="S13" i="11"/>
  <c r="R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A12" i="11"/>
  <c r="Z12" i="11"/>
  <c r="U12" i="11"/>
  <c r="T12" i="11"/>
  <c r="S12" i="11"/>
  <c r="R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A11" i="11"/>
  <c r="Z11" i="11"/>
  <c r="U11" i="11"/>
  <c r="T11" i="11"/>
  <c r="S11" i="11"/>
  <c r="R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A10" i="11"/>
  <c r="Z10" i="11"/>
  <c r="U10" i="11"/>
  <c r="T10" i="11"/>
  <c r="S10" i="11"/>
  <c r="R10" i="11"/>
  <c r="K10" i="11"/>
  <c r="E10" i="11"/>
  <c r="D10" i="11"/>
  <c r="C10" i="11"/>
  <c r="B10" i="11"/>
  <c r="A10" i="11"/>
  <c r="AA9" i="11"/>
  <c r="Z9" i="11"/>
  <c r="U9" i="11"/>
  <c r="T9" i="11"/>
  <c r="S9" i="11"/>
  <c r="R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A8" i="11"/>
  <c r="Z8" i="11"/>
  <c r="U8" i="11"/>
  <c r="T8" i="11"/>
  <c r="S8" i="11"/>
  <c r="R8" i="11"/>
  <c r="K8" i="11"/>
  <c r="Q8" i="11"/>
  <c r="V8" i="11"/>
  <c r="E8" i="11"/>
  <c r="D8" i="11"/>
  <c r="C8" i="11"/>
  <c r="B8" i="11"/>
  <c r="A8" i="11"/>
  <c r="AC13" i="13"/>
  <c r="AE13" i="13"/>
  <c r="AC11" i="13"/>
  <c r="AE11" i="13"/>
  <c r="Q10" i="11"/>
  <c r="V10" i="11"/>
  <c r="Q12" i="11"/>
  <c r="V12" i="11"/>
  <c r="Q13" i="11"/>
  <c r="V13" i="11"/>
  <c r="W13" i="11"/>
  <c r="Y13" i="11"/>
  <c r="Q11" i="11"/>
  <c r="V11" i="11"/>
  <c r="W11" i="11"/>
  <c r="Y11" i="11"/>
  <c r="Q9" i="11"/>
  <c r="V9" i="11"/>
  <c r="X9" i="11"/>
  <c r="X13" i="11"/>
  <c r="X8" i="11"/>
  <c r="W8" i="11"/>
  <c r="Y8" i="11"/>
  <c r="W10" i="11"/>
  <c r="Y10" i="11"/>
  <c r="X10" i="11"/>
  <c r="X12" i="11"/>
  <c r="W12" i="11"/>
  <c r="Y12" i="11"/>
  <c r="AA13" i="9"/>
  <c r="Z13" i="9"/>
  <c r="U13" i="9"/>
  <c r="T13" i="9"/>
  <c r="S13" i="9"/>
  <c r="R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AA12" i="9"/>
  <c r="Z12" i="9"/>
  <c r="U12" i="9"/>
  <c r="T12" i="9"/>
  <c r="S12" i="9"/>
  <c r="R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AA11" i="9"/>
  <c r="Z11" i="9"/>
  <c r="U11" i="9"/>
  <c r="T11" i="9"/>
  <c r="S11" i="9"/>
  <c r="R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A10" i="9"/>
  <c r="Z10" i="9"/>
  <c r="U10" i="9"/>
  <c r="T10" i="9"/>
  <c r="S10" i="9"/>
  <c r="R10" i="9"/>
  <c r="K10" i="9"/>
  <c r="E10" i="9"/>
  <c r="D10" i="9"/>
  <c r="C10" i="9"/>
  <c r="B10" i="9"/>
  <c r="A10" i="9"/>
  <c r="AA9" i="9"/>
  <c r="Z9" i="9"/>
  <c r="U9" i="9"/>
  <c r="T9" i="9"/>
  <c r="S9" i="9"/>
  <c r="R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A8" i="9"/>
  <c r="Z8" i="9"/>
  <c r="U8" i="9"/>
  <c r="T8" i="9"/>
  <c r="S8" i="9"/>
  <c r="R8" i="9"/>
  <c r="K8" i="9"/>
  <c r="E8" i="9"/>
  <c r="D8" i="9"/>
  <c r="C8" i="9"/>
  <c r="B8" i="9"/>
  <c r="A8" i="9"/>
  <c r="K10" i="7"/>
  <c r="E10" i="7"/>
  <c r="K8" i="7"/>
  <c r="E8" i="7"/>
  <c r="AA13" i="7"/>
  <c r="Z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A12" i="7"/>
  <c r="Z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A11" i="7"/>
  <c r="Z11" i="7"/>
  <c r="U11" i="7"/>
  <c r="T11" i="7"/>
  <c r="S11" i="7"/>
  <c r="R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A10" i="7"/>
  <c r="Z10" i="7"/>
  <c r="U10" i="7"/>
  <c r="T10" i="7"/>
  <c r="S10" i="7"/>
  <c r="R10" i="7"/>
  <c r="D10" i="7"/>
  <c r="C10" i="7"/>
  <c r="B10" i="7"/>
  <c r="A10" i="7"/>
  <c r="AA9" i="7"/>
  <c r="Z9" i="7"/>
  <c r="U9" i="7"/>
  <c r="T9" i="7"/>
  <c r="S9" i="7"/>
  <c r="R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A8" i="7"/>
  <c r="Z8" i="7"/>
  <c r="U8" i="7"/>
  <c r="T8" i="7"/>
  <c r="S8" i="7"/>
  <c r="R8" i="7"/>
  <c r="D8" i="7"/>
  <c r="C8" i="7"/>
  <c r="B8" i="7"/>
  <c r="A8" i="7"/>
  <c r="Q8" i="7"/>
  <c r="E9" i="2"/>
  <c r="F9" i="2"/>
  <c r="G9" i="2"/>
  <c r="H9" i="2"/>
  <c r="I9" i="2"/>
  <c r="J9" i="2"/>
  <c r="K9" i="2"/>
  <c r="L9" i="2"/>
  <c r="M9" i="2"/>
  <c r="N9" i="2"/>
  <c r="O9" i="2"/>
  <c r="P9" i="2"/>
  <c r="D9" i="2"/>
  <c r="S9" i="2"/>
  <c r="E10" i="2"/>
  <c r="F10" i="2"/>
  <c r="G10" i="2"/>
  <c r="H10" i="2"/>
  <c r="I10" i="2"/>
  <c r="J10" i="2"/>
  <c r="K10" i="2"/>
  <c r="L10" i="2"/>
  <c r="M10" i="2"/>
  <c r="N10" i="2"/>
  <c r="O10" i="2"/>
  <c r="P10" i="2"/>
  <c r="D10" i="2"/>
  <c r="S10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S11" i="2"/>
  <c r="E12" i="2"/>
  <c r="F12" i="2"/>
  <c r="G12" i="2"/>
  <c r="H12" i="2"/>
  <c r="I12" i="2"/>
  <c r="J12" i="2"/>
  <c r="K12" i="2"/>
  <c r="L12" i="2"/>
  <c r="M12" i="2"/>
  <c r="N12" i="2"/>
  <c r="O12" i="2"/>
  <c r="P12" i="2"/>
  <c r="D12" i="2"/>
  <c r="S12" i="2"/>
  <c r="E13" i="2"/>
  <c r="F13" i="2"/>
  <c r="G13" i="2"/>
  <c r="H13" i="2"/>
  <c r="I13" i="2"/>
  <c r="J13" i="2"/>
  <c r="K13" i="2"/>
  <c r="L13" i="2"/>
  <c r="M13" i="2"/>
  <c r="N13" i="2"/>
  <c r="O13" i="2"/>
  <c r="P13" i="2"/>
  <c r="D13" i="2"/>
  <c r="S13" i="2"/>
  <c r="E8" i="2"/>
  <c r="F8" i="2"/>
  <c r="G8" i="2"/>
  <c r="H8" i="2"/>
  <c r="I8" i="2"/>
  <c r="J8" i="2"/>
  <c r="K8" i="2"/>
  <c r="L8" i="2"/>
  <c r="M8" i="2"/>
  <c r="N8" i="2"/>
  <c r="O8" i="2"/>
  <c r="P8" i="2"/>
  <c r="D8" i="2"/>
  <c r="S8" i="2"/>
  <c r="Z9" i="2"/>
  <c r="AA9" i="2"/>
  <c r="Z10" i="2"/>
  <c r="AA10" i="2"/>
  <c r="Z11" i="2"/>
  <c r="AA11" i="2"/>
  <c r="Z12" i="2"/>
  <c r="AA12" i="2"/>
  <c r="Z13" i="2"/>
  <c r="AA13" i="2"/>
  <c r="AA8" i="2"/>
  <c r="Z8" i="2"/>
  <c r="R9" i="2"/>
  <c r="T9" i="2"/>
  <c r="U9" i="2"/>
  <c r="R10" i="2"/>
  <c r="T10" i="2"/>
  <c r="U10" i="2"/>
  <c r="R11" i="2"/>
  <c r="T11" i="2"/>
  <c r="U11" i="2"/>
  <c r="R12" i="2"/>
  <c r="T12" i="2"/>
  <c r="U12" i="2"/>
  <c r="R13" i="2"/>
  <c r="T13" i="2"/>
  <c r="U13" i="2"/>
  <c r="U8" i="2"/>
  <c r="T8" i="2"/>
  <c r="R8" i="2"/>
  <c r="B9" i="2"/>
  <c r="C9" i="2"/>
  <c r="A10" i="2"/>
  <c r="B10" i="2"/>
  <c r="C10" i="2"/>
  <c r="B11" i="2"/>
  <c r="C11" i="2"/>
  <c r="A12" i="2"/>
  <c r="B12" i="2"/>
  <c r="C12" i="2"/>
  <c r="A13" i="2"/>
  <c r="B13" i="2"/>
  <c r="C13" i="2"/>
  <c r="C8" i="2"/>
  <c r="B8" i="2"/>
  <c r="A8" i="2"/>
  <c r="AA13" i="5"/>
  <c r="Z13" i="5"/>
  <c r="U13" i="5"/>
  <c r="T13" i="5"/>
  <c r="S13" i="5"/>
  <c r="R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A12" i="5"/>
  <c r="Z12" i="5"/>
  <c r="U12" i="5"/>
  <c r="T12" i="5"/>
  <c r="S12" i="5"/>
  <c r="R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A11" i="5"/>
  <c r="Z11" i="5"/>
  <c r="U11" i="5"/>
  <c r="T11" i="5"/>
  <c r="S11" i="5"/>
  <c r="R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A10" i="5"/>
  <c r="Z10" i="5"/>
  <c r="U10" i="5"/>
  <c r="T10" i="5"/>
  <c r="S10" i="5"/>
  <c r="R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A9" i="5"/>
  <c r="Z9" i="5"/>
  <c r="U9" i="5"/>
  <c r="T9" i="5"/>
  <c r="S9" i="5"/>
  <c r="R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A8" i="5"/>
  <c r="Z8" i="5"/>
  <c r="U8" i="5"/>
  <c r="T8" i="5"/>
  <c r="S8" i="5"/>
  <c r="R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Q9" i="7"/>
  <c r="V9" i="7"/>
  <c r="Q10" i="7"/>
  <c r="Q8" i="9"/>
  <c r="V8" i="9"/>
  <c r="X8" i="9"/>
  <c r="X11" i="11"/>
  <c r="W9" i="11"/>
  <c r="Y9" i="11"/>
  <c r="Q9" i="2"/>
  <c r="V9" i="2"/>
  <c r="Q12" i="5"/>
  <c r="V12" i="5"/>
  <c r="W12" i="5"/>
  <c r="Y12" i="5"/>
  <c r="Q11" i="5"/>
  <c r="V11" i="5"/>
  <c r="W11" i="5"/>
  <c r="Y11" i="5"/>
  <c r="V8" i="7"/>
  <c r="X8" i="7"/>
  <c r="Q9" i="5"/>
  <c r="V9" i="5"/>
  <c r="W9" i="5"/>
  <c r="Y9" i="5"/>
  <c r="Q8" i="2"/>
  <c r="V8" i="2"/>
  <c r="X8" i="2"/>
  <c r="Q11" i="2"/>
  <c r="V11" i="2"/>
  <c r="W11" i="2"/>
  <c r="Y11" i="2"/>
  <c r="Q10" i="2"/>
  <c r="V10" i="2"/>
  <c r="W10" i="2"/>
  <c r="Y10" i="2"/>
  <c r="Q11" i="9"/>
  <c r="V11" i="9"/>
  <c r="W11" i="9"/>
  <c r="Y11" i="9"/>
  <c r="Q13" i="9"/>
  <c r="V13" i="9"/>
  <c r="Q13" i="2"/>
  <c r="V13" i="2"/>
  <c r="W13" i="2"/>
  <c r="Y13" i="2"/>
  <c r="Q13" i="5"/>
  <c r="V13" i="5"/>
  <c r="W13" i="5"/>
  <c r="Y13" i="5"/>
  <c r="Q12" i="2"/>
  <c r="V12" i="2"/>
  <c r="W12" i="2"/>
  <c r="Y12" i="2"/>
  <c r="Q11" i="7"/>
  <c r="V11" i="7"/>
  <c r="X11" i="7"/>
  <c r="Q12" i="7"/>
  <c r="V12" i="7"/>
  <c r="X12" i="7"/>
  <c r="Q9" i="9"/>
  <c r="V9" i="9"/>
  <c r="W9" i="9"/>
  <c r="Y9" i="9"/>
  <c r="Q10" i="9"/>
  <c r="V10" i="9"/>
  <c r="W10" i="9"/>
  <c r="Y10" i="9"/>
  <c r="Q12" i="9"/>
  <c r="V12" i="9"/>
  <c r="X12" i="9"/>
  <c r="V10" i="7"/>
  <c r="X10" i="7"/>
  <c r="Q8" i="5"/>
  <c r="V8" i="5"/>
  <c r="W8" i="5"/>
  <c r="Y8" i="5"/>
  <c r="Q10" i="5"/>
  <c r="V10" i="5"/>
  <c r="X10" i="5"/>
  <c r="Q13" i="7"/>
  <c r="V13" i="7"/>
  <c r="X13" i="7"/>
  <c r="X11" i="5"/>
  <c r="X9" i="7"/>
  <c r="W9" i="7"/>
  <c r="Y9" i="7"/>
  <c r="X9" i="5"/>
  <c r="W10" i="5"/>
  <c r="Y10" i="5"/>
  <c r="W8" i="2"/>
  <c r="Y8" i="2"/>
  <c r="W8" i="9"/>
  <c r="Y8" i="9"/>
  <c r="X12" i="2"/>
  <c r="W11" i="7"/>
  <c r="Y11" i="7"/>
  <c r="X10" i="9"/>
  <c r="W12" i="9"/>
  <c r="Y12" i="9"/>
  <c r="W9" i="2"/>
  <c r="Y9" i="2"/>
  <c r="X9" i="2"/>
  <c r="X11" i="9"/>
  <c r="W13" i="9"/>
  <c r="Y13" i="9"/>
  <c r="X13" i="9"/>
  <c r="W8" i="7"/>
  <c r="Y8" i="7"/>
  <c r="X9" i="9"/>
  <c r="W13" i="7"/>
  <c r="Y13" i="7"/>
  <c r="X12" i="5"/>
  <c r="X13" i="5"/>
  <c r="X11" i="2"/>
  <c r="X8" i="5"/>
  <c r="W10" i="7"/>
  <c r="Y10" i="7"/>
  <c r="X13" i="2"/>
  <c r="X10" i="2"/>
  <c r="W12" i="7"/>
  <c r="Y12" i="7"/>
  <c r="AD17" i="20" l="1"/>
  <c r="AC17" i="20"/>
  <c r="AE17" i="20" s="1"/>
  <c r="AD14" i="20"/>
  <c r="AC14" i="20"/>
  <c r="AE14" i="20" s="1"/>
  <c r="AD15" i="20"/>
  <c r="AC15" i="20"/>
  <c r="AE15" i="20" s="1"/>
  <c r="AD16" i="20"/>
  <c r="AC16" i="20"/>
  <c r="AE16" i="20" s="1"/>
  <c r="AD11" i="20"/>
  <c r="AC11" i="20"/>
  <c r="AE11" i="20" s="1"/>
  <c r="AD12" i="20"/>
  <c r="AC12" i="20"/>
  <c r="AE12" i="20" s="1"/>
  <c r="AD10" i="20"/>
  <c r="AC10" i="20"/>
  <c r="AE10" i="20" s="1"/>
  <c r="U17" i="19"/>
  <c r="AB17" i="19"/>
  <c r="AD16" i="19"/>
  <c r="AC16" i="19"/>
  <c r="AE16" i="19" s="1"/>
  <c r="AD11" i="19"/>
  <c r="AC11" i="19"/>
  <c r="AE11" i="19" s="1"/>
  <c r="AD12" i="19"/>
  <c r="AC12" i="19"/>
  <c r="AE12" i="19" s="1"/>
  <c r="N15" i="19"/>
  <c r="O15" i="19"/>
  <c r="M15" i="19"/>
  <c r="S20" i="19"/>
  <c r="T20" i="19" s="1"/>
  <c r="U19" i="19"/>
  <c r="AB19" i="19"/>
  <c r="AD19" i="19" s="1"/>
  <c r="AB13" i="19"/>
  <c r="AD13" i="19" s="1"/>
  <c r="O18" i="19"/>
  <c r="P18" i="19"/>
  <c r="R18" i="19"/>
  <c r="N18" i="19"/>
  <c r="Q18" i="19"/>
  <c r="M18" i="19"/>
  <c r="M10" i="19"/>
  <c r="R10" i="19"/>
  <c r="N10" i="19"/>
  <c r="N9" i="19"/>
  <c r="R9" i="19"/>
  <c r="M9" i="19"/>
  <c r="M8" i="19"/>
  <c r="S8" i="19" s="1"/>
  <c r="T8" i="19" s="1"/>
  <c r="U20" i="19"/>
  <c r="AB20" i="19"/>
  <c r="S14" i="19"/>
  <c r="T14" i="19" s="1"/>
  <c r="S21" i="19"/>
  <c r="T21" i="19" s="1"/>
  <c r="AD17" i="19" l="1"/>
  <c r="AC17" i="19"/>
  <c r="AE17" i="19" s="1"/>
  <c r="AC13" i="19"/>
  <c r="AE13" i="19" s="1"/>
  <c r="AC19" i="19"/>
  <c r="AE19" i="19" s="1"/>
  <c r="S15" i="19"/>
  <c r="T15" i="19" s="1"/>
  <c r="U15" i="19" s="1"/>
  <c r="S18" i="19"/>
  <c r="T18" i="19" s="1"/>
  <c r="U18" i="19" s="1"/>
  <c r="S10" i="19"/>
  <c r="T10" i="19" s="1"/>
  <c r="U10" i="19" s="1"/>
  <c r="S9" i="19"/>
  <c r="T9" i="19" s="1"/>
  <c r="U9" i="19" s="1"/>
  <c r="U8" i="19"/>
  <c r="AB8" i="19"/>
  <c r="AD8" i="19" s="1"/>
  <c r="U14" i="19"/>
  <c r="AB14" i="19"/>
  <c r="AD20" i="19"/>
  <c r="AC20" i="19"/>
  <c r="AE20" i="19" s="1"/>
  <c r="U21" i="19"/>
  <c r="AB21" i="19"/>
  <c r="AB15" i="19" l="1"/>
  <c r="AD15" i="19" s="1"/>
  <c r="AC15" i="19"/>
  <c r="AE15" i="19" s="1"/>
  <c r="AB9" i="19"/>
  <c r="AC9" i="19" s="1"/>
  <c r="AE9" i="19" s="1"/>
  <c r="AB18" i="19"/>
  <c r="AD18" i="19" s="1"/>
  <c r="AB10" i="19"/>
  <c r="AD10" i="19" s="1"/>
  <c r="AC8" i="19"/>
  <c r="AE8" i="19" s="1"/>
  <c r="AD9" i="19"/>
  <c r="AD21" i="19"/>
  <c r="AC21" i="19"/>
  <c r="AE21" i="19" s="1"/>
  <c r="AD14" i="19"/>
  <c r="AC14" i="19"/>
  <c r="AE14" i="19" s="1"/>
  <c r="AC18" i="19" l="1"/>
  <c r="AE18" i="19" s="1"/>
  <c r="AC10" i="19"/>
  <c r="AE10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2BC7D718-EE69-A548-90A2-6035AE6D7A3F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BE63289E-D8C5-CE4F-A80B-5EE6930FAAEA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E5518889-6D54-BA48-B9A8-4ED2CB7EECAA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5C7D5DD0-343B-5F4E-B4CD-2E9AE91E2E9B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F57B9A7F-4348-BF4D-A1B2-5C2D7901FF17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1CAFE869-35CB-1A43-89FE-DCB4E97E5323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1CD5A392-A14B-C142-B32B-F7A5EB0896CC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20AED234-4C87-7345-9BE1-87D2A87E6B60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Labaste</author>
  </authors>
  <commentList>
    <comment ref="AA7" authorId="0" shapeId="0" xr:uid="{A0BDB2CF-08D2-B842-8093-B9BAC59F993B}">
      <text>
        <r>
          <rPr>
            <b/>
            <sz val="10"/>
            <color rgb="FF000000"/>
            <rFont val="Tahoma"/>
            <family val="2"/>
          </rPr>
          <t>Sophie Labaste: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Discount formula is set up to have only Origin, Powershop and Red Energy with discounts inclusive of GST, </t>
        </r>
        <r>
          <rPr>
            <b/>
            <sz val="10"/>
            <color rgb="FF000000"/>
            <rFont val="Tahoma"/>
            <family val="2"/>
          </rPr>
          <t>change the formula if that is not longer the case</t>
        </r>
      </text>
    </comment>
  </commentList>
</comments>
</file>

<file path=xl/sharedStrings.xml><?xml version="1.0" encoding="utf-8"?>
<sst xmlns="http://schemas.openxmlformats.org/spreadsheetml/2006/main" count="3148" uniqueCount="299">
  <si>
    <t xml:space="preserve">in the workbook is not provided as financial advice. While we have taken great care to ensure accuracy of the information provided in this </t>
  </si>
  <si>
    <t xml:space="preserve">workbook, it is suitable for use only as a research and advocacy tool. We do not accept any legal responsibility for errors or inaccuracies. </t>
  </si>
  <si>
    <t xml:space="preserve">Alviss Consulting Pty Ltd does not accept liability for any action taken based on the information provided in this workbook or for any loss, </t>
    <phoneticPr fontId="1" type="noConversion"/>
  </si>
  <si>
    <t xml:space="preserve">economic or otherwise, suffered as a result of reliance on the information presented in this workbook.  </t>
    <phoneticPr fontId="1" type="noConversion"/>
  </si>
  <si>
    <t>This workbook contains:</t>
  </si>
  <si>
    <t>If you would like to obtain information about energy offers available to you as a customer, go to AER’s "Energy Made Easy" website</t>
    <phoneticPr fontId="3" type="noConversion"/>
  </si>
  <si>
    <t>www.energymadeeasy.gov.au or contact the energy retailers directly.</t>
    <phoneticPr fontId="3" type="noConversion"/>
  </si>
  <si>
    <t xml:space="preserve">*Analysis of bills (consumption level/pattern variable) </t>
    <phoneticPr fontId="3" type="noConversion"/>
  </si>
  <si>
    <t>Supply charge (per annum)</t>
    <phoneticPr fontId="3" type="noConversion"/>
  </si>
  <si>
    <t>Winter bill 1st block peak</t>
  </si>
  <si>
    <t>Winter bill 2nd block peak</t>
  </si>
  <si>
    <t>Winter bill 3rd block peak</t>
  </si>
  <si>
    <t>Winter bill 4th block peak</t>
  </si>
  <si>
    <t>Winter bill 5th block peak</t>
    <phoneticPr fontId="3" type="noConversion"/>
  </si>
  <si>
    <t>Winter bill Peak balance</t>
  </si>
  <si>
    <t>Summer bill 1st block Off-peak</t>
    <phoneticPr fontId="3" type="noConversion"/>
  </si>
  <si>
    <t xml:space="preserve">Summer bill 2nd block Off-peak </t>
  </si>
  <si>
    <t>April</t>
  </si>
  <si>
    <t>QLD Workbook 2 - Gas offers</t>
  </si>
  <si>
    <t>Tab colors:</t>
  </si>
  <si>
    <t>Envestra Brisbane North</t>
    <phoneticPr fontId="0" type="noConversion"/>
  </si>
  <si>
    <t>Envestra Northern</t>
    <phoneticPr fontId="0" type="noConversion"/>
  </si>
  <si>
    <t>AGL</t>
    <phoneticPr fontId="0" type="noConversion"/>
  </si>
  <si>
    <t>Savers</t>
    <phoneticPr fontId="0" type="noConversion"/>
  </si>
  <si>
    <t>$25 credit if signing up online</t>
  </si>
  <si>
    <t>Account credit</t>
    <phoneticPr fontId="0" type="noConversion"/>
  </si>
  <si>
    <t>N</t>
    <phoneticPr fontId="0" type="noConversion"/>
  </si>
  <si>
    <t>Saver</t>
    <phoneticPr fontId="0" type="noConversion"/>
  </si>
  <si>
    <t>y</t>
  </si>
  <si>
    <t>Number of peak bills</t>
    <phoneticPr fontId="3" type="noConversion"/>
  </si>
  <si>
    <t>Number of off-peak bills</t>
    <phoneticPr fontId="3" type="noConversion"/>
  </si>
  <si>
    <t>Proportion peak time (%)</t>
    <phoneticPr fontId="3" type="noConversion"/>
  </si>
  <si>
    <t>SME Tariff-Tracker</t>
    <phoneticPr fontId="3" type="noConversion"/>
  </si>
  <si>
    <t>DISCLAIMER:</t>
  </si>
  <si>
    <t xml:space="preserve">The energy offers, tariffs and bill calculations presented in this workbook should be used as a general guide only and should not be </t>
  </si>
  <si>
    <t>Proportion off-peak time (%)</t>
    <phoneticPr fontId="3" type="noConversion"/>
  </si>
  <si>
    <t>Annual bill incl guaranteed discounts (incl GST)</t>
    <phoneticPr fontId="3" type="noConversion"/>
  </si>
  <si>
    <t>Annual bill incl conditional discounts (incl GST)</t>
    <phoneticPr fontId="3" type="noConversion"/>
  </si>
  <si>
    <t>Small Business Gas Offers</t>
    <phoneticPr fontId="3" type="noConversion"/>
  </si>
  <si>
    <t>Timestamp</t>
    <phoneticPr fontId="3" type="noConversion"/>
  </si>
  <si>
    <t>State</t>
    <phoneticPr fontId="3" type="noConversion"/>
  </si>
  <si>
    <t>Pricing zone</t>
    <phoneticPr fontId="3" type="noConversion"/>
  </si>
  <si>
    <t>Effective from</t>
    <phoneticPr fontId="3" type="noConversion"/>
  </si>
  <si>
    <t>Name</t>
    <phoneticPr fontId="3" type="noConversion"/>
  </si>
  <si>
    <t>block type</t>
    <phoneticPr fontId="3" type="noConversion"/>
  </si>
  <si>
    <t>1st step (MJ)</t>
    <phoneticPr fontId="3" type="noConversion"/>
  </si>
  <si>
    <t>2nd step (MJ)</t>
    <phoneticPr fontId="3" type="noConversion"/>
  </si>
  <si>
    <t>3rd step (MJ)</t>
    <phoneticPr fontId="3" type="noConversion"/>
  </si>
  <si>
    <t>4th step (MJ)</t>
    <phoneticPr fontId="3" type="noConversion"/>
  </si>
  <si>
    <t>5th step (MJ)</t>
    <phoneticPr fontId="3" type="noConversion"/>
  </si>
  <si>
    <t>1st peak rate (c/MJ)</t>
    <phoneticPr fontId="3" type="noConversion"/>
  </si>
  <si>
    <t>2nd peak rate (c/MJ)</t>
    <phoneticPr fontId="3" type="noConversion"/>
  </si>
  <si>
    <t>3rd peak rate (c/MJ)</t>
    <phoneticPr fontId="3" type="noConversion"/>
  </si>
  <si>
    <t>5th peak rate (c/MJ)</t>
    <phoneticPr fontId="3" type="noConversion"/>
  </si>
  <si>
    <t>ID</t>
  </si>
  <si>
    <t>All red cells contain variables for the user to insert</t>
    <phoneticPr fontId="3" type="noConversion"/>
  </si>
  <si>
    <t>*All supply charges published as bi-monthly charges have been divided by 60 days.</t>
    <phoneticPr fontId="3" type="noConversion"/>
  </si>
  <si>
    <t xml:space="preserve">changes to SME energy offers in Queensland.  </t>
    <phoneticPr fontId="3" type="noConversion"/>
  </si>
  <si>
    <t>QLD Retailers:</t>
    <phoneticPr fontId="3" type="noConversion"/>
  </si>
  <si>
    <t>Source: www.maketheconnection.com.au</t>
    <phoneticPr fontId="3" type="noConversion"/>
  </si>
  <si>
    <t xml:space="preserve">relied upon. The workbook is not an appropriate substitute for obtaining an offer from an energy retailer.  The information presented </t>
  </si>
  <si>
    <t>The main purpose of this workbook is to provide consumer advocates with a tool to track and analyse</t>
  </si>
  <si>
    <t>Retailer</t>
  </si>
  <si>
    <t>Supply (c/day)</t>
  </si>
  <si>
    <t>QLD</t>
    <phoneticPr fontId="0" type="noConversion"/>
  </si>
  <si>
    <t>APT Brisbane South</t>
    <phoneticPr fontId="0" type="noConversion"/>
  </si>
  <si>
    <t>Summer bill 5th block Off-peak</t>
    <phoneticPr fontId="3" type="noConversion"/>
  </si>
  <si>
    <t xml:space="preserve">Summer bill Off-peak balance </t>
  </si>
  <si>
    <t>Annual bill (excl GST)</t>
    <phoneticPr fontId="3" type="noConversion"/>
  </si>
  <si>
    <t>Annual bill incl guaranteed discounts</t>
    <phoneticPr fontId="3" type="noConversion"/>
  </si>
  <si>
    <t>Annual bill incl conditional discounts</t>
    <phoneticPr fontId="3" type="noConversion"/>
  </si>
  <si>
    <t>Exit fee (yes/no)</t>
    <phoneticPr fontId="3" type="noConversion"/>
  </si>
  <si>
    <t>QUEENSLAND</t>
    <phoneticPr fontId="3" type="noConversion"/>
  </si>
  <si>
    <t>Envestra Wide Bay</t>
    <phoneticPr fontId="0" type="noConversion"/>
  </si>
  <si>
    <t>Dual fuel condition? (Y/N)</t>
    <phoneticPr fontId="3" type="noConversion"/>
  </si>
  <si>
    <t>Comments</t>
    <phoneticPr fontId="3" type="noConversion"/>
  </si>
  <si>
    <t>4th peak rate (c/MJ)</t>
    <phoneticPr fontId="3" type="noConversion"/>
  </si>
  <si>
    <t>6th peak rate (c/MJ)</t>
    <phoneticPr fontId="3" type="noConversion"/>
  </si>
  <si>
    <t>1st off-peak rate (c/MJ)</t>
    <phoneticPr fontId="3" type="noConversion"/>
  </si>
  <si>
    <t>2nd off-peak rate (c/MJ)</t>
    <phoneticPr fontId="3" type="noConversion"/>
  </si>
  <si>
    <t>3rd off-peak rate (c/MJ)</t>
    <phoneticPr fontId="3" type="noConversion"/>
  </si>
  <si>
    <t>4th off-peak rate (c/MJ)</t>
    <phoneticPr fontId="3" type="noConversion"/>
  </si>
  <si>
    <t>5th off-peak rate (c/MJ)</t>
    <phoneticPr fontId="3" type="noConversion"/>
  </si>
  <si>
    <t>6th off-peak rate (c/MJ)</t>
    <phoneticPr fontId="3" type="noConversion"/>
  </si>
  <si>
    <t>1st shoulder rate (c/MJ)</t>
    <phoneticPr fontId="3" type="noConversion"/>
  </si>
  <si>
    <t>2nd shoulder rate (c/MJ)</t>
    <phoneticPr fontId="3" type="noConversion"/>
  </si>
  <si>
    <t>3rd shoulder rate (c/MJ)</t>
    <phoneticPr fontId="3" type="noConversion"/>
  </si>
  <si>
    <t>4th shoulder rate (c/MJ)</t>
    <phoneticPr fontId="3" type="noConversion"/>
  </si>
  <si>
    <t>5th shoulder rate (c/MJ)</t>
    <phoneticPr fontId="3" type="noConversion"/>
  </si>
  <si>
    <t>6th shoulder rate (c/MJ)</t>
    <phoneticPr fontId="3" type="noConversion"/>
  </si>
  <si>
    <t>Seasonal? (y/n)</t>
    <phoneticPr fontId="3" type="noConversion"/>
  </si>
  <si>
    <t>DD discount off usage (%)</t>
    <phoneticPr fontId="3" type="noConversion"/>
  </si>
  <si>
    <t>E-bill discount off bill (%)</t>
    <phoneticPr fontId="3" type="noConversion"/>
  </si>
  <si>
    <t>E-bill discount off usage (%)</t>
    <phoneticPr fontId="3" type="noConversion"/>
  </si>
  <si>
    <t>Dual Fuel discount off bill (%)</t>
    <phoneticPr fontId="3" type="noConversion"/>
  </si>
  <si>
    <t>Gas offers</t>
    <phoneticPr fontId="3" type="noConversion"/>
  </si>
  <si>
    <t>Retailer</t>
    <phoneticPr fontId="3" type="noConversion"/>
  </si>
  <si>
    <t>Offer</t>
    <phoneticPr fontId="3" type="noConversion"/>
  </si>
  <si>
    <t>Summer bill 3rd block Off-peak</t>
  </si>
  <si>
    <t>Summer bill 4th block Off-peak</t>
  </si>
  <si>
    <t>Summer or winter peak (s/w)</t>
    <phoneticPr fontId="3" type="noConversion"/>
  </si>
  <si>
    <t>Guaranteed discount off bill (%)</t>
    <phoneticPr fontId="3" type="noConversion"/>
  </si>
  <si>
    <t>Guaranteed discount off usage (%)</t>
    <phoneticPr fontId="3" type="noConversion"/>
  </si>
  <si>
    <t>POT discount off bill (%)</t>
    <phoneticPr fontId="3" type="noConversion"/>
  </si>
  <si>
    <t>POT discount off usage (%)</t>
    <phoneticPr fontId="3" type="noConversion"/>
  </si>
  <si>
    <t>DD discount off bill (%)</t>
    <phoneticPr fontId="3" type="noConversion"/>
  </si>
  <si>
    <t>Dual Fuel discount off usage (%)</t>
    <phoneticPr fontId="3" type="noConversion"/>
  </si>
  <si>
    <t>Contract length (months)</t>
    <phoneticPr fontId="3" type="noConversion"/>
  </si>
  <si>
    <t>ETF (Y/N)</t>
    <phoneticPr fontId="3" type="noConversion"/>
  </si>
  <si>
    <t>Limited benefit period? (months)</t>
    <phoneticPr fontId="3" type="noConversion"/>
  </si>
  <si>
    <t>Other Direct Debit Incentive (y/n)</t>
    <phoneticPr fontId="3" type="noConversion"/>
  </si>
  <si>
    <t>Other incentives</t>
    <phoneticPr fontId="3" type="noConversion"/>
  </si>
  <si>
    <t>Incentive type</t>
    <phoneticPr fontId="3" type="noConversion"/>
  </si>
  <si>
    <t>Approx. incentive value ($)</t>
    <phoneticPr fontId="3" type="noConversion"/>
  </si>
  <si>
    <t>Origin Energy</t>
    <phoneticPr fontId="0" type="noConversion"/>
  </si>
  <si>
    <t>bi-monthly</t>
    <phoneticPr fontId="0" type="noConversion"/>
  </si>
  <si>
    <t>n</t>
    <phoneticPr fontId="0" type="noConversion"/>
  </si>
  <si>
    <t>October</t>
  </si>
  <si>
    <t>QLD</t>
    <phoneticPr fontId="0" type="noConversion"/>
  </si>
  <si>
    <t>APT Brisbane South</t>
    <phoneticPr fontId="0" type="noConversion"/>
  </si>
  <si>
    <t>AGL</t>
    <phoneticPr fontId="0" type="noConversion"/>
  </si>
  <si>
    <t>Savers</t>
    <phoneticPr fontId="0" type="noConversion"/>
  </si>
  <si>
    <t>bi-monthly</t>
    <phoneticPr fontId="0" type="noConversion"/>
  </si>
  <si>
    <t>n</t>
    <phoneticPr fontId="0" type="noConversion"/>
  </si>
  <si>
    <t>N</t>
    <phoneticPr fontId="0" type="noConversion"/>
  </si>
  <si>
    <t>Origin Energy</t>
    <phoneticPr fontId="0" type="noConversion"/>
  </si>
  <si>
    <t>Saver</t>
    <phoneticPr fontId="0" type="noConversion"/>
  </si>
  <si>
    <t>Envestra Brisbane North</t>
    <phoneticPr fontId="0" type="noConversion"/>
  </si>
  <si>
    <t>https://www.energymadeeasy.gov.au/offer/547834?utm_source=AGL&amp;utm_campaign=bpi-retailer&amp;utm_content=AGL547834MS</t>
  </si>
  <si>
    <t>https://www.energymadeeasy.gov.au/offer/547833?utm_source=AGL&amp;utm_campaign=bpi-retailer&amp;utm_content=AGL547833MS</t>
  </si>
  <si>
    <t>https://www.energymadeeasy.gov.au/offer/664277?postcode=4217&amp;fuelType=G&amp;customerType=smallBusiness&amp;distributor-G=8&amp;provider-G=9639&amp;gasBillStart=01/07/2018&amp;gasBillEnd=01/10/2018&amp;gasTotalUsage=10000</t>
  </si>
  <si>
    <t>https://www.energymadeeasy.gov.au/offer/664280?postcode=4670&amp;fuelType=G&amp;customerType=smallBusiness&amp;distributor-G=16&amp;provider-G=9649&amp;gasBillStart=01/07/2018&amp;gasBillEnd=01/10/2018&amp;gasTotalUsage=10000</t>
  </si>
  <si>
    <t>https://www.energymadeeasy.gov.au/offer/664279?postcode=4680&amp;fuelType=G&amp;customerType=smallBusiness&amp;distributor-G=16&amp;provider-G=9649&amp;gasBillStart=01/06/2018&amp;gasBillEnd=01/10/2018&amp;gasTotalUsage=10000</t>
  </si>
  <si>
    <t>https://www.energymadeeasy.gov.au/offer/664281?postcode=4000&amp;fuelType=G&amp;customerType=smallBusiness&amp;distributor-G=16&amp;provider-G=9649&amp;gasBillStart=02/07/2018&amp;gasBillEnd=02/10/2018&amp;gasTotalUsage=10000</t>
  </si>
  <si>
    <t>https://www.energymadeeasy.gov.au/offer/864868?utm_source=AGL&amp;utm_campaign=bpi-retailer&amp;utm_medium=retailer</t>
  </si>
  <si>
    <t>https://www.energymadeeasy.gov.au/offer/813371?utm_source=Origin+Energy&amp;utm_campaign=bpi-retailer&amp;utm_medium=retailer</t>
  </si>
  <si>
    <t>2nd step (MJ)</t>
    <phoneticPr fontId="2" type="noConversion"/>
  </si>
  <si>
    <t>3rd step (MJ)</t>
    <phoneticPr fontId="2" type="noConversion"/>
  </si>
  <si>
    <t>4th step (MJ)</t>
    <phoneticPr fontId="2" type="noConversion"/>
  </si>
  <si>
    <t>5th step (MJ)</t>
    <phoneticPr fontId="2" type="noConversion"/>
  </si>
  <si>
    <t>*Gas market offers as of April 2016, April 2017, October 2017, April 2018, October 2018, April 2019</t>
  </si>
  <si>
    <t>QLD</t>
  </si>
  <si>
    <t>APT Brisbane South</t>
  </si>
  <si>
    <t>AGL</t>
  </si>
  <si>
    <t>bi-monthly</t>
  </si>
  <si>
    <t>n</t>
  </si>
  <si>
    <t>N</t>
  </si>
  <si>
    <t>Origin Energy</t>
  </si>
  <si>
    <t>Envestra Brisbane North</t>
  </si>
  <si>
    <t>Envestra Northern</t>
  </si>
  <si>
    <t>Envestra Wide Bay</t>
  </si>
  <si>
    <t>Business Essential Saver</t>
  </si>
  <si>
    <t>https://www.energymadeeasy.gov.au/offer/1075132?utm_source=AGL&amp;utm_campaign=bpi-retailer&amp;utm_medium=retailer</t>
  </si>
  <si>
    <t>Business Flexi</t>
  </si>
  <si>
    <t>https://www.energymadeeasy.gov.au/offer/991788?postcode=4207&amp;fuelType=G&amp;customerType=smallBusiness&amp;distributor-G=8&amp;gasBillStart=01/09/2019&amp;gasBillEnd=01/10/2019&amp;gasTotalUsage=4000&amp;provider-G=notSure</t>
  </si>
  <si>
    <t>Red Energy</t>
  </si>
  <si>
    <t>Business Saver</t>
  </si>
  <si>
    <t>https://www.energymadeeasy.gov.au/offer/1065826?postcode=4207&amp;fuelType=G&amp;customerType=smallBusiness&amp;distributor-G=8&amp;gasBillStart=01/09/2019&amp;gasBillEnd=01/10/2019&amp;gasTotalUsage=4000&amp;provider-G=notSure</t>
  </si>
  <si>
    <t>https://www.energymadeeasy.gov.au/offer/1075129?utm_source=AGL&amp;utm_campaign=bpi-retailer&amp;utm_medium=retailer</t>
  </si>
  <si>
    <t>https://www.energymadeeasy.gov.au/offer/991789?postcode=4000&amp;fuelType=G&amp;customerType=smallBusiness&amp;distributor-G=16&amp;gasBillStart=01/09/2019&amp;gasBillEnd=01/10/2019&amp;gasTotalUsage=4000&amp;provider-G=notSure</t>
  </si>
  <si>
    <t>https://www.energymadeeasy.gov.au/offer/1065820?postcode=4000&amp;fuelType=G&amp;customerType=smallBusiness&amp;distributor-G=16&amp;gasBillStart=01/09/2019&amp;gasBillEnd=01/10/2019&amp;gasTotalUsage=4000&amp;provider-G=notSure</t>
  </si>
  <si>
    <t>https://www.energymadeeasy.gov.au/offer/991791?postcode=4680&amp;fuelType=G&amp;customerType=smallBusiness&amp;distributor-G=16&amp;gasBillStart=01/09/2019&amp;gasBillEnd=01/10/2019&amp;gasTotalUsage=4000&amp;provider-G=notSure</t>
  </si>
  <si>
    <t>https://www.energymadeeasy.gov.au/offer/1075129?postcode=4655&amp;fuelType=G&amp;customerType=smallBusiness&amp;distributor-G=16&amp;gasBillStart=01/09/2019&amp;gasBillEnd=01/10/2019&amp;gasTotalUsage=4000&amp;provider-G=notSure</t>
  </si>
  <si>
    <t>https://www.energymadeeasy.gov.au/offer/991789?postcode=4655&amp;fuelType=G&amp;customerType=smallBusiness&amp;distributor-G=16&amp;gasBillStart=01/09/2019&amp;gasBillEnd=01/10/2019&amp;gasTotalUsage=4000&amp;provider-G=notSure</t>
  </si>
  <si>
    <t>Off-peak supply (c/day)</t>
  </si>
  <si>
    <t xml:space="preserve">Seasonal block types (Y) </t>
  </si>
  <si>
    <t>off-peak block type</t>
  </si>
  <si>
    <t>off-peak 1st step (MJ)</t>
  </si>
  <si>
    <t>off-peak 2nd step (MJ)</t>
  </si>
  <si>
    <t>off-peak 3rd step (MJ)</t>
  </si>
  <si>
    <t>off-peak 4th step (MJ)</t>
  </si>
  <si>
    <t>off-peak 5th step (MJ)</t>
  </si>
  <si>
    <t>Time structure code</t>
  </si>
  <si>
    <t>Online sign up discount off bill (%)</t>
  </si>
  <si>
    <t>Online sign up discount off usage (%)</t>
  </si>
  <si>
    <t>Price fix (months)</t>
  </si>
  <si>
    <t>Price fix (date)</t>
  </si>
  <si>
    <t>Mandatory shortened billing cycle (months)</t>
  </si>
  <si>
    <t>Source</t>
  </si>
  <si>
    <t>Peak proportion</t>
  </si>
  <si>
    <t>Off peak proportion</t>
  </si>
  <si>
    <t>Annual consumption only</t>
    <phoneticPr fontId="13" type="noConversion"/>
  </si>
  <si>
    <t>Annual bill (excl GST)</t>
    <phoneticPr fontId="2" type="noConversion"/>
  </si>
  <si>
    <t>Annual bill excl discounts (incl GST)</t>
    <phoneticPr fontId="13" type="noConversion"/>
  </si>
  <si>
    <t>Type of discount</t>
  </si>
  <si>
    <t>Discount is inclusive or exclusive of GST</t>
  </si>
  <si>
    <t>3rd step (MJ)</t>
  </si>
  <si>
    <t>Exclusive</t>
  </si>
  <si>
    <t xml:space="preserve">*The spreadsheets are interactive where the user can adjust annual consumption (MJ) </t>
  </si>
  <si>
    <t>Insert annual consumption (MJ):</t>
  </si>
  <si>
    <t>https://www.energymadeeasy.gov.au/plan?id=RED21466MBG&amp;postcode=4000</t>
  </si>
  <si>
    <t>https://www.energymadeeasy.gov.au/plan?utm_source=AGL&amp;utm_campaign=bpi-retailer&amp;utm_medium=retailer&amp;id=AGL15151MBG1&amp;postcode=4000</t>
  </si>
  <si>
    <t>https://www.energymadeeasy.gov.au/plan?id=ORI18952MBG1&amp;postcode=4217</t>
  </si>
  <si>
    <t>Covau</t>
  </si>
  <si>
    <t>Freedom</t>
  </si>
  <si>
    <t>https://www.energymadeeasy.gov.au/plan?id=COV12980MBG1&amp;postcode=4217</t>
  </si>
  <si>
    <t>https://www.energymadeeasy.gov.au/plan?id=COV12982MBG1&amp;postcode=4655</t>
  </si>
  <si>
    <r>
      <t>Workbook prepared by Alviss Consulting for</t>
    </r>
    <r>
      <rPr>
        <b/>
        <sz val="11"/>
        <color indexed="48"/>
        <rFont val="Arial"/>
        <family val="2"/>
      </rPr>
      <t xml:space="preserve"> Energy Consumers Australia (ECA)</t>
    </r>
  </si>
  <si>
    <t>https://www.energymadeeasy.gov.au/plan?id=AGL15152MBG2&amp;postcode=4217</t>
  </si>
  <si>
    <t>https://www.energymadeeasy.gov.au/plan?id=ORI18956MBG3&amp;postcode=4217</t>
  </si>
  <si>
    <t>https://www.energymadeeasy.gov.au/plan?id=RED21464MBG4&amp;postcode=4217</t>
  </si>
  <si>
    <t>https://www.energymadeeasy.gov.au/plan?id=COV12980MBG3&amp;postcode=4217</t>
  </si>
  <si>
    <t>https://www.energymadeeasy.gov.au/plan?id=AGL15151MBG2&amp;postcode=4000</t>
  </si>
  <si>
    <t>https://www.energymadeeasy.gov.au/plan?id=ORI18955MBG3&amp;postcode=4000</t>
  </si>
  <si>
    <t>https://www.energymadeeasy.gov.au/plan?id=RED21466MBG3&amp;postcode=4000</t>
  </si>
  <si>
    <t>https://www.energymadeeasy.gov.au/plan?id=COV12982MBG3&amp;postcode=4000</t>
  </si>
  <si>
    <t>https://www.energymadeeasy.gov.au/plan?id=ORI18953MBG3&amp;postcode=4680</t>
  </si>
  <si>
    <t>https://www.energymadeeasy.gov.au/plan?id=AGL15151MBG2&amp;postcode=4655</t>
  </si>
  <si>
    <t>https://www.energymadeeasy.gov.au/plan?id=ORI18955MBG3&amp;postcode=4655</t>
  </si>
  <si>
    <t>https://www.energymadeeasy.gov.au/plan?id=COV12982MBG3&amp;postcode=4655</t>
  </si>
  <si>
    <t>Discover Energy</t>
  </si>
  <si>
    <t>Budget</t>
  </si>
  <si>
    <t>https://www.energymadeeasy.gov.au/plan?id=DEN145855MBG2&amp;postcode=4217</t>
  </si>
  <si>
    <t>https://www.energymadeeasy.gov.au/plan?id=DEN145859MBG1&amp;postcode=4000</t>
  </si>
  <si>
    <t>https://www.energymadeeasy.gov.au/plan?id=ORI18949MBG4&amp;utm_source=Origin%20Energy&amp;utm_campaign=bpi-retailer&amp;utm_medium=retailer&amp;postcode=4000</t>
  </si>
  <si>
    <t>https://www.energymadeeasy.gov.au/plan?id=ORI18952MBG&amp;postcode=4217</t>
  </si>
  <si>
    <t>https://www.energymadeeasy.gov.au/plan?id=ORI18951MBG&amp;postcode=4680</t>
  </si>
  <si>
    <t>https://www.energymadeeasy.gov.au/plan?id=ORI18950MBG4&amp;utm_source=Origin%20Energy&amp;utm_campaign=bpi-retailer&amp;utm_medium=retailer&amp;postcode=4650</t>
  </si>
  <si>
    <t>Alinta Energy</t>
  </si>
  <si>
    <t>Business Deal</t>
  </si>
  <si>
    <t>https://www.energymadeeasy.gov.au/plan?id=ALI154019MBG3&amp;postcode=4000</t>
  </si>
  <si>
    <t>https://www.energymadeeasy.gov.au/plan?id=ALI154017MBG&amp;postcode=4217</t>
  </si>
  <si>
    <t>Purpose of SME Tariff-Tracking project:</t>
  </si>
  <si>
    <t>Business Flexible Saver</t>
  </si>
  <si>
    <t>https://www.energymadeeasy.gov.au/plan?id=AGL238854MBG6&amp;postcode=4217</t>
  </si>
  <si>
    <t>Business Go</t>
  </si>
  <si>
    <t>https://www.energymadeeasy.gov.au/plan?id=ORI151091MBG5&amp;postcode=4217</t>
  </si>
  <si>
    <t>https://www.energymadeeasy.gov.au/plan?id=RED21464MBG5&amp;postcode=4217</t>
  </si>
  <si>
    <t>https://www.energymadeeasy.gov.au/plan?id=COV284015MBG1&amp;postcode=4217</t>
  </si>
  <si>
    <t>https://www.energymadeeasy.gov.au/plan?id=ALI154017MBG6&amp;postcode=4217</t>
  </si>
  <si>
    <t>Business Gas Budget</t>
  </si>
  <si>
    <t>https://www.energymadeeasy.gov.au/plan?id=DEN254954MBG1&amp;postcode=4217</t>
  </si>
  <si>
    <t>https://www.energymadeeasy.gov.au/plan?id=AGL238860MBG6&amp;postcode=4000</t>
  </si>
  <si>
    <t>https://www.energymadeeasy.gov.au/plan?id=ORI151093MBG5&amp;postcode=4000</t>
  </si>
  <si>
    <t>https://www.energymadeeasy.gov.au/plan?id=RED21466MBG4&amp;postcode=4000</t>
  </si>
  <si>
    <t>https://www.energymadeeasy.gov.au/plan?id=COV284016MBG1&amp;postcode=4000</t>
  </si>
  <si>
    <t>https://www.energymadeeasy.gov.au/plan?id=ALI154019MBG8&amp;postcode=4000</t>
  </si>
  <si>
    <t>https://www.energymadeeasy.gov.au/plan?id=DEN254944MBG1&amp;postcode=4000</t>
  </si>
  <si>
    <t>https://www.energymadeeasy.gov.au/plan?id=ORI151093MBG5&amp;postcode=4700</t>
  </si>
  <si>
    <t>https://www.energymadeeasy.gov.au/plan?id=AGL238860MBG6&amp;postcode=4700</t>
  </si>
  <si>
    <t>https://www.energymadeeasy.gov.au/plan?id=COV284016MBG1&amp;postcode=4700</t>
  </si>
  <si>
    <t>https://www.energymadeeasy.gov.au/plan?id=ALI154019MBG8&amp;postcode=4700</t>
  </si>
  <si>
    <t>https://www.energymadeeasy.gov.au/plan?id=AGL238860MBG6&amp;postcode=4655</t>
  </si>
  <si>
    <t>https://www.energymadeeasy.gov.au/plan?id=ORI151093MBG5&amp;postcode=4655</t>
  </si>
  <si>
    <t>https://www.energymadeeasy.gov.au/plan?id=COV284016MBG1&amp;postcode=4655</t>
  </si>
  <si>
    <t>https://www.energymadeeasy.gov.au/plan?id=ALI154019MBG8&amp;postcode=4655</t>
  </si>
  <si>
    <t>https://www.energymadeeasy.gov.au/plan?id=AGL361458MBG2&amp;postcode=4217</t>
  </si>
  <si>
    <t>https://www.energymadeeasy.gov.au/plan?id=ORI151091MBG6&amp;postcode=4217</t>
  </si>
  <si>
    <t>https://www.energymadeeasy.gov.au/plan?id=ALI154017MBG7&amp;postcode=4217</t>
  </si>
  <si>
    <t>Business Value Saver</t>
  </si>
  <si>
    <t>https://www.energymadeeasy.gov.au/plan?id=AGL361451MBG2&amp;postcode=4000</t>
  </si>
  <si>
    <t>https://www.energymadeeasy.gov.au/plan?id=ORI151093MBG6&amp;postcode=4000</t>
  </si>
  <si>
    <t>https://www.energymadeeasy.gov.au/plan?id=ALI154019MBG9&amp;postcode=4000</t>
  </si>
  <si>
    <t>https://www.energymadeeasy.gov.au/plan?id=ORI151105MBG6&amp;postcode=4700</t>
  </si>
  <si>
    <t>https://www.energymadeeasy.gov.au/plan?id=ORI151092MBG6&amp;postcode=4655</t>
  </si>
  <si>
    <t>https://www.energymadeeasy.gov.au/plan?id=ALI463778MBG3&amp;postcode=4000</t>
  </si>
  <si>
    <t>E-billing only</t>
  </si>
  <si>
    <t>https://www.energymadeeasy.gov.au/plan?id=AGL361451MBG3&amp;postcode=4000</t>
  </si>
  <si>
    <t>Business Go Variable</t>
  </si>
  <si>
    <t>https://www.energymadeeasy.gov.au/plan?id=ORI430609MBG1&amp;postcode=4000</t>
  </si>
  <si>
    <t>https://www.energymadeeasy.gov.au/plan?id=RED21466MBG6&amp;postcode=4000</t>
  </si>
  <si>
    <t>https://www.energymadeeasy.gov.au/plan?id=COV480655MBG1&amp;postcode=4000</t>
  </si>
  <si>
    <t>https://www.energymadeeasy.gov.au/plan?id=AGL361458MBG3&amp;postcode=4217</t>
  </si>
  <si>
    <t>https://www.energymadeeasy.gov.au/plan?id=ORI430611MBG1&amp;postcode=4217</t>
  </si>
  <si>
    <t>https://www.energymadeeasy.gov.au/plan?id=RED21464MBG7&amp;postcode=4217</t>
  </si>
  <si>
    <t>https://www.energymadeeasy.gov.au/plan?id=COV480654MBG1&amp;postcode=4217</t>
  </si>
  <si>
    <t>https://www.energymadeeasy.gov.au/plan?id=ALI463777MBG3&amp;postcode=4217</t>
  </si>
  <si>
    <t>https://www.energymadeeasy.gov.au/plan?id=ORI430610MBG1&amp;postcode=4700</t>
  </si>
  <si>
    <t>https://www.energymadeeasy.gov.au/plan?id=COV480655MBG1&amp;postcode=4700</t>
  </si>
  <si>
    <t>https://www.energymadeeasy.gov.au/plan?id=ORI430613MBG1&amp;postcode=4655</t>
  </si>
  <si>
    <t>https://www.energymadeeasy.gov.au/plan?id=COV480655MBG1&amp;postcode=4655</t>
  </si>
  <si>
    <t>https://www.energymadeeasy.gov.au/plan?id=AGL361458MBG5&amp;postcode=4217</t>
  </si>
  <si>
    <t>https://www.energymadeeasy.gov.au/plan?id=ORI430611MBG5&amp;postcode=4217</t>
  </si>
  <si>
    <t>https://www.energymadeeasy.gov.au/plan?id=RED538813MBG1&amp;postcode=4217</t>
  </si>
  <si>
    <t>$50 sign-up credit</t>
  </si>
  <si>
    <t xml:space="preserve">Account credit </t>
  </si>
  <si>
    <t>https://www.energymadeeasy.gov.au/plan?id=AGL361451MBG5&amp;postcode=4000</t>
  </si>
  <si>
    <t>https://www.energymadeeasy.gov.au/plan?id=ORI430609MBG5&amp;postcode=4000</t>
  </si>
  <si>
    <t>https://www.energymadeeasy.gov.au/plan?id=RED538767MBG1&amp;postcode=4000</t>
  </si>
  <si>
    <t>https://www.energymadeeasy.gov.au/plan?id=COV521872MBG2&amp;postcode=4000</t>
  </si>
  <si>
    <t>https://www.energymadeeasy.gov.au/plan?id=ORI430610MBG5&amp;postcode=4700</t>
  </si>
  <si>
    <t>https://www.energymadeeasy.gov.au/plan?id=COV521872MBG2&amp;postcode=4700</t>
  </si>
  <si>
    <t>https://www.energymadeeasy.gov.au/plan?id=ORI430613MBG5&amp;postcode=4655</t>
  </si>
  <si>
    <t>https://www.energymadeeasy.gov.au/plan?id=COV521872MBG2&amp;postcode=4655</t>
  </si>
  <si>
    <t>October 2019, April 2020, October 2020, April 2021, October 2021, April 2022, October 2022, April 2023 and October 2023</t>
  </si>
  <si>
    <t>https://www.energymadeeasy.gov.au/plan?id=ORI430609MBG8&amp;postcode=4000</t>
  </si>
  <si>
    <t>https://www.energymadeeasy.gov.au/plan?id=RED552159MBG2&amp;postcode=4000</t>
  </si>
  <si>
    <t>https://www.energymadeeasy.gov.au/plan?id=COV651379MBG1&amp;postcode=4000</t>
  </si>
  <si>
    <t>https://www.energymadeeasy.gov.au/plan?id=ALI463778MBG4&amp;postcode=4000</t>
  </si>
  <si>
    <t>https://www.energymadeeasy.gov.au/plan?id=ORI430611MBG8&amp;postcode=4217</t>
  </si>
  <si>
    <t>https://www.energymadeeasy.gov.au/plan?id=RED552160MBG2&amp;postcode=4217</t>
  </si>
  <si>
    <t>https://www.energymadeeasy.gov.au/plan?id=COV651378MBG1&amp;postcode=4217</t>
  </si>
  <si>
    <t>https://www.energymadeeasy.gov.au/plan?id=ALI463777MBG4&amp;postcode=4217</t>
  </si>
  <si>
    <t>https://www.energymadeeasy.gov.au/plan?id=ORI430610MBG8&amp;postcode=4700</t>
  </si>
  <si>
    <t>https://www.energymadeeasy.gov.au/plan?id=COV651379MBG1&amp;postcode=4700</t>
  </si>
  <si>
    <t>https://www.energymadeeasy.gov.au/plan?id=ORI430613MBG7&amp;postcode=4670</t>
  </si>
  <si>
    <t>https://www.energymadeeasy.gov.au/plan?id=COV651379MBG1&amp;postcode=4670</t>
  </si>
  <si>
    <t>https://www.energymadeeasy.gov.au/plan?id=AGL361451MBG10&amp;postcode=4000</t>
  </si>
  <si>
    <t>https://www.energymadeeasy.gov.au/plan?id=AGL361458MBG9&amp;postcode=4217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</si>
</sst>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9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AAA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D7B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31">
    <xf numFmtId="0" fontId="0" fillId="0" borderId="0" xfId="0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0" fillId="5" borderId="2" xfId="0" applyFill="1" applyBorder="1" applyAlignment="1">
      <alignment horizontal="right" wrapText="1"/>
    </xf>
    <xf numFmtId="0" fontId="0" fillId="6" borderId="0" xfId="0" applyFill="1" applyAlignment="1">
      <alignment horizontal="right" wrapText="1"/>
    </xf>
    <xf numFmtId="0" fontId="0" fillId="6" borderId="2" xfId="0" applyFill="1" applyBorder="1" applyAlignment="1">
      <alignment horizontal="right" wrapText="1"/>
    </xf>
    <xf numFmtId="0" fontId="0" fillId="7" borderId="0" xfId="0" applyFill="1" applyAlignment="1">
      <alignment horizontal="right" wrapText="1"/>
    </xf>
    <xf numFmtId="0" fontId="0" fillId="7" borderId="2" xfId="0" applyFill="1" applyBorder="1" applyAlignment="1">
      <alignment horizontal="right" wrapText="1"/>
    </xf>
    <xf numFmtId="0" fontId="0" fillId="8" borderId="0" xfId="0" applyFill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9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14" fontId="0" fillId="0" borderId="4" xfId="0" applyNumberFormat="1" applyBorder="1"/>
    <xf numFmtId="0" fontId="0" fillId="0" borderId="4" xfId="0" applyBorder="1"/>
    <xf numFmtId="3" fontId="0" fillId="4" borderId="0" xfId="0" applyNumberFormat="1" applyFill="1" applyAlignment="1">
      <alignment horizontal="right" wrapText="1"/>
    </xf>
    <xf numFmtId="3" fontId="0" fillId="4" borderId="2" xfId="0" applyNumberFormat="1" applyFill="1" applyBorder="1" applyAlignment="1">
      <alignment horizontal="right" wrapText="1"/>
    </xf>
    <xf numFmtId="0" fontId="4" fillId="10" borderId="9" xfId="0" applyFont="1" applyFill="1" applyBorder="1"/>
    <xf numFmtId="0" fontId="4" fillId="10" borderId="5" xfId="0" applyFont="1" applyFill="1" applyBorder="1"/>
    <xf numFmtId="0" fontId="4" fillId="10" borderId="0" xfId="0" applyFont="1" applyFill="1"/>
    <xf numFmtId="0" fontId="7" fillId="0" borderId="5" xfId="0" applyFont="1" applyBorder="1" applyProtection="1">
      <protection hidden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65" fontId="0" fillId="0" borderId="4" xfId="1" applyNumberFormat="1" applyFont="1" applyFill="1" applyBorder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8" fillId="10" borderId="0" xfId="0" applyFont="1" applyFill="1"/>
    <xf numFmtId="0" fontId="10" fillId="10" borderId="0" xfId="0" applyFont="1" applyFill="1"/>
    <xf numFmtId="0" fontId="9" fillId="10" borderId="0" xfId="0" applyFont="1" applyFill="1"/>
    <xf numFmtId="0" fontId="9" fillId="10" borderId="8" xfId="0" applyFont="1" applyFill="1" applyBorder="1"/>
    <xf numFmtId="0" fontId="10" fillId="10" borderId="9" xfId="0" applyFont="1" applyFill="1" applyBorder="1"/>
    <xf numFmtId="0" fontId="10" fillId="10" borderId="10" xfId="0" applyFont="1" applyFill="1" applyBorder="1"/>
    <xf numFmtId="0" fontId="10" fillId="10" borderId="7" xfId="0" applyFont="1" applyFill="1" applyBorder="1"/>
    <xf numFmtId="0" fontId="5" fillId="10" borderId="0" xfId="0" applyFont="1" applyFill="1"/>
    <xf numFmtId="0" fontId="4" fillId="10" borderId="0" xfId="0" applyFont="1" applyFill="1" applyProtection="1">
      <protection hidden="1"/>
    </xf>
    <xf numFmtId="0" fontId="4" fillId="10" borderId="18" xfId="0" applyFont="1" applyFill="1" applyBorder="1"/>
    <xf numFmtId="0" fontId="4" fillId="10" borderId="11" xfId="0" applyFont="1" applyFill="1" applyBorder="1"/>
    <xf numFmtId="0" fontId="10" fillId="10" borderId="11" xfId="0" applyFont="1" applyFill="1" applyBorder="1"/>
    <xf numFmtId="0" fontId="10" fillId="10" borderId="22" xfId="0" applyFont="1" applyFill="1" applyBorder="1"/>
    <xf numFmtId="0" fontId="10" fillId="3" borderId="10" xfId="0" applyFont="1" applyFill="1" applyBorder="1"/>
    <xf numFmtId="0" fontId="4" fillId="11" borderId="0" xfId="0" applyFont="1" applyFill="1"/>
    <xf numFmtId="0" fontId="10" fillId="10" borderId="8" xfId="0" applyFont="1" applyFill="1" applyBorder="1"/>
    <xf numFmtId="17" fontId="10" fillId="12" borderId="5" xfId="0" applyNumberFormat="1" applyFont="1" applyFill="1" applyBorder="1"/>
    <xf numFmtId="0" fontId="10" fillId="12" borderId="7" xfId="0" applyFont="1" applyFill="1" applyBorder="1"/>
    <xf numFmtId="17" fontId="10" fillId="13" borderId="18" xfId="0" applyNumberFormat="1" applyFont="1" applyFill="1" applyBorder="1"/>
    <xf numFmtId="0" fontId="10" fillId="13" borderId="22" xfId="0" applyFont="1" applyFill="1" applyBorder="1"/>
    <xf numFmtId="17" fontId="10" fillId="14" borderId="5" xfId="0" applyNumberFormat="1" applyFont="1" applyFill="1" applyBorder="1"/>
    <xf numFmtId="0" fontId="10" fillId="14" borderId="7" xfId="0" applyFont="1" applyFill="1" applyBorder="1"/>
    <xf numFmtId="0" fontId="0" fillId="0" borderId="4" xfId="1" applyNumberFormat="1" applyFont="1" applyFill="1" applyBorder="1"/>
    <xf numFmtId="0" fontId="4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5" fillId="7" borderId="0" xfId="0" applyFont="1" applyFill="1" applyProtection="1">
      <protection hidden="1"/>
    </xf>
    <xf numFmtId="0" fontId="4" fillId="7" borderId="11" xfId="0" applyFont="1" applyFill="1" applyBorder="1" applyProtection="1">
      <protection hidden="1"/>
    </xf>
    <xf numFmtId="0" fontId="6" fillId="10" borderId="8" xfId="0" applyFont="1" applyFill="1" applyBorder="1" applyProtection="1">
      <protection hidden="1"/>
    </xf>
    <xf numFmtId="0" fontId="4" fillId="10" borderId="9" xfId="0" applyFont="1" applyFill="1" applyBorder="1" applyProtection="1">
      <protection hidden="1"/>
    </xf>
    <xf numFmtId="0" fontId="4" fillId="10" borderId="10" xfId="0" applyFont="1" applyFill="1" applyBorder="1" applyProtection="1">
      <protection hidden="1"/>
    </xf>
    <xf numFmtId="0" fontId="4" fillId="10" borderId="5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10" borderId="7" xfId="0" applyFont="1" applyFill="1" applyBorder="1" applyProtection="1">
      <protection hidden="1"/>
    </xf>
    <xf numFmtId="0" fontId="4" fillId="7" borderId="5" xfId="0" applyFont="1" applyFill="1" applyBorder="1" applyProtection="1">
      <protection hidden="1"/>
    </xf>
    <xf numFmtId="0" fontId="0" fillId="7" borderId="0" xfId="0" applyFill="1" applyProtection="1">
      <protection hidden="1"/>
    </xf>
    <xf numFmtId="3" fontId="5" fillId="11" borderId="0" xfId="0" applyNumberFormat="1" applyFont="1" applyFill="1" applyProtection="1">
      <protection locked="0"/>
    </xf>
    <xf numFmtId="0" fontId="4" fillId="12" borderId="0" xfId="0" applyFont="1" applyFill="1" applyProtection="1">
      <protection hidden="1"/>
    </xf>
    <xf numFmtId="0" fontId="0" fillId="12" borderId="0" xfId="0" applyFill="1" applyProtection="1">
      <protection hidden="1"/>
    </xf>
    <xf numFmtId="0" fontId="5" fillId="12" borderId="0" xfId="0" applyFont="1" applyFill="1" applyProtection="1">
      <protection hidden="1"/>
    </xf>
    <xf numFmtId="0" fontId="4" fillId="12" borderId="11" xfId="0" applyFont="1" applyFill="1" applyBorder="1" applyProtection="1">
      <protection hidden="1"/>
    </xf>
    <xf numFmtId="0" fontId="4" fillId="12" borderId="5" xfId="0" applyFont="1" applyFill="1" applyBorder="1" applyProtection="1">
      <protection hidden="1"/>
    </xf>
    <xf numFmtId="0" fontId="4" fillId="14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5" fillId="14" borderId="0" xfId="0" applyFont="1" applyFill="1" applyProtection="1">
      <protection hidden="1"/>
    </xf>
    <xf numFmtId="0" fontId="4" fillId="14" borderId="11" xfId="0" applyFont="1" applyFill="1" applyBorder="1" applyProtection="1">
      <protection hidden="1"/>
    </xf>
    <xf numFmtId="0" fontId="4" fillId="14" borderId="5" xfId="0" applyFont="1" applyFill="1" applyBorder="1" applyProtection="1">
      <protection hidden="1"/>
    </xf>
    <xf numFmtId="0" fontId="4" fillId="15" borderId="0" xfId="0" applyFont="1" applyFill="1" applyProtection="1">
      <protection hidden="1"/>
    </xf>
    <xf numFmtId="0" fontId="0" fillId="15" borderId="0" xfId="0" applyFill="1" applyProtection="1">
      <protection hidden="1"/>
    </xf>
    <xf numFmtId="0" fontId="5" fillId="15" borderId="0" xfId="0" applyFont="1" applyFill="1" applyProtection="1">
      <protection hidden="1"/>
    </xf>
    <xf numFmtId="0" fontId="4" fillId="15" borderId="11" xfId="0" applyFont="1" applyFill="1" applyBorder="1" applyProtection="1">
      <protection hidden="1"/>
    </xf>
    <xf numFmtId="17" fontId="10" fillId="15" borderId="5" xfId="0" applyNumberFormat="1" applyFont="1" applyFill="1" applyBorder="1"/>
    <xf numFmtId="0" fontId="10" fillId="15" borderId="7" xfId="0" applyFont="1" applyFill="1" applyBorder="1"/>
    <xf numFmtId="14" fontId="0" fillId="16" borderId="4" xfId="0" applyNumberFormat="1" applyFill="1" applyBorder="1"/>
    <xf numFmtId="0" fontId="4" fillId="17" borderId="0" xfId="0" applyFont="1" applyFill="1" applyProtection="1">
      <protection hidden="1"/>
    </xf>
    <xf numFmtId="0" fontId="0" fillId="17" borderId="0" xfId="0" applyFill="1" applyProtection="1">
      <protection hidden="1"/>
    </xf>
    <xf numFmtId="0" fontId="5" fillId="17" borderId="0" xfId="0" applyFont="1" applyFill="1" applyProtection="1">
      <protection hidden="1"/>
    </xf>
    <xf numFmtId="0" fontId="4" fillId="17" borderId="11" xfId="0" applyFont="1" applyFill="1" applyBorder="1" applyProtection="1">
      <protection hidden="1"/>
    </xf>
    <xf numFmtId="0" fontId="4" fillId="17" borderId="5" xfId="0" applyFont="1" applyFill="1" applyBorder="1" applyProtection="1">
      <protection hidden="1"/>
    </xf>
    <xf numFmtId="0" fontId="6" fillId="3" borderId="29" xfId="0" applyFont="1" applyFill="1" applyBorder="1" applyAlignment="1" applyProtection="1">
      <alignment wrapText="1"/>
      <protection hidden="1"/>
    </xf>
    <xf numFmtId="0" fontId="6" fillId="3" borderId="30" xfId="0" applyFont="1" applyFill="1" applyBorder="1" applyAlignment="1" applyProtection="1">
      <alignment wrapText="1"/>
      <protection hidden="1"/>
    </xf>
    <xf numFmtId="0" fontId="6" fillId="3" borderId="4" xfId="0" applyFont="1" applyFill="1" applyBorder="1" applyAlignment="1" applyProtection="1">
      <alignment wrapText="1"/>
      <protection hidden="1"/>
    </xf>
    <xf numFmtId="0" fontId="5" fillId="3" borderId="4" xfId="0" applyFont="1" applyFill="1" applyBorder="1" applyAlignment="1" applyProtection="1">
      <alignment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5" fillId="3" borderId="4" xfId="0" applyFont="1" applyFill="1" applyBorder="1" applyAlignment="1" applyProtection="1">
      <alignment horizontal="center" wrapText="1"/>
      <protection hidden="1"/>
    </xf>
    <xf numFmtId="0" fontId="4" fillId="3" borderId="31" xfId="0" applyFont="1" applyFill="1" applyBorder="1" applyAlignment="1" applyProtection="1">
      <alignment horizontal="center" wrapText="1"/>
      <protection hidden="1"/>
    </xf>
    <xf numFmtId="0" fontId="4" fillId="3" borderId="32" xfId="0" applyFont="1" applyFill="1" applyBorder="1" applyAlignment="1" applyProtection="1">
      <alignment horizontal="center" wrapText="1"/>
      <protection hidden="1"/>
    </xf>
    <xf numFmtId="4" fontId="4" fillId="0" borderId="1" xfId="0" applyNumberFormat="1" applyFont="1" applyBorder="1" applyProtection="1">
      <protection hidden="1"/>
    </xf>
    <xf numFmtId="4" fontId="7" fillId="0" borderId="1" xfId="0" applyNumberFormat="1" applyFont="1" applyBorder="1" applyProtection="1">
      <protection hidden="1"/>
    </xf>
    <xf numFmtId="4" fontId="4" fillId="0" borderId="6" xfId="0" applyNumberFormat="1" applyFont="1" applyBorder="1" applyProtection="1">
      <protection hidden="1"/>
    </xf>
    <xf numFmtId="3" fontId="5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4" fontId="4" fillId="0" borderId="14" xfId="0" applyNumberFormat="1" applyFont="1" applyBorder="1" applyProtection="1">
      <protection hidden="1"/>
    </xf>
    <xf numFmtId="4" fontId="7" fillId="0" borderId="14" xfId="0" applyNumberFormat="1" applyFont="1" applyBorder="1" applyProtection="1">
      <protection hidden="1"/>
    </xf>
    <xf numFmtId="4" fontId="4" fillId="0" borderId="15" xfId="0" applyNumberFormat="1" applyFont="1" applyBorder="1" applyProtection="1">
      <protection hidden="1"/>
    </xf>
    <xf numFmtId="3" fontId="5" fillId="0" borderId="14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24" xfId="0" applyFont="1" applyBorder="1" applyProtection="1">
      <protection hidden="1"/>
    </xf>
    <xf numFmtId="4" fontId="4" fillId="0" borderId="25" xfId="0" applyNumberFormat="1" applyFont="1" applyBorder="1" applyProtection="1">
      <protection hidden="1"/>
    </xf>
    <xf numFmtId="4" fontId="7" fillId="0" borderId="25" xfId="0" applyNumberFormat="1" applyFont="1" applyBorder="1" applyProtection="1">
      <protection hidden="1"/>
    </xf>
    <xf numFmtId="4" fontId="4" fillId="0" borderId="26" xfId="0" applyNumberFormat="1" applyFont="1" applyBorder="1" applyProtection="1">
      <protection hidden="1"/>
    </xf>
    <xf numFmtId="3" fontId="5" fillId="0" borderId="25" xfId="0" applyNumberFormat="1" applyFont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11" xfId="0" applyFont="1" applyBorder="1" applyProtection="1">
      <protection hidden="1"/>
    </xf>
    <xf numFmtId="4" fontId="4" fillId="0" borderId="19" xfId="0" applyNumberFormat="1" applyFont="1" applyBorder="1" applyProtection="1">
      <protection hidden="1"/>
    </xf>
    <xf numFmtId="4" fontId="7" fillId="0" borderId="19" xfId="0" applyNumberFormat="1" applyFont="1" applyBorder="1" applyProtection="1">
      <protection hidden="1"/>
    </xf>
    <xf numFmtId="4" fontId="4" fillId="0" borderId="20" xfId="0" applyNumberFormat="1" applyFont="1" applyBorder="1" applyProtection="1">
      <protection hidden="1"/>
    </xf>
    <xf numFmtId="3" fontId="5" fillId="0" borderId="19" xfId="0" applyNumberFormat="1" applyFont="1" applyBorder="1" applyProtection="1">
      <protection hidden="1"/>
    </xf>
    <xf numFmtId="0" fontId="4" fillId="0" borderId="19" xfId="0" applyFont="1" applyBorder="1" applyProtection="1"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0" fontId="4" fillId="15" borderId="5" xfId="0" applyFont="1" applyFill="1" applyBorder="1" applyProtection="1">
      <protection hidden="1"/>
    </xf>
    <xf numFmtId="17" fontId="10" fillId="17" borderId="5" xfId="0" applyNumberFormat="1" applyFont="1" applyFill="1" applyBorder="1"/>
    <xf numFmtId="0" fontId="10" fillId="17" borderId="7" xfId="0" applyFont="1" applyFill="1" applyBorder="1"/>
    <xf numFmtId="0" fontId="10" fillId="19" borderId="5" xfId="0" applyFont="1" applyFill="1" applyBorder="1"/>
    <xf numFmtId="0" fontId="10" fillId="19" borderId="7" xfId="0" applyFont="1" applyFill="1" applyBorder="1"/>
    <xf numFmtId="0" fontId="4" fillId="20" borderId="0" xfId="0" applyFont="1" applyFill="1" applyProtection="1">
      <protection hidden="1"/>
    </xf>
    <xf numFmtId="0" fontId="0" fillId="20" borderId="0" xfId="0" applyFill="1" applyProtection="1">
      <protection hidden="1"/>
    </xf>
    <xf numFmtId="0" fontId="5" fillId="20" borderId="0" xfId="0" applyFont="1" applyFill="1" applyProtection="1">
      <protection hidden="1"/>
    </xf>
    <xf numFmtId="0" fontId="4" fillId="20" borderId="11" xfId="0" applyFont="1" applyFill="1" applyBorder="1" applyProtection="1">
      <protection hidden="1"/>
    </xf>
    <xf numFmtId="0" fontId="4" fillId="20" borderId="5" xfId="0" applyFont="1" applyFill="1" applyBorder="1" applyProtection="1">
      <protection hidden="1"/>
    </xf>
    <xf numFmtId="0" fontId="10" fillId="20" borderId="5" xfId="0" applyFont="1" applyFill="1" applyBorder="1"/>
    <xf numFmtId="0" fontId="10" fillId="20" borderId="7" xfId="0" applyFont="1" applyFill="1" applyBorder="1"/>
    <xf numFmtId="2" fontId="0" fillId="0" borderId="4" xfId="0" applyNumberFormat="1" applyBorder="1"/>
    <xf numFmtId="166" fontId="0" fillId="0" borderId="4" xfId="1" applyNumberFormat="1" applyFont="1" applyFill="1" applyBorder="1"/>
    <xf numFmtId="0" fontId="13" fillId="0" borderId="0" xfId="2"/>
    <xf numFmtId="165" fontId="0" fillId="0" borderId="4" xfId="1" applyNumberFormat="1" applyFont="1" applyBorder="1"/>
    <xf numFmtId="0" fontId="4" fillId="21" borderId="0" xfId="0" applyFont="1" applyFill="1" applyProtection="1">
      <protection hidden="1"/>
    </xf>
    <xf numFmtId="0" fontId="0" fillId="21" borderId="0" xfId="0" applyFill="1" applyProtection="1">
      <protection hidden="1"/>
    </xf>
    <xf numFmtId="0" fontId="5" fillId="21" borderId="0" xfId="0" applyFont="1" applyFill="1" applyProtection="1">
      <protection hidden="1"/>
    </xf>
    <xf numFmtId="0" fontId="4" fillId="21" borderId="11" xfId="0" applyFont="1" applyFill="1" applyBorder="1" applyProtection="1">
      <protection hidden="1"/>
    </xf>
    <xf numFmtId="0" fontId="4" fillId="21" borderId="5" xfId="0" applyFont="1" applyFill="1" applyBorder="1" applyProtection="1">
      <protection hidden="1"/>
    </xf>
    <xf numFmtId="2" fontId="1" fillId="3" borderId="0" xfId="0" applyNumberFormat="1" applyFont="1" applyFill="1" applyAlignment="1">
      <alignment horizontal="right" wrapText="1"/>
    </xf>
    <xf numFmtId="2" fontId="1" fillId="14" borderId="0" xfId="0" applyNumberFormat="1" applyFont="1" applyFill="1" applyAlignment="1">
      <alignment horizontal="right" wrapText="1"/>
    </xf>
    <xf numFmtId="0" fontId="1" fillId="22" borderId="0" xfId="0" applyFont="1" applyFill="1" applyAlignment="1">
      <alignment horizontal="right" wrapText="1"/>
    </xf>
    <xf numFmtId="0" fontId="1" fillId="22" borderId="2" xfId="0" applyFont="1" applyFill="1" applyBorder="1" applyAlignment="1">
      <alignment horizontal="right" wrapText="1"/>
    </xf>
    <xf numFmtId="0" fontId="1" fillId="23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9" fontId="4" fillId="20" borderId="0" xfId="3" applyFont="1" applyFill="1" applyProtection="1">
      <protection hidden="1"/>
    </xf>
    <xf numFmtId="9" fontId="4" fillId="10" borderId="9" xfId="3" applyFont="1" applyFill="1" applyBorder="1" applyProtection="1">
      <protection hidden="1"/>
    </xf>
    <xf numFmtId="9" fontId="4" fillId="0" borderId="0" xfId="3" applyFont="1" applyBorder="1" applyProtection="1">
      <protection hidden="1"/>
    </xf>
    <xf numFmtId="9" fontId="4" fillId="10" borderId="0" xfId="3" applyFont="1" applyFill="1" applyBorder="1" applyProtection="1">
      <protection hidden="1"/>
    </xf>
    <xf numFmtId="9" fontId="0" fillId="20" borderId="0" xfId="3" applyFont="1" applyFill="1" applyProtection="1">
      <protection hidden="1"/>
    </xf>
    <xf numFmtId="4" fontId="4" fillId="18" borderId="0" xfId="0" applyNumberFormat="1" applyFont="1" applyFill="1" applyProtection="1">
      <protection hidden="1"/>
    </xf>
    <xf numFmtId="4" fontId="4" fillId="18" borderId="20" xfId="0" applyNumberFormat="1" applyFont="1" applyFill="1" applyBorder="1" applyProtection="1">
      <protection hidden="1"/>
    </xf>
    <xf numFmtId="3" fontId="4" fillId="18" borderId="0" xfId="0" applyNumberFormat="1" applyFont="1" applyFill="1" applyProtection="1">
      <protection hidden="1"/>
    </xf>
    <xf numFmtId="3" fontId="4" fillId="18" borderId="20" xfId="0" applyNumberFormat="1" applyFont="1" applyFill="1" applyBorder="1" applyProtection="1">
      <protection hidden="1"/>
    </xf>
    <xf numFmtId="3" fontId="4" fillId="18" borderId="11" xfId="0" applyNumberFormat="1" applyFont="1" applyFill="1" applyBorder="1" applyProtection="1">
      <protection hidden="1"/>
    </xf>
    <xf numFmtId="9" fontId="4" fillId="21" borderId="0" xfId="3" applyFont="1" applyFill="1" applyProtection="1">
      <protection hidden="1"/>
    </xf>
    <xf numFmtId="9" fontId="0" fillId="21" borderId="0" xfId="3" applyFont="1" applyFill="1" applyProtection="1">
      <protection hidden="1"/>
    </xf>
    <xf numFmtId="4" fontId="4" fillId="18" borderId="1" xfId="0" applyNumberFormat="1" applyFont="1" applyFill="1" applyBorder="1" applyProtection="1">
      <protection hidden="1"/>
    </xf>
    <xf numFmtId="4" fontId="4" fillId="18" borderId="14" xfId="0" applyNumberFormat="1" applyFont="1" applyFill="1" applyBorder="1" applyProtection="1">
      <protection hidden="1"/>
    </xf>
    <xf numFmtId="4" fontId="4" fillId="18" borderId="25" xfId="0" applyNumberFormat="1" applyFont="1" applyFill="1" applyBorder="1" applyProtection="1">
      <protection hidden="1"/>
    </xf>
    <xf numFmtId="4" fontId="4" fillId="18" borderId="19" xfId="0" applyNumberFormat="1" applyFont="1" applyFill="1" applyBorder="1" applyProtection="1">
      <protection hidden="1"/>
    </xf>
    <xf numFmtId="14" fontId="4" fillId="0" borderId="0" xfId="0" applyNumberFormat="1" applyFont="1" applyProtection="1">
      <protection hidden="1"/>
    </xf>
    <xf numFmtId="14" fontId="4" fillId="0" borderId="13" xfId="0" applyNumberFormat="1" applyFont="1" applyBorder="1" applyProtection="1"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Protection="1">
      <protection hidden="1"/>
    </xf>
    <xf numFmtId="14" fontId="5" fillId="0" borderId="23" xfId="0" applyNumberFormat="1" applyFont="1" applyBorder="1" applyAlignment="1" applyProtection="1">
      <alignment horizontal="left" vertical="center"/>
      <protection hidden="1"/>
    </xf>
    <xf numFmtId="14" fontId="4" fillId="0" borderId="24" xfId="0" applyNumberFormat="1" applyFont="1" applyBorder="1" applyProtection="1">
      <protection hidden="1"/>
    </xf>
    <xf numFmtId="14" fontId="5" fillId="0" borderId="18" xfId="0" applyNumberFormat="1" applyFont="1" applyBorder="1" applyAlignment="1" applyProtection="1">
      <alignment horizontal="left" vertical="center"/>
      <protection hidden="1"/>
    </xf>
    <xf numFmtId="0" fontId="6" fillId="3" borderId="35" xfId="0" applyFont="1" applyFill="1" applyBorder="1" applyAlignment="1" applyProtection="1">
      <alignment wrapText="1"/>
      <protection hidden="1"/>
    </xf>
    <xf numFmtId="0" fontId="6" fillId="18" borderId="4" xfId="0" applyFont="1" applyFill="1" applyBorder="1" applyAlignment="1" applyProtection="1">
      <alignment wrapText="1"/>
      <protection hidden="1"/>
    </xf>
    <xf numFmtId="9" fontId="4" fillId="18" borderId="1" xfId="3" applyFont="1" applyFill="1" applyBorder="1" applyProtection="1">
      <protection hidden="1"/>
    </xf>
    <xf numFmtId="9" fontId="4" fillId="18" borderId="14" xfId="3" applyFont="1" applyFill="1" applyBorder="1" applyProtection="1">
      <protection hidden="1"/>
    </xf>
    <xf numFmtId="9" fontId="4" fillId="18" borderId="19" xfId="3" applyFont="1" applyFill="1" applyBorder="1" applyProtection="1">
      <protection hidden="1"/>
    </xf>
    <xf numFmtId="0" fontId="4" fillId="18" borderId="4" xfId="0" applyFont="1" applyFill="1" applyBorder="1" applyAlignment="1" applyProtection="1">
      <alignment wrapText="1"/>
      <protection hidden="1"/>
    </xf>
    <xf numFmtId="3" fontId="4" fillId="18" borderId="1" xfId="0" applyNumberFormat="1" applyFont="1" applyFill="1" applyBorder="1" applyProtection="1">
      <protection hidden="1"/>
    </xf>
    <xf numFmtId="3" fontId="4" fillId="18" borderId="14" xfId="0" applyNumberFormat="1" applyFont="1" applyFill="1" applyBorder="1" applyProtection="1">
      <protection hidden="1"/>
    </xf>
    <xf numFmtId="3" fontId="4" fillId="18" borderId="19" xfId="0" applyNumberFormat="1" applyFont="1" applyFill="1" applyBorder="1" applyProtection="1">
      <protection hidden="1"/>
    </xf>
    <xf numFmtId="0" fontId="5" fillId="18" borderId="4" xfId="0" applyFont="1" applyFill="1" applyBorder="1" applyAlignment="1" applyProtection="1">
      <alignment wrapText="1"/>
      <protection hidden="1"/>
    </xf>
    <xf numFmtId="0" fontId="5" fillId="18" borderId="4" xfId="0" applyFont="1" applyFill="1" applyBorder="1" applyAlignment="1" applyProtection="1">
      <alignment horizontal="center" wrapText="1"/>
      <protection hidden="1"/>
    </xf>
    <xf numFmtId="0" fontId="4" fillId="18" borderId="1" xfId="0" applyFont="1" applyFill="1" applyBorder="1" applyProtection="1">
      <protection hidden="1"/>
    </xf>
    <xf numFmtId="0" fontId="4" fillId="18" borderId="14" xfId="0" applyFont="1" applyFill="1" applyBorder="1" applyProtection="1">
      <protection hidden="1"/>
    </xf>
    <xf numFmtId="0" fontId="4" fillId="18" borderId="19" xfId="0" applyFont="1" applyFill="1" applyBorder="1" applyProtection="1">
      <protection hidden="1"/>
    </xf>
    <xf numFmtId="3" fontId="4" fillId="18" borderId="15" xfId="0" applyNumberFormat="1" applyFont="1" applyFill="1" applyBorder="1" applyProtection="1">
      <protection hidden="1"/>
    </xf>
    <xf numFmtId="3" fontId="4" fillId="18" borderId="13" xfId="0" applyNumberFormat="1" applyFont="1" applyFill="1" applyBorder="1" applyProtection="1">
      <protection hidden="1"/>
    </xf>
    <xf numFmtId="9" fontId="6" fillId="18" borderId="4" xfId="3" applyFont="1" applyFill="1" applyBorder="1" applyAlignment="1" applyProtection="1">
      <alignment wrapText="1"/>
      <protection hidden="1"/>
    </xf>
    <xf numFmtId="9" fontId="4" fillId="18" borderId="25" xfId="3" applyFont="1" applyFill="1" applyBorder="1" applyProtection="1">
      <protection hidden="1"/>
    </xf>
    <xf numFmtId="3" fontId="4" fillId="18" borderId="25" xfId="0" applyNumberFormat="1" applyFont="1" applyFill="1" applyBorder="1" applyProtection="1">
      <protection hidden="1"/>
    </xf>
    <xf numFmtId="0" fontId="4" fillId="18" borderId="25" xfId="0" applyFont="1" applyFill="1" applyBorder="1" applyProtection="1">
      <protection hidden="1"/>
    </xf>
    <xf numFmtId="3" fontId="4" fillId="18" borderId="37" xfId="0" applyNumberFormat="1" applyFont="1" applyFill="1" applyBorder="1" applyProtection="1">
      <protection hidden="1"/>
    </xf>
    <xf numFmtId="3" fontId="4" fillId="18" borderId="38" xfId="0" applyNumberFormat="1" applyFont="1" applyFill="1" applyBorder="1" applyProtection="1">
      <protection hidden="1"/>
    </xf>
    <xf numFmtId="3" fontId="5" fillId="0" borderId="36" xfId="0" applyNumberFormat="1" applyFont="1" applyBorder="1" applyProtection="1">
      <protection hidden="1"/>
    </xf>
    <xf numFmtId="0" fontId="6" fillId="3" borderId="33" xfId="0" applyFont="1" applyFill="1" applyBorder="1" applyAlignment="1" applyProtection="1">
      <alignment wrapText="1"/>
      <protection hidden="1"/>
    </xf>
    <xf numFmtId="14" fontId="4" fillId="0" borderId="39" xfId="0" applyNumberFormat="1" applyFont="1" applyBorder="1" applyProtection="1">
      <protection hidden="1"/>
    </xf>
    <xf numFmtId="14" fontId="4" fillId="0" borderId="2" xfId="0" applyNumberFormat="1" applyFont="1" applyBorder="1" applyProtection="1">
      <protection hidden="1"/>
    </xf>
    <xf numFmtId="14" fontId="4" fillId="0" borderId="16" xfId="0" applyNumberFormat="1" applyFont="1" applyBorder="1" applyProtection="1">
      <protection hidden="1"/>
    </xf>
    <xf numFmtId="4" fontId="4" fillId="0" borderId="40" xfId="0" applyNumberFormat="1" applyFont="1" applyBorder="1" applyProtection="1">
      <protection hidden="1"/>
    </xf>
    <xf numFmtId="9" fontId="4" fillId="18" borderId="40" xfId="3" applyFont="1" applyFill="1" applyBorder="1" applyProtection="1">
      <protection hidden="1"/>
    </xf>
    <xf numFmtId="3" fontId="4" fillId="18" borderId="40" xfId="0" applyNumberFormat="1" applyFont="1" applyFill="1" applyBorder="1" applyProtection="1">
      <protection hidden="1"/>
    </xf>
    <xf numFmtId="3" fontId="5" fillId="0" borderId="40" xfId="0" applyNumberFormat="1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4" fillId="18" borderId="40" xfId="0" applyFont="1" applyFill="1" applyBorder="1" applyProtection="1">
      <protection hidden="1"/>
    </xf>
    <xf numFmtId="9" fontId="4" fillId="15" borderId="0" xfId="3" applyFont="1" applyFill="1" applyProtection="1">
      <protection hidden="1"/>
    </xf>
    <xf numFmtId="9" fontId="0" fillId="15" borderId="0" xfId="3" applyFont="1" applyFill="1" applyProtection="1">
      <protection hidden="1"/>
    </xf>
    <xf numFmtId="0" fontId="4" fillId="0" borderId="41" xfId="0" applyFont="1" applyBorder="1" applyAlignment="1" applyProtection="1">
      <alignment horizontal="center"/>
      <protection hidden="1"/>
    </xf>
    <xf numFmtId="14" fontId="4" fillId="0" borderId="21" xfId="0" applyNumberFormat="1" applyFont="1" applyBorder="1" applyProtection="1">
      <protection hidden="1"/>
    </xf>
    <xf numFmtId="0" fontId="10" fillId="15" borderId="5" xfId="0" applyFont="1" applyFill="1" applyBorder="1"/>
    <xf numFmtId="0" fontId="10" fillId="10" borderId="5" xfId="0" applyFont="1" applyFill="1" applyBorder="1"/>
    <xf numFmtId="0" fontId="15" fillId="10" borderId="0" xfId="0" applyFont="1" applyFill="1"/>
    <xf numFmtId="0" fontId="4" fillId="0" borderId="0" xfId="0" applyFont="1"/>
    <xf numFmtId="0" fontId="16" fillId="3" borderId="8" xfId="0" applyFont="1" applyFill="1" applyBorder="1"/>
    <xf numFmtId="0" fontId="15" fillId="10" borderId="5" xfId="0" applyFont="1" applyFill="1" applyBorder="1"/>
    <xf numFmtId="0" fontId="4" fillId="24" borderId="0" xfId="0" applyFont="1" applyFill="1" applyProtection="1">
      <protection hidden="1"/>
    </xf>
    <xf numFmtId="9" fontId="4" fillId="24" borderId="0" xfId="3" applyFont="1" applyFill="1" applyProtection="1">
      <protection hidden="1"/>
    </xf>
    <xf numFmtId="0" fontId="0" fillId="24" borderId="0" xfId="0" applyFill="1" applyProtection="1">
      <protection hidden="1"/>
    </xf>
    <xf numFmtId="0" fontId="5" fillId="24" borderId="0" xfId="0" applyFont="1" applyFill="1" applyProtection="1">
      <protection hidden="1"/>
    </xf>
    <xf numFmtId="0" fontId="4" fillId="24" borderId="11" xfId="0" applyFont="1" applyFill="1" applyBorder="1" applyProtection="1">
      <protection hidden="1"/>
    </xf>
    <xf numFmtId="9" fontId="0" fillId="24" borderId="0" xfId="3" applyFont="1" applyFill="1" applyProtection="1">
      <protection hidden="1"/>
    </xf>
    <xf numFmtId="0" fontId="10" fillId="24" borderId="5" xfId="0" applyFont="1" applyFill="1" applyBorder="1"/>
    <xf numFmtId="0" fontId="10" fillId="24" borderId="7" xfId="0" applyFont="1" applyFill="1" applyBorder="1"/>
    <xf numFmtId="2" fontId="0" fillId="0" borderId="0" xfId="0" applyNumberFormat="1"/>
    <xf numFmtId="0" fontId="4" fillId="0" borderId="4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4" fontId="4" fillId="18" borderId="40" xfId="0" applyNumberFormat="1" applyFont="1" applyFill="1" applyBorder="1" applyProtection="1">
      <protection hidden="1"/>
    </xf>
    <xf numFmtId="0" fontId="4" fillId="25" borderId="0" xfId="0" applyFont="1" applyFill="1" applyProtection="1">
      <protection hidden="1"/>
    </xf>
    <xf numFmtId="9" fontId="4" fillId="25" borderId="0" xfId="3" applyFont="1" applyFill="1" applyProtection="1">
      <protection hidden="1"/>
    </xf>
    <xf numFmtId="0" fontId="0" fillId="25" borderId="0" xfId="0" applyFill="1" applyProtection="1">
      <protection hidden="1"/>
    </xf>
    <xf numFmtId="0" fontId="5" fillId="25" borderId="0" xfId="0" applyFont="1" applyFill="1" applyProtection="1">
      <protection hidden="1"/>
    </xf>
    <xf numFmtId="0" fontId="4" fillId="25" borderId="11" xfId="0" applyFont="1" applyFill="1" applyBorder="1" applyProtection="1">
      <protection hidden="1"/>
    </xf>
    <xf numFmtId="9" fontId="0" fillId="25" borderId="0" xfId="3" applyFont="1" applyFill="1" applyProtection="1">
      <protection hidden="1"/>
    </xf>
    <xf numFmtId="0" fontId="10" fillId="25" borderId="5" xfId="0" applyFont="1" applyFill="1" applyBorder="1"/>
    <xf numFmtId="0" fontId="10" fillId="25" borderId="7" xfId="0" applyFont="1" applyFill="1" applyBorder="1"/>
    <xf numFmtId="0" fontId="0" fillId="26" borderId="0" xfId="0" applyFill="1" applyProtection="1">
      <protection hidden="1"/>
    </xf>
    <xf numFmtId="9" fontId="0" fillId="26" borderId="0" xfId="3" applyFont="1" applyFill="1" applyProtection="1">
      <protection hidden="1"/>
    </xf>
    <xf numFmtId="0" fontId="4" fillId="26" borderId="0" xfId="0" applyFont="1" applyFill="1" applyProtection="1">
      <protection hidden="1"/>
    </xf>
    <xf numFmtId="9" fontId="4" fillId="26" borderId="0" xfId="3" applyFont="1" applyFill="1" applyProtection="1">
      <protection hidden="1"/>
    </xf>
    <xf numFmtId="0" fontId="5" fillId="26" borderId="0" xfId="0" applyFont="1" applyFill="1" applyProtection="1">
      <protection hidden="1"/>
    </xf>
    <xf numFmtId="0" fontId="4" fillId="26" borderId="11" xfId="0" applyFont="1" applyFill="1" applyBorder="1" applyProtection="1">
      <protection hidden="1"/>
    </xf>
    <xf numFmtId="4" fontId="4" fillId="0" borderId="0" xfId="0" applyNumberFormat="1" applyFont="1" applyProtection="1">
      <protection hidden="1"/>
    </xf>
    <xf numFmtId="9" fontId="4" fillId="18" borderId="0" xfId="3" applyFont="1" applyFill="1" applyBorder="1" applyProtection="1">
      <protection hidden="1"/>
    </xf>
    <xf numFmtId="3" fontId="5" fillId="0" borderId="0" xfId="0" applyNumberFormat="1" applyFont="1" applyProtection="1">
      <protection hidden="1"/>
    </xf>
    <xf numFmtId="0" fontId="4" fillId="18" borderId="0" xfId="0" applyFont="1" applyFill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4" fillId="0" borderId="42" xfId="0" applyNumberFormat="1" applyFont="1" applyBorder="1" applyProtection="1">
      <protection hidden="1"/>
    </xf>
    <xf numFmtId="0" fontId="6" fillId="3" borderId="40" xfId="0" applyFont="1" applyFill="1" applyBorder="1" applyAlignment="1" applyProtection="1">
      <alignment wrapText="1"/>
      <protection hidden="1"/>
    </xf>
    <xf numFmtId="0" fontId="6" fillId="18" borderId="40" xfId="0" applyFont="1" applyFill="1" applyBorder="1" applyAlignment="1" applyProtection="1">
      <alignment wrapText="1"/>
      <protection hidden="1"/>
    </xf>
    <xf numFmtId="0" fontId="4" fillId="18" borderId="40" xfId="0" applyFont="1" applyFill="1" applyBorder="1" applyAlignment="1" applyProtection="1">
      <alignment wrapText="1"/>
      <protection hidden="1"/>
    </xf>
    <xf numFmtId="0" fontId="5" fillId="3" borderId="40" xfId="0" applyFont="1" applyFill="1" applyBorder="1" applyAlignment="1" applyProtection="1">
      <alignment wrapText="1"/>
      <protection hidden="1"/>
    </xf>
    <xf numFmtId="0" fontId="4" fillId="3" borderId="40" xfId="0" applyFont="1" applyFill="1" applyBorder="1" applyAlignment="1" applyProtection="1">
      <alignment horizontal="center" wrapText="1"/>
      <protection hidden="1"/>
    </xf>
    <xf numFmtId="0" fontId="5" fillId="18" borderId="40" xfId="0" applyFont="1" applyFill="1" applyBorder="1" applyAlignment="1" applyProtection="1">
      <alignment wrapText="1"/>
      <protection hidden="1"/>
    </xf>
    <xf numFmtId="0" fontId="5" fillId="18" borderId="40" xfId="0" applyFont="1" applyFill="1" applyBorder="1" applyAlignment="1" applyProtection="1">
      <alignment horizontal="center" wrapText="1"/>
      <protection hidden="1"/>
    </xf>
    <xf numFmtId="0" fontId="5" fillId="3" borderId="40" xfId="0" applyFont="1" applyFill="1" applyBorder="1" applyAlignment="1" applyProtection="1">
      <alignment horizontal="center" wrapText="1"/>
      <protection hidden="1"/>
    </xf>
    <xf numFmtId="0" fontId="4" fillId="3" borderId="39" xfId="0" applyFont="1" applyFill="1" applyBorder="1" applyAlignment="1" applyProtection="1">
      <alignment horizontal="center" wrapText="1"/>
      <protection hidden="1"/>
    </xf>
    <xf numFmtId="0" fontId="4" fillId="3" borderId="43" xfId="0" applyFont="1" applyFill="1" applyBorder="1" applyAlignment="1" applyProtection="1">
      <alignment horizontal="center" wrapText="1"/>
      <protection hidden="1"/>
    </xf>
    <xf numFmtId="14" fontId="4" fillId="0" borderId="15" xfId="0" applyNumberFormat="1" applyFont="1" applyBorder="1" applyProtection="1">
      <protection hidden="1"/>
    </xf>
    <xf numFmtId="4" fontId="4" fillId="0" borderId="13" xfId="0" applyNumberFormat="1" applyFont="1" applyBorder="1" applyProtection="1">
      <protection hidden="1"/>
    </xf>
    <xf numFmtId="9" fontId="4" fillId="18" borderId="13" xfId="3" applyFont="1" applyFill="1" applyBorder="1" applyProtection="1">
      <protection hidden="1"/>
    </xf>
    <xf numFmtId="4" fontId="4" fillId="18" borderId="13" xfId="0" applyNumberFormat="1" applyFont="1" applyFill="1" applyBorder="1" applyProtection="1">
      <protection hidden="1"/>
    </xf>
    <xf numFmtId="3" fontId="5" fillId="0" borderId="13" xfId="0" applyNumberFormat="1" applyFont="1" applyBorder="1" applyProtection="1">
      <protection hidden="1"/>
    </xf>
    <xf numFmtId="0" fontId="4" fillId="18" borderId="13" xfId="0" applyFont="1" applyFill="1" applyBorder="1" applyProtection="1">
      <protection hidden="1"/>
    </xf>
    <xf numFmtId="0" fontId="4" fillId="0" borderId="13" xfId="0" applyFont="1" applyBorder="1" applyAlignment="1" applyProtection="1">
      <alignment horizontal="center"/>
      <protection hidden="1"/>
    </xf>
    <xf numFmtId="4" fontId="4" fillId="0" borderId="11" xfId="0" applyNumberFormat="1" applyFont="1" applyBorder="1" applyProtection="1">
      <protection hidden="1"/>
    </xf>
    <xf numFmtId="9" fontId="4" fillId="18" borderId="11" xfId="3" applyFont="1" applyFill="1" applyBorder="1" applyProtection="1">
      <protection hidden="1"/>
    </xf>
    <xf numFmtId="4" fontId="4" fillId="18" borderId="11" xfId="0" applyNumberFormat="1" applyFont="1" applyFill="1" applyBorder="1" applyProtection="1">
      <protection hidden="1"/>
    </xf>
    <xf numFmtId="3" fontId="5" fillId="0" borderId="11" xfId="0" applyNumberFormat="1" applyFont="1" applyBorder="1" applyProtection="1">
      <protection hidden="1"/>
    </xf>
    <xf numFmtId="0" fontId="4" fillId="18" borderId="11" xfId="0" applyFont="1" applyFill="1" applyBorder="1" applyProtection="1"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0" fillId="26" borderId="5" xfId="0" applyFont="1" applyFill="1" applyBorder="1"/>
    <xf numFmtId="0" fontId="10" fillId="26" borderId="7" xfId="0" applyFont="1" applyFill="1" applyBorder="1"/>
    <xf numFmtId="14" fontId="0" fillId="27" borderId="4" xfId="0" applyNumberFormat="1" applyFill="1" applyBorder="1"/>
    <xf numFmtId="9" fontId="4" fillId="12" borderId="0" xfId="3" applyFont="1" applyFill="1" applyProtection="1">
      <protection hidden="1"/>
    </xf>
    <xf numFmtId="9" fontId="0" fillId="12" borderId="0" xfId="3" applyFont="1" applyFill="1" applyProtection="1">
      <protection hidden="1"/>
    </xf>
    <xf numFmtId="14" fontId="4" fillId="0" borderId="48" xfId="0" applyNumberFormat="1" applyFont="1" applyBorder="1" applyProtection="1">
      <protection hidden="1"/>
    </xf>
    <xf numFmtId="9" fontId="0" fillId="14" borderId="0" xfId="3" applyFont="1" applyFill="1" applyProtection="1">
      <protection hidden="1"/>
    </xf>
    <xf numFmtId="9" fontId="4" fillId="14" borderId="0" xfId="3" applyFont="1" applyFill="1" applyProtection="1">
      <protection hidden="1"/>
    </xf>
    <xf numFmtId="0" fontId="10" fillId="14" borderId="5" xfId="0" applyFont="1" applyFill="1" applyBorder="1"/>
    <xf numFmtId="14" fontId="0" fillId="14" borderId="4" xfId="0" applyNumberFormat="1" applyFill="1" applyBorder="1"/>
    <xf numFmtId="14" fontId="4" fillId="0" borderId="6" xfId="0" applyNumberFormat="1" applyFont="1" applyBorder="1" applyProtection="1">
      <protection hidden="1"/>
    </xf>
    <xf numFmtId="0" fontId="10" fillId="28" borderId="5" xfId="0" applyFont="1" applyFill="1" applyBorder="1"/>
    <xf numFmtId="0" fontId="10" fillId="28" borderId="7" xfId="0" applyFont="1" applyFill="1" applyBorder="1"/>
    <xf numFmtId="14" fontId="0" fillId="18" borderId="4" xfId="0" applyNumberFormat="1" applyFill="1" applyBorder="1"/>
    <xf numFmtId="0" fontId="5" fillId="3" borderId="43" xfId="0" applyFont="1" applyFill="1" applyBorder="1" applyAlignment="1" applyProtection="1">
      <alignment horizontal="center" wrapText="1"/>
      <protection hidden="1"/>
    </xf>
    <xf numFmtId="3" fontId="5" fillId="0" borderId="7" xfId="0" applyNumberFormat="1" applyFont="1" applyBorder="1" applyProtection="1">
      <protection hidden="1"/>
    </xf>
    <xf numFmtId="3" fontId="5" fillId="0" borderId="17" xfId="0" applyNumberFormat="1" applyFont="1" applyBorder="1" applyProtection="1">
      <protection hidden="1"/>
    </xf>
    <xf numFmtId="3" fontId="5" fillId="0" borderId="22" xfId="0" applyNumberFormat="1" applyFont="1" applyBorder="1" applyProtection="1">
      <protection hidden="1"/>
    </xf>
    <xf numFmtId="0" fontId="15" fillId="10" borderId="18" xfId="0" applyFont="1" applyFill="1" applyBorder="1"/>
    <xf numFmtId="0" fontId="4" fillId="29" borderId="0" xfId="0" applyFont="1" applyFill="1" applyProtection="1">
      <protection hidden="1"/>
    </xf>
    <xf numFmtId="9" fontId="4" fillId="29" borderId="0" xfId="3" applyFont="1" applyFill="1" applyProtection="1">
      <protection hidden="1"/>
    </xf>
    <xf numFmtId="0" fontId="5" fillId="29" borderId="0" xfId="0" applyFont="1" applyFill="1" applyProtection="1">
      <protection hidden="1"/>
    </xf>
    <xf numFmtId="0" fontId="0" fillId="29" borderId="0" xfId="0" applyFill="1" applyProtection="1">
      <protection hidden="1"/>
    </xf>
    <xf numFmtId="0" fontId="4" fillId="29" borderId="11" xfId="0" applyFont="1" applyFill="1" applyBorder="1" applyProtection="1">
      <protection hidden="1"/>
    </xf>
    <xf numFmtId="9" fontId="0" fillId="29" borderId="0" xfId="3" applyFont="1" applyFill="1" applyProtection="1">
      <protection hidden="1"/>
    </xf>
    <xf numFmtId="0" fontId="10" fillId="29" borderId="5" xfId="0" applyFont="1" applyFill="1" applyBorder="1"/>
    <xf numFmtId="0" fontId="10" fillId="29" borderId="7" xfId="0" applyFont="1" applyFill="1" applyBorder="1"/>
    <xf numFmtId="14" fontId="5" fillId="0" borderId="44" xfId="0" applyNumberFormat="1" applyFont="1" applyBorder="1" applyAlignment="1" applyProtection="1">
      <alignment horizontal="center" vertical="center"/>
      <protection hidden="1"/>
    </xf>
    <xf numFmtId="14" fontId="5" fillId="0" borderId="45" xfId="0" applyNumberFormat="1" applyFont="1" applyBorder="1" applyAlignment="1" applyProtection="1">
      <alignment horizontal="center" vertical="center"/>
      <protection hidden="1"/>
    </xf>
    <xf numFmtId="14" fontId="5" fillId="0" borderId="46" xfId="0" applyNumberFormat="1" applyFont="1" applyBorder="1" applyAlignment="1" applyProtection="1">
      <alignment horizontal="center" vertical="center"/>
      <protection hidden="1"/>
    </xf>
    <xf numFmtId="14" fontId="5" fillId="0" borderId="33" xfId="0" applyNumberFormat="1" applyFont="1" applyBorder="1" applyAlignment="1" applyProtection="1">
      <alignment horizontal="center" vertical="center"/>
      <protection hidden="1"/>
    </xf>
    <xf numFmtId="14" fontId="5" fillId="0" borderId="49" xfId="0" applyNumberFormat="1" applyFont="1" applyBorder="1" applyAlignment="1" applyProtection="1">
      <alignment horizontal="center" vertical="center"/>
      <protection hidden="1"/>
    </xf>
    <xf numFmtId="14" fontId="5" fillId="0" borderId="47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4" xfId="0" applyNumberFormat="1" applyFont="1" applyBorder="1" applyAlignment="1" applyProtection="1">
      <alignment horizontal="center" vertical="center"/>
      <protection hidden="1"/>
    </xf>
    <xf numFmtId="14" fontId="5" fillId="0" borderId="18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14" fontId="5" fillId="0" borderId="34" xfId="0" applyNumberFormat="1" applyFont="1" applyBorder="1" applyAlignment="1" applyProtection="1">
      <alignment horizontal="left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5" fillId="0" borderId="34" xfId="0" applyFont="1" applyBorder="1" applyAlignment="1" applyProtection="1">
      <alignment horizontal="left" vertical="center"/>
      <protection hidden="1"/>
    </xf>
  </cellXfs>
  <cellStyles count="4">
    <cellStyle name="Comma" xfId="1" builtinId="3"/>
    <cellStyle name="Hyperlink" xfId="2" builtinId="8"/>
    <cellStyle name="Normal" xfId="0" builtinId="0"/>
    <cellStyle name="Per cent" xfId="3" builtinId="5"/>
  </cellStyles>
  <dxfs count="0"/>
  <tableStyles count="0" defaultTableStyle="TableStyleMedium2" defaultPivotStyle="PivotStyleMedium7"/>
  <colors>
    <mruColors>
      <color rgb="FFCD7B93"/>
      <color rgb="FFFFA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5</xdr:col>
      <xdr:colOff>546100</xdr:colOff>
      <xdr:row>48</xdr:row>
      <xdr:rowOff>114300</xdr:rowOff>
    </xdr:to>
    <xdr:pic>
      <xdr:nvPicPr>
        <xdr:cNvPr id="2" name="Picture 1" descr="Queensland gas ma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71900"/>
          <a:ext cx="4673600" cy="4622800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254000</xdr:colOff>
      <xdr:row>1</xdr:row>
      <xdr:rowOff>139700</xdr:rowOff>
    </xdr:from>
    <xdr:to>
      <xdr:col>8</xdr:col>
      <xdr:colOff>1687754</xdr:colOff>
      <xdr:row>8</xdr:row>
      <xdr:rowOff>25400</xdr:rowOff>
    </xdr:to>
    <xdr:pic>
      <xdr:nvPicPr>
        <xdr:cNvPr id="3" name="Picture 2" descr="ECA final logo RGB 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0" y="304800"/>
          <a:ext cx="3008554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nergymadeeasy.gov.au/plan?id=ORI151092MBG6&amp;postcode=4655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madeeasy.gov.au/offer/991789?postcode=4000&amp;fuelType=G&amp;customerType=smallBusiness&amp;distributor-G=16&amp;gasBillStart=01/09/2019&amp;gasBillEnd=01/10/2019&amp;gasTotalUsage=4000&amp;provider-G=notSure" TargetMode="External"/><Relationship Id="rId2" Type="http://schemas.openxmlformats.org/officeDocument/2006/relationships/hyperlink" Target="https://www.energymadeeasy.gov.au/offer/1065826?postcode=4207&amp;fuelType=G&amp;customerType=smallBusiness&amp;distributor-G=8&amp;gasBillStart=01/09/2019&amp;gasBillEnd=01/10/2019&amp;gasTotalUsage=4000&amp;provider-G=notSure" TargetMode="External"/><Relationship Id="rId1" Type="http://schemas.openxmlformats.org/officeDocument/2006/relationships/hyperlink" Target="https://www.energymadeeasy.gov.au/offer/1075132?utm_source=AGL&amp;utm_campaign=bpi-retailer&amp;utm_medium=retailer" TargetMode="External"/><Relationship Id="rId6" Type="http://schemas.openxmlformats.org/officeDocument/2006/relationships/hyperlink" Target="https://www.energymadeeasy.gov.au/offer/991789?postcode=4655&amp;fuelType=G&amp;customerType=smallBusiness&amp;distributor-G=16&amp;gasBillStart=01/09/2019&amp;gasBillEnd=01/10/2019&amp;gasTotalUsage=4000&amp;provider-G=notSure" TargetMode="External"/><Relationship Id="rId5" Type="http://schemas.openxmlformats.org/officeDocument/2006/relationships/hyperlink" Target="https://www.energymadeeasy.gov.au/offer/991791?postcode=4680&amp;fuelType=G&amp;customerType=smallBusiness&amp;distributor-G=16&amp;gasBillStart=01/09/2019&amp;gasBillEnd=01/10/2019&amp;gasTotalUsage=4000&amp;provider-G=notSure" TargetMode="External"/><Relationship Id="rId4" Type="http://schemas.openxmlformats.org/officeDocument/2006/relationships/hyperlink" Target="https://www.energymadeeasy.gov.au/offer/1075129?postcode=4655&amp;fuelType=G&amp;customerType=smallBusiness&amp;distributor-G=16&amp;gasBillStart=01/09/2019&amp;gasBillEnd=01/10/2019&amp;gasTotalUsage=4000&amp;provider-G=notSure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ymadeeasy.gov.au/offer/991791?postcode=4680&amp;fuelType=G&amp;customerType=smallBusiness&amp;distributor-G=16&amp;gasBillStart=01/09/2019&amp;gasBillEnd=01/10/2019&amp;gasTotalUsage=4000&amp;provider-G=notSure" TargetMode="External"/><Relationship Id="rId3" Type="http://schemas.openxmlformats.org/officeDocument/2006/relationships/hyperlink" Target="https://www.energymadeeasy.gov.au/offer/991788?postcode=4207&amp;fuelType=G&amp;customerType=smallBusiness&amp;distributor-G=8&amp;gasBillStart=01/09/2019&amp;gasBillEnd=01/10/2019&amp;gasTotalUsage=4000&amp;provider-G=notSure" TargetMode="External"/><Relationship Id="rId7" Type="http://schemas.openxmlformats.org/officeDocument/2006/relationships/hyperlink" Target="https://www.energymadeeasy.gov.au/offer/1075129?postcode=4655&amp;fuelType=G&amp;customerType=smallBusiness&amp;distributor-G=16&amp;gasBillStart=01/09/2019&amp;gasBillEnd=01/10/2019&amp;gasTotalUsage=4000&amp;provider-G=notSure" TargetMode="External"/><Relationship Id="rId2" Type="http://schemas.openxmlformats.org/officeDocument/2006/relationships/hyperlink" Target="https://www.energymadeeasy.gov.au/offer/1075129?utm_source=AGL&amp;utm_campaign=bpi-retailer&amp;utm_medium=retailer" TargetMode="External"/><Relationship Id="rId1" Type="http://schemas.openxmlformats.org/officeDocument/2006/relationships/hyperlink" Target="https://www.energymadeeasy.gov.au/offer/1075132?utm_source=AGL&amp;utm_campaign=bpi-retailer&amp;utm_medium=retailer" TargetMode="External"/><Relationship Id="rId6" Type="http://schemas.openxmlformats.org/officeDocument/2006/relationships/hyperlink" Target="https://www.energymadeeasy.gov.au/offer/1065820?postcode=4000&amp;fuelType=G&amp;customerType=smallBusiness&amp;distributor-G=16&amp;gasBillStart=01/09/2019&amp;gasBillEnd=01/10/2019&amp;gasTotalUsage=4000&amp;provider-G=notSure" TargetMode="External"/><Relationship Id="rId5" Type="http://schemas.openxmlformats.org/officeDocument/2006/relationships/hyperlink" Target="https://www.energymadeeasy.gov.au/offer/991789?postcode=4000&amp;fuelType=G&amp;customerType=smallBusiness&amp;distributor-G=16&amp;gasBillStart=01/09/2019&amp;gasBillEnd=01/10/2019&amp;gasTotalUsage=4000&amp;provider-G=notSure" TargetMode="External"/><Relationship Id="rId4" Type="http://schemas.openxmlformats.org/officeDocument/2006/relationships/hyperlink" Target="https://www.energymadeeasy.gov.au/offer/1065826?postcode=4207&amp;fuelType=G&amp;customerType=smallBusiness&amp;distributor-G=8&amp;gasBillStart=01/09/2019&amp;gasBillEnd=01/10/2019&amp;gasTotalUsage=4000&amp;provider-G=notSure" TargetMode="External"/><Relationship Id="rId9" Type="http://schemas.openxmlformats.org/officeDocument/2006/relationships/hyperlink" Target="https://www.energymadeeasy.gov.au/offer/991789?postcode=4655&amp;fuelType=G&amp;customerType=smallBusiness&amp;distributor-G=16&amp;gasBillStart=01/09/2019&amp;gasBillEnd=01/10/2019&amp;gasTotalUsage=4000&amp;provider-G=notSur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9"/>
  <sheetViews>
    <sheetView workbookViewId="0">
      <selection activeCell="H22" sqref="H22"/>
    </sheetView>
  </sheetViews>
  <sheetFormatPr baseColWidth="10" defaultRowHeight="13" x14ac:dyDescent="0.15"/>
  <cols>
    <col min="1" max="5" width="10.83203125" style="33"/>
    <col min="6" max="6" width="15.1640625" style="33" customWidth="1"/>
    <col min="7" max="7" width="10.83203125" style="33"/>
    <col min="8" max="8" width="20.6640625" style="33" customWidth="1"/>
    <col min="9" max="9" width="25.33203125" style="33" customWidth="1"/>
    <col min="10" max="16384" width="10.83203125" style="33"/>
  </cols>
  <sheetData>
    <row r="1" spans="1:20" ht="14" x14ac:dyDescent="0.15">
      <c r="A1" s="32" t="s">
        <v>197</v>
      </c>
      <c r="B1" s="25"/>
      <c r="C1" s="25"/>
      <c r="D1" s="25"/>
      <c r="E1" s="25"/>
      <c r="F1" s="25"/>
      <c r="G1" s="25"/>
      <c r="H1" s="25"/>
    </row>
    <row r="2" spans="1:20" ht="15" thickBot="1" x14ac:dyDescent="0.2">
      <c r="A2" s="34" t="s">
        <v>32</v>
      </c>
      <c r="B2" s="34"/>
      <c r="C2" s="34"/>
      <c r="D2" s="25"/>
      <c r="E2" s="25"/>
      <c r="F2" s="25"/>
      <c r="G2" s="25"/>
      <c r="H2" s="25"/>
    </row>
    <row r="3" spans="1:20" ht="14" x14ac:dyDescent="0.15">
      <c r="A3" s="34" t="s">
        <v>18</v>
      </c>
      <c r="B3" s="34"/>
      <c r="C3" s="34"/>
      <c r="D3" s="25"/>
      <c r="E3" s="25"/>
      <c r="F3" s="25"/>
      <c r="G3" s="25"/>
      <c r="H3" s="25"/>
      <c r="J3" s="35" t="s">
        <v>33</v>
      </c>
      <c r="K3" s="23"/>
      <c r="L3" s="23"/>
      <c r="M3" s="23"/>
      <c r="N3" s="23"/>
      <c r="O3" s="23"/>
      <c r="P3" s="23"/>
      <c r="Q3" s="36"/>
      <c r="R3" s="36"/>
      <c r="S3" s="36"/>
      <c r="T3" s="37"/>
    </row>
    <row r="4" spans="1:20" ht="14" x14ac:dyDescent="0.15">
      <c r="A4" s="25"/>
      <c r="B4" s="25"/>
      <c r="C4" s="25"/>
      <c r="D4" s="25"/>
      <c r="E4" s="25"/>
      <c r="F4" s="25"/>
      <c r="G4" s="25"/>
      <c r="H4" s="25"/>
      <c r="J4" s="24" t="s">
        <v>34</v>
      </c>
      <c r="K4" s="25"/>
      <c r="L4" s="25"/>
      <c r="M4" s="25"/>
      <c r="N4" s="25"/>
      <c r="O4" s="25"/>
      <c r="P4" s="25"/>
      <c r="T4" s="38"/>
    </row>
    <row r="5" spans="1:20" ht="14" x14ac:dyDescent="0.15">
      <c r="A5" s="39" t="s">
        <v>222</v>
      </c>
      <c r="B5" s="25"/>
      <c r="C5" s="25"/>
      <c r="D5" s="25"/>
      <c r="E5" s="25"/>
      <c r="F5" s="25"/>
      <c r="G5" s="25"/>
      <c r="H5" s="25"/>
      <c r="I5" s="225"/>
      <c r="J5" s="24" t="s">
        <v>60</v>
      </c>
      <c r="K5" s="25"/>
      <c r="L5" s="25"/>
      <c r="M5" s="25"/>
      <c r="N5" s="25"/>
      <c r="O5" s="25"/>
      <c r="P5" s="25"/>
      <c r="T5" s="38"/>
    </row>
    <row r="6" spans="1:20" ht="14" x14ac:dyDescent="0.15">
      <c r="A6" s="25" t="s">
        <v>61</v>
      </c>
      <c r="B6" s="25"/>
      <c r="C6" s="25"/>
      <c r="D6" s="25"/>
      <c r="E6" s="25"/>
      <c r="F6" s="25"/>
      <c r="G6" s="25"/>
      <c r="H6" s="25"/>
      <c r="I6" s="225"/>
      <c r="J6" s="24" t="s">
        <v>0</v>
      </c>
      <c r="K6" s="25"/>
      <c r="L6" s="25"/>
      <c r="M6" s="25"/>
      <c r="N6" s="25"/>
      <c r="O6" s="25"/>
      <c r="P6" s="25"/>
      <c r="T6" s="38"/>
    </row>
    <row r="7" spans="1:20" ht="14" x14ac:dyDescent="0.15">
      <c r="A7" s="25" t="s">
        <v>57</v>
      </c>
      <c r="B7" s="25"/>
      <c r="C7" s="25"/>
      <c r="D7" s="25"/>
      <c r="E7" s="25"/>
      <c r="F7" s="25"/>
      <c r="G7" s="25"/>
      <c r="H7" s="25"/>
      <c r="I7" s="225"/>
      <c r="J7" s="24" t="s">
        <v>1</v>
      </c>
      <c r="K7" s="25"/>
      <c r="L7" s="25"/>
      <c r="M7" s="25"/>
      <c r="N7" s="25"/>
      <c r="O7" s="25"/>
      <c r="P7" s="25"/>
      <c r="T7" s="38"/>
    </row>
    <row r="8" spans="1:20" ht="14" x14ac:dyDescent="0.15">
      <c r="A8" s="25"/>
      <c r="B8" s="25"/>
      <c r="C8" s="25"/>
      <c r="D8" s="25"/>
      <c r="E8" s="25"/>
      <c r="F8" s="25"/>
      <c r="G8" s="25"/>
      <c r="H8" s="39"/>
      <c r="I8" s="225"/>
      <c r="J8" s="24" t="s">
        <v>2</v>
      </c>
      <c r="K8" s="25"/>
      <c r="L8" s="25"/>
      <c r="M8" s="25"/>
      <c r="N8" s="25"/>
      <c r="O8" s="25"/>
      <c r="P8" s="25"/>
      <c r="T8" s="38"/>
    </row>
    <row r="9" spans="1:20" ht="14" x14ac:dyDescent="0.15">
      <c r="A9" s="40"/>
      <c r="B9" s="25"/>
      <c r="C9" s="25"/>
      <c r="D9" s="25"/>
      <c r="E9" s="25"/>
      <c r="F9" s="25"/>
      <c r="G9" s="25"/>
      <c r="H9" s="25"/>
      <c r="I9" s="225"/>
      <c r="J9" s="24" t="s">
        <v>3</v>
      </c>
      <c r="K9" s="25"/>
      <c r="L9" s="25"/>
      <c r="M9" s="25"/>
      <c r="N9" s="25"/>
      <c r="O9" s="25"/>
      <c r="P9" s="25"/>
      <c r="T9" s="38"/>
    </row>
    <row r="10" spans="1:20" ht="14" x14ac:dyDescent="0.15">
      <c r="A10" s="39" t="s">
        <v>4</v>
      </c>
      <c r="B10" s="25"/>
      <c r="C10" s="25"/>
      <c r="D10" s="25"/>
      <c r="E10" s="25"/>
      <c r="F10" s="25"/>
      <c r="G10" s="25"/>
      <c r="H10" s="25"/>
      <c r="I10" s="225"/>
      <c r="J10" s="24" t="s">
        <v>5</v>
      </c>
      <c r="K10" s="25"/>
      <c r="L10" s="25"/>
      <c r="M10" s="25"/>
      <c r="N10" s="226"/>
      <c r="O10" s="226"/>
      <c r="P10" s="226"/>
      <c r="T10" s="38"/>
    </row>
    <row r="11" spans="1:20" ht="15" thickBot="1" x14ac:dyDescent="0.2">
      <c r="A11" s="25" t="s">
        <v>140</v>
      </c>
      <c r="B11" s="25"/>
      <c r="C11" s="25"/>
      <c r="D11" s="25"/>
      <c r="E11" s="25"/>
      <c r="F11" s="25"/>
      <c r="G11" s="25"/>
      <c r="H11" s="25"/>
      <c r="I11" s="225"/>
      <c r="J11" s="41" t="s">
        <v>6</v>
      </c>
      <c r="K11" s="42"/>
      <c r="L11" s="42"/>
      <c r="M11" s="42"/>
      <c r="N11" s="42"/>
      <c r="O11" s="42"/>
      <c r="P11" s="42"/>
      <c r="Q11" s="43"/>
      <c r="R11" s="43"/>
      <c r="S11" s="43"/>
      <c r="T11" s="44"/>
    </row>
    <row r="12" spans="1:20" ht="15" thickBot="1" x14ac:dyDescent="0.2">
      <c r="A12" s="25" t="s">
        <v>284</v>
      </c>
      <c r="B12" s="25"/>
      <c r="C12" s="25"/>
      <c r="D12" s="25"/>
      <c r="E12" s="25"/>
      <c r="F12" s="25"/>
      <c r="G12" s="25"/>
      <c r="H12" s="25"/>
      <c r="I12" s="225"/>
    </row>
    <row r="13" spans="1:20" ht="14" x14ac:dyDescent="0.15">
      <c r="A13" s="25" t="s">
        <v>7</v>
      </c>
      <c r="B13" s="25"/>
      <c r="C13" s="25"/>
      <c r="D13" s="25"/>
      <c r="E13" s="25"/>
      <c r="F13" s="25"/>
      <c r="G13" s="25"/>
      <c r="H13" s="25"/>
      <c r="I13" s="225"/>
      <c r="J13" s="227" t="s">
        <v>58</v>
      </c>
      <c r="K13" s="45"/>
    </row>
    <row r="14" spans="1:20" ht="14" x14ac:dyDescent="0.15">
      <c r="A14" s="25"/>
      <c r="B14" s="25"/>
      <c r="C14" s="25"/>
      <c r="D14" s="25"/>
      <c r="E14" s="25"/>
      <c r="F14" s="25"/>
      <c r="G14" s="25"/>
      <c r="H14" s="25"/>
      <c r="I14" s="225"/>
      <c r="J14" s="228" t="s">
        <v>143</v>
      </c>
      <c r="K14" s="38"/>
    </row>
    <row r="15" spans="1:20" ht="14" x14ac:dyDescent="0.15">
      <c r="A15" s="25" t="s">
        <v>188</v>
      </c>
      <c r="B15" s="25"/>
      <c r="C15" s="25"/>
      <c r="D15" s="25"/>
      <c r="E15" s="25"/>
      <c r="F15" s="25"/>
      <c r="G15" s="25"/>
      <c r="H15" s="25"/>
      <c r="I15" s="225"/>
      <c r="J15" s="224" t="s">
        <v>147</v>
      </c>
      <c r="K15" s="38"/>
    </row>
    <row r="16" spans="1:20" ht="14" x14ac:dyDescent="0.15">
      <c r="A16" s="25" t="s">
        <v>55</v>
      </c>
      <c r="B16" s="25"/>
      <c r="C16" s="25"/>
      <c r="D16" s="25"/>
      <c r="E16" s="46"/>
      <c r="F16" s="25"/>
      <c r="G16" s="25"/>
      <c r="H16" s="25"/>
      <c r="I16" s="225"/>
      <c r="J16" s="224" t="s">
        <v>155</v>
      </c>
      <c r="K16" s="38"/>
    </row>
    <row r="17" spans="1:11" ht="14" x14ac:dyDescent="0.15">
      <c r="A17" s="25"/>
      <c r="B17" s="25"/>
      <c r="C17" s="25"/>
      <c r="D17" s="25"/>
      <c r="E17" s="25"/>
      <c r="F17" s="25"/>
      <c r="G17" s="25"/>
      <c r="H17" s="25"/>
      <c r="I17" s="225"/>
      <c r="J17" s="224" t="s">
        <v>193</v>
      </c>
      <c r="K17" s="38"/>
    </row>
    <row r="18" spans="1:11" ht="15" thickBot="1" x14ac:dyDescent="0.2">
      <c r="A18" s="25" t="s">
        <v>56</v>
      </c>
      <c r="B18" s="25"/>
      <c r="C18" s="25"/>
      <c r="D18" s="25"/>
      <c r="E18" s="25"/>
      <c r="F18" s="25"/>
      <c r="G18" s="25"/>
      <c r="H18" s="25"/>
      <c r="I18" s="225"/>
      <c r="J18" s="304" t="s">
        <v>218</v>
      </c>
      <c r="K18" s="44"/>
    </row>
    <row r="19" spans="1:11" ht="14" x14ac:dyDescent="0.15">
      <c r="B19" s="225"/>
      <c r="C19" s="225"/>
      <c r="D19" s="225"/>
      <c r="E19" s="225"/>
      <c r="F19" s="225"/>
      <c r="G19" s="225"/>
      <c r="H19" s="25"/>
      <c r="I19" s="225"/>
      <c r="J19" s="225"/>
      <c r="K19" s="225"/>
    </row>
    <row r="20" spans="1:11" ht="15" thickBot="1" x14ac:dyDescent="0.2">
      <c r="A20" s="25"/>
      <c r="B20" s="225"/>
      <c r="C20" s="225"/>
      <c r="D20" s="225"/>
      <c r="E20" s="225"/>
      <c r="F20" s="225"/>
      <c r="G20" s="225"/>
      <c r="H20" s="25"/>
      <c r="I20" s="225"/>
    </row>
    <row r="21" spans="1:11" ht="14" x14ac:dyDescent="0.15">
      <c r="A21" s="25"/>
      <c r="B21" s="25"/>
      <c r="C21" s="25"/>
      <c r="D21" s="25"/>
      <c r="E21" s="25"/>
      <c r="F21" s="25"/>
      <c r="G21" s="25"/>
      <c r="H21" s="25"/>
      <c r="I21" s="225"/>
      <c r="J21" s="47" t="s">
        <v>19</v>
      </c>
      <c r="K21" s="37"/>
    </row>
    <row r="22" spans="1:11" ht="14" x14ac:dyDescent="0.15">
      <c r="A22" s="25"/>
      <c r="B22" s="25"/>
      <c r="C22" s="25"/>
      <c r="D22" s="25"/>
      <c r="E22" s="25"/>
      <c r="F22" s="25"/>
      <c r="G22" s="25"/>
      <c r="H22" s="25"/>
      <c r="I22" s="225"/>
      <c r="J22" s="311" t="s">
        <v>117</v>
      </c>
      <c r="K22" s="312">
        <v>2023</v>
      </c>
    </row>
    <row r="23" spans="1:11" ht="14" x14ac:dyDescent="0.15">
      <c r="A23" s="25"/>
      <c r="B23" s="25"/>
      <c r="C23" s="25"/>
      <c r="D23" s="25"/>
      <c r="E23" s="25"/>
      <c r="F23" s="25"/>
      <c r="G23" s="25"/>
      <c r="H23" s="25"/>
      <c r="I23" s="225"/>
      <c r="J23" s="235" t="s">
        <v>17</v>
      </c>
      <c r="K23" s="236">
        <v>2023</v>
      </c>
    </row>
    <row r="24" spans="1:11" ht="14" x14ac:dyDescent="0.15">
      <c r="A24" s="25"/>
      <c r="B24" s="225"/>
      <c r="C24" s="225"/>
      <c r="D24" s="225"/>
      <c r="E24" s="225"/>
      <c r="F24" s="225"/>
      <c r="G24" s="225"/>
      <c r="H24" s="225"/>
      <c r="I24" s="225"/>
      <c r="J24" s="294" t="s">
        <v>117</v>
      </c>
      <c r="K24" s="53">
        <v>2022</v>
      </c>
    </row>
    <row r="25" spans="1:11" ht="14" x14ac:dyDescent="0.15">
      <c r="A25" s="25"/>
      <c r="B25" s="225"/>
      <c r="C25" s="225"/>
      <c r="D25" s="225"/>
      <c r="E25" s="225"/>
      <c r="F25" s="225"/>
      <c r="G25" s="225"/>
      <c r="H25" s="225"/>
      <c r="I25" s="225"/>
      <c r="J25" s="48" t="s">
        <v>17</v>
      </c>
      <c r="K25" s="49">
        <v>2022</v>
      </c>
    </row>
    <row r="26" spans="1:11" ht="14" x14ac:dyDescent="0.15">
      <c r="B26" s="225"/>
      <c r="C26" s="225"/>
      <c r="D26" s="225"/>
      <c r="E26" s="225"/>
      <c r="F26" s="225"/>
      <c r="G26" s="225"/>
      <c r="H26" s="225"/>
      <c r="I26" s="225"/>
      <c r="J26" s="286" t="s">
        <v>117</v>
      </c>
      <c r="K26" s="287">
        <v>2021</v>
      </c>
    </row>
    <row r="27" spans="1:11" ht="14" x14ac:dyDescent="0.15">
      <c r="B27" s="225"/>
      <c r="C27" s="225"/>
      <c r="D27" s="225"/>
      <c r="E27" s="225"/>
      <c r="F27" s="225"/>
      <c r="G27" s="225"/>
      <c r="H27" s="225"/>
      <c r="I27" s="225"/>
      <c r="J27" s="249" t="s">
        <v>17</v>
      </c>
      <c r="K27" s="250">
        <v>2021</v>
      </c>
    </row>
    <row r="28" spans="1:11" ht="14" x14ac:dyDescent="0.15">
      <c r="B28" s="225"/>
      <c r="C28" s="225"/>
      <c r="D28" s="225"/>
      <c r="E28" s="225"/>
      <c r="F28" s="225"/>
      <c r="G28" s="225"/>
      <c r="H28" s="225"/>
      <c r="I28" s="225"/>
      <c r="J28" s="297" t="s">
        <v>117</v>
      </c>
      <c r="K28" s="298">
        <v>2020</v>
      </c>
    </row>
    <row r="29" spans="1:11" ht="14" x14ac:dyDescent="0.15">
      <c r="B29" s="225"/>
      <c r="C29" s="225"/>
      <c r="D29" s="225"/>
      <c r="E29" s="225"/>
      <c r="F29" s="225"/>
      <c r="G29" s="225"/>
      <c r="H29" s="225"/>
      <c r="I29" s="225"/>
      <c r="J29" s="223" t="s">
        <v>17</v>
      </c>
      <c r="K29" s="83">
        <v>2020</v>
      </c>
    </row>
    <row r="30" spans="1:11" ht="14" x14ac:dyDescent="0.15">
      <c r="B30" s="225"/>
      <c r="C30" s="225"/>
      <c r="D30" s="225"/>
      <c r="E30" s="225"/>
      <c r="F30" s="225"/>
      <c r="G30" s="225"/>
      <c r="H30" s="225"/>
      <c r="I30" s="225"/>
      <c r="J30" s="141" t="s">
        <v>117</v>
      </c>
      <c r="K30" s="142">
        <v>2019</v>
      </c>
    </row>
    <row r="31" spans="1:11" ht="14" x14ac:dyDescent="0.15">
      <c r="B31" s="225"/>
      <c r="C31" s="225"/>
      <c r="D31" s="225"/>
      <c r="E31" s="225"/>
      <c r="F31" s="225"/>
      <c r="G31" s="225"/>
      <c r="H31" s="225"/>
      <c r="I31" s="225"/>
      <c r="J31" s="134" t="s">
        <v>17</v>
      </c>
      <c r="K31" s="135">
        <v>2019</v>
      </c>
    </row>
    <row r="32" spans="1:11" ht="14" x14ac:dyDescent="0.15">
      <c r="B32" s="225"/>
      <c r="C32" s="225"/>
      <c r="D32" s="225"/>
      <c r="E32" s="225"/>
      <c r="F32" s="225"/>
      <c r="G32" s="225"/>
      <c r="H32" s="225"/>
      <c r="I32" s="225"/>
      <c r="J32" s="132" t="s">
        <v>117</v>
      </c>
      <c r="K32" s="133">
        <v>2018</v>
      </c>
    </row>
    <row r="33" spans="1:11" ht="14" x14ac:dyDescent="0.15">
      <c r="B33" s="225"/>
      <c r="C33" s="225"/>
      <c r="D33" s="225"/>
      <c r="E33" s="225"/>
      <c r="F33" s="225"/>
      <c r="G33" s="225"/>
      <c r="H33" s="225"/>
      <c r="I33" s="225"/>
      <c r="J33" s="82" t="s">
        <v>17</v>
      </c>
      <c r="K33" s="83">
        <v>2018</v>
      </c>
    </row>
    <row r="34" spans="1:11" ht="14" x14ac:dyDescent="0.15">
      <c r="A34" s="225"/>
      <c r="B34" s="225"/>
      <c r="C34" s="225"/>
      <c r="D34" s="225"/>
      <c r="E34" s="225"/>
      <c r="F34" s="225"/>
      <c r="G34" s="225"/>
      <c r="H34" s="225"/>
      <c r="I34" s="225"/>
      <c r="J34" s="52" t="s">
        <v>117</v>
      </c>
      <c r="K34" s="53">
        <v>2017</v>
      </c>
    </row>
    <row r="35" spans="1:11" x14ac:dyDescent="0.15">
      <c r="J35" s="48" t="s">
        <v>17</v>
      </c>
      <c r="K35" s="49">
        <v>2017</v>
      </c>
    </row>
    <row r="36" spans="1:11" ht="14" thickBot="1" x14ac:dyDescent="0.2">
      <c r="J36" s="50" t="s">
        <v>17</v>
      </c>
      <c r="K36" s="51">
        <v>2016</v>
      </c>
    </row>
    <row r="49" spans="1:1" ht="14" x14ac:dyDescent="0.15">
      <c r="A49" s="225" t="s">
        <v>59</v>
      </c>
    </row>
  </sheetData>
  <sheetProtection algorithmName="SHA-512" hashValue="jqgX38RVssMfzk5QtlhmXRD3aX7rQVjbSTyWZ4miTRm+ZstzJy1FT6cqH7+COVlVowoq4PEIIu2mcjYvnbv5pw==" saltValue="bH3Bm91iuCHvMy6Wlv6i3w==" spinCount="100000" sheet="1" objects="1" scenarios="1"/>
  <sortState xmlns:xlrd2="http://schemas.microsoft.com/office/spreadsheetml/2017/richdata2" ref="J15:J19">
    <sortCondition ref="J14:J19"/>
  </sortState>
  <phoneticPr fontId="3" type="noConversion"/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8591-1101-F344-B91D-FB47E4D883E3}">
  <sheetPr codeName="Sheet2">
    <tabColor theme="4" tint="0.39997558519241921"/>
  </sheetPr>
  <dimension ref="A1:ER17"/>
  <sheetViews>
    <sheetView topLeftCell="D1" zoomScaleNormal="100" workbookViewId="0">
      <selection activeCell="W25" sqref="W25"/>
    </sheetView>
  </sheetViews>
  <sheetFormatPr baseColWidth="10" defaultRowHeight="15" x14ac:dyDescent="0.2"/>
  <cols>
    <col min="1" max="1" width="23.1640625" style="137" customWidth="1"/>
    <col min="2" max="2" width="13" style="137" customWidth="1"/>
    <col min="3" max="3" width="22.1640625" style="137" customWidth="1"/>
    <col min="4" max="4" width="14.1640625" style="137" customWidth="1"/>
    <col min="5" max="6" width="14.1640625" style="167" hidden="1" customWidth="1"/>
    <col min="7" max="18" width="14.1640625" style="137" customWidth="1"/>
    <col min="19" max="20" width="14.1640625" style="137" hidden="1" customWidth="1"/>
    <col min="21" max="25" width="14.1640625" style="137" customWidth="1"/>
    <col min="26" max="29" width="14.1640625" style="137" hidden="1" customWidth="1"/>
    <col min="30" max="43" width="14.1640625" style="137" customWidth="1"/>
    <col min="44" max="148" width="12.5" style="137" customWidth="1"/>
    <col min="149" max="16384" width="10.83203125" style="137"/>
  </cols>
  <sheetData>
    <row r="1" spans="1:148" x14ac:dyDescent="0.2">
      <c r="A1" s="136" t="s">
        <v>38</v>
      </c>
      <c r="B1" s="136"/>
      <c r="C1" s="136"/>
      <c r="D1" s="136"/>
      <c r="E1" s="163"/>
      <c r="F1" s="163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</row>
    <row r="2" spans="1:148" x14ac:dyDescent="0.2">
      <c r="A2" s="138" t="s">
        <v>72</v>
      </c>
      <c r="B2" s="136"/>
      <c r="C2" s="136"/>
      <c r="D2" s="136"/>
      <c r="E2" s="163"/>
      <c r="F2" s="163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</row>
    <row r="3" spans="1:148" ht="16" thickBot="1" x14ac:dyDescent="0.25">
      <c r="A3" s="136"/>
      <c r="B3" s="139"/>
      <c r="C3" s="136"/>
      <c r="D3" s="136"/>
      <c r="E3" s="163"/>
      <c r="F3" s="163"/>
      <c r="G3" s="136"/>
      <c r="H3" s="136"/>
      <c r="I3" s="136"/>
      <c r="J3" s="139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</row>
    <row r="4" spans="1:1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</row>
    <row r="5" spans="1:1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</row>
    <row r="6" spans="1:148" x14ac:dyDescent="0.2">
      <c r="A6" s="26"/>
      <c r="B6" s="40"/>
      <c r="C6" s="40"/>
      <c r="D6" s="40"/>
      <c r="E6" s="166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</row>
    <row r="7" spans="1:148" ht="76" x14ac:dyDescent="0.2">
      <c r="A7" s="186" t="s">
        <v>41</v>
      </c>
      <c r="B7" s="91" t="s">
        <v>96</v>
      </c>
      <c r="C7" s="91" t="s">
        <v>97</v>
      </c>
      <c r="D7" s="92" t="s">
        <v>8</v>
      </c>
      <c r="E7" s="202" t="s">
        <v>179</v>
      </c>
      <c r="F7" s="202" t="s">
        <v>180</v>
      </c>
      <c r="G7" s="92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92" t="s">
        <v>14</v>
      </c>
      <c r="M7" s="92" t="s">
        <v>15</v>
      </c>
      <c r="N7" s="92" t="s">
        <v>16</v>
      </c>
      <c r="O7" s="92" t="s">
        <v>98</v>
      </c>
      <c r="P7" s="92" t="s">
        <v>99</v>
      </c>
      <c r="Q7" s="92" t="s">
        <v>66</v>
      </c>
      <c r="R7" s="92" t="s">
        <v>67</v>
      </c>
      <c r="S7" s="187" t="s">
        <v>181</v>
      </c>
      <c r="T7" s="191" t="s">
        <v>182</v>
      </c>
      <c r="U7" s="93" t="s">
        <v>183</v>
      </c>
      <c r="V7" s="94" t="s">
        <v>101</v>
      </c>
      <c r="W7" s="94" t="s">
        <v>102</v>
      </c>
      <c r="X7" s="94" t="s">
        <v>103</v>
      </c>
      <c r="Y7" s="94" t="s">
        <v>104</v>
      </c>
      <c r="Z7" s="195" t="s">
        <v>184</v>
      </c>
      <c r="AA7" s="195" t="s">
        <v>185</v>
      </c>
      <c r="AB7" s="196" t="s">
        <v>69</v>
      </c>
      <c r="AC7" s="196" t="s">
        <v>70</v>
      </c>
      <c r="AD7" s="95" t="s">
        <v>36</v>
      </c>
      <c r="AE7" s="95" t="s">
        <v>37</v>
      </c>
      <c r="AF7" s="96" t="s">
        <v>107</v>
      </c>
      <c r="AG7" s="97" t="s">
        <v>71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</row>
    <row r="8" spans="1:148" ht="20" customHeight="1" x14ac:dyDescent="0.2">
      <c r="A8" s="319" t="str">
        <f>'QLD Oct 2019'!D2</f>
        <v>APT Brisbane South</v>
      </c>
      <c r="B8" s="179" t="str">
        <f>'QLD Oct 2019'!F2</f>
        <v>AGL</v>
      </c>
      <c r="C8" s="179" t="str">
        <f>'QLD Oct 2019'!G2</f>
        <v>Business Essential Saver</v>
      </c>
      <c r="D8" s="98">
        <f>365*'QLD Oct 2019'!H2/100</f>
        <v>423.96409090909088</v>
      </c>
      <c r="E8" s="188">
        <f>IF('QLD Oct 2019'!AQ2=3,0.5,IF('QLD Oct 2019'!AQ2=2,0.33,0))</f>
        <v>0.5</v>
      </c>
      <c r="F8" s="188">
        <f>1-E8</f>
        <v>0.5</v>
      </c>
      <c r="G8" s="98">
        <f>IF('QLD Oct 2019'!K2="",($C$5*E8/'QLD Oct 2019'!AQ2*'QLD Oct 2019'!W2/100)*'QLD Oct 2019'!AQ2,IF($C$5*E8/'QLD Oct 2019'!AQ2&gt;='QLD Oct 2019'!L2,('QLD Oct 2019'!L2*'QLD Oct 2019'!W2/100)*'QLD Oct 2019'!AQ2,($C$5*E8/'QLD Oct 2019'!AQ2*'QLD Oct 2019'!W2/100)*'QLD Oct 2019'!AQ2))</f>
        <v>1200</v>
      </c>
      <c r="H8" s="98">
        <f>IF(AND('QLD Oct 2019'!L2&gt;0,'QLD Oct 2019'!M2&gt;0),IF($C$5*E8/'QLD Oct 2019'!AQ2&lt;'QLD Oct 2019'!L2,0,IF(($C$5*E8/'QLD Oct 2019'!AQ2-'QLD Oct 2019'!L2)&lt;=('QLD Oct 2019'!M2+'QLD Oct 2019'!L2),((($C$5*E8/'QLD Oct 2019'!AQ2-'QLD Oct 2019'!L2)*'QLD Oct 2019'!X2/100))*'QLD Oct 2019'!AQ2,((('QLD Oct 2019'!M2)*'QLD Oct 2019'!X2/100)*'QLD Oct 2019'!AQ2))),0)</f>
        <v>0</v>
      </c>
      <c r="I8" s="98">
        <f>IF(AND('QLD Oct 2019'!M2&gt;0,'QLD Oct 2019'!N2&gt;0),IF($C$5*E8/'QLD Oct 2019'!AQ2&lt;('QLD Oct 2019'!L2+'QLD Oct 2019'!M2),0,IF(($C$5*E8/'QLD Oct 2019'!AQ2-'QLD Oct 2019'!L2+'QLD Oct 2019'!M2)&lt;=('QLD Oct 2019'!L2+'QLD Oct 2019'!M2+'QLD Oct 2019'!N2),((($C$5*E8/'QLD Oct 2019'!AQ2-('QLD Oct 2019'!L2+'QLD Oct 2019'!M2))*'QLD Oct 2019'!Y2/100))*'QLD Oct 2019'!AQ2,('QLD Oct 2019'!N2*'QLD Oct 2019'!Y2/100)*'QLD Oct 2019'!AQ2)),0)</f>
        <v>0</v>
      </c>
      <c r="J8" s="98">
        <f>IF(AND('QLD Oct 2019'!N2&gt;0,'QLD Oct 2019'!O2&gt;0),IF($C$5*E8/'QLD Oct 2019'!AQ2&lt;('QLD Oct 2019'!L2+'QLD Oct 2019'!M2+'QLD Oct 2019'!N2),0,IF(($C$5*E8/'QLD Oct 2019'!AQ2-'QLD Oct 2019'!L2+'QLD Oct 2019'!M2+'QLD Oct 2019'!N2)&lt;=('QLD Oct 2019'!L2+'QLD Oct 2019'!M2+'QLD Oct 2019'!N2+'QLD Oct 2019'!O2),(($C$5*E8/'QLD Oct 2019'!AQ2-('QLD Oct 2019'!L2+'QLD Oct 2019'!M2+'QLD Oct 2019'!N2))*'QLD Oct 2019'!Z2/100)*'QLD Oct 2019'!AQ2,('QLD Oct 2019'!O2*'QLD Oct 2019'!Z2/100)*'QLD Oct 2019'!AQ2)),0)</f>
        <v>0</v>
      </c>
      <c r="K8" s="98">
        <f>IF(AND('QLD Oct 2019'!O2&gt;0,'QLD Oct 2019'!P2&gt;0),IF($C$5*E8/'QLD Oct 2019'!AQ2&lt;('QLD Oct 2019'!L2+'QLD Oct 2019'!M2+'QLD Oct 2019'!N2+'QLD Oct 2019'!O2),0,IF(($C$5*E8/'QLD Oct 2019'!AQ2-'QLD Oct 2019'!L2+'QLD Oct 2019'!M2+'QLD Oct 2019'!N2+'QLD Oct 2019'!O2)&lt;=('QLD Oct 2019'!L2+'QLD Oct 2019'!M2+'QLD Oct 2019'!N2+'QLD Oct 2019'!O2+'QLD Oct 2019'!P2),(($C$5*E8/'QLD Oct 2019'!AQ2-('QLD Oct 2019'!L2+'QLD Oct 2019'!M2+'QLD Oct 2019'!N2+'QLD Oct 2019'!O2))*'QLD Oct 2019'!AA2/100)*'QLD Oct 2019'!AQ2,('QLD Oct 2019'!P2*'QLD Oct 2019'!AA2/100)*'QLD Oct 2019'!AQ2)),0)</f>
        <v>0</v>
      </c>
      <c r="L8" s="98">
        <f>IF(AND('QLD Oct 2019'!P2&gt;0,'QLD Oct 2019'!O2&gt;0),IF(($C$5*E8/'QLD Oct 2019'!AQ2&lt;SUM('QLD Oct 2019'!L2:P2)),(0),($C$5*E8/'QLD Oct 2019'!AQ2-SUM('QLD Oct 2019'!L2:P2))*'QLD Oct 2019'!AB2/100)* 'QLD Oct 2019'!AQ2,IF(AND('QLD Oct 2019'!O2&gt;0,'QLD Oct 2019'!P2=""),IF(($C$5*E8/'QLD Oct 2019'!AQ2&lt; SUM('QLD Oct 2019'!L2:O2)),(0),($C$5*E8/'QLD Oct 2019'!AQ2-SUM('QLD Oct 2019'!L2:O2))*'QLD Oct 2019'!AA2/100)* 'QLD Oct 2019'!AQ2,IF(AND('QLD Oct 2019'!N2&gt;0,'QLD Oct 2019'!O2=""),IF(($C$5*E8/'QLD Oct 2019'!AQ2&lt; SUM('QLD Oct 2019'!L2:N2)),(0),($C$5*E8/'QLD Oct 2019'!AQ2-SUM('QLD Oct 2019'!L2:N2))*'QLD Oct 2019'!Z2/100)* 'QLD Oct 2019'!AQ2,IF(AND('QLD Oct 2019'!M2&gt;0,'QLD Oct 2019'!N2=""),IF(($C$5*E8/'QLD Oct 2019'!AQ2&lt;'QLD Oct 2019'!M2+'QLD Oct 2019'!L2),(0),(($C$5*E8/'QLD Oct 2019'!AQ2-('QLD Oct 2019'!M2+'QLD Oct 2019'!L2))*'QLD Oct 2019'!Y2/100))*'QLD Oct 2019'!AQ2,IF(AND('QLD Oct 2019'!L2&gt;0,'QLD Oct 2019'!M2=""&gt;0),IF(($C$5*E8/'QLD Oct 2019'!AQ2&lt;'QLD Oct 2019'!L2),(0),($C$5*E8/'QLD Oct 2019'!AQ2-'QLD Oct 2019'!L2)*'QLD Oct 2019'!X2/100)*'QLD Oct 2019'!AQ2,0)))))</f>
        <v>0</v>
      </c>
      <c r="M8" s="98">
        <f>IF('QLD Oct 2019'!K2="",($C$5*F8/'QLD Oct 2019'!AR2*'QLD Oct 2019'!AC2/100)*'QLD Oct 2019'!AR2,IF($C$5*F8/'QLD Oct 2019'!AR2&gt;='QLD Oct 2019'!L2,('QLD Oct 2019'!L2*'QLD Oct 2019'!AC2/100)*'QLD Oct 2019'!AR2,($C$5*F8/'QLD Oct 2019'!AR2*'QLD Oct 2019'!AC2/100)*'QLD Oct 2019'!AR2))</f>
        <v>1200</v>
      </c>
      <c r="N8" s="98">
        <f>IF(AND('QLD Oct 2019'!L2&gt;0,'QLD Oct 2019'!M2&gt;0),IF($C$5*F8/'QLD Oct 2019'!AR2&lt;'QLD Oct 2019'!L2,0,IF(($C$5*F8/'QLD Oct 2019'!AR2-'QLD Oct 2019'!L2)&lt;=('QLD Oct 2019'!M2+'QLD Oct 2019'!L2),((($C$5*F8/'QLD Oct 2019'!AR2-'QLD Oct 2019'!L2)*'QLD Oct 2019'!AD2/100))*'QLD Oct 2019'!AR2,((('QLD Oct 2019'!M2)*'QLD Oct 2019'!AD2/100)*'QLD Oct 2019'!AR2))),0)</f>
        <v>0</v>
      </c>
      <c r="O8" s="98">
        <f>IF(AND('QLD Oct 2019'!M2&gt;0,'QLD Oct 2019'!N2&gt;0),IF($C$5*F8/'QLD Oct 2019'!AR2&lt;('QLD Oct 2019'!L2+'QLD Oct 2019'!M2),0,IF(($C$5*F8/'QLD Oct 2019'!AR2-'QLD Oct 2019'!L2+'QLD Oct 2019'!M2)&lt;=('QLD Oct 2019'!L2+'QLD Oct 2019'!M2+'QLD Oct 2019'!N2),((($C$5*F8/'QLD Oct 2019'!AR2-('QLD Oct 2019'!L2+'QLD Oct 2019'!M2))*'QLD Oct 2019'!AE2/100))*'QLD Oct 2019'!AR2,('QLD Oct 2019'!N2*'QLD Oct 2019'!AE2/100)*'QLD Oct 2019'!AR2)),0)</f>
        <v>0</v>
      </c>
      <c r="P8" s="98">
        <f>IF(AND('QLD Oct 2019'!N2&gt;0,'QLD Oct 2019'!O2&gt;0),IF($C$5*F8/'QLD Oct 2019'!AR2&lt;('QLD Oct 2019'!L2+'QLD Oct 2019'!M2+'QLD Oct 2019'!N2),0,IF(($C$5*F8/'QLD Oct 2019'!AR2-'QLD Oct 2019'!L2+'QLD Oct 2019'!M2+'QLD Oct 2019'!N2)&lt;=('QLD Oct 2019'!L2+'QLD Oct 2019'!M2+'QLD Oct 2019'!N2+'QLD Oct 2019'!O2),(($C$5*F8/'QLD Oct 2019'!AR2-('QLD Oct 2019'!L2+'QLD Oct 2019'!M2+'QLD Oct 2019'!N2))*'QLD Oct 2019'!AF2/100)*'QLD Oct 2019'!AR2,('QLD Oct 2019'!O2*'QLD Oct 2019'!AF2/100)*'QLD Oct 2019'!AR2)),0)</f>
        <v>0</v>
      </c>
      <c r="Q8" s="98">
        <f>IF(AND('QLD Oct 2019'!P2&gt;0,'QLD Oct 2019'!P2&gt;0),IF($C$5*F8/'QLD Oct 2019'!AR2&lt;('QLD Oct 2019'!L2+'QLD Oct 2019'!M2+'QLD Oct 2019'!N2+'QLD Oct 2019'!O2),0,IF(($C$5*F8/'QLD Oct 2019'!AR2-'QLD Oct 2019'!L2+'QLD Oct 2019'!M2+'QLD Oct 2019'!N2+'QLD Oct 2019'!O2)&lt;=('QLD Oct 2019'!L2+'QLD Oct 2019'!M2+'QLD Oct 2019'!N2+'QLD Oct 2019'!O2+'QLD Oct 2019'!P2),(($C$5*F8/'QLD Oct 2019'!AR2-('QLD Oct 2019'!L2+'QLD Oct 2019'!M2+'QLD Oct 2019'!N2+'QLD Oct 2019'!O2))*'QLD Oct 2019'!AG2/100)*'QLD Oct 2019'!AR2,('QLD Oct 2019'!P2*'QLD Oct 2019'!AG2/100)*'QLD Oct 2019'!AR2)),0)</f>
        <v>0</v>
      </c>
      <c r="R8" s="98">
        <f>IF(AND('QLD Oct 2019'!P2&gt;0,'QLD Oct 2019'!O2&gt;0),IF(($C$5*F8/'QLD Oct 2019'!AR2&lt;SUM('QLD Oct 2019'!L2:P2)),(0),($C$5*F8/'QLD Oct 2019'!AR2-SUM('QLD Oct 2019'!L2:P2))*'QLD Oct 2019'!AB2/100)* 'QLD Oct 2019'!AR2,IF(AND('QLD Oct 2019'!O2&gt;0,'QLD Oct 2019'!P2=""),IF(($C$5*F8/'QLD Oct 2019'!AR2&lt; SUM('QLD Oct 2019'!L2:O2)),(0),($C$5*F8/'QLD Oct 2019'!AR2-SUM('QLD Oct 2019'!L2:O2))*'QLD Oct 2019'!AG2/100)* 'QLD Oct 2019'!AR2,IF(AND('QLD Oct 2019'!N2&gt;0,'QLD Oct 2019'!O2=""),IF(($C$5*F8/'QLD Oct 2019'!AR2&lt; SUM('QLD Oct 2019'!L2:N2)),(0),($C$5*F8/'QLD Oct 2019'!AR2-SUM('QLD Oct 2019'!L2:N2))*'QLD Oct 2019'!AF2/100)* 'QLD Oct 2019'!AR2,IF(AND('QLD Oct 2019'!M2&gt;0,'QLD Oct 2019'!N2=""),IF(($C$5*F8/'QLD Oct 2019'!AR2&lt;'QLD Oct 2019'!M2+'QLD Oct 2019'!L2),(0),(($C$5*F8/'QLD Oct 2019'!AR2-('QLD Oct 2019'!M2+'QLD Oct 2019'!L2))*'QLD Oct 2019'!AE2/100))*'QLD Oct 2019'!AR2,IF(AND('QLD Oct 2019'!L2&gt;0,'QLD Oct 2019'!M2=""&gt;0),IF(($C$5*F8/'QLD Oct 2019'!AR2&lt;'QLD Oct 2019'!L2),(0),($C$5*F8/'QLD Oct 2019'!AR2-'QLD Oct 2019'!L2)*'QLD Oct 2019'!AD2/100)*'QLD Oct 2019'!AR2,0)))))</f>
        <v>0</v>
      </c>
      <c r="S8" s="168">
        <f>SUM(G8:R8)</f>
        <v>2400</v>
      </c>
      <c r="T8" s="192">
        <f>S8+D8</f>
        <v>2823.9640909090908</v>
      </c>
      <c r="U8" s="101">
        <f>T8*1.1</f>
        <v>3106.3605000000002</v>
      </c>
      <c r="V8" s="102">
        <f>'QLD Oct 2019'!AT2</f>
        <v>0</v>
      </c>
      <c r="W8" s="102">
        <f>'QLD Oct 2019'!AU2</f>
        <v>0</v>
      </c>
      <c r="X8" s="102">
        <f>'QLD Oct 2019'!AV2</f>
        <v>0</v>
      </c>
      <c r="Y8" s="102">
        <f>'QLD Oct 2019'!AW2</f>
        <v>0</v>
      </c>
      <c r="Z8" s="197" t="str">
        <f>IF(SUM(V8:Y8)=0,"No discount",IF(V8&gt;0,"Guaranteed off bill",IF(W8&gt;0,"Guaranteed off usage",IF(X8&gt;0,"Pay-on-time off bill","Pay-on-time off usage"))))</f>
        <v>No discount</v>
      </c>
      <c r="AA8" s="197" t="str">
        <f>IF(OR(B8="Origin Energy",B8="Red Energy",B8="Powershop"),"Inclusive","Exclusive")</f>
        <v>Exclusive</v>
      </c>
      <c r="AB8" s="170">
        <f t="shared" ref="AB8:AB16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2823.9640909090908</v>
      </c>
      <c r="AC8" s="170">
        <f t="shared" ref="AC8:AC16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2823.9640909090908</v>
      </c>
      <c r="AD8" s="101">
        <f t="shared" ref="AD8:AE16" si="2">AB8*1.1</f>
        <v>3106.3605000000002</v>
      </c>
      <c r="AE8" s="101">
        <f t="shared" si="2"/>
        <v>3106.3605000000002</v>
      </c>
      <c r="AF8" s="103">
        <f>'QLD Oct 2019'!BF2</f>
        <v>0</v>
      </c>
      <c r="AG8" s="104" t="str">
        <f>'QLD Oct 2019'!BG2</f>
        <v>n</v>
      </c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</row>
    <row r="9" spans="1:148" ht="20" customHeight="1" x14ac:dyDescent="0.2">
      <c r="A9" s="323"/>
      <c r="B9" s="179" t="str">
        <f>'QLD Oct 2019'!F3</f>
        <v>Origin Energy</v>
      </c>
      <c r="C9" s="179" t="str">
        <f>'QLD Oct 2019'!G3</f>
        <v>Business Flexi</v>
      </c>
      <c r="D9" s="98">
        <f>365*'QLD Oct 2019'!H3/100</f>
        <v>386.66772727272723</v>
      </c>
      <c r="E9" s="188">
        <f>IF('QLD Oct 2019'!AQ3=3,0.5,IF('QLD Oct 2019'!AQ3=2,0.33,0))</f>
        <v>0.5</v>
      </c>
      <c r="F9" s="188">
        <f t="shared" ref="F9:F16" si="3">1-E9</f>
        <v>0.5</v>
      </c>
      <c r="G9" s="98">
        <f>IF('QLD Oct 2019'!K3="",($C$5*E9/'QLD Oct 2019'!AQ3*'QLD Oct 2019'!W3/100)*'QLD Oct 2019'!AQ3,IF($C$5*E9/'QLD Oct 2019'!AQ3&gt;='QLD Oct 2019'!L3,('QLD Oct 2019'!L3*'QLD Oct 2019'!W3/100)*'QLD Oct 2019'!AQ3,($C$5*E9/'QLD Oct 2019'!AQ3*'QLD Oct 2019'!W3/100)*'QLD Oct 2019'!AQ3))</f>
        <v>1431.8181818181818</v>
      </c>
      <c r="H9" s="98">
        <f>IF(AND('QLD Oct 2019'!L3&gt;0,'QLD Oct 2019'!M3&gt;0),IF($C$5*E9/'QLD Oct 2019'!AQ3&lt;'QLD Oct 2019'!L3,0,IF(($C$5*E9/'QLD Oct 2019'!AQ3-'QLD Oct 2019'!L3)&lt;=('QLD Oct 2019'!M3+'QLD Oct 2019'!L3),((($C$5*E9/'QLD Oct 2019'!AQ3-'QLD Oct 2019'!L3)*'QLD Oct 2019'!X3/100))*'QLD Oct 2019'!AQ3,((('QLD Oct 2019'!M3)*'QLD Oct 2019'!X3/100)*'QLD Oct 2019'!AQ3))),0)</f>
        <v>0</v>
      </c>
      <c r="I9" s="98">
        <f>IF(AND('QLD Oct 2019'!M3&gt;0,'QLD Oct 2019'!N3&gt;0),IF($C$5*E9/'QLD Oct 2019'!AQ3&lt;('QLD Oct 2019'!L3+'QLD Oct 2019'!M3),0,IF(($C$5*E9/'QLD Oct 2019'!AQ3-'QLD Oct 2019'!L3+'QLD Oct 2019'!M3)&lt;=('QLD Oct 2019'!L3+'QLD Oct 2019'!M3+'QLD Oct 2019'!N3),((($C$5*E9/'QLD Oct 2019'!AQ3-('QLD Oct 2019'!L3+'QLD Oct 2019'!M3))*'QLD Oct 2019'!Y3/100))*'QLD Oct 2019'!AQ3,('QLD Oct 2019'!N3*'QLD Oct 2019'!Y3/100)*'QLD Oct 2019'!AQ3)),0)</f>
        <v>0</v>
      </c>
      <c r="J9" s="98">
        <f>IF(AND('QLD Oct 2019'!N3&gt;0,'QLD Oct 2019'!O3&gt;0),IF($C$5*E9/'QLD Oct 2019'!AQ3&lt;('QLD Oct 2019'!L3+'QLD Oct 2019'!M3+'QLD Oct 2019'!N3),0,IF(($C$5*E9/'QLD Oct 2019'!AQ3-'QLD Oct 2019'!L3+'QLD Oct 2019'!M3+'QLD Oct 2019'!N3)&lt;=('QLD Oct 2019'!L3+'QLD Oct 2019'!M3+'QLD Oct 2019'!N3+'QLD Oct 2019'!O3),(($C$5*E9/'QLD Oct 2019'!AQ3-('QLD Oct 2019'!L3+'QLD Oct 2019'!M3+'QLD Oct 2019'!N3))*'QLD Oct 2019'!Z3/100)*'QLD Oct 2019'!AQ3,('QLD Oct 2019'!O3*'QLD Oct 2019'!Z3/100)*'QLD Oct 2019'!AQ3)),0)</f>
        <v>0</v>
      </c>
      <c r="K9" s="98">
        <f>IF(AND('QLD Oct 2019'!O3&gt;0,'QLD Oct 2019'!P3&gt;0),IF($C$5*E9/'QLD Oct 2019'!AQ3&lt;('QLD Oct 2019'!L3+'QLD Oct 2019'!M3+'QLD Oct 2019'!N3+'QLD Oct 2019'!O3),0,IF(($C$5*E9/'QLD Oct 2019'!AQ3-'QLD Oct 2019'!L3+'QLD Oct 2019'!M3+'QLD Oct 2019'!N3+'QLD Oct 2019'!O3)&lt;=('QLD Oct 2019'!L3+'QLD Oct 2019'!M3+'QLD Oct 2019'!N3+'QLD Oct 2019'!O3+'QLD Oct 2019'!P3),(($C$5*E9/'QLD Oct 2019'!AQ3-('QLD Oct 2019'!L3+'QLD Oct 2019'!M3+'QLD Oct 2019'!N3+'QLD Oct 2019'!O3))*'QLD Oct 2019'!AA3/100)*'QLD Oct 2019'!AQ3,('QLD Oct 2019'!P3*'QLD Oct 2019'!AA3/100)*'QLD Oct 2019'!AQ3)),0)</f>
        <v>0</v>
      </c>
      <c r="L9" s="98">
        <f>IF(AND('QLD Oct 2019'!P3&gt;0,'QLD Oct 2019'!O3&gt;0),IF(($C$5*E9/'QLD Oct 2019'!AQ3&lt;SUM('QLD Oct 2019'!L3:P3)),(0),($C$5*E9/'QLD Oct 2019'!AQ3-SUM('QLD Oct 2019'!L3:P3))*'QLD Oct 2019'!AB3/100)* 'QLD Oct 2019'!AQ3,IF(AND('QLD Oct 2019'!O3&gt;0,'QLD Oct 2019'!P3=""),IF(($C$5*E9/'QLD Oct 2019'!AQ3&lt; SUM('QLD Oct 2019'!L3:O3)),(0),($C$5*E9/'QLD Oct 2019'!AQ3-SUM('QLD Oct 2019'!L3:O3))*'QLD Oct 2019'!AA3/100)* 'QLD Oct 2019'!AQ3,IF(AND('QLD Oct 2019'!N3&gt;0,'QLD Oct 2019'!O3=""),IF(($C$5*E9/'QLD Oct 2019'!AQ3&lt; SUM('QLD Oct 2019'!L3:N3)),(0),($C$5*E9/'QLD Oct 2019'!AQ3-SUM('QLD Oct 2019'!L3:N3))*'QLD Oct 2019'!Z3/100)* 'QLD Oct 2019'!AQ3,IF(AND('QLD Oct 2019'!M3&gt;0,'QLD Oct 2019'!N3=""),IF(($C$5*E9/'QLD Oct 2019'!AQ3&lt;'QLD Oct 2019'!M3+'QLD Oct 2019'!L3),(0),(($C$5*E9/'QLD Oct 2019'!AQ3-('QLD Oct 2019'!M3+'QLD Oct 2019'!L3))*'QLD Oct 2019'!Y3/100))*'QLD Oct 2019'!AQ3,IF(AND('QLD Oct 2019'!L3&gt;0,'QLD Oct 2019'!M3=""&gt;0),IF(($C$5*E9/'QLD Oct 2019'!AQ3&lt;'QLD Oct 2019'!L3),(0),($C$5*E9/'QLD Oct 2019'!AQ3-'QLD Oct 2019'!L3)*'QLD Oct 2019'!X3/100)*'QLD Oct 2019'!AQ3,0)))))</f>
        <v>0</v>
      </c>
      <c r="M9" s="98">
        <f>IF('QLD Oct 2019'!K3="",($C$5*F9/'QLD Oct 2019'!AR3*'QLD Oct 2019'!AC3/100)*'QLD Oct 2019'!AR3,IF($C$5*F9/'QLD Oct 2019'!AR3&gt;='QLD Oct 2019'!L3,('QLD Oct 2019'!L3*'QLD Oct 2019'!AC3/100)*'QLD Oct 2019'!AR3,($C$5*F9/'QLD Oct 2019'!AR3*'QLD Oct 2019'!AC3/100)*'QLD Oct 2019'!AR3))</f>
        <v>1431.8181818181818</v>
      </c>
      <c r="N9" s="98">
        <f>IF(AND('QLD Oct 2019'!L3&gt;0,'QLD Oct 2019'!M3&gt;0),IF($C$5*F9/'QLD Oct 2019'!AR3&lt;'QLD Oct 2019'!L3,0,IF(($C$5*F9/'QLD Oct 2019'!AR3-'QLD Oct 2019'!L3)&lt;=('QLD Oct 2019'!M3+'QLD Oct 2019'!L3),((($C$5*F9/'QLD Oct 2019'!AR3-'QLD Oct 2019'!L3)*'QLD Oct 2019'!AD3/100))*'QLD Oct 2019'!AR3,((('QLD Oct 2019'!M3)*'QLD Oct 2019'!AD3/100)*'QLD Oct 2019'!AR3))),0)</f>
        <v>0</v>
      </c>
      <c r="O9" s="98">
        <f>IF(AND('QLD Oct 2019'!M3&gt;0,'QLD Oct 2019'!N3&gt;0),IF($C$5*F9/'QLD Oct 2019'!AR3&lt;('QLD Oct 2019'!L3+'QLD Oct 2019'!M3),0,IF(($C$5*F9/'QLD Oct 2019'!AR3-'QLD Oct 2019'!L3+'QLD Oct 2019'!M3)&lt;=('QLD Oct 2019'!L3+'QLD Oct 2019'!M3+'QLD Oct 2019'!N3),((($C$5*F9/'QLD Oct 2019'!AR3-('QLD Oct 2019'!L3+'QLD Oct 2019'!M3))*'QLD Oct 2019'!AE3/100))*'QLD Oct 2019'!AR3,('QLD Oct 2019'!N3*'QLD Oct 2019'!AE3/100)*'QLD Oct 2019'!AR3)),0)</f>
        <v>0</v>
      </c>
      <c r="P9" s="98">
        <f>IF(AND('QLD Oct 2019'!N3&gt;0,'QLD Oct 2019'!O3&gt;0),IF($C$5*F9/'QLD Oct 2019'!AR3&lt;('QLD Oct 2019'!L3+'QLD Oct 2019'!M3+'QLD Oct 2019'!N3),0,IF(($C$5*F9/'QLD Oct 2019'!AR3-'QLD Oct 2019'!L3+'QLD Oct 2019'!M3+'QLD Oct 2019'!N3)&lt;=('QLD Oct 2019'!L3+'QLD Oct 2019'!M3+'QLD Oct 2019'!N3+'QLD Oct 2019'!O3),(($C$5*F9/'QLD Oct 2019'!AR3-('QLD Oct 2019'!L3+'QLD Oct 2019'!M3+'QLD Oct 2019'!N3))*'QLD Oct 2019'!AF3/100)*'QLD Oct 2019'!AR3,('QLD Oct 2019'!O3*'QLD Oct 2019'!AF3/100)*'QLD Oct 2019'!AR3)),0)</f>
        <v>0</v>
      </c>
      <c r="Q9" s="98">
        <f>IF(AND('QLD Oct 2019'!P3&gt;0,'QLD Oct 2019'!P3&gt;0),IF($C$5*F9/'QLD Oct 2019'!AR3&lt;('QLD Oct 2019'!L3+'QLD Oct 2019'!M3+'QLD Oct 2019'!N3+'QLD Oct 2019'!O3),0,IF(($C$5*F9/'QLD Oct 2019'!AR3-'QLD Oct 2019'!L3+'QLD Oct 2019'!M3+'QLD Oct 2019'!N3+'QLD Oct 2019'!O3)&lt;=('QLD Oct 2019'!L3+'QLD Oct 2019'!M3+'QLD Oct 2019'!N3+'QLD Oct 2019'!O3+'QLD Oct 2019'!P3),(($C$5*F9/'QLD Oct 2019'!AR3-('QLD Oct 2019'!L3+'QLD Oct 2019'!M3+'QLD Oct 2019'!N3+'QLD Oct 2019'!O3))*'QLD Oct 2019'!AG3/100)*'QLD Oct 2019'!AR3,('QLD Oct 2019'!P3*'QLD Oct 2019'!AG3/100)*'QLD Oct 2019'!AR3)),0)</f>
        <v>0</v>
      </c>
      <c r="R9" s="98">
        <f>IF(AND('QLD Oct 2019'!P3&gt;0,'QLD Oct 2019'!O3&gt;0),IF(($C$5*F9/'QLD Oct 2019'!AR3&lt;SUM('QLD Oct 2019'!L3:P3)),(0),($C$5*F9/'QLD Oct 2019'!AR3-SUM('QLD Oct 2019'!L3:P3))*'QLD Oct 2019'!AB3/100)* 'QLD Oct 2019'!AR3,IF(AND('QLD Oct 2019'!O3&gt;0,'QLD Oct 2019'!P3=""),IF(($C$5*F9/'QLD Oct 2019'!AR3&lt; SUM('QLD Oct 2019'!L3:O3)),(0),($C$5*F9/'QLD Oct 2019'!AR3-SUM('QLD Oct 2019'!L3:O3))*'QLD Oct 2019'!AG3/100)* 'QLD Oct 2019'!AR3,IF(AND('QLD Oct 2019'!N3&gt;0,'QLD Oct 2019'!O3=""),IF(($C$5*F9/'QLD Oct 2019'!AR3&lt; SUM('QLD Oct 2019'!L3:N3)),(0),($C$5*F9/'QLD Oct 2019'!AR3-SUM('QLD Oct 2019'!L3:N3))*'QLD Oct 2019'!AF3/100)* 'QLD Oct 2019'!AR3,IF(AND('QLD Oct 2019'!M3&gt;0,'QLD Oct 2019'!N3=""),IF(($C$5*F9/'QLD Oct 2019'!AR3&lt;'QLD Oct 2019'!M3+'QLD Oct 2019'!L3),(0),(($C$5*F9/'QLD Oct 2019'!AR3-('QLD Oct 2019'!M3+'QLD Oct 2019'!L3))*'QLD Oct 2019'!AE3/100))*'QLD Oct 2019'!AR3,IF(AND('QLD Oct 2019'!L3&gt;0,'QLD Oct 2019'!M3=""&gt;0),IF(($C$5*F9/'QLD Oct 2019'!AR3&lt;'QLD Oct 2019'!L3),(0),($C$5*F9/'QLD Oct 2019'!AR3-'QLD Oct 2019'!L3)*'QLD Oct 2019'!AD3/100)*'QLD Oct 2019'!AR3,0)))))</f>
        <v>0</v>
      </c>
      <c r="S9" s="168">
        <f t="shared" ref="S9:S16" si="4">SUM(G9:R9)</f>
        <v>2863.6363636363635</v>
      </c>
      <c r="T9" s="192">
        <f t="shared" ref="T9:T16" si="5">S9+D9</f>
        <v>3250.3040909090905</v>
      </c>
      <c r="U9" s="101">
        <f t="shared" ref="U9:U16" si="6">T9*1.1</f>
        <v>3575.3344999999999</v>
      </c>
      <c r="V9" s="102">
        <f>'QLD Oct 2019'!AT3</f>
        <v>6</v>
      </c>
      <c r="W9" s="102">
        <f>'QLD Oct 2019'!AU3</f>
        <v>0</v>
      </c>
      <c r="X9" s="102">
        <f>'QLD Oct 2019'!AV3</f>
        <v>0</v>
      </c>
      <c r="Y9" s="102">
        <f>'QLD Oct 2019'!AW3</f>
        <v>0</v>
      </c>
      <c r="Z9" s="197" t="str">
        <f t="shared" ref="Z9:Z11" si="7">IF(SUM(V9:Y9)=0,"No discount",IF(V9&gt;0,"Guaranteed off bill",IF(W9&gt;0,"Guaranteed off usage",IF(X9&gt;0,"Pay-on-time off bill","Pay-on-time off usage"))))</f>
        <v>Guaranteed off bill</v>
      </c>
      <c r="AA9" s="197" t="str">
        <f t="shared" ref="AA9:AA11" si="8">IF(OR(B9="Origin Energy",B9="Red Energy",B9="Powershop"),"Inclusive","Exclusive")</f>
        <v>Inclusive</v>
      </c>
      <c r="AB9" s="170">
        <f t="shared" si="0"/>
        <v>3055.2858454545453</v>
      </c>
      <c r="AC9" s="170">
        <f t="shared" si="1"/>
        <v>3055.2858454545453</v>
      </c>
      <c r="AD9" s="101">
        <f t="shared" si="2"/>
        <v>3360.8144299999999</v>
      </c>
      <c r="AE9" s="101">
        <f t="shared" si="2"/>
        <v>3360.8144299999999</v>
      </c>
      <c r="AF9" s="103">
        <f>'QLD Oct 2019'!BF3</f>
        <v>12</v>
      </c>
      <c r="AG9" s="104" t="str">
        <f>'QLD Oct 2019'!BG3</f>
        <v>y</v>
      </c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</row>
    <row r="10" spans="1:148" ht="20" customHeight="1" thickBot="1" x14ac:dyDescent="0.25">
      <c r="A10" s="324"/>
      <c r="B10" s="180" t="str">
        <f>'QLD Oct 2019'!F4</f>
        <v>Red Energy</v>
      </c>
      <c r="C10" s="180" t="str">
        <f>'QLD Oct 2019'!G4</f>
        <v>Business Saver</v>
      </c>
      <c r="D10" s="106">
        <f>365*'QLD Oct 2019'!H4/100</f>
        <v>419.74999999999994</v>
      </c>
      <c r="E10" s="189">
        <f>IF('QLD Oct 2019'!AQ4=3,0.5,IF('QLD Oct 2019'!AQ4=2,0.33,0))</f>
        <v>0.5</v>
      </c>
      <c r="F10" s="189">
        <f t="shared" si="3"/>
        <v>0.5</v>
      </c>
      <c r="G10" s="106">
        <f>IF('QLD Oct 2019'!K4="",($C$5*E10/'QLD Oct 2019'!AQ4*'QLD Oct 2019'!W4/100)*'QLD Oct 2019'!AQ4,IF($C$5*E10/'QLD Oct 2019'!AQ4&gt;='QLD Oct 2019'!L4,('QLD Oct 2019'!L4*'QLD Oct 2019'!W4/100)*'QLD Oct 2019'!AQ4,($C$5*E10/'QLD Oct 2019'!AQ4*'QLD Oct 2019'!W4/100)*'QLD Oct 2019'!AQ4))</f>
        <v>1277.2727272727273</v>
      </c>
      <c r="H10" s="106">
        <f>IF(AND('QLD Oct 2019'!L4&gt;0,'QLD Oct 2019'!M4&gt;0),IF($C$5*E10/'QLD Oct 2019'!AQ4&lt;'QLD Oct 2019'!L4,0,IF(($C$5*E10/'QLD Oct 2019'!AQ4-'QLD Oct 2019'!L4)&lt;=('QLD Oct 2019'!M4+'QLD Oct 2019'!L4),((($C$5*E10/'QLD Oct 2019'!AQ4-'QLD Oct 2019'!L4)*'QLD Oct 2019'!X4/100))*'QLD Oct 2019'!AQ4,((('QLD Oct 2019'!M4)*'QLD Oct 2019'!X4/100)*'QLD Oct 2019'!AQ4))),0)</f>
        <v>0</v>
      </c>
      <c r="I10" s="106">
        <f>IF(AND('QLD Oct 2019'!M4&gt;0,'QLD Oct 2019'!N4&gt;0),IF($C$5*E10/'QLD Oct 2019'!AQ4&lt;('QLD Oct 2019'!L4+'QLD Oct 2019'!M4),0,IF(($C$5*E10/'QLD Oct 2019'!AQ4-'QLD Oct 2019'!L4+'QLD Oct 2019'!M4)&lt;=('QLD Oct 2019'!L4+'QLD Oct 2019'!M4+'QLD Oct 2019'!N4),((($C$5*E10/'QLD Oct 2019'!AQ4-('QLD Oct 2019'!L4+'QLD Oct 2019'!M4))*'QLD Oct 2019'!Y4/100))*'QLD Oct 2019'!AQ4,('QLD Oct 2019'!N4*'QLD Oct 2019'!Y4/100)*'QLD Oct 2019'!AQ4)),0)</f>
        <v>0</v>
      </c>
      <c r="J10" s="106">
        <f>IF(AND('QLD Oct 2019'!N4&gt;0,'QLD Oct 2019'!O4&gt;0),IF($C$5*E10/'QLD Oct 2019'!AQ4&lt;('QLD Oct 2019'!L4+'QLD Oct 2019'!M4+'QLD Oct 2019'!N4),0,IF(($C$5*E10/'QLD Oct 2019'!AQ4-'QLD Oct 2019'!L4+'QLD Oct 2019'!M4+'QLD Oct 2019'!N4)&lt;=('QLD Oct 2019'!L4+'QLD Oct 2019'!M4+'QLD Oct 2019'!N4+'QLD Oct 2019'!O4),(($C$5*E10/'QLD Oct 2019'!AQ4-('QLD Oct 2019'!L4+'QLD Oct 2019'!M4+'QLD Oct 2019'!N4))*'QLD Oct 2019'!Z4/100)*'QLD Oct 2019'!AQ4,('QLD Oct 2019'!O4*'QLD Oct 2019'!Z4/100)*'QLD Oct 2019'!AQ4)),0)</f>
        <v>0</v>
      </c>
      <c r="K10" s="106">
        <f>IF(AND('QLD Oct 2019'!O4&gt;0,'QLD Oct 2019'!P4&gt;0),IF($C$5*E10/'QLD Oct 2019'!AQ4&lt;('QLD Oct 2019'!L4+'QLD Oct 2019'!M4+'QLD Oct 2019'!N4+'QLD Oct 2019'!O4),0,IF(($C$5*E10/'QLD Oct 2019'!AQ4-'QLD Oct 2019'!L4+'QLD Oct 2019'!M4+'QLD Oct 2019'!N4+'QLD Oct 2019'!O4)&lt;=('QLD Oct 2019'!L4+'QLD Oct 2019'!M4+'QLD Oct 2019'!N4+'QLD Oct 2019'!O4+'QLD Oct 2019'!P4),(($C$5*E10/'QLD Oct 2019'!AQ4-('QLD Oct 2019'!L4+'QLD Oct 2019'!M4+'QLD Oct 2019'!N4+'QLD Oct 2019'!O4))*'QLD Oct 2019'!AA4/100)*'QLD Oct 2019'!AQ4,('QLD Oct 2019'!P4*'QLD Oct 2019'!AA4/100)*'QLD Oct 2019'!AQ4)),0)</f>
        <v>0</v>
      </c>
      <c r="L10" s="106">
        <f>IF(AND('QLD Oct 2019'!P4&gt;0,'QLD Oct 2019'!O4&gt;0),IF(($C$5*E10/'QLD Oct 2019'!AQ4&lt;SUM('QLD Oct 2019'!L4:P4)),(0),($C$5*E10/'QLD Oct 2019'!AQ4-SUM('QLD Oct 2019'!L4:P4))*'QLD Oct 2019'!AB4/100)* 'QLD Oct 2019'!AQ4,IF(AND('QLD Oct 2019'!O4&gt;0,'QLD Oct 2019'!P4=""),IF(($C$5*E10/'QLD Oct 2019'!AQ4&lt; SUM('QLD Oct 2019'!L4:O4)),(0),($C$5*E10/'QLD Oct 2019'!AQ4-SUM('QLD Oct 2019'!L4:O4))*'QLD Oct 2019'!AA4/100)* 'QLD Oct 2019'!AQ4,IF(AND('QLD Oct 2019'!N4&gt;0,'QLD Oct 2019'!O4=""),IF(($C$5*E10/'QLD Oct 2019'!AQ4&lt; SUM('QLD Oct 2019'!L4:N4)),(0),($C$5*E10/'QLD Oct 2019'!AQ4-SUM('QLD Oct 2019'!L4:N4))*'QLD Oct 2019'!Z4/100)* 'QLD Oct 2019'!AQ4,IF(AND('QLD Oct 2019'!M4&gt;0,'QLD Oct 2019'!N4=""),IF(($C$5*E10/'QLD Oct 2019'!AQ4&lt;'QLD Oct 2019'!M4+'QLD Oct 2019'!L4),(0),(($C$5*E10/'QLD Oct 2019'!AQ4-('QLD Oct 2019'!M4+'QLD Oct 2019'!L4))*'QLD Oct 2019'!Y4/100))*'QLD Oct 2019'!AQ4,IF(AND('QLD Oct 2019'!L4&gt;0,'QLD Oct 2019'!M4=""&gt;0),IF(($C$5*E10/'QLD Oct 2019'!AQ4&lt;'QLD Oct 2019'!L4),(0),($C$5*E10/'QLD Oct 2019'!AQ4-'QLD Oct 2019'!L4)*'QLD Oct 2019'!X4/100)*'QLD Oct 2019'!AQ4,0)))))</f>
        <v>0</v>
      </c>
      <c r="M10" s="106">
        <f>IF('QLD Oct 2019'!K4="",($C$5*F10/'QLD Oct 2019'!AR4*'QLD Oct 2019'!AC4/100)*'QLD Oct 2019'!AR4,IF($C$5*F10/'QLD Oct 2019'!AR4&gt;='QLD Oct 2019'!L4,('QLD Oct 2019'!L4*'QLD Oct 2019'!AC4/100)*'QLD Oct 2019'!AR4,($C$5*F10/'QLD Oct 2019'!AR4*'QLD Oct 2019'!AC4/100)*'QLD Oct 2019'!AR4))</f>
        <v>1277.2727272727273</v>
      </c>
      <c r="N10" s="106">
        <f>IF(AND('QLD Oct 2019'!L4&gt;0,'QLD Oct 2019'!M4&gt;0),IF($C$5*F10/'QLD Oct 2019'!AR4&lt;'QLD Oct 2019'!L4,0,IF(($C$5*F10/'QLD Oct 2019'!AR4-'QLD Oct 2019'!L4)&lt;=('QLD Oct 2019'!M4+'QLD Oct 2019'!L4),((($C$5*F10/'QLD Oct 2019'!AR4-'QLD Oct 2019'!L4)*'QLD Oct 2019'!AD4/100))*'QLD Oct 2019'!AR4,((('QLD Oct 2019'!M4)*'QLD Oct 2019'!AD4/100)*'QLD Oct 2019'!AR4))),0)</f>
        <v>0</v>
      </c>
      <c r="O10" s="106">
        <f>IF(AND('QLD Oct 2019'!M4&gt;0,'QLD Oct 2019'!N4&gt;0),IF($C$5*F10/'QLD Oct 2019'!AR4&lt;('QLD Oct 2019'!L4+'QLD Oct 2019'!M4),0,IF(($C$5*F10/'QLD Oct 2019'!AR4-'QLD Oct 2019'!L4+'QLD Oct 2019'!M4)&lt;=('QLD Oct 2019'!L4+'QLD Oct 2019'!M4+'QLD Oct 2019'!N4),((($C$5*F10/'QLD Oct 2019'!AR4-('QLD Oct 2019'!L4+'QLD Oct 2019'!M4))*'QLD Oct 2019'!AE4/100))*'QLD Oct 2019'!AR4,('QLD Oct 2019'!N4*'QLD Oct 2019'!AE4/100)*'QLD Oct 2019'!AR4)),0)</f>
        <v>0</v>
      </c>
      <c r="P10" s="106">
        <f>IF(AND('QLD Oct 2019'!N4&gt;0,'QLD Oct 2019'!O4&gt;0),IF($C$5*F10/'QLD Oct 2019'!AR4&lt;('QLD Oct 2019'!L4+'QLD Oct 2019'!M4+'QLD Oct 2019'!N4),0,IF(($C$5*F10/'QLD Oct 2019'!AR4-'QLD Oct 2019'!L4+'QLD Oct 2019'!M4+'QLD Oct 2019'!N4)&lt;=('QLD Oct 2019'!L4+'QLD Oct 2019'!M4+'QLD Oct 2019'!N4+'QLD Oct 2019'!O4),(($C$5*F10/'QLD Oct 2019'!AR4-('QLD Oct 2019'!L4+'QLD Oct 2019'!M4+'QLD Oct 2019'!N4))*'QLD Oct 2019'!AF4/100)*'QLD Oct 2019'!AR4,('QLD Oct 2019'!O4*'QLD Oct 2019'!AF4/100)*'QLD Oct 2019'!AR4)),0)</f>
        <v>0</v>
      </c>
      <c r="Q10" s="106">
        <f>IF(AND('QLD Oct 2019'!P4&gt;0,'QLD Oct 2019'!P4&gt;0),IF($C$5*F10/'QLD Oct 2019'!AR4&lt;('QLD Oct 2019'!L4+'QLD Oct 2019'!M4+'QLD Oct 2019'!N4+'QLD Oct 2019'!O4),0,IF(($C$5*F10/'QLD Oct 2019'!AR4-'QLD Oct 2019'!L4+'QLD Oct 2019'!M4+'QLD Oct 2019'!N4+'QLD Oct 2019'!O4)&lt;=('QLD Oct 2019'!L4+'QLD Oct 2019'!M4+'QLD Oct 2019'!N4+'QLD Oct 2019'!O4+'QLD Oct 2019'!P4),(($C$5*F10/'QLD Oct 2019'!AR4-('QLD Oct 2019'!L4+'QLD Oct 2019'!M4+'QLD Oct 2019'!N4+'QLD Oct 2019'!O4))*'QLD Oct 2019'!AG4/100)*'QLD Oct 2019'!AR4,('QLD Oct 2019'!P4*'QLD Oct 2019'!AG4/100)*'QLD Oct 2019'!AR4)),0)</f>
        <v>0</v>
      </c>
      <c r="R10" s="106">
        <f>IF(AND('QLD Oct 2019'!P4&gt;0,'QLD Oct 2019'!O4&gt;0),IF(($C$5*F10/'QLD Oct 2019'!AR4&lt;SUM('QLD Oct 2019'!L4:P4)),(0),($C$5*F10/'QLD Oct 2019'!AR4-SUM('QLD Oct 2019'!L4:P4))*'QLD Oct 2019'!AB4/100)* 'QLD Oct 2019'!AR4,IF(AND('QLD Oct 2019'!O4&gt;0,'QLD Oct 2019'!P4=""),IF(($C$5*F10/'QLD Oct 2019'!AR4&lt; SUM('QLD Oct 2019'!L4:O4)),(0),($C$5*F10/'QLD Oct 2019'!AR4-SUM('QLD Oct 2019'!L4:O4))*'QLD Oct 2019'!AG4/100)* 'QLD Oct 2019'!AR4,IF(AND('QLD Oct 2019'!N4&gt;0,'QLD Oct 2019'!O4=""),IF(($C$5*F10/'QLD Oct 2019'!AR4&lt; SUM('QLD Oct 2019'!L4:N4)),(0),($C$5*F10/'QLD Oct 2019'!AR4-SUM('QLD Oct 2019'!L4:N4))*'QLD Oct 2019'!AF4/100)* 'QLD Oct 2019'!AR4,IF(AND('QLD Oct 2019'!M4&gt;0,'QLD Oct 2019'!N4=""),IF(($C$5*F10/'QLD Oct 2019'!AR4&lt;'QLD Oct 2019'!M4+'QLD Oct 2019'!L4),(0),(($C$5*F10/'QLD Oct 2019'!AR4-('QLD Oct 2019'!M4+'QLD Oct 2019'!L4))*'QLD Oct 2019'!AE4/100))*'QLD Oct 2019'!AR4,IF(AND('QLD Oct 2019'!L4&gt;0,'QLD Oct 2019'!M4=""&gt;0),IF(($C$5*F10/'QLD Oct 2019'!AR4&lt;'QLD Oct 2019'!L4),(0),($C$5*F10/'QLD Oct 2019'!AR4-'QLD Oct 2019'!L4)*'QLD Oct 2019'!AD4/100)*'QLD Oct 2019'!AR4,0)))))</f>
        <v>0</v>
      </c>
      <c r="S10" s="176">
        <f t="shared" si="4"/>
        <v>2554.5454545454545</v>
      </c>
      <c r="T10" s="193">
        <f t="shared" si="5"/>
        <v>2974.2954545454545</v>
      </c>
      <c r="U10" s="109">
        <f t="shared" si="6"/>
        <v>3271.7250000000004</v>
      </c>
      <c r="V10" s="110">
        <f>'QLD Oct 2019'!AT4</f>
        <v>0</v>
      </c>
      <c r="W10" s="110">
        <f>'QLD Oct 2019'!AU4</f>
        <v>0</v>
      </c>
      <c r="X10" s="110">
        <f>'QLD Oct 2019'!AV4</f>
        <v>0</v>
      </c>
      <c r="Y10" s="110">
        <f>'QLD Oct 2019'!AW4</f>
        <v>0</v>
      </c>
      <c r="Z10" s="198" t="str">
        <f t="shared" si="7"/>
        <v>No discount</v>
      </c>
      <c r="AA10" s="198" t="str">
        <f t="shared" si="8"/>
        <v>Inclusive</v>
      </c>
      <c r="AB10" s="200">
        <f t="shared" si="0"/>
        <v>2974.2954545454545</v>
      </c>
      <c r="AC10" s="201">
        <f t="shared" si="1"/>
        <v>2974.2954545454545</v>
      </c>
      <c r="AD10" s="109">
        <f t="shared" si="2"/>
        <v>3271.7250000000004</v>
      </c>
      <c r="AE10" s="109">
        <f t="shared" si="2"/>
        <v>3271.7250000000004</v>
      </c>
      <c r="AF10" s="111">
        <f>'QLD Oct 2019'!BF4</f>
        <v>0</v>
      </c>
      <c r="AG10" s="112" t="str">
        <f>'QLD Oct 2019'!BG4</f>
        <v>n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</row>
    <row r="11" spans="1:148" ht="20" customHeight="1" thickTop="1" x14ac:dyDescent="0.2">
      <c r="A11" s="319" t="str">
        <f>'QLD Oct 2019'!D5</f>
        <v>Envestra Brisbane North</v>
      </c>
      <c r="B11" s="179" t="str">
        <f>'QLD Oct 2019'!F5</f>
        <v>AGL</v>
      </c>
      <c r="C11" s="179" t="str">
        <f>'QLD Oct 2019'!G5</f>
        <v>Business Essential Saver</v>
      </c>
      <c r="D11" s="98">
        <f>365*'QLD Oct 2019'!H5/100</f>
        <v>236.61954545454543</v>
      </c>
      <c r="E11" s="188">
        <f>IF('QLD Oct 2019'!AQ5=3,0.5,IF('QLD Oct 2019'!AQ5=2,0.33,0))</f>
        <v>0.5</v>
      </c>
      <c r="F11" s="188">
        <f t="shared" si="3"/>
        <v>0.5</v>
      </c>
      <c r="G11" s="98">
        <f>IF('QLD Oct 2019'!K5="",($C$5*E11/'QLD Oct 2019'!AQ5*'QLD Oct 2019'!W5/100)*'QLD Oct 2019'!AQ5,IF($C$5*E11/'QLD Oct 2019'!AQ5&gt;='QLD Oct 2019'!L5,('QLD Oct 2019'!L5*'QLD Oct 2019'!W5/100)*'QLD Oct 2019'!AQ5,($C$5*E11/'QLD Oct 2019'!AQ5*'QLD Oct 2019'!W5/100)*'QLD Oct 2019'!AQ5))</f>
        <v>1645.4545454545455</v>
      </c>
      <c r="H11" s="98">
        <f>IF(AND('QLD Oct 2019'!L5&gt;0,'QLD Oct 2019'!M5&gt;0),IF($C$5*E11/'QLD Oct 2019'!AQ5&lt;'QLD Oct 2019'!L5,0,IF(($C$5*E11/'QLD Oct 2019'!AQ5-'QLD Oct 2019'!L5)&lt;=('QLD Oct 2019'!M5+'QLD Oct 2019'!L5),((($C$5*E11/'QLD Oct 2019'!AQ5-'QLD Oct 2019'!L5)*'QLD Oct 2019'!X5/100))*'QLD Oct 2019'!AQ5,((('QLD Oct 2019'!M5)*'QLD Oct 2019'!X5/100)*'QLD Oct 2019'!AQ5))),0)</f>
        <v>0</v>
      </c>
      <c r="I11" s="98">
        <f>IF(AND('QLD Oct 2019'!M5&gt;0,'QLD Oct 2019'!N5&gt;0),IF($C$5*E11/'QLD Oct 2019'!AQ5&lt;('QLD Oct 2019'!L5+'QLD Oct 2019'!M5),0,IF(($C$5*E11/'QLD Oct 2019'!AQ5-'QLD Oct 2019'!L5+'QLD Oct 2019'!M5)&lt;=('QLD Oct 2019'!L5+'QLD Oct 2019'!M5+'QLD Oct 2019'!N5),((($C$5*E11/'QLD Oct 2019'!AQ5-('QLD Oct 2019'!L5+'QLD Oct 2019'!M5))*'QLD Oct 2019'!Y5/100))*'QLD Oct 2019'!AQ5,('QLD Oct 2019'!N5*'QLD Oct 2019'!Y5/100)*'QLD Oct 2019'!AQ5)),0)</f>
        <v>0</v>
      </c>
      <c r="J11" s="98">
        <f>IF(AND('QLD Oct 2019'!N5&gt;0,'QLD Oct 2019'!O5&gt;0),IF($C$5*E11/'QLD Oct 2019'!AQ5&lt;('QLD Oct 2019'!L5+'QLD Oct 2019'!M5+'QLD Oct 2019'!N5),0,IF(($C$5*E11/'QLD Oct 2019'!AQ5-'QLD Oct 2019'!L5+'QLD Oct 2019'!M5+'QLD Oct 2019'!N5)&lt;=('QLD Oct 2019'!L5+'QLD Oct 2019'!M5+'QLD Oct 2019'!N5+'QLD Oct 2019'!O5),(($C$5*E11/'QLD Oct 2019'!AQ5-('QLD Oct 2019'!L5+'QLD Oct 2019'!M5+'QLD Oct 2019'!N5))*'QLD Oct 2019'!Z5/100)*'QLD Oct 2019'!AQ5,('QLD Oct 2019'!O5*'QLD Oct 2019'!Z5/100)*'QLD Oct 2019'!AQ5)),0)</f>
        <v>0</v>
      </c>
      <c r="K11" s="98">
        <f>IF(AND('QLD Oct 2019'!O5&gt;0,'QLD Oct 2019'!P5&gt;0),IF($C$5*E11/'QLD Oct 2019'!AQ5&lt;('QLD Oct 2019'!L5+'QLD Oct 2019'!M5+'QLD Oct 2019'!N5+'QLD Oct 2019'!O5),0,IF(($C$5*E11/'QLD Oct 2019'!AQ5-'QLD Oct 2019'!L5+'QLD Oct 2019'!M5+'QLD Oct 2019'!N5+'QLD Oct 2019'!O5)&lt;=('QLD Oct 2019'!L5+'QLD Oct 2019'!M5+'QLD Oct 2019'!N5+'QLD Oct 2019'!O5+'QLD Oct 2019'!P5),(($C$5*E11/'QLD Oct 2019'!AQ5-('QLD Oct 2019'!L5+'QLD Oct 2019'!M5+'QLD Oct 2019'!N5+'QLD Oct 2019'!O5))*'QLD Oct 2019'!AA5/100)*'QLD Oct 2019'!AQ5,('QLD Oct 2019'!P5*'QLD Oct 2019'!AA5/100)*'QLD Oct 2019'!AQ5)),0)</f>
        <v>0</v>
      </c>
      <c r="L11" s="98">
        <f>IF(AND('QLD Oct 2019'!P5&gt;0,'QLD Oct 2019'!O5&gt;0),IF(($C$5*E11/'QLD Oct 2019'!AQ5&lt;SUM('QLD Oct 2019'!L5:P5)),(0),($C$5*E11/'QLD Oct 2019'!AQ5-SUM('QLD Oct 2019'!L5:P5))*'QLD Oct 2019'!AB5/100)* 'QLD Oct 2019'!AQ5,IF(AND('QLD Oct 2019'!O5&gt;0,'QLD Oct 2019'!P5=""),IF(($C$5*E11/'QLD Oct 2019'!AQ5&lt; SUM('QLD Oct 2019'!L5:O5)),(0),($C$5*E11/'QLD Oct 2019'!AQ5-SUM('QLD Oct 2019'!L5:O5))*'QLD Oct 2019'!AA5/100)* 'QLD Oct 2019'!AQ5,IF(AND('QLD Oct 2019'!N5&gt;0,'QLD Oct 2019'!O5=""),IF(($C$5*E11/'QLD Oct 2019'!AQ5&lt; SUM('QLD Oct 2019'!L5:N5)),(0),($C$5*E11/'QLD Oct 2019'!AQ5-SUM('QLD Oct 2019'!L5:N5))*'QLD Oct 2019'!Z5/100)* 'QLD Oct 2019'!AQ5,IF(AND('QLD Oct 2019'!M5&gt;0,'QLD Oct 2019'!N5=""),IF(($C$5*E11/'QLD Oct 2019'!AQ5&lt;'QLD Oct 2019'!M5+'QLD Oct 2019'!L5),(0),(($C$5*E11/'QLD Oct 2019'!AQ5-('QLD Oct 2019'!M5+'QLD Oct 2019'!L5))*'QLD Oct 2019'!Y5/100))*'QLD Oct 2019'!AQ5,IF(AND('QLD Oct 2019'!L5&gt;0,'QLD Oct 2019'!M5=""&gt;0),IF(($C$5*E11/'QLD Oct 2019'!AQ5&lt;'QLD Oct 2019'!L5),(0),($C$5*E11/'QLD Oct 2019'!AQ5-'QLD Oct 2019'!L5)*'QLD Oct 2019'!X5/100)*'QLD Oct 2019'!AQ5,0)))))</f>
        <v>0</v>
      </c>
      <c r="M11" s="98">
        <f>IF('QLD Oct 2019'!K5="",($C$5*F11/'QLD Oct 2019'!AR5*'QLD Oct 2019'!AC5/100)*'QLD Oct 2019'!AR5,IF($C$5*F11/'QLD Oct 2019'!AR5&gt;='QLD Oct 2019'!L5,('QLD Oct 2019'!L5*'QLD Oct 2019'!AC5/100)*'QLD Oct 2019'!AR5,($C$5*F11/'QLD Oct 2019'!AR5*'QLD Oct 2019'!AC5/100)*'QLD Oct 2019'!AR5))</f>
        <v>1645.4545454545455</v>
      </c>
      <c r="N11" s="98">
        <f>IF(AND('QLD Oct 2019'!L5&gt;0,'QLD Oct 2019'!M5&gt;0),IF($C$5*F11/'QLD Oct 2019'!AR5&lt;'QLD Oct 2019'!L5,0,IF(($C$5*F11/'QLD Oct 2019'!AR5-'QLD Oct 2019'!L5)&lt;=('QLD Oct 2019'!M5+'QLD Oct 2019'!L5),((($C$5*F11/'QLD Oct 2019'!AR5-'QLD Oct 2019'!L5)*'QLD Oct 2019'!AD5/100))*'QLD Oct 2019'!AR5,((('QLD Oct 2019'!M5)*'QLD Oct 2019'!AD5/100)*'QLD Oct 2019'!AR5))),0)</f>
        <v>0</v>
      </c>
      <c r="O11" s="98">
        <f>IF(AND('QLD Oct 2019'!M5&gt;0,'QLD Oct 2019'!N5&gt;0),IF($C$5*F11/'QLD Oct 2019'!AR5&lt;('QLD Oct 2019'!L5+'QLD Oct 2019'!M5),0,IF(($C$5*F11/'QLD Oct 2019'!AR5-'QLD Oct 2019'!L5+'QLD Oct 2019'!M5)&lt;=('QLD Oct 2019'!L5+'QLD Oct 2019'!M5+'QLD Oct 2019'!N5),((($C$5*F11/'QLD Oct 2019'!AR5-('QLD Oct 2019'!L5+'QLD Oct 2019'!M5))*'QLD Oct 2019'!AE5/100))*'QLD Oct 2019'!AR5,('QLD Oct 2019'!N5*'QLD Oct 2019'!AE5/100)*'QLD Oct 2019'!AR5)),0)</f>
        <v>0</v>
      </c>
      <c r="P11" s="98">
        <f>IF(AND('QLD Oct 2019'!N5&gt;0,'QLD Oct 2019'!O5&gt;0),IF($C$5*F11/'QLD Oct 2019'!AR5&lt;('QLD Oct 2019'!L5+'QLD Oct 2019'!M5+'QLD Oct 2019'!N5),0,IF(($C$5*F11/'QLD Oct 2019'!AR5-'QLD Oct 2019'!L5+'QLD Oct 2019'!M5+'QLD Oct 2019'!N5)&lt;=('QLD Oct 2019'!L5+'QLD Oct 2019'!M5+'QLD Oct 2019'!N5+'QLD Oct 2019'!O5),(($C$5*F11/'QLD Oct 2019'!AR5-('QLD Oct 2019'!L5+'QLD Oct 2019'!M5+'QLD Oct 2019'!N5))*'QLD Oct 2019'!AF5/100)*'QLD Oct 2019'!AR5,('QLD Oct 2019'!O5*'QLD Oct 2019'!AF5/100)*'QLD Oct 2019'!AR5)),0)</f>
        <v>0</v>
      </c>
      <c r="Q11" s="98">
        <f>IF(AND('QLD Oct 2019'!P5&gt;0,'QLD Oct 2019'!P5&gt;0),IF($C$5*F11/'QLD Oct 2019'!AR5&lt;('QLD Oct 2019'!L5+'QLD Oct 2019'!M5+'QLD Oct 2019'!N5+'QLD Oct 2019'!O5),0,IF(($C$5*F11/'QLD Oct 2019'!AR5-'QLD Oct 2019'!L5+'QLD Oct 2019'!M5+'QLD Oct 2019'!N5+'QLD Oct 2019'!O5)&lt;=('QLD Oct 2019'!L5+'QLD Oct 2019'!M5+'QLD Oct 2019'!N5+'QLD Oct 2019'!O5+'QLD Oct 2019'!P5),(($C$5*F11/'QLD Oct 2019'!AR5-('QLD Oct 2019'!L5+'QLD Oct 2019'!M5+'QLD Oct 2019'!N5+'QLD Oct 2019'!O5))*'QLD Oct 2019'!AG5/100)*'QLD Oct 2019'!AR5,('QLD Oct 2019'!P5*'QLD Oct 2019'!AG5/100)*'QLD Oct 2019'!AR5)),0)</f>
        <v>0</v>
      </c>
      <c r="R11" s="98">
        <f>IF(AND('QLD Oct 2019'!P5&gt;0,'QLD Oct 2019'!O5&gt;0),IF(($C$5*F11/'QLD Oct 2019'!AR5&lt;SUM('QLD Oct 2019'!L5:P5)),(0),($C$5*F11/'QLD Oct 2019'!AR5-SUM('QLD Oct 2019'!L5:P5))*'QLD Oct 2019'!AB5/100)* 'QLD Oct 2019'!AR5,IF(AND('QLD Oct 2019'!O5&gt;0,'QLD Oct 2019'!P5=""),IF(($C$5*F11/'QLD Oct 2019'!AR5&lt; SUM('QLD Oct 2019'!L5:O5)),(0),($C$5*F11/'QLD Oct 2019'!AR5-SUM('QLD Oct 2019'!L5:O5))*'QLD Oct 2019'!AG5/100)* 'QLD Oct 2019'!AR5,IF(AND('QLD Oct 2019'!N5&gt;0,'QLD Oct 2019'!O5=""),IF(($C$5*F11/'QLD Oct 2019'!AR5&lt; SUM('QLD Oct 2019'!L5:N5)),(0),($C$5*F11/'QLD Oct 2019'!AR5-SUM('QLD Oct 2019'!L5:N5))*'QLD Oct 2019'!AF5/100)* 'QLD Oct 2019'!AR5,IF(AND('QLD Oct 2019'!M5&gt;0,'QLD Oct 2019'!N5=""),IF(($C$5*F11/'QLD Oct 2019'!AR5&lt;'QLD Oct 2019'!M5+'QLD Oct 2019'!L5),(0),(($C$5*F11/'QLD Oct 2019'!AR5-('QLD Oct 2019'!M5+'QLD Oct 2019'!L5))*'QLD Oct 2019'!AE5/100))*'QLD Oct 2019'!AR5,IF(AND('QLD Oct 2019'!L5&gt;0,'QLD Oct 2019'!M5=""&gt;0),IF(($C$5*F11/'QLD Oct 2019'!AR5&lt;'QLD Oct 2019'!L5),(0),($C$5*F11/'QLD Oct 2019'!AR5-'QLD Oct 2019'!L5)*'QLD Oct 2019'!AD5/100)*'QLD Oct 2019'!AR5,0)))))</f>
        <v>0</v>
      </c>
      <c r="S11" s="168">
        <f t="shared" si="4"/>
        <v>3290.909090909091</v>
      </c>
      <c r="T11" s="192">
        <f t="shared" si="5"/>
        <v>3527.5286363636365</v>
      </c>
      <c r="U11" s="101">
        <f t="shared" si="6"/>
        <v>3880.2815000000005</v>
      </c>
      <c r="V11" s="102">
        <f>'QLD Oct 2019'!AT5</f>
        <v>0</v>
      </c>
      <c r="W11" s="102">
        <f>'QLD Oct 2019'!AU5</f>
        <v>0</v>
      </c>
      <c r="X11" s="102">
        <f>'QLD Oct 2019'!AV5</f>
        <v>0</v>
      </c>
      <c r="Y11" s="102">
        <f>'QLD Oct 2019'!AW5</f>
        <v>0</v>
      </c>
      <c r="Z11" s="197" t="str">
        <f t="shared" si="7"/>
        <v>No discount</v>
      </c>
      <c r="AA11" s="197" t="str">
        <f t="shared" si="8"/>
        <v>Exclusive</v>
      </c>
      <c r="AB11" s="170">
        <f t="shared" si="0"/>
        <v>3527.5286363636365</v>
      </c>
      <c r="AC11" s="170">
        <f t="shared" si="1"/>
        <v>3527.5286363636365</v>
      </c>
      <c r="AD11" s="101">
        <f t="shared" si="2"/>
        <v>3880.2815000000005</v>
      </c>
      <c r="AE11" s="101">
        <f t="shared" si="2"/>
        <v>3880.2815000000005</v>
      </c>
      <c r="AF11" s="103">
        <f>'QLD Oct 2019'!BF5</f>
        <v>0</v>
      </c>
      <c r="AG11" s="104" t="str">
        <f>'QLD Oct 2019'!BG5</f>
        <v>n</v>
      </c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</row>
    <row r="12" spans="1:148" ht="20" customHeight="1" x14ac:dyDescent="0.2">
      <c r="A12" s="323"/>
      <c r="B12" s="179" t="str">
        <f>'QLD Oct 2019'!F6</f>
        <v>Origin Energy</v>
      </c>
      <c r="C12" s="179" t="str">
        <f>'QLD Oct 2019'!G6</f>
        <v>Business Flexi</v>
      </c>
      <c r="D12" s="98">
        <f>365*'QLD Oct 2019'!H6/100</f>
        <v>239.43999999999997</v>
      </c>
      <c r="E12" s="188">
        <f>IF('QLD Oct 2019'!AQ6=3,0.5,IF('QLD Oct 2019'!AQ6=2,0.33,0))</f>
        <v>0.5</v>
      </c>
      <c r="F12" s="188">
        <f t="shared" si="3"/>
        <v>0.5</v>
      </c>
      <c r="G12" s="98">
        <f>IF('QLD Oct 2019'!K6="",($C$5*E12/'QLD Oct 2019'!AQ6*'QLD Oct 2019'!W6/100)*'QLD Oct 2019'!AQ6,IF($C$5*E12/'QLD Oct 2019'!AQ6&gt;='QLD Oct 2019'!L6,('QLD Oct 2019'!L6*'QLD Oct 2019'!W6/100)*'QLD Oct 2019'!AQ6,($C$5*E12/'QLD Oct 2019'!AQ6*'QLD Oct 2019'!W6/100)*'QLD Oct 2019'!AQ6))</f>
        <v>1420.363636363636</v>
      </c>
      <c r="H12" s="98">
        <f>IF(AND('QLD Oct 2019'!L6&gt;0,'QLD Oct 2019'!M6&gt;0),IF($C$5*E12/'QLD Oct 2019'!AQ6&lt;'QLD Oct 2019'!L6,0,IF(($C$5*E12/'QLD Oct 2019'!AQ6-'QLD Oct 2019'!L6)&lt;=('QLD Oct 2019'!M6+'QLD Oct 2019'!L6),((($C$5*E12/'QLD Oct 2019'!AQ6-'QLD Oct 2019'!L6)*'QLD Oct 2019'!X6/100))*'QLD Oct 2019'!AQ6,((('QLD Oct 2019'!M6)*'QLD Oct 2019'!X6/100)*'QLD Oct 2019'!AQ6))),0)</f>
        <v>509.09090909090912</v>
      </c>
      <c r="I12" s="98">
        <f>IF(AND('QLD Oct 2019'!M6&gt;0,'QLD Oct 2019'!N6&gt;0),IF($C$5*E12/'QLD Oct 2019'!AQ6&lt;('QLD Oct 2019'!L6+'QLD Oct 2019'!M6),0,IF(($C$5*E12/'QLD Oct 2019'!AQ6-'QLD Oct 2019'!L6+'QLD Oct 2019'!M6)&lt;=('QLD Oct 2019'!L6+'QLD Oct 2019'!M6+'QLD Oct 2019'!N6),((($C$5*E12/'QLD Oct 2019'!AQ6-('QLD Oct 2019'!L6+'QLD Oct 2019'!M6))*'QLD Oct 2019'!Y6/100))*'QLD Oct 2019'!AQ6,('QLD Oct 2019'!N6*'QLD Oct 2019'!Y6/100)*'QLD Oct 2019'!AQ6)),0)</f>
        <v>0</v>
      </c>
      <c r="J12" s="98">
        <f>IF(AND('QLD Oct 2019'!N6&gt;0,'QLD Oct 2019'!O6&gt;0),IF($C$5*E12/'QLD Oct 2019'!AQ6&lt;('QLD Oct 2019'!L6+'QLD Oct 2019'!M6+'QLD Oct 2019'!N6),0,IF(($C$5*E12/'QLD Oct 2019'!AQ6-'QLD Oct 2019'!L6+'QLD Oct 2019'!M6+'QLD Oct 2019'!N6)&lt;=('QLD Oct 2019'!L6+'QLD Oct 2019'!M6+'QLD Oct 2019'!N6+'QLD Oct 2019'!O6),(($C$5*E12/'QLD Oct 2019'!AQ6-('QLD Oct 2019'!L6+'QLD Oct 2019'!M6+'QLD Oct 2019'!N6))*'QLD Oct 2019'!Z6/100)*'QLD Oct 2019'!AQ6,('QLD Oct 2019'!O6*'QLD Oct 2019'!Z6/100)*'QLD Oct 2019'!AQ6)),0)</f>
        <v>0</v>
      </c>
      <c r="K12" s="98">
        <f>IF(AND('QLD Oct 2019'!O6&gt;0,'QLD Oct 2019'!P6&gt;0),IF($C$5*E12/'QLD Oct 2019'!AQ6&lt;('QLD Oct 2019'!L6+'QLD Oct 2019'!M6+'QLD Oct 2019'!N6+'QLD Oct 2019'!O6),0,IF(($C$5*E12/'QLD Oct 2019'!AQ6-'QLD Oct 2019'!L6+'QLD Oct 2019'!M6+'QLD Oct 2019'!N6+'QLD Oct 2019'!O6)&lt;=('QLD Oct 2019'!L6+'QLD Oct 2019'!M6+'QLD Oct 2019'!N6+'QLD Oct 2019'!O6+'QLD Oct 2019'!P6),(($C$5*E12/'QLD Oct 2019'!AQ6-('QLD Oct 2019'!L6+'QLD Oct 2019'!M6+'QLD Oct 2019'!N6+'QLD Oct 2019'!O6))*'QLD Oct 2019'!AA6/100)*'QLD Oct 2019'!AQ6,('QLD Oct 2019'!P6*'QLD Oct 2019'!AA6/100)*'QLD Oct 2019'!AQ6)),0)</f>
        <v>0</v>
      </c>
      <c r="L12" s="98">
        <f>IF(AND('QLD Oct 2019'!P6&gt;0,'QLD Oct 2019'!O6&gt;0),IF(($C$5*E12/'QLD Oct 2019'!AQ6&lt;SUM('QLD Oct 2019'!L6:P6)),(0),($C$5*E12/'QLD Oct 2019'!AQ6-SUM('QLD Oct 2019'!L6:P6))*'QLD Oct 2019'!AB6/100)* 'QLD Oct 2019'!AQ6,IF(AND('QLD Oct 2019'!O6&gt;0,'QLD Oct 2019'!P6=""),IF(($C$5*E12/'QLD Oct 2019'!AQ6&lt; SUM('QLD Oct 2019'!L6:O6)),(0),($C$5*E12/'QLD Oct 2019'!AQ6-SUM('QLD Oct 2019'!L6:O6))*'QLD Oct 2019'!AA6/100)* 'QLD Oct 2019'!AQ6,IF(AND('QLD Oct 2019'!N6&gt;0,'QLD Oct 2019'!O6=""),IF(($C$5*E12/'QLD Oct 2019'!AQ6&lt; SUM('QLD Oct 2019'!L6:N6)),(0),($C$5*E12/'QLD Oct 2019'!AQ6-SUM('QLD Oct 2019'!L6:N6))*'QLD Oct 2019'!Z6/100)* 'QLD Oct 2019'!AQ6,IF(AND('QLD Oct 2019'!M6&gt;0,'QLD Oct 2019'!N6=""),IF(($C$5*E12/'QLD Oct 2019'!AQ6&lt;'QLD Oct 2019'!M6+'QLD Oct 2019'!L6),(0),(($C$5*E12/'QLD Oct 2019'!AQ6-('QLD Oct 2019'!M6+'QLD Oct 2019'!L6))*'QLD Oct 2019'!Y6/100))*'QLD Oct 2019'!AQ6,IF(AND('QLD Oct 2019'!L6&gt;0,'QLD Oct 2019'!M6=""&gt;0),IF(($C$5*E12/'QLD Oct 2019'!AQ6&lt;'QLD Oct 2019'!L6),(0),($C$5*E12/'QLD Oct 2019'!AQ6-'QLD Oct 2019'!L6)*'QLD Oct 2019'!X6/100)*'QLD Oct 2019'!AQ6,0)))))</f>
        <v>0</v>
      </c>
      <c r="M12" s="98">
        <f>IF('QLD Oct 2019'!K6="",($C$5*F12/'QLD Oct 2019'!AR6*'QLD Oct 2019'!AC6/100)*'QLD Oct 2019'!AR6,IF($C$5*F12/'QLD Oct 2019'!AR6&gt;='QLD Oct 2019'!L6,('QLD Oct 2019'!L6*'QLD Oct 2019'!AC6/100)*'QLD Oct 2019'!AR6,($C$5*F12/'QLD Oct 2019'!AR6*'QLD Oct 2019'!AC6/100)*'QLD Oct 2019'!AR6))</f>
        <v>1420.363636363636</v>
      </c>
      <c r="N12" s="98">
        <f>IF(AND('QLD Oct 2019'!L6&gt;0,'QLD Oct 2019'!M6&gt;0),IF($C$5*F12/'QLD Oct 2019'!AR6&lt;'QLD Oct 2019'!L6,0,IF(($C$5*F12/'QLD Oct 2019'!AR6-'QLD Oct 2019'!L6)&lt;=('QLD Oct 2019'!M6+'QLD Oct 2019'!L6),((($C$5*F12/'QLD Oct 2019'!AR6-'QLD Oct 2019'!L6)*'QLD Oct 2019'!AD6/100))*'QLD Oct 2019'!AR6,((('QLD Oct 2019'!M6)*'QLD Oct 2019'!AD6/100)*'QLD Oct 2019'!AR6))),0)</f>
        <v>509.09090909090912</v>
      </c>
      <c r="O12" s="98">
        <f>IF(AND('QLD Oct 2019'!M6&gt;0,'QLD Oct 2019'!N6&gt;0),IF($C$5*F12/'QLD Oct 2019'!AR6&lt;('QLD Oct 2019'!L6+'QLD Oct 2019'!M6),0,IF(($C$5*F12/'QLD Oct 2019'!AR6-'QLD Oct 2019'!L6+'QLD Oct 2019'!M6)&lt;=('QLD Oct 2019'!L6+'QLD Oct 2019'!M6+'QLD Oct 2019'!N6),((($C$5*F12/'QLD Oct 2019'!AR6-('QLD Oct 2019'!L6+'QLD Oct 2019'!M6))*'QLD Oct 2019'!AE6/100))*'QLD Oct 2019'!AR6,('QLD Oct 2019'!N6*'QLD Oct 2019'!AE6/100)*'QLD Oct 2019'!AR6)),0)</f>
        <v>0</v>
      </c>
      <c r="P12" s="98">
        <f>IF(AND('QLD Oct 2019'!N6&gt;0,'QLD Oct 2019'!O6&gt;0),IF($C$5*F12/'QLD Oct 2019'!AR6&lt;('QLD Oct 2019'!L6+'QLD Oct 2019'!M6+'QLD Oct 2019'!N6),0,IF(($C$5*F12/'QLD Oct 2019'!AR6-'QLD Oct 2019'!L6+'QLD Oct 2019'!M6+'QLD Oct 2019'!N6)&lt;=('QLD Oct 2019'!L6+'QLD Oct 2019'!M6+'QLD Oct 2019'!N6+'QLD Oct 2019'!O6),(($C$5*F12/'QLD Oct 2019'!AR6-('QLD Oct 2019'!L6+'QLD Oct 2019'!M6+'QLD Oct 2019'!N6))*'QLD Oct 2019'!AF6/100)*'QLD Oct 2019'!AR6,('QLD Oct 2019'!O6*'QLD Oct 2019'!AF6/100)*'QLD Oct 2019'!AR6)),0)</f>
        <v>0</v>
      </c>
      <c r="Q12" s="98">
        <f>IF(AND('QLD Oct 2019'!P6&gt;0,'QLD Oct 2019'!P6&gt;0),IF($C$5*F12/'QLD Oct 2019'!AR6&lt;('QLD Oct 2019'!L6+'QLD Oct 2019'!M6+'QLD Oct 2019'!N6+'QLD Oct 2019'!O6),0,IF(($C$5*F12/'QLD Oct 2019'!AR6-'QLD Oct 2019'!L6+'QLD Oct 2019'!M6+'QLD Oct 2019'!N6+'QLD Oct 2019'!O6)&lt;=('QLD Oct 2019'!L6+'QLD Oct 2019'!M6+'QLD Oct 2019'!N6+'QLD Oct 2019'!O6+'QLD Oct 2019'!P6),(($C$5*F12/'QLD Oct 2019'!AR6-('QLD Oct 2019'!L6+'QLD Oct 2019'!M6+'QLD Oct 2019'!N6+'QLD Oct 2019'!O6))*'QLD Oct 2019'!AG6/100)*'QLD Oct 2019'!AR6,('QLD Oct 2019'!P6*'QLD Oct 2019'!AG6/100)*'QLD Oct 2019'!AR6)),0)</f>
        <v>0</v>
      </c>
      <c r="R12" s="98">
        <f>IF(AND('QLD Oct 2019'!P6&gt;0,'QLD Oct 2019'!O6&gt;0),IF(($C$5*F12/'QLD Oct 2019'!AR6&lt;SUM('QLD Oct 2019'!L6:P6)),(0),($C$5*F12/'QLD Oct 2019'!AR6-SUM('QLD Oct 2019'!L6:P6))*'QLD Oct 2019'!AB6/100)* 'QLD Oct 2019'!AR6,IF(AND('QLD Oct 2019'!O6&gt;0,'QLD Oct 2019'!P6=""),IF(($C$5*F12/'QLD Oct 2019'!AR6&lt; SUM('QLD Oct 2019'!L6:O6)),(0),($C$5*F12/'QLD Oct 2019'!AR6-SUM('QLD Oct 2019'!L6:O6))*'QLD Oct 2019'!AG6/100)* 'QLD Oct 2019'!AR6,IF(AND('QLD Oct 2019'!N6&gt;0,'QLD Oct 2019'!O6=""),IF(($C$5*F12/'QLD Oct 2019'!AR6&lt; SUM('QLD Oct 2019'!L6:N6)),(0),($C$5*F12/'QLD Oct 2019'!AR6-SUM('QLD Oct 2019'!L6:N6))*'QLD Oct 2019'!AF6/100)* 'QLD Oct 2019'!AR6,IF(AND('QLD Oct 2019'!M6&gt;0,'QLD Oct 2019'!N6=""),IF(($C$5*F12/'QLD Oct 2019'!AR6&lt;'QLD Oct 2019'!M6+'QLD Oct 2019'!L6),(0),(($C$5*F12/'QLD Oct 2019'!AR6-('QLD Oct 2019'!M6+'QLD Oct 2019'!L6))*'QLD Oct 2019'!AE6/100))*'QLD Oct 2019'!AR6,IF(AND('QLD Oct 2019'!L6&gt;0,'QLD Oct 2019'!M6=""&gt;0),IF(($C$5*F12/'QLD Oct 2019'!AR6&lt;'QLD Oct 2019'!L6),(0),($C$5*F12/'QLD Oct 2019'!AR6-'QLD Oct 2019'!L6)*'QLD Oct 2019'!AD6/100)*'QLD Oct 2019'!AR6,0)))))</f>
        <v>0</v>
      </c>
      <c r="S12" s="168">
        <f t="shared" si="4"/>
        <v>3858.9090909090901</v>
      </c>
      <c r="T12" s="192">
        <f t="shared" si="5"/>
        <v>4098.3490909090897</v>
      </c>
      <c r="U12" s="101">
        <f t="shared" si="6"/>
        <v>4508.1839999999993</v>
      </c>
      <c r="V12" s="102">
        <f>'QLD Oct 2019'!AT6</f>
        <v>6</v>
      </c>
      <c r="W12" s="102">
        <f>'QLD Oct 2019'!AU6</f>
        <v>0</v>
      </c>
      <c r="X12" s="102">
        <f>'QLD Oct 2019'!AV6</f>
        <v>0</v>
      </c>
      <c r="Y12" s="102">
        <f>'QLD Oct 2019'!AW6</f>
        <v>0</v>
      </c>
      <c r="Z12" s="197" t="str">
        <f t="shared" ref="Z12:Z16" si="9">IF(SUM(V12:Y12)=0,"No discount",IF(V12&gt;0,"Guaranteed off bill",IF(W12&gt;0,"Guaranteed off usage",IF(X12&gt;0,"Pay-on-time off bill","Pay-on-time off usage"))))</f>
        <v>Guaranteed off bill</v>
      </c>
      <c r="AA12" s="197" t="str">
        <f t="shared" ref="AA12:AA16" si="10">IF(OR(B12="Origin Energy",B12="Red Energy",B12="Powershop"),"Inclusive","Exclusive")</f>
        <v>Inclusive</v>
      </c>
      <c r="AB12" s="170">
        <f t="shared" si="0"/>
        <v>3852.4481454545444</v>
      </c>
      <c r="AC12" s="170">
        <f t="shared" si="1"/>
        <v>3852.4481454545444</v>
      </c>
      <c r="AD12" s="101">
        <f t="shared" si="2"/>
        <v>4237.6929599999994</v>
      </c>
      <c r="AE12" s="101">
        <f t="shared" si="2"/>
        <v>4237.6929599999994</v>
      </c>
      <c r="AF12" s="103">
        <f>'QLD Oct 2019'!BF6</f>
        <v>12</v>
      </c>
      <c r="AG12" s="104" t="str">
        <f>'QLD Oct 2019'!BG6</f>
        <v>y</v>
      </c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</row>
    <row r="13" spans="1:148" ht="20" customHeight="1" thickBot="1" x14ac:dyDescent="0.25">
      <c r="A13" s="324"/>
      <c r="B13" s="180" t="str">
        <f>'QLD Oct 2019'!F7</f>
        <v>Red Energy</v>
      </c>
      <c r="C13" s="180" t="str">
        <f>'QLD Oct 2019'!G7</f>
        <v>Business Saver</v>
      </c>
      <c r="D13" s="106">
        <f>365*'QLD Oct 2019'!H7/100</f>
        <v>255.5</v>
      </c>
      <c r="E13" s="189">
        <f>IF('QLD Oct 2019'!AQ7=3,0.5,IF('QLD Oct 2019'!AQ7=2,0.33,0))</f>
        <v>0.5</v>
      </c>
      <c r="F13" s="189">
        <f t="shared" si="3"/>
        <v>0.5</v>
      </c>
      <c r="G13" s="106">
        <f>IF('QLD Oct 2019'!K7="",($C$5*E13/'QLD Oct 2019'!AQ7*'QLD Oct 2019'!W7/100)*'QLD Oct 2019'!AQ7,IF($C$5*E13/'QLD Oct 2019'!AQ7&gt;='QLD Oct 2019'!L7,('QLD Oct 2019'!L7*'QLD Oct 2019'!W7/100)*'QLD Oct 2019'!AQ7,($C$5*E13/'QLD Oct 2019'!AQ7*'QLD Oct 2019'!W7/100)*'QLD Oct 2019'!AQ7))</f>
        <v>1260</v>
      </c>
      <c r="H13" s="106">
        <f>IF(AND('QLD Oct 2019'!L7&gt;0,'QLD Oct 2019'!M7&gt;0),IF($C$5*E13/'QLD Oct 2019'!AQ7&lt;'QLD Oct 2019'!L7,0,IF(($C$5*E13/'QLD Oct 2019'!AQ7-'QLD Oct 2019'!L7)&lt;=('QLD Oct 2019'!M7+'QLD Oct 2019'!L7),((($C$5*E13/'QLD Oct 2019'!AQ7-'QLD Oct 2019'!L7)*'QLD Oct 2019'!X7/100))*'QLD Oct 2019'!AQ7,((('QLD Oct 2019'!M7)*'QLD Oct 2019'!X7/100)*'QLD Oct 2019'!AQ7))),0)</f>
        <v>441.63636363636374</v>
      </c>
      <c r="I13" s="106">
        <f>IF(AND('QLD Oct 2019'!M7&gt;0,'QLD Oct 2019'!N7&gt;0),IF($C$5*E13/'QLD Oct 2019'!AQ7&lt;('QLD Oct 2019'!L7+'QLD Oct 2019'!M7),0,IF(($C$5*E13/'QLD Oct 2019'!AQ7-'QLD Oct 2019'!L7+'QLD Oct 2019'!M7)&lt;=('QLD Oct 2019'!L7+'QLD Oct 2019'!M7+'QLD Oct 2019'!N7),((($C$5*E13/'QLD Oct 2019'!AQ7-('QLD Oct 2019'!L7+'QLD Oct 2019'!M7))*'QLD Oct 2019'!Y7/100))*'QLD Oct 2019'!AQ7,('QLD Oct 2019'!N7*'QLD Oct 2019'!Y7/100)*'QLD Oct 2019'!AQ7)),0)</f>
        <v>0</v>
      </c>
      <c r="J13" s="106">
        <f>IF(AND('QLD Oct 2019'!N7&gt;0,'QLD Oct 2019'!O7&gt;0),IF($C$5*E13/'QLD Oct 2019'!AQ7&lt;('QLD Oct 2019'!L7+'QLD Oct 2019'!M7+'QLD Oct 2019'!N7),0,IF(($C$5*E13/'QLD Oct 2019'!AQ7-'QLD Oct 2019'!L7+'QLD Oct 2019'!M7+'QLD Oct 2019'!N7)&lt;=('QLD Oct 2019'!L7+'QLD Oct 2019'!M7+'QLD Oct 2019'!N7+'QLD Oct 2019'!O7),(($C$5*E13/'QLD Oct 2019'!AQ7-('QLD Oct 2019'!L7+'QLD Oct 2019'!M7+'QLD Oct 2019'!N7))*'QLD Oct 2019'!Z7/100)*'QLD Oct 2019'!AQ7,('QLD Oct 2019'!O7*'QLD Oct 2019'!Z7/100)*'QLD Oct 2019'!AQ7)),0)</f>
        <v>0</v>
      </c>
      <c r="K13" s="106">
        <f>IF(AND('QLD Oct 2019'!O7&gt;0,'QLD Oct 2019'!P7&gt;0),IF($C$5*E13/'QLD Oct 2019'!AQ7&lt;('QLD Oct 2019'!L7+'QLD Oct 2019'!M7+'QLD Oct 2019'!N7+'QLD Oct 2019'!O7),0,IF(($C$5*E13/'QLD Oct 2019'!AQ7-'QLD Oct 2019'!L7+'QLD Oct 2019'!M7+'QLD Oct 2019'!N7+'QLD Oct 2019'!O7)&lt;=('QLD Oct 2019'!L7+'QLD Oct 2019'!M7+'QLD Oct 2019'!N7+'QLD Oct 2019'!O7+'QLD Oct 2019'!P7),(($C$5*E13/'QLD Oct 2019'!AQ7-('QLD Oct 2019'!L7+'QLD Oct 2019'!M7+'QLD Oct 2019'!N7+'QLD Oct 2019'!O7))*'QLD Oct 2019'!AA7/100)*'QLD Oct 2019'!AQ7,('QLD Oct 2019'!P7*'QLD Oct 2019'!AA7/100)*'QLD Oct 2019'!AQ7)),0)</f>
        <v>0</v>
      </c>
      <c r="L13" s="106">
        <f>IF(AND('QLD Oct 2019'!P7&gt;0,'QLD Oct 2019'!O7&gt;0),IF(($C$5*E13/'QLD Oct 2019'!AQ7&lt;SUM('QLD Oct 2019'!L7:P7)),(0),($C$5*E13/'QLD Oct 2019'!AQ7-SUM('QLD Oct 2019'!L7:P7))*'QLD Oct 2019'!AB7/100)* 'QLD Oct 2019'!AQ7,IF(AND('QLD Oct 2019'!O7&gt;0,'QLD Oct 2019'!P7=""),IF(($C$5*E13/'QLD Oct 2019'!AQ7&lt; SUM('QLD Oct 2019'!L7:O7)),(0),($C$5*E13/'QLD Oct 2019'!AQ7-SUM('QLD Oct 2019'!L7:O7))*'QLD Oct 2019'!AA7/100)* 'QLD Oct 2019'!AQ7,IF(AND('QLD Oct 2019'!N7&gt;0,'QLD Oct 2019'!O7=""),IF(($C$5*E13/'QLD Oct 2019'!AQ7&lt; SUM('QLD Oct 2019'!L7:N7)),(0),($C$5*E13/'QLD Oct 2019'!AQ7-SUM('QLD Oct 2019'!L7:N7))*'QLD Oct 2019'!Z7/100)* 'QLD Oct 2019'!AQ7,IF(AND('QLD Oct 2019'!M7&gt;0,'QLD Oct 2019'!N7=""),IF(($C$5*E13/'QLD Oct 2019'!AQ7&lt;'QLD Oct 2019'!M7+'QLD Oct 2019'!L7),(0),(($C$5*E13/'QLD Oct 2019'!AQ7-('QLD Oct 2019'!M7+'QLD Oct 2019'!L7))*'QLD Oct 2019'!Y7/100))*'QLD Oct 2019'!AQ7,IF(AND('QLD Oct 2019'!L7&gt;0,'QLD Oct 2019'!M7=""&gt;0),IF(($C$5*E13/'QLD Oct 2019'!AQ7&lt;'QLD Oct 2019'!L7),(0),($C$5*E13/'QLD Oct 2019'!AQ7-'QLD Oct 2019'!L7)*'QLD Oct 2019'!X7/100)*'QLD Oct 2019'!AQ7,0)))))</f>
        <v>0</v>
      </c>
      <c r="M13" s="106">
        <f>IF('QLD Oct 2019'!K7="",($C$5*F13/'QLD Oct 2019'!AR7*'QLD Oct 2019'!AC7/100)*'QLD Oct 2019'!AR7,IF($C$5*F13/'QLD Oct 2019'!AR7&gt;='QLD Oct 2019'!L7,('QLD Oct 2019'!L7*'QLD Oct 2019'!AC7/100)*'QLD Oct 2019'!AR7,($C$5*F13/'QLD Oct 2019'!AR7*'QLD Oct 2019'!AC7/100)*'QLD Oct 2019'!AR7))</f>
        <v>1260</v>
      </c>
      <c r="N13" s="106">
        <f>IF(AND('QLD Oct 2019'!L7&gt;0,'QLD Oct 2019'!M7&gt;0),IF($C$5*F13/'QLD Oct 2019'!AR7&lt;'QLD Oct 2019'!L7,0,IF(($C$5*F13/'QLD Oct 2019'!AR7-'QLD Oct 2019'!L7)&lt;=('QLD Oct 2019'!M7+'QLD Oct 2019'!L7),((($C$5*F13/'QLD Oct 2019'!AR7-'QLD Oct 2019'!L7)*'QLD Oct 2019'!AD7/100))*'QLD Oct 2019'!AR7,((('QLD Oct 2019'!M7)*'QLD Oct 2019'!AD7/100)*'QLD Oct 2019'!AR7))),0)</f>
        <v>441.63636363636374</v>
      </c>
      <c r="O13" s="106">
        <f>IF(AND('QLD Oct 2019'!M7&gt;0,'QLD Oct 2019'!N7&gt;0),IF($C$5*F13/'QLD Oct 2019'!AR7&lt;('QLD Oct 2019'!L7+'QLD Oct 2019'!M7),0,IF(($C$5*F13/'QLD Oct 2019'!AR7-'QLD Oct 2019'!L7+'QLD Oct 2019'!M7)&lt;=('QLD Oct 2019'!L7+'QLD Oct 2019'!M7+'QLD Oct 2019'!N7),((($C$5*F13/'QLD Oct 2019'!AR7-('QLD Oct 2019'!L7+'QLD Oct 2019'!M7))*'QLD Oct 2019'!AE7/100))*'QLD Oct 2019'!AR7,('QLD Oct 2019'!N7*'QLD Oct 2019'!AE7/100)*'QLD Oct 2019'!AR7)),0)</f>
        <v>0</v>
      </c>
      <c r="P13" s="106">
        <f>IF(AND('QLD Oct 2019'!N7&gt;0,'QLD Oct 2019'!O7&gt;0),IF($C$5*F13/'QLD Oct 2019'!AR7&lt;('QLD Oct 2019'!L7+'QLD Oct 2019'!M7+'QLD Oct 2019'!N7),0,IF(($C$5*F13/'QLD Oct 2019'!AR7-'QLD Oct 2019'!L7+'QLD Oct 2019'!M7+'QLD Oct 2019'!N7)&lt;=('QLD Oct 2019'!L7+'QLD Oct 2019'!M7+'QLD Oct 2019'!N7+'QLD Oct 2019'!O7),(($C$5*F13/'QLD Oct 2019'!AR7-('QLD Oct 2019'!L7+'QLD Oct 2019'!M7+'QLD Oct 2019'!N7))*'QLD Oct 2019'!AF7/100)*'QLD Oct 2019'!AR7,('QLD Oct 2019'!O7*'QLD Oct 2019'!AF7/100)*'QLD Oct 2019'!AR7)),0)</f>
        <v>0</v>
      </c>
      <c r="Q13" s="106">
        <f>IF(AND('QLD Oct 2019'!P7&gt;0,'QLD Oct 2019'!P7&gt;0),IF($C$5*F13/'QLD Oct 2019'!AR7&lt;('QLD Oct 2019'!L7+'QLD Oct 2019'!M7+'QLD Oct 2019'!N7+'QLD Oct 2019'!O7),0,IF(($C$5*F13/'QLD Oct 2019'!AR7-'QLD Oct 2019'!L7+'QLD Oct 2019'!M7+'QLD Oct 2019'!N7+'QLD Oct 2019'!O7)&lt;=('QLD Oct 2019'!L7+'QLD Oct 2019'!M7+'QLD Oct 2019'!N7+'QLD Oct 2019'!O7+'QLD Oct 2019'!P7),(($C$5*F13/'QLD Oct 2019'!AR7-('QLD Oct 2019'!L7+'QLD Oct 2019'!M7+'QLD Oct 2019'!N7+'QLD Oct 2019'!O7))*'QLD Oct 2019'!AG7/100)*'QLD Oct 2019'!AR7,('QLD Oct 2019'!P7*'QLD Oct 2019'!AG7/100)*'QLD Oct 2019'!AR7)),0)</f>
        <v>0</v>
      </c>
      <c r="R13" s="106">
        <f>IF(AND('QLD Oct 2019'!P7&gt;0,'QLD Oct 2019'!O7&gt;0),IF(($C$5*F13/'QLD Oct 2019'!AR7&lt;SUM('QLD Oct 2019'!L7:P7)),(0),($C$5*F13/'QLD Oct 2019'!AR7-SUM('QLD Oct 2019'!L7:P7))*'QLD Oct 2019'!AB7/100)* 'QLD Oct 2019'!AR7,IF(AND('QLD Oct 2019'!O7&gt;0,'QLD Oct 2019'!P7=""),IF(($C$5*F13/'QLD Oct 2019'!AR7&lt; SUM('QLD Oct 2019'!L7:O7)),(0),($C$5*F13/'QLD Oct 2019'!AR7-SUM('QLD Oct 2019'!L7:O7))*'QLD Oct 2019'!AG7/100)* 'QLD Oct 2019'!AR7,IF(AND('QLD Oct 2019'!N7&gt;0,'QLD Oct 2019'!O7=""),IF(($C$5*F13/'QLD Oct 2019'!AR7&lt; SUM('QLD Oct 2019'!L7:N7)),(0),($C$5*F13/'QLD Oct 2019'!AR7-SUM('QLD Oct 2019'!L7:N7))*'QLD Oct 2019'!AF7/100)* 'QLD Oct 2019'!AR7,IF(AND('QLD Oct 2019'!M7&gt;0,'QLD Oct 2019'!N7=""),IF(($C$5*F13/'QLD Oct 2019'!AR7&lt;'QLD Oct 2019'!M7+'QLD Oct 2019'!L7),(0),(($C$5*F13/'QLD Oct 2019'!AR7-('QLD Oct 2019'!M7+'QLD Oct 2019'!L7))*'QLD Oct 2019'!AE7/100))*'QLD Oct 2019'!AR7,IF(AND('QLD Oct 2019'!L7&gt;0,'QLD Oct 2019'!M7=""&gt;0),IF(($C$5*F13/'QLD Oct 2019'!AR7&lt;'QLD Oct 2019'!L7),(0),($C$5*F13/'QLD Oct 2019'!AR7-'QLD Oct 2019'!L7)*'QLD Oct 2019'!AD7/100)*'QLD Oct 2019'!AR7,0)))))</f>
        <v>0</v>
      </c>
      <c r="S13" s="176">
        <f t="shared" si="4"/>
        <v>3403.2727272727279</v>
      </c>
      <c r="T13" s="193">
        <f t="shared" si="5"/>
        <v>3658.7727272727279</v>
      </c>
      <c r="U13" s="109">
        <f t="shared" si="6"/>
        <v>4024.650000000001</v>
      </c>
      <c r="V13" s="110">
        <f>'QLD Oct 2019'!AT7</f>
        <v>0</v>
      </c>
      <c r="W13" s="110">
        <f>'QLD Oct 2019'!AU7</f>
        <v>0</v>
      </c>
      <c r="X13" s="110">
        <f>'QLD Oct 2019'!AV7</f>
        <v>0</v>
      </c>
      <c r="Y13" s="110">
        <f>'QLD Oct 2019'!AW7</f>
        <v>0</v>
      </c>
      <c r="Z13" s="198" t="str">
        <f t="shared" si="9"/>
        <v>No discount</v>
      </c>
      <c r="AA13" s="198" t="str">
        <f t="shared" si="10"/>
        <v>Inclusive</v>
      </c>
      <c r="AB13" s="200">
        <f t="shared" si="0"/>
        <v>3658.7727272727279</v>
      </c>
      <c r="AC13" s="201">
        <f t="shared" si="1"/>
        <v>3658.7727272727279</v>
      </c>
      <c r="AD13" s="109">
        <f t="shared" si="2"/>
        <v>4024.650000000001</v>
      </c>
      <c r="AE13" s="109">
        <f t="shared" si="2"/>
        <v>4024.650000000001</v>
      </c>
      <c r="AF13" s="111">
        <f>'QLD Oct 2019'!BF7</f>
        <v>0</v>
      </c>
      <c r="AG13" s="112" t="str">
        <f>'QLD Oct 2019'!BG7</f>
        <v>n</v>
      </c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</row>
    <row r="14" spans="1:148" ht="20" customHeight="1" thickTop="1" thickBot="1" x14ac:dyDescent="0.25">
      <c r="A14" s="181" t="str">
        <f>'QLD Oct 2019'!D8</f>
        <v>Envestra Northern</v>
      </c>
      <c r="B14" s="180" t="str">
        <f>'QLD Oct 2019'!F8</f>
        <v>Origin Energy</v>
      </c>
      <c r="C14" s="180" t="str">
        <f>'QLD Oct 2019'!G8</f>
        <v>Business Flexi</v>
      </c>
      <c r="D14" s="106">
        <f>365*'QLD Oct 2019'!H8/100</f>
        <v>233.56681818181815</v>
      </c>
      <c r="E14" s="189">
        <f>IF('QLD Oct 2019'!AQ8=3,0.5,IF('QLD Oct 2019'!AQ8=2,0.33,0))</f>
        <v>0.5</v>
      </c>
      <c r="F14" s="189">
        <f t="shared" si="3"/>
        <v>0.5</v>
      </c>
      <c r="G14" s="106">
        <f>IF('QLD Oct 2019'!K8="",($C$5*E14/'QLD Oct 2019'!AQ8*'QLD Oct 2019'!W8/100)*'QLD Oct 2019'!AQ8,IF($C$5*E14/'QLD Oct 2019'!AQ8&gt;='QLD Oct 2019'!L8,('QLD Oct 2019'!L8*'QLD Oct 2019'!W8/100)*'QLD Oct 2019'!AQ8,($C$5*E14/'QLD Oct 2019'!AQ8*'QLD Oct 2019'!W8/100)*'QLD Oct 2019'!AQ8))</f>
        <v>1495.6363636363635</v>
      </c>
      <c r="H14" s="106">
        <f>IF(AND('QLD Oct 2019'!L8&gt;0,'QLD Oct 2019'!M8&gt;0),IF($C$5*E14/'QLD Oct 2019'!AQ8&lt;'QLD Oct 2019'!L8,0,IF(($C$5*E14/'QLD Oct 2019'!AQ8-'QLD Oct 2019'!L8)&lt;=('QLD Oct 2019'!M8+'QLD Oct 2019'!L8),((($C$5*E14/'QLD Oct 2019'!AQ8-'QLD Oct 2019'!L8)*'QLD Oct 2019'!X8/100))*'QLD Oct 2019'!AQ8,((('QLD Oct 2019'!M8)*'QLD Oct 2019'!X8/100)*'QLD Oct 2019'!AQ8))),0)</f>
        <v>546.00000000000011</v>
      </c>
      <c r="I14" s="106">
        <f>IF(AND('QLD Oct 2019'!M8&gt;0,'QLD Oct 2019'!N8&gt;0),IF($C$5*E14/'QLD Oct 2019'!AQ8&lt;('QLD Oct 2019'!L8+'QLD Oct 2019'!M8),0,IF(($C$5*E14/'QLD Oct 2019'!AQ8-'QLD Oct 2019'!L8+'QLD Oct 2019'!M8)&lt;=('QLD Oct 2019'!L8+'QLD Oct 2019'!M8+'QLD Oct 2019'!N8),((($C$5*E14/'QLD Oct 2019'!AQ8-('QLD Oct 2019'!L8+'QLD Oct 2019'!M8))*'QLD Oct 2019'!Y8/100))*'QLD Oct 2019'!AQ8,('QLD Oct 2019'!N8*'QLD Oct 2019'!Y8/100)*'QLD Oct 2019'!AQ8)),0)</f>
        <v>0</v>
      </c>
      <c r="J14" s="106">
        <f>IF(AND('QLD Oct 2019'!N8&gt;0,'QLD Oct 2019'!O8&gt;0),IF($C$5*E14/'QLD Oct 2019'!AQ8&lt;('QLD Oct 2019'!L8+'QLD Oct 2019'!M8+'QLD Oct 2019'!N8),0,IF(($C$5*E14/'QLD Oct 2019'!AQ8-'QLD Oct 2019'!L8+'QLD Oct 2019'!M8+'QLD Oct 2019'!N8)&lt;=('QLD Oct 2019'!L8+'QLD Oct 2019'!M8+'QLD Oct 2019'!N8+'QLD Oct 2019'!O8),(($C$5*E14/'QLD Oct 2019'!AQ8-('QLD Oct 2019'!L8+'QLD Oct 2019'!M8+'QLD Oct 2019'!N8))*'QLD Oct 2019'!Z8/100)*'QLD Oct 2019'!AQ8,('QLD Oct 2019'!O8*'QLD Oct 2019'!Z8/100)*'QLD Oct 2019'!AQ8)),0)</f>
        <v>0</v>
      </c>
      <c r="K14" s="106">
        <f>IF(AND('QLD Oct 2019'!O8&gt;0,'QLD Oct 2019'!P8&gt;0),IF($C$5*E14/'QLD Oct 2019'!AQ8&lt;('QLD Oct 2019'!L8+'QLD Oct 2019'!M8+'QLD Oct 2019'!N8+'QLD Oct 2019'!O8),0,IF(($C$5*E14/'QLD Oct 2019'!AQ8-'QLD Oct 2019'!L8+'QLD Oct 2019'!M8+'QLD Oct 2019'!N8+'QLD Oct 2019'!O8)&lt;=('QLD Oct 2019'!L8+'QLD Oct 2019'!M8+'QLD Oct 2019'!N8+'QLD Oct 2019'!O8+'QLD Oct 2019'!P8),(($C$5*E14/'QLD Oct 2019'!AQ8-('QLD Oct 2019'!L8+'QLD Oct 2019'!M8+'QLD Oct 2019'!N8+'QLD Oct 2019'!O8))*'QLD Oct 2019'!AA8/100)*'QLD Oct 2019'!AQ8,('QLD Oct 2019'!P8*'QLD Oct 2019'!AA8/100)*'QLD Oct 2019'!AQ8)),0)</f>
        <v>0</v>
      </c>
      <c r="L14" s="106">
        <f>IF(AND('QLD Oct 2019'!P8&gt;0,'QLD Oct 2019'!O8&gt;0),IF(($C$5*E14/'QLD Oct 2019'!AQ8&lt;SUM('QLD Oct 2019'!L8:P8)),(0),($C$5*E14/'QLD Oct 2019'!AQ8-SUM('QLD Oct 2019'!L8:P8))*'QLD Oct 2019'!AB8/100)* 'QLD Oct 2019'!AQ8,IF(AND('QLD Oct 2019'!O8&gt;0,'QLD Oct 2019'!P8=""),IF(($C$5*E14/'QLD Oct 2019'!AQ8&lt; SUM('QLD Oct 2019'!L8:O8)),(0),($C$5*E14/'QLD Oct 2019'!AQ8-SUM('QLD Oct 2019'!L8:O8))*'QLD Oct 2019'!AA8/100)* 'QLD Oct 2019'!AQ8,IF(AND('QLD Oct 2019'!N8&gt;0,'QLD Oct 2019'!O8=""),IF(($C$5*E14/'QLD Oct 2019'!AQ8&lt; SUM('QLD Oct 2019'!L8:N8)),(0),($C$5*E14/'QLD Oct 2019'!AQ8-SUM('QLD Oct 2019'!L8:N8))*'QLD Oct 2019'!Z8/100)* 'QLD Oct 2019'!AQ8,IF(AND('QLD Oct 2019'!M8&gt;0,'QLD Oct 2019'!N8=""),IF(($C$5*E14/'QLD Oct 2019'!AQ8&lt;'QLD Oct 2019'!M8+'QLD Oct 2019'!L8),(0),(($C$5*E14/'QLD Oct 2019'!AQ8-('QLD Oct 2019'!M8+'QLD Oct 2019'!L8))*'QLD Oct 2019'!Y8/100))*'QLD Oct 2019'!AQ8,IF(AND('QLD Oct 2019'!L8&gt;0,'QLD Oct 2019'!M8=""&gt;0),IF(($C$5*E14/'QLD Oct 2019'!AQ8&lt;'QLD Oct 2019'!L8),(0),($C$5*E14/'QLD Oct 2019'!AQ8-'QLD Oct 2019'!L8)*'QLD Oct 2019'!X8/100)*'QLD Oct 2019'!AQ8,0)))))</f>
        <v>0</v>
      </c>
      <c r="M14" s="106">
        <f>IF('QLD Oct 2019'!K8="",($C$5*F14/'QLD Oct 2019'!AR8*'QLD Oct 2019'!AC8/100)*'QLD Oct 2019'!AR8,IF($C$5*F14/'QLD Oct 2019'!AR8&gt;='QLD Oct 2019'!L8,('QLD Oct 2019'!L8*'QLD Oct 2019'!AC8/100)*'QLD Oct 2019'!AR8,($C$5*F14/'QLD Oct 2019'!AR8*'QLD Oct 2019'!AC8/100)*'QLD Oct 2019'!AR8))</f>
        <v>1495.6363636363635</v>
      </c>
      <c r="N14" s="106">
        <f>IF(AND('QLD Oct 2019'!L8&gt;0,'QLD Oct 2019'!M8&gt;0),IF($C$5*F14/'QLD Oct 2019'!AR8&lt;'QLD Oct 2019'!L8,0,IF(($C$5*F14/'QLD Oct 2019'!AR8-'QLD Oct 2019'!L8)&lt;=('QLD Oct 2019'!M8+'QLD Oct 2019'!L8),((($C$5*F14/'QLD Oct 2019'!AR8-'QLD Oct 2019'!L8)*'QLD Oct 2019'!AD8/100))*'QLD Oct 2019'!AR8,((('QLD Oct 2019'!M8)*'QLD Oct 2019'!AD8/100)*'QLD Oct 2019'!AR8))),0)</f>
        <v>546.00000000000011</v>
      </c>
      <c r="O14" s="106">
        <f>IF(AND('QLD Oct 2019'!M8&gt;0,'QLD Oct 2019'!N8&gt;0),IF($C$5*F14/'QLD Oct 2019'!AR8&lt;('QLD Oct 2019'!L8+'QLD Oct 2019'!M8),0,IF(($C$5*F14/'QLD Oct 2019'!AR8-'QLD Oct 2019'!L8+'QLD Oct 2019'!M8)&lt;=('QLD Oct 2019'!L8+'QLD Oct 2019'!M8+'QLD Oct 2019'!N8),((($C$5*F14/'QLD Oct 2019'!AR8-('QLD Oct 2019'!L8+'QLD Oct 2019'!M8))*'QLD Oct 2019'!AE8/100))*'QLD Oct 2019'!AR8,('QLD Oct 2019'!N8*'QLD Oct 2019'!AE8/100)*'QLD Oct 2019'!AR8)),0)</f>
        <v>0</v>
      </c>
      <c r="P14" s="106">
        <f>IF(AND('QLD Oct 2019'!N8&gt;0,'QLD Oct 2019'!O8&gt;0),IF($C$5*F14/'QLD Oct 2019'!AR8&lt;('QLD Oct 2019'!L8+'QLD Oct 2019'!M8+'QLD Oct 2019'!N8),0,IF(($C$5*F14/'QLD Oct 2019'!AR8-'QLD Oct 2019'!L8+'QLD Oct 2019'!M8+'QLD Oct 2019'!N8)&lt;=('QLD Oct 2019'!L8+'QLD Oct 2019'!M8+'QLD Oct 2019'!N8+'QLD Oct 2019'!O8),(($C$5*F14/'QLD Oct 2019'!AR8-('QLD Oct 2019'!L8+'QLD Oct 2019'!M8+'QLD Oct 2019'!N8))*'QLD Oct 2019'!AF8/100)*'QLD Oct 2019'!AR8,('QLD Oct 2019'!O8*'QLD Oct 2019'!AF8/100)*'QLD Oct 2019'!AR8)),0)</f>
        <v>0</v>
      </c>
      <c r="Q14" s="106">
        <f>IF(AND('QLD Oct 2019'!P8&gt;0,'QLD Oct 2019'!P8&gt;0),IF($C$5*F14/'QLD Oct 2019'!AR8&lt;('QLD Oct 2019'!L8+'QLD Oct 2019'!M8+'QLD Oct 2019'!N8+'QLD Oct 2019'!O8),0,IF(($C$5*F14/'QLD Oct 2019'!AR8-'QLD Oct 2019'!L8+'QLD Oct 2019'!M8+'QLD Oct 2019'!N8+'QLD Oct 2019'!O8)&lt;=('QLD Oct 2019'!L8+'QLD Oct 2019'!M8+'QLD Oct 2019'!N8+'QLD Oct 2019'!O8+'QLD Oct 2019'!P8),(($C$5*F14/'QLD Oct 2019'!AR8-('QLD Oct 2019'!L8+'QLD Oct 2019'!M8+'QLD Oct 2019'!N8+'QLD Oct 2019'!O8))*'QLD Oct 2019'!AG8/100)*'QLD Oct 2019'!AR8,('QLD Oct 2019'!P8*'QLD Oct 2019'!AG8/100)*'QLD Oct 2019'!AR8)),0)</f>
        <v>0</v>
      </c>
      <c r="R14" s="106">
        <f>IF(AND('QLD Oct 2019'!P8&gt;0,'QLD Oct 2019'!O8&gt;0),IF(($C$5*F14/'QLD Oct 2019'!AR8&lt;SUM('QLD Oct 2019'!L8:P8)),(0),($C$5*F14/'QLD Oct 2019'!AR8-SUM('QLD Oct 2019'!L8:P8))*'QLD Oct 2019'!AB8/100)* 'QLD Oct 2019'!AR8,IF(AND('QLD Oct 2019'!O8&gt;0,'QLD Oct 2019'!P8=""),IF(($C$5*F14/'QLD Oct 2019'!AR8&lt; SUM('QLD Oct 2019'!L8:O8)),(0),($C$5*F14/'QLD Oct 2019'!AR8-SUM('QLD Oct 2019'!L8:O8))*'QLD Oct 2019'!AG8/100)* 'QLD Oct 2019'!AR8,IF(AND('QLD Oct 2019'!N8&gt;0,'QLD Oct 2019'!O8=""),IF(($C$5*F14/'QLD Oct 2019'!AR8&lt; SUM('QLD Oct 2019'!L8:N8)),(0),($C$5*F14/'QLD Oct 2019'!AR8-SUM('QLD Oct 2019'!L8:N8))*'QLD Oct 2019'!AF8/100)* 'QLD Oct 2019'!AR8,IF(AND('QLD Oct 2019'!M8&gt;0,'QLD Oct 2019'!N8=""),IF(($C$5*F14/'QLD Oct 2019'!AR8&lt;'QLD Oct 2019'!M8+'QLD Oct 2019'!L8),(0),(($C$5*F14/'QLD Oct 2019'!AR8-('QLD Oct 2019'!M8+'QLD Oct 2019'!L8))*'QLD Oct 2019'!AE8/100))*'QLD Oct 2019'!AR8,IF(AND('QLD Oct 2019'!L8&gt;0,'QLD Oct 2019'!M8=""&gt;0),IF(($C$5*F14/'QLD Oct 2019'!AR8&lt;'QLD Oct 2019'!L8),(0),($C$5*F14/'QLD Oct 2019'!AR8-'QLD Oct 2019'!L8)*'QLD Oct 2019'!AD8/100)*'QLD Oct 2019'!AR8,0)))))</f>
        <v>0</v>
      </c>
      <c r="S14" s="176">
        <f t="shared" si="4"/>
        <v>4083.272727272727</v>
      </c>
      <c r="T14" s="193">
        <f t="shared" si="5"/>
        <v>4316.8395454545453</v>
      </c>
      <c r="U14" s="109">
        <f t="shared" si="6"/>
        <v>4748.5235000000002</v>
      </c>
      <c r="V14" s="110">
        <f>'QLD Oct 2019'!AT8</f>
        <v>6</v>
      </c>
      <c r="W14" s="110">
        <f>'QLD Oct 2019'!AU8</f>
        <v>0</v>
      </c>
      <c r="X14" s="110">
        <f>'QLD Oct 2019'!AV8</f>
        <v>0</v>
      </c>
      <c r="Y14" s="110">
        <f>'QLD Oct 2019'!AW8</f>
        <v>0</v>
      </c>
      <c r="Z14" s="198" t="str">
        <f t="shared" si="9"/>
        <v>Guaranteed off bill</v>
      </c>
      <c r="AA14" s="198" t="str">
        <f t="shared" si="10"/>
        <v>Inclusive</v>
      </c>
      <c r="AB14" s="200">
        <f t="shared" si="0"/>
        <v>4057.8291727272731</v>
      </c>
      <c r="AC14" s="201">
        <f t="shared" si="1"/>
        <v>4057.8291727272731</v>
      </c>
      <c r="AD14" s="109">
        <f t="shared" si="2"/>
        <v>4463.6120900000005</v>
      </c>
      <c r="AE14" s="109">
        <f t="shared" si="2"/>
        <v>4463.6120900000005</v>
      </c>
      <c r="AF14" s="111">
        <f>'QLD Oct 2019'!BF8</f>
        <v>12</v>
      </c>
      <c r="AG14" s="112" t="str">
        <f>'QLD Oct 2019'!BG8</f>
        <v>y</v>
      </c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</row>
    <row r="15" spans="1:148" ht="20" customHeight="1" thickTop="1" x14ac:dyDescent="0.2">
      <c r="A15" s="321" t="str">
        <f>'QLD Oct 2019'!D9</f>
        <v>Envestra Wide Bay</v>
      </c>
      <c r="B15" s="179" t="str">
        <f>'QLD Oct 2019'!F9</f>
        <v>AGL</v>
      </c>
      <c r="C15" s="179" t="str">
        <f>'QLD Oct 2019'!G9</f>
        <v>Business Essential Saver</v>
      </c>
      <c r="D15" s="98">
        <f>365*'QLD Oct 2019'!H9/100</f>
        <v>236.61954545454543</v>
      </c>
      <c r="E15" s="188">
        <f>IF('QLD Oct 2019'!AQ9=3,0.5,IF('QLD Oct 2019'!AQ9=2,0.33,0))</f>
        <v>0.5</v>
      </c>
      <c r="F15" s="188">
        <f t="shared" si="3"/>
        <v>0.5</v>
      </c>
      <c r="G15" s="98">
        <f>IF('QLD Oct 2019'!K9="",($C$5*E15/'QLD Oct 2019'!AQ9*'QLD Oct 2019'!W9/100)*'QLD Oct 2019'!AQ9,IF($C$5*E15/'QLD Oct 2019'!AQ9&gt;='QLD Oct 2019'!L9,('QLD Oct 2019'!L9*'QLD Oct 2019'!W9/100)*'QLD Oct 2019'!AQ9,($C$5*E15/'QLD Oct 2019'!AQ9*'QLD Oct 2019'!W9/100)*'QLD Oct 2019'!AQ9))</f>
        <v>1645.4545454545455</v>
      </c>
      <c r="H15" s="98">
        <f>IF(AND('QLD Oct 2019'!L9&gt;0,'QLD Oct 2019'!M9&gt;0),IF($C$5*E15/'QLD Oct 2019'!AQ9&lt;'QLD Oct 2019'!L9,0,IF(($C$5*E15/'QLD Oct 2019'!AQ9-'QLD Oct 2019'!L9)&lt;=('QLD Oct 2019'!M9+'QLD Oct 2019'!L9),((($C$5*E15/'QLD Oct 2019'!AQ9-'QLD Oct 2019'!L9)*'QLD Oct 2019'!X9/100))*'QLD Oct 2019'!AQ9,((('QLD Oct 2019'!M9)*'QLD Oct 2019'!X9/100)*'QLD Oct 2019'!AQ9))),0)</f>
        <v>0</v>
      </c>
      <c r="I15" s="98">
        <f>IF(AND('QLD Oct 2019'!M9&gt;0,'QLD Oct 2019'!N9&gt;0),IF($C$5*E15/'QLD Oct 2019'!AQ9&lt;('QLD Oct 2019'!L9+'QLD Oct 2019'!M9),0,IF(($C$5*E15/'QLD Oct 2019'!AQ9-'QLD Oct 2019'!L9+'QLD Oct 2019'!M9)&lt;=('QLD Oct 2019'!L9+'QLD Oct 2019'!M9+'QLD Oct 2019'!N9),((($C$5*E15/'QLD Oct 2019'!AQ9-('QLD Oct 2019'!L9+'QLD Oct 2019'!M9))*'QLD Oct 2019'!Y9/100))*'QLD Oct 2019'!AQ9,('QLD Oct 2019'!N9*'QLD Oct 2019'!Y9/100)*'QLD Oct 2019'!AQ9)),0)</f>
        <v>0</v>
      </c>
      <c r="J15" s="98">
        <f>IF(AND('QLD Oct 2019'!N9&gt;0,'QLD Oct 2019'!O9&gt;0),IF($C$5*E15/'QLD Oct 2019'!AQ9&lt;('QLD Oct 2019'!L9+'QLD Oct 2019'!M9+'QLD Oct 2019'!N9),0,IF(($C$5*E15/'QLD Oct 2019'!AQ9-'QLD Oct 2019'!L9+'QLD Oct 2019'!M9+'QLD Oct 2019'!N9)&lt;=('QLD Oct 2019'!L9+'QLD Oct 2019'!M9+'QLD Oct 2019'!N9+'QLD Oct 2019'!O9),(($C$5*E15/'QLD Oct 2019'!AQ9-('QLD Oct 2019'!L9+'QLD Oct 2019'!M9+'QLD Oct 2019'!N9))*'QLD Oct 2019'!Z9/100)*'QLD Oct 2019'!AQ9,('QLD Oct 2019'!O9*'QLD Oct 2019'!Z9/100)*'QLD Oct 2019'!AQ9)),0)</f>
        <v>0</v>
      </c>
      <c r="K15" s="98">
        <f>IF(AND('QLD Oct 2019'!O9&gt;0,'QLD Oct 2019'!P9&gt;0),IF($C$5*E15/'QLD Oct 2019'!AQ9&lt;('QLD Oct 2019'!L9+'QLD Oct 2019'!M9+'QLD Oct 2019'!N9+'QLD Oct 2019'!O9),0,IF(($C$5*E15/'QLD Oct 2019'!AQ9-'QLD Oct 2019'!L9+'QLD Oct 2019'!M9+'QLD Oct 2019'!N9+'QLD Oct 2019'!O9)&lt;=('QLD Oct 2019'!L9+'QLD Oct 2019'!M9+'QLD Oct 2019'!N9+'QLD Oct 2019'!O9+'QLD Oct 2019'!P9),(($C$5*E15/'QLD Oct 2019'!AQ9-('QLD Oct 2019'!L9+'QLD Oct 2019'!M9+'QLD Oct 2019'!N9+'QLD Oct 2019'!O9))*'QLD Oct 2019'!AA9/100)*'QLD Oct 2019'!AQ9,('QLD Oct 2019'!P9*'QLD Oct 2019'!AA9/100)*'QLD Oct 2019'!AQ9)),0)</f>
        <v>0</v>
      </c>
      <c r="L15" s="98">
        <f>IF(AND('QLD Oct 2019'!P9&gt;0,'QLD Oct 2019'!O9&gt;0),IF(($C$5*E15/'QLD Oct 2019'!AQ9&lt;SUM('QLD Oct 2019'!L9:P9)),(0),($C$5*E15/'QLD Oct 2019'!AQ9-SUM('QLD Oct 2019'!L9:P9))*'QLD Oct 2019'!AB9/100)* 'QLD Oct 2019'!AQ9,IF(AND('QLD Oct 2019'!O9&gt;0,'QLD Oct 2019'!P9=""),IF(($C$5*E15/'QLD Oct 2019'!AQ9&lt; SUM('QLD Oct 2019'!L9:O9)),(0),($C$5*E15/'QLD Oct 2019'!AQ9-SUM('QLD Oct 2019'!L9:O9))*'QLD Oct 2019'!AA9/100)* 'QLD Oct 2019'!AQ9,IF(AND('QLD Oct 2019'!N9&gt;0,'QLD Oct 2019'!O9=""),IF(($C$5*E15/'QLD Oct 2019'!AQ9&lt; SUM('QLD Oct 2019'!L9:N9)),(0),($C$5*E15/'QLD Oct 2019'!AQ9-SUM('QLD Oct 2019'!L9:N9))*'QLD Oct 2019'!Z9/100)* 'QLD Oct 2019'!AQ9,IF(AND('QLD Oct 2019'!M9&gt;0,'QLD Oct 2019'!N9=""),IF(($C$5*E15/'QLD Oct 2019'!AQ9&lt;'QLD Oct 2019'!M9+'QLD Oct 2019'!L9),(0),(($C$5*E15/'QLD Oct 2019'!AQ9-('QLD Oct 2019'!M9+'QLD Oct 2019'!L9))*'QLD Oct 2019'!Y9/100))*'QLD Oct 2019'!AQ9,IF(AND('QLD Oct 2019'!L9&gt;0,'QLD Oct 2019'!M9=""&gt;0),IF(($C$5*E15/'QLD Oct 2019'!AQ9&lt;'QLD Oct 2019'!L9),(0),($C$5*E15/'QLD Oct 2019'!AQ9-'QLD Oct 2019'!L9)*'QLD Oct 2019'!X9/100)*'QLD Oct 2019'!AQ9,0)))))</f>
        <v>0</v>
      </c>
      <c r="M15" s="98">
        <f>IF('QLD Oct 2019'!K9="",($C$5*F15/'QLD Oct 2019'!AR9*'QLD Oct 2019'!AC9/100)*'QLD Oct 2019'!AR9,IF($C$5*F15/'QLD Oct 2019'!AR9&gt;='QLD Oct 2019'!L9,('QLD Oct 2019'!L9*'QLD Oct 2019'!AC9/100)*'QLD Oct 2019'!AR9,($C$5*F15/'QLD Oct 2019'!AR9*'QLD Oct 2019'!AC9/100)*'QLD Oct 2019'!AR9))</f>
        <v>1645.4545454545455</v>
      </c>
      <c r="N15" s="98">
        <f>IF(AND('QLD Oct 2019'!L9&gt;0,'QLD Oct 2019'!M9&gt;0),IF($C$5*F15/'QLD Oct 2019'!AR9&lt;'QLD Oct 2019'!L9,0,IF(($C$5*F15/'QLD Oct 2019'!AR9-'QLD Oct 2019'!L9)&lt;=('QLD Oct 2019'!M9+'QLD Oct 2019'!L9),((($C$5*F15/'QLD Oct 2019'!AR9-'QLD Oct 2019'!L9)*'QLD Oct 2019'!AD9/100))*'QLD Oct 2019'!AR9,((('QLD Oct 2019'!M9)*'QLD Oct 2019'!AD9/100)*'QLD Oct 2019'!AR9))),0)</f>
        <v>0</v>
      </c>
      <c r="O15" s="98">
        <f>IF(AND('QLD Oct 2019'!M9&gt;0,'QLD Oct 2019'!N9&gt;0),IF($C$5*F15/'QLD Oct 2019'!AR9&lt;('QLD Oct 2019'!L9+'QLD Oct 2019'!M9),0,IF(($C$5*F15/'QLD Oct 2019'!AR9-'QLD Oct 2019'!L9+'QLD Oct 2019'!M9)&lt;=('QLD Oct 2019'!L9+'QLD Oct 2019'!M9+'QLD Oct 2019'!N9),((($C$5*F15/'QLD Oct 2019'!AR9-('QLD Oct 2019'!L9+'QLD Oct 2019'!M9))*'QLD Oct 2019'!AE9/100))*'QLD Oct 2019'!AR9,('QLD Oct 2019'!N9*'QLD Oct 2019'!AE9/100)*'QLD Oct 2019'!AR9)),0)</f>
        <v>0</v>
      </c>
      <c r="P15" s="98">
        <f>IF(AND('QLD Oct 2019'!N9&gt;0,'QLD Oct 2019'!O9&gt;0),IF($C$5*F15/'QLD Oct 2019'!AR9&lt;('QLD Oct 2019'!L9+'QLD Oct 2019'!M9+'QLD Oct 2019'!N9),0,IF(($C$5*F15/'QLD Oct 2019'!AR9-'QLD Oct 2019'!L9+'QLD Oct 2019'!M9+'QLD Oct 2019'!N9)&lt;=('QLD Oct 2019'!L9+'QLD Oct 2019'!M9+'QLD Oct 2019'!N9+'QLD Oct 2019'!O9),(($C$5*F15/'QLD Oct 2019'!AR9-('QLD Oct 2019'!L9+'QLD Oct 2019'!M9+'QLD Oct 2019'!N9))*'QLD Oct 2019'!AF9/100)*'QLD Oct 2019'!AR9,('QLD Oct 2019'!O9*'QLD Oct 2019'!AF9/100)*'QLD Oct 2019'!AR9)),0)</f>
        <v>0</v>
      </c>
      <c r="Q15" s="98">
        <f>IF(AND('QLD Oct 2019'!P9&gt;0,'QLD Oct 2019'!P9&gt;0),IF($C$5*F15/'QLD Oct 2019'!AR9&lt;('QLD Oct 2019'!L9+'QLD Oct 2019'!M9+'QLD Oct 2019'!N9+'QLD Oct 2019'!O9),0,IF(($C$5*F15/'QLD Oct 2019'!AR9-'QLD Oct 2019'!L9+'QLD Oct 2019'!M9+'QLD Oct 2019'!N9+'QLD Oct 2019'!O9)&lt;=('QLD Oct 2019'!L9+'QLD Oct 2019'!M9+'QLD Oct 2019'!N9+'QLD Oct 2019'!O9+'QLD Oct 2019'!P9),(($C$5*F15/'QLD Oct 2019'!AR9-('QLD Oct 2019'!L9+'QLD Oct 2019'!M9+'QLD Oct 2019'!N9+'QLD Oct 2019'!O9))*'QLD Oct 2019'!AG9/100)*'QLD Oct 2019'!AR9,('QLD Oct 2019'!P9*'QLD Oct 2019'!AG9/100)*'QLD Oct 2019'!AR9)),0)</f>
        <v>0</v>
      </c>
      <c r="R15" s="98">
        <f>IF(AND('QLD Oct 2019'!P9&gt;0,'QLD Oct 2019'!O9&gt;0),IF(($C$5*F15/'QLD Oct 2019'!AR9&lt;SUM('QLD Oct 2019'!L9:P9)),(0),($C$5*F15/'QLD Oct 2019'!AR9-SUM('QLD Oct 2019'!L9:P9))*'QLD Oct 2019'!AB9/100)* 'QLD Oct 2019'!AR9,IF(AND('QLD Oct 2019'!O9&gt;0,'QLD Oct 2019'!P9=""),IF(($C$5*F15/'QLD Oct 2019'!AR9&lt; SUM('QLD Oct 2019'!L9:O9)),(0),($C$5*F15/'QLD Oct 2019'!AR9-SUM('QLD Oct 2019'!L9:O9))*'QLD Oct 2019'!AG9/100)* 'QLD Oct 2019'!AR9,IF(AND('QLD Oct 2019'!N9&gt;0,'QLD Oct 2019'!O9=""),IF(($C$5*F15/'QLD Oct 2019'!AR9&lt; SUM('QLD Oct 2019'!L9:N9)),(0),($C$5*F15/'QLD Oct 2019'!AR9-SUM('QLD Oct 2019'!L9:N9))*'QLD Oct 2019'!AF9/100)* 'QLD Oct 2019'!AR9,IF(AND('QLD Oct 2019'!M9&gt;0,'QLD Oct 2019'!N9=""),IF(($C$5*F15/'QLD Oct 2019'!AR9&lt;'QLD Oct 2019'!M9+'QLD Oct 2019'!L9),(0),(($C$5*F15/'QLD Oct 2019'!AR9-('QLD Oct 2019'!M9+'QLD Oct 2019'!L9))*'QLD Oct 2019'!AE9/100))*'QLD Oct 2019'!AR9,IF(AND('QLD Oct 2019'!L9&gt;0,'QLD Oct 2019'!M9=""&gt;0),IF(($C$5*F15/'QLD Oct 2019'!AR9&lt;'QLD Oct 2019'!L9),(0),($C$5*F15/'QLD Oct 2019'!AR9-'QLD Oct 2019'!L9)*'QLD Oct 2019'!AD9/100)*'QLD Oct 2019'!AR9,0)))))</f>
        <v>0</v>
      </c>
      <c r="S15" s="168">
        <f t="shared" si="4"/>
        <v>3290.909090909091</v>
      </c>
      <c r="T15" s="192">
        <f t="shared" si="5"/>
        <v>3527.5286363636365</v>
      </c>
      <c r="U15" s="101">
        <f t="shared" si="6"/>
        <v>3880.2815000000005</v>
      </c>
      <c r="V15" s="102">
        <f>'QLD Oct 2019'!AT9</f>
        <v>0</v>
      </c>
      <c r="W15" s="102">
        <f>'QLD Oct 2019'!AU9</f>
        <v>0</v>
      </c>
      <c r="X15" s="102">
        <f>'QLD Oct 2019'!AV9</f>
        <v>0</v>
      </c>
      <c r="Y15" s="102">
        <f>'QLD Oct 2019'!AW9</f>
        <v>0</v>
      </c>
      <c r="Z15" s="197" t="str">
        <f t="shared" si="9"/>
        <v>No discount</v>
      </c>
      <c r="AA15" s="197" t="str">
        <f t="shared" si="10"/>
        <v>Exclusive</v>
      </c>
      <c r="AB15" s="170">
        <f t="shared" si="0"/>
        <v>3527.5286363636365</v>
      </c>
      <c r="AC15" s="170">
        <f t="shared" si="1"/>
        <v>3527.5286363636365</v>
      </c>
      <c r="AD15" s="101">
        <f t="shared" si="2"/>
        <v>3880.2815000000005</v>
      </c>
      <c r="AE15" s="101">
        <f t="shared" si="2"/>
        <v>3880.2815000000005</v>
      </c>
      <c r="AF15" s="103">
        <f>'QLD Oct 2019'!BF9</f>
        <v>0</v>
      </c>
      <c r="AG15" s="104" t="str">
        <f>'QLD Oct 2019'!BG9</f>
        <v>n</v>
      </c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</row>
    <row r="16" spans="1:148" ht="20" customHeight="1" thickBot="1" x14ac:dyDescent="0.25">
      <c r="A16" s="325"/>
      <c r="B16" s="182" t="str">
        <f>'QLD Oct 2019'!F10</f>
        <v>Origin Energy</v>
      </c>
      <c r="C16" s="182" t="str">
        <f>'QLD Oct 2019'!G10</f>
        <v>Business Flexi</v>
      </c>
      <c r="D16" s="122">
        <f>365*'QLD Oct 2019'!H10/100</f>
        <v>239.43999999999997</v>
      </c>
      <c r="E16" s="190">
        <f>IF('QLD Oct 2019'!AQ10=3,0.5,IF('QLD Oct 2019'!AQ10=2,0.33,0))</f>
        <v>0.5</v>
      </c>
      <c r="F16" s="190">
        <f t="shared" si="3"/>
        <v>0.5</v>
      </c>
      <c r="G16" s="122">
        <f>IF('QLD Oct 2019'!K10="",($C$5*E16/'QLD Oct 2019'!AQ10*'QLD Oct 2019'!W10/100)*'QLD Oct 2019'!AQ10,IF($C$5*E16/'QLD Oct 2019'!AQ10&gt;='QLD Oct 2019'!L10,('QLD Oct 2019'!L10*'QLD Oct 2019'!W10/100)*'QLD Oct 2019'!AQ10,($C$5*E16/'QLD Oct 2019'!AQ10*'QLD Oct 2019'!W10/100)*'QLD Oct 2019'!AQ10))</f>
        <v>1420.363636363636</v>
      </c>
      <c r="H16" s="122">
        <f>IF(AND('QLD Oct 2019'!L10&gt;0,'QLD Oct 2019'!M10&gt;0),IF($C$5*E16/'QLD Oct 2019'!AQ10&lt;'QLD Oct 2019'!L10,0,IF(($C$5*E16/'QLD Oct 2019'!AQ10-'QLD Oct 2019'!L10)&lt;=('QLD Oct 2019'!M10+'QLD Oct 2019'!L10),((($C$5*E16/'QLD Oct 2019'!AQ10-'QLD Oct 2019'!L10)*'QLD Oct 2019'!X10/100))*'QLD Oct 2019'!AQ10,((('QLD Oct 2019'!M10)*'QLD Oct 2019'!X10/100)*'QLD Oct 2019'!AQ10))),0)</f>
        <v>509.09090909090912</v>
      </c>
      <c r="I16" s="122">
        <f>IF(AND('QLD Oct 2019'!M10&gt;0,'QLD Oct 2019'!N10&gt;0),IF($C$5*E16/'QLD Oct 2019'!AQ10&lt;('QLD Oct 2019'!L10+'QLD Oct 2019'!M10),0,IF(($C$5*E16/'QLD Oct 2019'!AQ10-'QLD Oct 2019'!L10+'QLD Oct 2019'!M10)&lt;=('QLD Oct 2019'!L10+'QLD Oct 2019'!M10+'QLD Oct 2019'!N10),((($C$5*E16/'QLD Oct 2019'!AQ10-('QLD Oct 2019'!L10+'QLD Oct 2019'!M10))*'QLD Oct 2019'!Y10/100))*'QLD Oct 2019'!AQ10,('QLD Oct 2019'!N10*'QLD Oct 2019'!Y10/100)*'QLD Oct 2019'!AQ10)),0)</f>
        <v>0</v>
      </c>
      <c r="J16" s="122">
        <f>IF(AND('QLD Oct 2019'!N10&gt;0,'QLD Oct 2019'!O10&gt;0),IF($C$5*E16/'QLD Oct 2019'!AQ10&lt;('QLD Oct 2019'!L10+'QLD Oct 2019'!M10+'QLD Oct 2019'!N10),0,IF(($C$5*E16/'QLD Oct 2019'!AQ10-'QLD Oct 2019'!L10+'QLD Oct 2019'!M10+'QLD Oct 2019'!N10)&lt;=('QLD Oct 2019'!L10+'QLD Oct 2019'!M10+'QLD Oct 2019'!N10+'QLD Oct 2019'!O10),(($C$5*E16/'QLD Oct 2019'!AQ10-('QLD Oct 2019'!L10+'QLD Oct 2019'!M10+'QLD Oct 2019'!N10))*'QLD Oct 2019'!Z10/100)*'QLD Oct 2019'!AQ10,('QLD Oct 2019'!O10*'QLD Oct 2019'!Z10/100)*'QLD Oct 2019'!AQ10)),0)</f>
        <v>0</v>
      </c>
      <c r="K16" s="122">
        <f>IF(AND('QLD Oct 2019'!O10&gt;0,'QLD Oct 2019'!P10&gt;0),IF($C$5*E16/'QLD Oct 2019'!AQ10&lt;('QLD Oct 2019'!L10+'QLD Oct 2019'!M10+'QLD Oct 2019'!N10+'QLD Oct 2019'!O10),0,IF(($C$5*E16/'QLD Oct 2019'!AQ10-'QLD Oct 2019'!L10+'QLD Oct 2019'!M10+'QLD Oct 2019'!N10+'QLD Oct 2019'!O10)&lt;=('QLD Oct 2019'!L10+'QLD Oct 2019'!M10+'QLD Oct 2019'!N10+'QLD Oct 2019'!O10+'QLD Oct 2019'!P10),(($C$5*E16/'QLD Oct 2019'!AQ10-('QLD Oct 2019'!L10+'QLD Oct 2019'!M10+'QLD Oct 2019'!N10+'QLD Oct 2019'!O10))*'QLD Oct 2019'!AA10/100)*'QLD Oct 2019'!AQ10,('QLD Oct 2019'!P10*'QLD Oct 2019'!AA10/100)*'QLD Oct 2019'!AQ10)),0)</f>
        <v>0</v>
      </c>
      <c r="L16" s="122">
        <f>IF(AND('QLD Oct 2019'!P10&gt;0,'QLD Oct 2019'!O10&gt;0),IF(($C$5*E16/'QLD Oct 2019'!AQ10&lt;SUM('QLD Oct 2019'!L10:P10)),(0),($C$5*E16/'QLD Oct 2019'!AQ10-SUM('QLD Oct 2019'!L10:P10))*'QLD Oct 2019'!AB10/100)* 'QLD Oct 2019'!AQ10,IF(AND('QLD Oct 2019'!O10&gt;0,'QLD Oct 2019'!P10=""),IF(($C$5*E16/'QLD Oct 2019'!AQ10&lt; SUM('QLD Oct 2019'!L10:O10)),(0),($C$5*E16/'QLD Oct 2019'!AQ10-SUM('QLD Oct 2019'!L10:O10))*'QLD Oct 2019'!AA10/100)* 'QLD Oct 2019'!AQ10,IF(AND('QLD Oct 2019'!N10&gt;0,'QLD Oct 2019'!O10=""),IF(($C$5*E16/'QLD Oct 2019'!AQ10&lt; SUM('QLD Oct 2019'!L10:N10)),(0),($C$5*E16/'QLD Oct 2019'!AQ10-SUM('QLD Oct 2019'!L10:N10))*'QLD Oct 2019'!Z10/100)* 'QLD Oct 2019'!AQ10,IF(AND('QLD Oct 2019'!M10&gt;0,'QLD Oct 2019'!N10=""),IF(($C$5*E16/'QLD Oct 2019'!AQ10&lt;'QLD Oct 2019'!M10+'QLD Oct 2019'!L10),(0),(($C$5*E16/'QLD Oct 2019'!AQ10-('QLD Oct 2019'!M10+'QLD Oct 2019'!L10))*'QLD Oct 2019'!Y10/100))*'QLD Oct 2019'!AQ10,IF(AND('QLD Oct 2019'!L10&gt;0,'QLD Oct 2019'!M10=""&gt;0),IF(($C$5*E16/'QLD Oct 2019'!AQ10&lt;'QLD Oct 2019'!L10),(0),($C$5*E16/'QLD Oct 2019'!AQ10-'QLD Oct 2019'!L10)*'QLD Oct 2019'!X10/100)*'QLD Oct 2019'!AQ10,0)))))</f>
        <v>0</v>
      </c>
      <c r="M16" s="122">
        <f>IF('QLD Oct 2019'!K10="",($C$5*F16/'QLD Oct 2019'!AR10*'QLD Oct 2019'!AC10/100)*'QLD Oct 2019'!AR10,IF($C$5*F16/'QLD Oct 2019'!AR10&gt;='QLD Oct 2019'!L10,('QLD Oct 2019'!L10*'QLD Oct 2019'!AC10/100)*'QLD Oct 2019'!AR10,($C$5*F16/'QLD Oct 2019'!AR10*'QLD Oct 2019'!AC10/100)*'QLD Oct 2019'!AR10))</f>
        <v>1420.363636363636</v>
      </c>
      <c r="N16" s="122">
        <f>IF(AND('QLD Oct 2019'!L10&gt;0,'QLD Oct 2019'!M10&gt;0),IF($C$5*F16/'QLD Oct 2019'!AR10&lt;'QLD Oct 2019'!L10,0,IF(($C$5*F16/'QLD Oct 2019'!AR10-'QLD Oct 2019'!L10)&lt;=('QLD Oct 2019'!M10+'QLD Oct 2019'!L10),((($C$5*F16/'QLD Oct 2019'!AR10-'QLD Oct 2019'!L10)*'QLD Oct 2019'!AD10/100))*'QLD Oct 2019'!AR10,((('QLD Oct 2019'!M10)*'QLD Oct 2019'!AD10/100)*'QLD Oct 2019'!AR10))),0)</f>
        <v>509.09090909090912</v>
      </c>
      <c r="O16" s="122">
        <f>IF(AND('QLD Oct 2019'!M10&gt;0,'QLD Oct 2019'!N10&gt;0),IF($C$5*F16/'QLD Oct 2019'!AR10&lt;('QLD Oct 2019'!L10+'QLD Oct 2019'!M10),0,IF(($C$5*F16/'QLD Oct 2019'!AR10-'QLD Oct 2019'!L10+'QLD Oct 2019'!M10)&lt;=('QLD Oct 2019'!L10+'QLD Oct 2019'!M10+'QLD Oct 2019'!N10),((($C$5*F16/'QLD Oct 2019'!AR10-('QLD Oct 2019'!L10+'QLD Oct 2019'!M10))*'QLD Oct 2019'!AE10/100))*'QLD Oct 2019'!AR10,('QLD Oct 2019'!N10*'QLD Oct 2019'!AE10/100)*'QLD Oct 2019'!AR10)),0)</f>
        <v>0</v>
      </c>
      <c r="P16" s="122">
        <f>IF(AND('QLD Oct 2019'!N10&gt;0,'QLD Oct 2019'!O10&gt;0),IF($C$5*F16/'QLD Oct 2019'!AR10&lt;('QLD Oct 2019'!L10+'QLD Oct 2019'!M10+'QLD Oct 2019'!N10),0,IF(($C$5*F16/'QLD Oct 2019'!AR10-'QLD Oct 2019'!L10+'QLD Oct 2019'!M10+'QLD Oct 2019'!N10)&lt;=('QLD Oct 2019'!L10+'QLD Oct 2019'!M10+'QLD Oct 2019'!N10+'QLD Oct 2019'!O10),(($C$5*F16/'QLD Oct 2019'!AR10-('QLD Oct 2019'!L10+'QLD Oct 2019'!M10+'QLD Oct 2019'!N10))*'QLD Oct 2019'!AF10/100)*'QLD Oct 2019'!AR10,('QLD Oct 2019'!O10*'QLD Oct 2019'!AF10/100)*'QLD Oct 2019'!AR10)),0)</f>
        <v>0</v>
      </c>
      <c r="Q16" s="122">
        <f>IF(AND('QLD Oct 2019'!P10&gt;0,'QLD Oct 2019'!P10&gt;0),IF($C$5*F16/'QLD Oct 2019'!AR10&lt;('QLD Oct 2019'!L10+'QLD Oct 2019'!M10+'QLD Oct 2019'!N10+'QLD Oct 2019'!O10),0,IF(($C$5*F16/'QLD Oct 2019'!AR10-'QLD Oct 2019'!L10+'QLD Oct 2019'!M10+'QLD Oct 2019'!N10+'QLD Oct 2019'!O10)&lt;=('QLD Oct 2019'!L10+'QLD Oct 2019'!M10+'QLD Oct 2019'!N10+'QLD Oct 2019'!O10+'QLD Oct 2019'!P10),(($C$5*F16/'QLD Oct 2019'!AR10-('QLD Oct 2019'!L10+'QLD Oct 2019'!M10+'QLD Oct 2019'!N10+'QLD Oct 2019'!O10))*'QLD Oct 2019'!AG10/100)*'QLD Oct 2019'!AR10,('QLD Oct 2019'!P10*'QLD Oct 2019'!AG10/100)*'QLD Oct 2019'!AR10)),0)</f>
        <v>0</v>
      </c>
      <c r="R16" s="122">
        <f>IF(AND('QLD Oct 2019'!P10&gt;0,'QLD Oct 2019'!O10&gt;0),IF(($C$5*F16/'QLD Oct 2019'!AR10&lt;SUM('QLD Oct 2019'!L10:P10)),(0),($C$5*F16/'QLD Oct 2019'!AR10-SUM('QLD Oct 2019'!L10:P10))*'QLD Oct 2019'!AB10/100)* 'QLD Oct 2019'!AR10,IF(AND('QLD Oct 2019'!O10&gt;0,'QLD Oct 2019'!P10=""),IF(($C$5*F16/'QLD Oct 2019'!AR10&lt; SUM('QLD Oct 2019'!L10:O10)),(0),($C$5*F16/'QLD Oct 2019'!AR10-SUM('QLD Oct 2019'!L10:O10))*'QLD Oct 2019'!AG10/100)* 'QLD Oct 2019'!AR10,IF(AND('QLD Oct 2019'!N10&gt;0,'QLD Oct 2019'!O10=""),IF(($C$5*F16/'QLD Oct 2019'!AR10&lt; SUM('QLD Oct 2019'!L10:N10)),(0),($C$5*F16/'QLD Oct 2019'!AR10-SUM('QLD Oct 2019'!L10:N10))*'QLD Oct 2019'!AF10/100)* 'QLD Oct 2019'!AR10,IF(AND('QLD Oct 2019'!M10&gt;0,'QLD Oct 2019'!N10=""),IF(($C$5*F16/'QLD Oct 2019'!AR10&lt;'QLD Oct 2019'!M10+'QLD Oct 2019'!L10),(0),(($C$5*F16/'QLD Oct 2019'!AR10-('QLD Oct 2019'!M10+'QLD Oct 2019'!L10))*'QLD Oct 2019'!AE10/100))*'QLD Oct 2019'!AR10,IF(AND('QLD Oct 2019'!L10&gt;0,'QLD Oct 2019'!M10=""&gt;0),IF(($C$5*F16/'QLD Oct 2019'!AR10&lt;'QLD Oct 2019'!L10),(0),($C$5*F16/'QLD Oct 2019'!AR10-'QLD Oct 2019'!L10)*'QLD Oct 2019'!AD10/100)*'QLD Oct 2019'!AR10,0)))))</f>
        <v>0</v>
      </c>
      <c r="S16" s="169">
        <f t="shared" si="4"/>
        <v>3858.9090909090901</v>
      </c>
      <c r="T16" s="194">
        <f t="shared" si="5"/>
        <v>4098.3490909090897</v>
      </c>
      <c r="U16" s="125">
        <f t="shared" si="6"/>
        <v>4508.1839999999993</v>
      </c>
      <c r="V16" s="126">
        <f>'QLD Oct 2019'!AT10</f>
        <v>6</v>
      </c>
      <c r="W16" s="126">
        <f>'QLD Oct 2019'!AU10</f>
        <v>0</v>
      </c>
      <c r="X16" s="126">
        <f>'QLD Oct 2019'!AV10</f>
        <v>0</v>
      </c>
      <c r="Y16" s="126">
        <f>'QLD Oct 2019'!AW10</f>
        <v>0</v>
      </c>
      <c r="Z16" s="199" t="str">
        <f t="shared" si="9"/>
        <v>Guaranteed off bill</v>
      </c>
      <c r="AA16" s="199" t="str">
        <f t="shared" si="10"/>
        <v>Inclusive</v>
      </c>
      <c r="AB16" s="171">
        <f t="shared" si="0"/>
        <v>3852.4481454545444</v>
      </c>
      <c r="AC16" s="172">
        <f t="shared" si="1"/>
        <v>3852.4481454545444</v>
      </c>
      <c r="AD16" s="125">
        <f t="shared" si="2"/>
        <v>4237.6929599999994</v>
      </c>
      <c r="AE16" s="125">
        <f t="shared" si="2"/>
        <v>4237.6929599999994</v>
      </c>
      <c r="AF16" s="127">
        <f>'QLD Oct 2019'!BF10</f>
        <v>12</v>
      </c>
      <c r="AG16" s="128" t="str">
        <f>'QLD Oct 2019'!BG10</f>
        <v>y</v>
      </c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</row>
    <row r="17" spans="1:3" x14ac:dyDescent="0.2">
      <c r="A17" s="140"/>
      <c r="B17" s="136"/>
      <c r="C17" s="136"/>
    </row>
  </sheetData>
  <sheetProtection algorithmName="SHA-512" hashValue="b65jBwyPt2hd2+ZjMT438vrSu/gj5Si1kMl1XExPa1E1WTO3mrTmKcjQpL5emdUQgW0m1p3qvuBB1czLTsDr2Q==" saltValue="5soaUbQXCap1Nhd2u3N5Zg==" spinCount="100000" sheet="1" objects="1" scenarios="1"/>
  <mergeCells count="3">
    <mergeCell ref="A8:A10"/>
    <mergeCell ref="A11:A13"/>
    <mergeCell ref="A15:A16"/>
  </mergeCells>
  <pageMargins left="0.75" right="0.75" top="1" bottom="1" header="0.5" footer="0.5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BF99-DE36-6E40-AAD2-739FDADC8BD9}">
  <sheetPr codeName="Sheet3">
    <tabColor rgb="FFFFAAA7"/>
  </sheetPr>
  <dimension ref="A1:ER14"/>
  <sheetViews>
    <sheetView zoomScaleNormal="100" workbookViewId="0">
      <selection activeCell="U40" sqref="U40"/>
    </sheetView>
  </sheetViews>
  <sheetFormatPr baseColWidth="10" defaultRowHeight="15" x14ac:dyDescent="0.2"/>
  <cols>
    <col min="1" max="1" width="23.1640625" style="148" customWidth="1"/>
    <col min="2" max="2" width="18" style="148" customWidth="1"/>
    <col min="3" max="3" width="22.1640625" style="148" bestFit="1" customWidth="1"/>
    <col min="4" max="4" width="14.1640625" style="148" customWidth="1"/>
    <col min="5" max="6" width="14.1640625" style="174" hidden="1" customWidth="1"/>
    <col min="7" max="18" width="14.1640625" style="148" customWidth="1"/>
    <col min="19" max="20" width="14.1640625" style="148" hidden="1" customWidth="1"/>
    <col min="21" max="25" width="14.1640625" style="148" customWidth="1"/>
    <col min="26" max="29" width="14.1640625" style="148" hidden="1" customWidth="1"/>
    <col min="30" max="43" width="14.1640625" style="148" customWidth="1"/>
    <col min="44" max="148" width="12.5" style="148" customWidth="1"/>
    <col min="149" max="16384" width="10.83203125" style="148"/>
  </cols>
  <sheetData>
    <row r="1" spans="1:148" x14ac:dyDescent="0.2">
      <c r="A1" s="147" t="s">
        <v>38</v>
      </c>
      <c r="B1" s="147"/>
      <c r="C1" s="147"/>
      <c r="D1" s="147"/>
      <c r="E1" s="173"/>
      <c r="F1" s="173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</row>
    <row r="2" spans="1:148" x14ac:dyDescent="0.2">
      <c r="A2" s="149" t="s">
        <v>72</v>
      </c>
      <c r="B2" s="147"/>
      <c r="C2" s="147"/>
      <c r="D2" s="147"/>
      <c r="E2" s="173"/>
      <c r="F2" s="173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</row>
    <row r="3" spans="1:148" ht="16" thickBot="1" x14ac:dyDescent="0.25">
      <c r="A3" s="147"/>
      <c r="B3" s="150"/>
      <c r="C3" s="147"/>
      <c r="D3" s="147"/>
      <c r="E3" s="173"/>
      <c r="F3" s="173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</row>
    <row r="4" spans="1:1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</row>
    <row r="5" spans="1:1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</row>
    <row r="6" spans="1:148" x14ac:dyDescent="0.2">
      <c r="A6" s="26"/>
      <c r="B6" s="40"/>
      <c r="C6" s="40"/>
      <c r="D6" s="40"/>
      <c r="E6" s="166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</row>
    <row r="7" spans="1:148" ht="76" x14ac:dyDescent="0.2">
      <c r="A7" s="186" t="s">
        <v>41</v>
      </c>
      <c r="B7" s="91" t="s">
        <v>96</v>
      </c>
      <c r="C7" s="91" t="s">
        <v>97</v>
      </c>
      <c r="D7" s="92" t="s">
        <v>8</v>
      </c>
      <c r="E7" s="187" t="s">
        <v>179</v>
      </c>
      <c r="F7" s="187" t="s">
        <v>180</v>
      </c>
      <c r="G7" s="92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92" t="s">
        <v>14</v>
      </c>
      <c r="M7" s="92" t="s">
        <v>15</v>
      </c>
      <c r="N7" s="92" t="s">
        <v>16</v>
      </c>
      <c r="O7" s="92" t="s">
        <v>98</v>
      </c>
      <c r="P7" s="92" t="s">
        <v>99</v>
      </c>
      <c r="Q7" s="92" t="s">
        <v>66</v>
      </c>
      <c r="R7" s="92" t="s">
        <v>67</v>
      </c>
      <c r="S7" s="187" t="s">
        <v>181</v>
      </c>
      <c r="T7" s="196" t="s">
        <v>182</v>
      </c>
      <c r="U7" s="95" t="s">
        <v>183</v>
      </c>
      <c r="V7" s="94" t="s">
        <v>101</v>
      </c>
      <c r="W7" s="94" t="s">
        <v>102</v>
      </c>
      <c r="X7" s="94" t="s">
        <v>103</v>
      </c>
      <c r="Y7" s="94" t="s">
        <v>104</v>
      </c>
      <c r="Z7" s="195" t="s">
        <v>184</v>
      </c>
      <c r="AA7" s="195" t="s">
        <v>185</v>
      </c>
      <c r="AB7" s="196" t="s">
        <v>69</v>
      </c>
      <c r="AC7" s="196" t="s">
        <v>70</v>
      </c>
      <c r="AD7" s="95" t="s">
        <v>36</v>
      </c>
      <c r="AE7" s="95" t="s">
        <v>37</v>
      </c>
      <c r="AF7" s="96" t="s">
        <v>107</v>
      </c>
      <c r="AG7" s="97" t="s">
        <v>71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</row>
    <row r="8" spans="1:148" ht="20" customHeight="1" x14ac:dyDescent="0.2">
      <c r="A8" s="326" t="str">
        <f>'QLD Apr 2020'!D2</f>
        <v>APT Brisbane South</v>
      </c>
      <c r="B8" s="179" t="str">
        <f>'QLD Apr 2020'!F2</f>
        <v>AGL</v>
      </c>
      <c r="C8" s="179" t="str">
        <f>'QLD Apr 2020'!G2</f>
        <v>Business Essential Saver</v>
      </c>
      <c r="D8" s="98">
        <f>365*'QLD Apr 2020'!H2/100</f>
        <v>423.96409090909088</v>
      </c>
      <c r="E8" s="188">
        <f>IF('QLD Apr 2019'!AQ2=3,0.5,IF('QLD Apr 2019'!AQ2=2,0.33,0))</f>
        <v>0.5</v>
      </c>
      <c r="F8" s="188">
        <f>1-E8</f>
        <v>0.5</v>
      </c>
      <c r="G8" s="98">
        <f>IF('QLD Apr 2019'!K2="",($C$5*E8/'QLD Apr 2019'!AQ2*'QLD Apr 2019'!W2/100)*'QLD Apr 2019'!AQ2,IF($C$5*E8/'QLD Apr 2019'!AQ2&gt;='QLD Apr 2019'!L2,('QLD Apr 2019'!L2*'QLD Apr 2019'!W2/100)*'QLD Apr 2019'!AQ2,($C$5*E8/'QLD Apr 2019'!AQ2*'QLD Apr 2019'!W2/100)*'QLD Apr 2019'!AQ2))</f>
        <v>1350.0000000000002</v>
      </c>
      <c r="H8" s="98">
        <f>IF(AND('QLD Apr 2019'!L2&gt;0,'QLD Apr 2019'!M2&gt;0),IF($C$5*E8/'QLD Apr 2019'!AQ2&lt;'QLD Apr 2019'!L2,0,IF(($C$5*E8/'QLD Apr 2019'!AQ2-'QLD Apr 2019'!L2)&lt;=('QLD Apr 2019'!M2+'QLD Apr 2019'!L2),((($C$5*E8/'QLD Apr 2019'!AQ2-'QLD Apr 2019'!L2)*'QLD Apr 2019'!X2/100))*'QLD Apr 2019'!AQ2,((('QLD Apr 2019'!M2)*'QLD Apr 2019'!X2/100)*'QLD Apr 2019'!AQ2))),0)</f>
        <v>0</v>
      </c>
      <c r="I8" s="98">
        <f>IF(AND('QLD Apr 2019'!M2&gt;0,'QLD Apr 2019'!N2&gt;0),IF($C$5*E8/'QLD Apr 2019'!AQ2&lt;('QLD Apr 2019'!L2+'QLD Apr 2019'!M2),0,IF(($C$5*E8/'QLD Apr 2019'!AQ2-'QLD Apr 2019'!L2+'QLD Apr 2019'!M2)&lt;=('QLD Apr 2019'!L2+'QLD Apr 2019'!M2+'QLD Apr 2019'!N2),((($C$5*E8/'QLD Apr 2019'!AQ2-('QLD Apr 2019'!L2+'QLD Apr 2019'!M2))*'QLD Apr 2019'!Y2/100))*'QLD Apr 2019'!AQ2,('QLD Apr 2019'!N2*'QLD Apr 2019'!Y2/100)*'QLD Apr 2019'!AQ2)),0)</f>
        <v>0</v>
      </c>
      <c r="J8" s="98">
        <f>IF(AND('QLD Apr 2019'!N2&gt;0,'QLD Apr 2019'!O2&gt;0),IF($C$5*E8/'QLD Apr 2019'!AQ2&lt;('QLD Apr 2019'!L2+'QLD Apr 2019'!M2+'QLD Apr 2019'!N2),0,IF(($C$5*E8/'QLD Apr 2019'!AQ2-'QLD Apr 2019'!L2+'QLD Apr 2019'!M2+'QLD Apr 2019'!N2)&lt;=('QLD Apr 2019'!L2+'QLD Apr 2019'!M2+'QLD Apr 2019'!N2+'QLD Apr 2019'!O2),(($C$5*E8/'QLD Apr 2019'!AQ2-('QLD Apr 2019'!L2+'QLD Apr 2019'!M2+'QLD Apr 2019'!N2))*'QLD Apr 2019'!Z2/100)*'QLD Apr 2019'!AQ2,('QLD Apr 2019'!O2*'QLD Apr 2019'!Z2/100)*'QLD Apr 2019'!AQ2)),0)</f>
        <v>0</v>
      </c>
      <c r="K8" s="98">
        <f>IF(AND('QLD Apr 2019'!O2&gt;0,'QLD Apr 2019'!P2&gt;0),IF($C$5*E8/'QLD Apr 2019'!AQ2&lt;('QLD Apr 2019'!L2+'QLD Apr 2019'!M2+'QLD Apr 2019'!N2+'QLD Apr 2019'!O2),0,IF(($C$5*E8/'QLD Apr 2019'!AQ2-'QLD Apr 2019'!L2+'QLD Apr 2019'!M2+'QLD Apr 2019'!N2+'QLD Apr 2019'!O2)&lt;=('QLD Apr 2019'!L2+'QLD Apr 2019'!M2+'QLD Apr 2019'!N2+'QLD Apr 2019'!O2+'QLD Apr 2019'!P2),(($C$5*E8/'QLD Apr 2019'!AQ2-('QLD Apr 2019'!L2+'QLD Apr 2019'!M2+'QLD Apr 2019'!N2+'QLD Apr 2019'!O2))*'QLD Apr 2019'!AA2/100)*'QLD Apr 2019'!AQ2,('QLD Apr 2019'!P2*'QLD Apr 2019'!AA2/100)*'QLD Apr 2019'!AQ2)),0)</f>
        <v>0</v>
      </c>
      <c r="L8" s="98">
        <f>IF(AND('QLD Apr 2019'!P2&gt;0,'QLD Apr 2019'!O2&gt;0),IF(($C$5*E8/'QLD Apr 2019'!AQ2&lt;SUM('QLD Apr 2019'!L2:P2)),(0),($C$5*E8/'QLD Apr 2019'!AQ2-SUM('QLD Apr 2019'!L2:P2))*'QLD Apr 2019'!AB2/100)* 'QLD Apr 2019'!AQ2,IF(AND('QLD Apr 2019'!O2&gt;0,'QLD Apr 2019'!P2=""),IF(($C$5*E8/'QLD Apr 2019'!AQ2&lt; SUM('QLD Apr 2019'!L2:O2)),(0),($C$5*E8/'QLD Apr 2019'!AQ2-SUM('QLD Apr 2019'!L2:O2))*'QLD Apr 2019'!AA2/100)* 'QLD Apr 2019'!AQ2,IF(AND('QLD Apr 2019'!N2&gt;0,'QLD Apr 2019'!O2=""),IF(($C$5*E8/'QLD Apr 2019'!AQ2&lt; SUM('QLD Apr 2019'!L2:N2)),(0),($C$5*E8/'QLD Apr 2019'!AQ2-SUM('QLD Apr 2019'!L2:N2))*'QLD Apr 2019'!Z2/100)* 'QLD Apr 2019'!AQ2,IF(AND('QLD Apr 2019'!M2&gt;0,'QLD Apr 2019'!N2=""),IF(($C$5*E8/'QLD Apr 2019'!AQ2&lt;'QLD Apr 2019'!M2+'QLD Apr 2019'!L2),(0),(($C$5*E8/'QLD Apr 2019'!AQ2-('QLD Apr 2019'!M2+'QLD Apr 2019'!L2))*'QLD Apr 2019'!Y2/100))*'QLD Apr 2019'!AQ2,IF(AND('QLD Apr 2019'!L2&gt;0,'QLD Apr 2019'!M2=""&gt;0),IF(($C$5*E8/'QLD Apr 2019'!AQ2&lt;'QLD Apr 2019'!L2),(0),($C$5*E8/'QLD Apr 2019'!AQ2-'QLD Apr 2019'!L2)*'QLD Apr 2019'!X2/100)*'QLD Apr 2019'!AQ2,0)))))</f>
        <v>0</v>
      </c>
      <c r="M8" s="98">
        <f>IF('QLD Apr 2019'!K2="",($C$5*F8/'QLD Apr 2019'!AR2*'QLD Apr 2019'!AC2/100)*'QLD Apr 2019'!AR2,IF($C$5*F8/'QLD Apr 2019'!AR2&gt;='QLD Apr 2019'!L2,('QLD Apr 2019'!L2*'QLD Apr 2019'!AC2/100)*'QLD Apr 2019'!AR2,($C$5*F8/'QLD Apr 2019'!AR2*'QLD Apr 2019'!AC2/100)*'QLD Apr 2019'!AR2))</f>
        <v>1350.0000000000002</v>
      </c>
      <c r="N8" s="98">
        <f>IF(AND('QLD Apr 2019'!L2&gt;0,'QLD Apr 2019'!M2&gt;0),IF($C$5*F8/'QLD Apr 2019'!AR2&lt;'QLD Apr 2019'!L2,0,IF(($C$5*F8/'QLD Apr 2019'!AR2-'QLD Apr 2019'!L2)&lt;=('QLD Apr 2019'!M2+'QLD Apr 2019'!L2),((($C$5*F8/'QLD Apr 2019'!AR2-'QLD Apr 2019'!L2)*'QLD Apr 2019'!AD2/100))*'QLD Apr 2019'!AR2,((('QLD Apr 2019'!M2)*'QLD Apr 2019'!AD2/100)*'QLD Apr 2019'!AR2))),0)</f>
        <v>0</v>
      </c>
      <c r="O8" s="98">
        <f>IF(AND('QLD Apr 2019'!M2&gt;0,'QLD Apr 2019'!N2&gt;0),IF($C$5*F8/'QLD Apr 2019'!AR2&lt;('QLD Apr 2019'!L2+'QLD Apr 2019'!M2),0,IF(($C$5*F8/'QLD Apr 2019'!AR2-'QLD Apr 2019'!L2+'QLD Apr 2019'!M2)&lt;=('QLD Apr 2019'!L2+'QLD Apr 2019'!M2+'QLD Apr 2019'!N2),((($C$5*F8/'QLD Apr 2019'!AR2-('QLD Apr 2019'!L2+'QLD Apr 2019'!M2))*'QLD Apr 2019'!AE2/100))*'QLD Apr 2019'!AR2,('QLD Apr 2019'!N2*'QLD Apr 2019'!AE2/100)*'QLD Apr 2019'!AR2)),0)</f>
        <v>0</v>
      </c>
      <c r="P8" s="98">
        <f>IF(AND('QLD Apr 2019'!N2&gt;0,'QLD Apr 2019'!O2&gt;0),IF($C$5*F8/'QLD Apr 2019'!AR2&lt;('QLD Apr 2019'!L2+'QLD Apr 2019'!M2+'QLD Apr 2019'!N2),0,IF(($C$5*F8/'QLD Apr 2019'!AR2-'QLD Apr 2019'!L2+'QLD Apr 2019'!M2+'QLD Apr 2019'!N2)&lt;=('QLD Apr 2019'!L2+'QLD Apr 2019'!M2+'QLD Apr 2019'!N2+'QLD Apr 2019'!O2),(($C$5*F8/'QLD Apr 2019'!AR2-('QLD Apr 2019'!L2+'QLD Apr 2019'!M2+'QLD Apr 2019'!N2))*'QLD Apr 2019'!AF2/100)*'QLD Apr 2019'!AR2,('QLD Apr 2019'!O2*'QLD Apr 2019'!AF2/100)*'QLD Apr 2019'!AR2)),0)</f>
        <v>0</v>
      </c>
      <c r="Q8" s="98">
        <f>IF(AND('QLD Apr 2019'!P2&gt;0,'QLD Apr 2019'!P2&gt;0),IF($C$5*F8/'QLD Apr 2019'!AR2&lt;('QLD Apr 2019'!L2+'QLD Apr 2019'!M2+'QLD Apr 2019'!N2+'QLD Apr 2019'!O2),0,IF(($C$5*F8/'QLD Apr 2019'!AR2-'QLD Apr 2019'!L2+'QLD Apr 2019'!M2+'QLD Apr 2019'!N2+'QLD Apr 2019'!O2)&lt;=('QLD Apr 2019'!L2+'QLD Apr 2019'!M2+'QLD Apr 2019'!N2+'QLD Apr 2019'!O2+'QLD Apr 2019'!P2),(($C$5*F8/'QLD Apr 2019'!AR2-('QLD Apr 2019'!L2+'QLD Apr 2019'!M2+'QLD Apr 2019'!N2+'QLD Apr 2019'!O2))*'QLD Apr 2019'!AG2/100)*'QLD Apr 2019'!AR2,('QLD Apr 2019'!P2*'QLD Apr 2019'!AG2/100)*'QLD Apr 2019'!AR2)),0)</f>
        <v>0</v>
      </c>
      <c r="R8" s="98">
        <f>IF(AND('QLD Apr 2019'!P2&gt;0,'QLD Apr 2019'!O2&gt;0),IF(($C$5*F8/'QLD Apr 2019'!AR2&lt;SUM('QLD Apr 2019'!L2:P2)),(0),($C$5*F8/'QLD Apr 2019'!AR2-SUM('QLD Apr 2019'!L2:P2))*'QLD Apr 2019'!AB2/100)* 'QLD Apr 2019'!AR2,IF(AND('QLD Apr 2019'!O2&gt;0,'QLD Apr 2019'!P2=""),IF(($C$5*F8/'QLD Apr 2019'!AR2&lt; SUM('QLD Apr 2019'!L2:O2)),(0),($C$5*F8/'QLD Apr 2019'!AR2-SUM('QLD Apr 2019'!L2:O2))*'QLD Apr 2019'!AG2/100)* 'QLD Apr 2019'!AR2,IF(AND('QLD Apr 2019'!N2&gt;0,'QLD Apr 2019'!O2=""),IF(($C$5*F8/'QLD Apr 2019'!AR2&lt; SUM('QLD Apr 2019'!L2:N2)),(0),($C$5*F8/'QLD Apr 2019'!AR2-SUM('QLD Apr 2019'!L2:N2))*'QLD Apr 2019'!AF2/100)* 'QLD Apr 2019'!AR2,IF(AND('QLD Apr 2019'!M2&gt;0,'QLD Apr 2019'!N2=""),IF(($C$5*F8/'QLD Apr 2019'!AR2&lt;'QLD Apr 2019'!M2+'QLD Apr 2019'!L2),(0),(($C$5*F8/'QLD Apr 2019'!AR2-('QLD Apr 2019'!M2+'QLD Apr 2019'!L2))*'QLD Apr 2019'!AE2/100))*'QLD Apr 2019'!AR2,IF(AND('QLD Apr 2019'!L2&gt;0,'QLD Apr 2019'!M2=""&gt;0),IF(($C$5*F8/'QLD Apr 2019'!AR2&lt;'QLD Apr 2019'!L2),(0),($C$5*F8/'QLD Apr 2019'!AR2-'QLD Apr 2019'!L2)*'QLD Apr 2019'!AD2/100)*'QLD Apr 2019'!AR2,0)))))</f>
        <v>0</v>
      </c>
      <c r="S8" s="175">
        <f>SUM(G8:R8)</f>
        <v>2700.0000000000005</v>
      </c>
      <c r="T8" s="192">
        <f>S8+D8</f>
        <v>3123.9640909090913</v>
      </c>
      <c r="U8" s="101">
        <f>T8*1.1</f>
        <v>3436.3605000000007</v>
      </c>
      <c r="V8" s="102">
        <f>'QLD Apr 2020'!AT2</f>
        <v>0</v>
      </c>
      <c r="W8" s="102">
        <f>'QLD Apr 2020'!AU2</f>
        <v>0</v>
      </c>
      <c r="X8" s="102">
        <f>'QLD Apr 2020'!AV2</f>
        <v>0</v>
      </c>
      <c r="Y8" s="102">
        <f>'QLD Apr 2020'!AW2</f>
        <v>0</v>
      </c>
      <c r="Z8" s="197" t="str">
        <f>IF(SUM(V8:Y8)=0,"No discount",IF(V8&gt;0,"Guaranteed off bill",IF(W8&gt;0,"Guaranteed off usage",IF(X8&gt;0,"Pay-on-time off bill","Pay-on-time off usage"))))</f>
        <v>No discount</v>
      </c>
      <c r="AA8" s="197" t="s">
        <v>187</v>
      </c>
      <c r="AB8" s="170">
        <f t="shared" ref="AB8:AB10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3123.9640909090913</v>
      </c>
      <c r="AC8" s="170">
        <f t="shared" ref="AC8:AC10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3123.9640909090913</v>
      </c>
      <c r="AD8" s="101">
        <f t="shared" ref="AD8:AE10" si="2">AB8*1.1</f>
        <v>3436.3605000000007</v>
      </c>
      <c r="AE8" s="101">
        <f t="shared" si="2"/>
        <v>3436.3605000000007</v>
      </c>
      <c r="AF8" s="103">
        <f>'QLD Apr 2020'!BF2</f>
        <v>0</v>
      </c>
      <c r="AG8" s="104" t="str">
        <f>'QLD Apr 2020'!BG2</f>
        <v>n</v>
      </c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</row>
    <row r="9" spans="1:148" ht="20" customHeight="1" thickBot="1" x14ac:dyDescent="0.25">
      <c r="A9" s="327"/>
      <c r="B9" s="180" t="str">
        <f>'QLD Apr 2020'!F3</f>
        <v>Origin Energy</v>
      </c>
      <c r="C9" s="180" t="str">
        <f>'QLD Apr 2020'!G3</f>
        <v>Business Flexi</v>
      </c>
      <c r="D9" s="106">
        <f>365*'QLD Apr 2020'!H3/100</f>
        <v>386.66772727272723</v>
      </c>
      <c r="E9" s="189">
        <f>IF('QLD Apr 2019'!AQ3=3,0.5,IF('QLD Apr 2019'!AQ3=2,0.33,0))</f>
        <v>0.5</v>
      </c>
      <c r="F9" s="189">
        <f t="shared" ref="F9:F13" si="3">1-E9</f>
        <v>0.5</v>
      </c>
      <c r="G9" s="106">
        <f>IF('QLD Apr 2019'!K3="",($C$5*E9/'QLD Apr 2019'!AQ3*'QLD Apr 2019'!W3/100)*'QLD Apr 2019'!AQ3,IF($C$5*E9/'QLD Apr 2019'!AQ3&gt;='QLD Apr 2019'!L3,('QLD Apr 2019'!L3*'QLD Apr 2019'!W3/100)*'QLD Apr 2019'!AQ3,($C$5*E9/'QLD Apr 2019'!AQ3*'QLD Apr 2019'!W3/100)*'QLD Apr 2019'!AQ3))</f>
        <v>1400</v>
      </c>
      <c r="H9" s="106">
        <f>IF(AND('QLD Apr 2019'!L3&gt;0,'QLD Apr 2019'!M3&gt;0),IF($C$5*E9/'QLD Apr 2019'!AQ3&lt;'QLD Apr 2019'!L3,0,IF(($C$5*E9/'QLD Apr 2019'!AQ3-'QLD Apr 2019'!L3)&lt;=('QLD Apr 2019'!M3+'QLD Apr 2019'!L3),((($C$5*E9/'QLD Apr 2019'!AQ3-'QLD Apr 2019'!L3)*'QLD Apr 2019'!X3/100))*'QLD Apr 2019'!AQ3,((('QLD Apr 2019'!M3)*'QLD Apr 2019'!X3/100)*'QLD Apr 2019'!AQ3))),0)</f>
        <v>0</v>
      </c>
      <c r="I9" s="106">
        <f>IF(AND('QLD Apr 2019'!M3&gt;0,'QLD Apr 2019'!N3&gt;0),IF($C$5*E9/'QLD Apr 2019'!AQ3&lt;('QLD Apr 2019'!L3+'QLD Apr 2019'!M3),0,IF(($C$5*E9/'QLD Apr 2019'!AQ3-'QLD Apr 2019'!L3+'QLD Apr 2019'!M3)&lt;=('QLD Apr 2019'!L3+'QLD Apr 2019'!M3+'QLD Apr 2019'!N3),((($C$5*E9/'QLD Apr 2019'!AQ3-('QLD Apr 2019'!L3+'QLD Apr 2019'!M3))*'QLD Apr 2019'!Y3/100))*'QLD Apr 2019'!AQ3,('QLD Apr 2019'!N3*'QLD Apr 2019'!Y3/100)*'QLD Apr 2019'!AQ3)),0)</f>
        <v>0</v>
      </c>
      <c r="J9" s="106">
        <f>IF(AND('QLD Apr 2019'!N3&gt;0,'QLD Apr 2019'!O3&gt;0),IF($C$5*E9/'QLD Apr 2019'!AQ3&lt;('QLD Apr 2019'!L3+'QLD Apr 2019'!M3+'QLD Apr 2019'!N3),0,IF(($C$5*E9/'QLD Apr 2019'!AQ3-'QLD Apr 2019'!L3+'QLD Apr 2019'!M3+'QLD Apr 2019'!N3)&lt;=('QLD Apr 2019'!L3+'QLD Apr 2019'!M3+'QLD Apr 2019'!N3+'QLD Apr 2019'!O3),(($C$5*E9/'QLD Apr 2019'!AQ3-('QLD Apr 2019'!L3+'QLD Apr 2019'!M3+'QLD Apr 2019'!N3))*'QLD Apr 2019'!Z3/100)*'QLD Apr 2019'!AQ3,('QLD Apr 2019'!O3*'QLD Apr 2019'!Z3/100)*'QLD Apr 2019'!AQ3)),0)</f>
        <v>0</v>
      </c>
      <c r="K9" s="106">
        <f>IF(AND('QLD Apr 2019'!O3&gt;0,'QLD Apr 2019'!P3&gt;0),IF($C$5*E9/'QLD Apr 2019'!AQ3&lt;('QLD Apr 2019'!L3+'QLD Apr 2019'!M3+'QLD Apr 2019'!N3+'QLD Apr 2019'!O3),0,IF(($C$5*E9/'QLD Apr 2019'!AQ3-'QLD Apr 2019'!L3+'QLD Apr 2019'!M3+'QLD Apr 2019'!N3+'QLD Apr 2019'!O3)&lt;=('QLD Apr 2019'!L3+'QLD Apr 2019'!M3+'QLD Apr 2019'!N3+'QLD Apr 2019'!O3+'QLD Apr 2019'!P3),(($C$5*E9/'QLD Apr 2019'!AQ3-('QLD Apr 2019'!L3+'QLD Apr 2019'!M3+'QLD Apr 2019'!N3+'QLD Apr 2019'!O3))*'QLD Apr 2019'!AA3/100)*'QLD Apr 2019'!AQ3,('QLD Apr 2019'!P3*'QLD Apr 2019'!AA3/100)*'QLD Apr 2019'!AQ3)),0)</f>
        <v>0</v>
      </c>
      <c r="L9" s="106">
        <f>IF(AND('QLD Apr 2019'!P3&gt;0,'QLD Apr 2019'!O3&gt;0),IF(($C$5*E9/'QLD Apr 2019'!AQ3&lt;SUM('QLD Apr 2019'!L3:P3)),(0),($C$5*E9/'QLD Apr 2019'!AQ3-SUM('QLD Apr 2019'!L3:P3))*'QLD Apr 2019'!AB3/100)* 'QLD Apr 2019'!AQ3,IF(AND('QLD Apr 2019'!O3&gt;0,'QLD Apr 2019'!P3=""),IF(($C$5*E9/'QLD Apr 2019'!AQ3&lt; SUM('QLD Apr 2019'!L3:O3)),(0),($C$5*E9/'QLD Apr 2019'!AQ3-SUM('QLD Apr 2019'!L3:O3))*'QLD Apr 2019'!AA3/100)* 'QLD Apr 2019'!AQ3,IF(AND('QLD Apr 2019'!N3&gt;0,'QLD Apr 2019'!O3=""),IF(($C$5*E9/'QLD Apr 2019'!AQ3&lt; SUM('QLD Apr 2019'!L3:N3)),(0),($C$5*E9/'QLD Apr 2019'!AQ3-SUM('QLD Apr 2019'!L3:N3))*'QLD Apr 2019'!Z3/100)* 'QLD Apr 2019'!AQ3,IF(AND('QLD Apr 2019'!M3&gt;0,'QLD Apr 2019'!N3=""),IF(($C$5*E9/'QLD Apr 2019'!AQ3&lt;'QLD Apr 2019'!M3+'QLD Apr 2019'!L3),(0),(($C$5*E9/'QLD Apr 2019'!AQ3-('QLD Apr 2019'!M3+'QLD Apr 2019'!L3))*'QLD Apr 2019'!Y3/100))*'QLD Apr 2019'!AQ3,IF(AND('QLD Apr 2019'!L3&gt;0,'QLD Apr 2019'!M3=""&gt;0),IF(($C$5*E9/'QLD Apr 2019'!AQ3&lt;'QLD Apr 2019'!L3),(0),($C$5*E9/'QLD Apr 2019'!AQ3-'QLD Apr 2019'!L3)*'QLD Apr 2019'!X3/100)*'QLD Apr 2019'!AQ3,0)))))</f>
        <v>0</v>
      </c>
      <c r="M9" s="106">
        <f>IF('QLD Apr 2019'!K3="",($C$5*F9/'QLD Apr 2019'!AR3*'QLD Apr 2019'!AC3/100)*'QLD Apr 2019'!AR3,IF($C$5*F9/'QLD Apr 2019'!AR3&gt;='QLD Apr 2019'!L3,('QLD Apr 2019'!L3*'QLD Apr 2019'!AC3/100)*'QLD Apr 2019'!AR3,($C$5*F9/'QLD Apr 2019'!AR3*'QLD Apr 2019'!AC3/100)*'QLD Apr 2019'!AR3))</f>
        <v>1400</v>
      </c>
      <c r="N9" s="106">
        <f>IF(AND('QLD Apr 2019'!L3&gt;0,'QLD Apr 2019'!M3&gt;0),IF($C$5*F9/'QLD Apr 2019'!AR3&lt;'QLD Apr 2019'!L3,0,IF(($C$5*F9/'QLD Apr 2019'!AR3-'QLD Apr 2019'!L3)&lt;=('QLD Apr 2019'!M3+'QLD Apr 2019'!L3),((($C$5*F9/'QLD Apr 2019'!AR3-'QLD Apr 2019'!L3)*'QLD Apr 2019'!AD3/100))*'QLD Apr 2019'!AR3,((('QLD Apr 2019'!M3)*'QLD Apr 2019'!AD3/100)*'QLD Apr 2019'!AR3))),0)</f>
        <v>0</v>
      </c>
      <c r="O9" s="106">
        <f>IF(AND('QLD Apr 2019'!M3&gt;0,'QLD Apr 2019'!N3&gt;0),IF($C$5*F9/'QLD Apr 2019'!AR3&lt;('QLD Apr 2019'!L3+'QLD Apr 2019'!M3),0,IF(($C$5*F9/'QLD Apr 2019'!AR3-'QLD Apr 2019'!L3+'QLD Apr 2019'!M3)&lt;=('QLD Apr 2019'!L3+'QLD Apr 2019'!M3+'QLD Apr 2019'!N3),((($C$5*F9/'QLD Apr 2019'!AR3-('QLD Apr 2019'!L3+'QLD Apr 2019'!M3))*'QLD Apr 2019'!AE3/100))*'QLD Apr 2019'!AR3,('QLD Apr 2019'!N3*'QLD Apr 2019'!AE3/100)*'QLD Apr 2019'!AR3)),0)</f>
        <v>0</v>
      </c>
      <c r="P9" s="106">
        <f>IF(AND('QLD Apr 2019'!N3&gt;0,'QLD Apr 2019'!O3&gt;0),IF($C$5*F9/'QLD Apr 2019'!AR3&lt;('QLD Apr 2019'!L3+'QLD Apr 2019'!M3+'QLD Apr 2019'!N3),0,IF(($C$5*F9/'QLD Apr 2019'!AR3-'QLD Apr 2019'!L3+'QLD Apr 2019'!M3+'QLD Apr 2019'!N3)&lt;=('QLD Apr 2019'!L3+'QLD Apr 2019'!M3+'QLD Apr 2019'!N3+'QLD Apr 2019'!O3),(($C$5*F9/'QLD Apr 2019'!AR3-('QLD Apr 2019'!L3+'QLD Apr 2019'!M3+'QLD Apr 2019'!N3))*'QLD Apr 2019'!AF3/100)*'QLD Apr 2019'!AR3,('QLD Apr 2019'!O3*'QLD Apr 2019'!AF3/100)*'QLD Apr 2019'!AR3)),0)</f>
        <v>0</v>
      </c>
      <c r="Q9" s="106">
        <f>IF(AND('QLD Apr 2019'!P3&gt;0,'QLD Apr 2019'!P3&gt;0),IF($C$5*F9/'QLD Apr 2019'!AR3&lt;('QLD Apr 2019'!L3+'QLD Apr 2019'!M3+'QLD Apr 2019'!N3+'QLD Apr 2019'!O3),0,IF(($C$5*F9/'QLD Apr 2019'!AR3-'QLD Apr 2019'!L3+'QLD Apr 2019'!M3+'QLD Apr 2019'!N3+'QLD Apr 2019'!O3)&lt;=('QLD Apr 2019'!L3+'QLD Apr 2019'!M3+'QLD Apr 2019'!N3+'QLD Apr 2019'!O3+'QLD Apr 2019'!P3),(($C$5*F9/'QLD Apr 2019'!AR3-('QLD Apr 2019'!L3+'QLD Apr 2019'!M3+'QLD Apr 2019'!N3+'QLD Apr 2019'!O3))*'QLD Apr 2019'!AG3/100)*'QLD Apr 2019'!AR3,('QLD Apr 2019'!P3*'QLD Apr 2019'!AG3/100)*'QLD Apr 2019'!AR3)),0)</f>
        <v>0</v>
      </c>
      <c r="R9" s="106">
        <f>IF(AND('QLD Apr 2019'!P3&gt;0,'QLD Apr 2019'!O3&gt;0),IF(($C$5*F9/'QLD Apr 2019'!AR3&lt;SUM('QLD Apr 2019'!L3:P3)),(0),($C$5*F9/'QLD Apr 2019'!AR3-SUM('QLD Apr 2019'!L3:P3))*'QLD Apr 2019'!AB3/100)* 'QLD Apr 2019'!AR3,IF(AND('QLD Apr 2019'!O3&gt;0,'QLD Apr 2019'!P3=""),IF(($C$5*F9/'QLD Apr 2019'!AR3&lt; SUM('QLD Apr 2019'!L3:O3)),(0),($C$5*F9/'QLD Apr 2019'!AR3-SUM('QLD Apr 2019'!L3:O3))*'QLD Apr 2019'!AG3/100)* 'QLD Apr 2019'!AR3,IF(AND('QLD Apr 2019'!N3&gt;0,'QLD Apr 2019'!O3=""),IF(($C$5*F9/'QLD Apr 2019'!AR3&lt; SUM('QLD Apr 2019'!L3:N3)),(0),($C$5*F9/'QLD Apr 2019'!AR3-SUM('QLD Apr 2019'!L3:N3))*'QLD Apr 2019'!AF3/100)* 'QLD Apr 2019'!AR3,IF(AND('QLD Apr 2019'!M3&gt;0,'QLD Apr 2019'!N3=""),IF(($C$5*F9/'QLD Apr 2019'!AR3&lt;'QLD Apr 2019'!M3+'QLD Apr 2019'!L3),(0),(($C$5*F9/'QLD Apr 2019'!AR3-('QLD Apr 2019'!M3+'QLD Apr 2019'!L3))*'QLD Apr 2019'!AE3/100))*'QLD Apr 2019'!AR3,IF(AND('QLD Apr 2019'!L3&gt;0,'QLD Apr 2019'!M3=""&gt;0),IF(($C$5*F9/'QLD Apr 2019'!AR3&lt;'QLD Apr 2019'!L3),(0),($C$5*F9/'QLD Apr 2019'!AR3-'QLD Apr 2019'!L3)*'QLD Apr 2019'!AD3/100)*'QLD Apr 2019'!AR3,0)))))</f>
        <v>0</v>
      </c>
      <c r="S9" s="176">
        <f t="shared" ref="S9" si="4">SUM(G9:R9)</f>
        <v>2800</v>
      </c>
      <c r="T9" s="193">
        <f t="shared" ref="T9" si="5">S9+D9</f>
        <v>3186.6677272727275</v>
      </c>
      <c r="U9" s="109">
        <f t="shared" ref="U9:U13" si="6">T9*1.1</f>
        <v>3505.3345000000004</v>
      </c>
      <c r="V9" s="110">
        <f>'QLD Apr 2020'!AT3</f>
        <v>0</v>
      </c>
      <c r="W9" s="110">
        <f>'QLD Apr 2020'!AU3</f>
        <v>8</v>
      </c>
      <c r="X9" s="110">
        <f>'QLD Apr 2020'!AV3</f>
        <v>0</v>
      </c>
      <c r="Y9" s="110">
        <f>'QLD Apr 2020'!AW3</f>
        <v>0</v>
      </c>
      <c r="Z9" s="198" t="str">
        <f t="shared" ref="Z9:Z10" si="7">IF(SUM(V9:Y9)=0,"No discount",IF(V9&gt;0,"Guaranteed off bill",IF(W9&gt;0,"Guaranteed off usage",IF(X9&gt;0,"Pay-on-time off bill","Pay-on-time off usage"))))</f>
        <v>Guaranteed off usage</v>
      </c>
      <c r="AA9" s="198" t="s">
        <v>187</v>
      </c>
      <c r="AB9" s="200">
        <f t="shared" si="0"/>
        <v>2962.6677272727275</v>
      </c>
      <c r="AC9" s="201">
        <f t="shared" si="1"/>
        <v>2962.6677272727275</v>
      </c>
      <c r="AD9" s="109">
        <f t="shared" si="2"/>
        <v>3258.9345000000003</v>
      </c>
      <c r="AE9" s="109">
        <f t="shared" si="2"/>
        <v>3258.9345000000003</v>
      </c>
      <c r="AF9" s="111">
        <f>'QLD Apr 2020'!BF3</f>
        <v>12</v>
      </c>
      <c r="AG9" s="112" t="str">
        <f>'QLD Apr 2020'!BG3</f>
        <v>y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</row>
    <row r="10" spans="1:148" ht="20" customHeight="1" thickTop="1" x14ac:dyDescent="0.2">
      <c r="A10" s="328" t="str">
        <f>'QLD Apr 2020'!D6</f>
        <v>Envestra Brisbane North</v>
      </c>
      <c r="B10" s="179" t="str">
        <f>'QLD Apr 2020'!F6</f>
        <v>AGL</v>
      </c>
      <c r="C10" s="179" t="str">
        <f>'QLD Apr 2020'!G6</f>
        <v>Business Essential Saver</v>
      </c>
      <c r="D10" s="98">
        <f>365*'QLD Apr 2020'!H6/100</f>
        <v>236.61954545454543</v>
      </c>
      <c r="E10" s="188">
        <f>IF('QLD Apr 2019'!AQ4=3,0.5,IF('QLD Apr 2019'!AQ4=2,0.33,0))</f>
        <v>0.5</v>
      </c>
      <c r="F10" s="188">
        <f t="shared" si="3"/>
        <v>0.5</v>
      </c>
      <c r="G10" s="98">
        <f>IF('QLD Apr 2019'!K4="",($C$5*E10/'QLD Apr 2019'!AQ4*'QLD Apr 2019'!W4/100)*'QLD Apr 2019'!AQ4,IF($C$5*E10/'QLD Apr 2019'!AQ4&gt;='QLD Apr 2019'!L4,('QLD Apr 2019'!L4*'QLD Apr 2019'!W4/100)*'QLD Apr 2019'!AQ4,($C$5*E10/'QLD Apr 2019'!AQ4*'QLD Apr 2019'!W4/100)*'QLD Apr 2019'!AQ4))</f>
        <v>1850.0000000000002</v>
      </c>
      <c r="H10" s="98">
        <f>IF(AND('QLD Apr 2019'!L4&gt;0,'QLD Apr 2019'!M4&gt;0),IF($C$5*E10/'QLD Apr 2019'!AQ4&lt;'QLD Apr 2019'!L4,0,IF(($C$5*E10/'QLD Apr 2019'!AQ4-'QLD Apr 2019'!L4)&lt;=('QLD Apr 2019'!M4+'QLD Apr 2019'!L4),((($C$5*E10/'QLD Apr 2019'!AQ4-'QLD Apr 2019'!L4)*'QLD Apr 2019'!X4/100))*'QLD Apr 2019'!AQ4,((('QLD Apr 2019'!M4)*'QLD Apr 2019'!X4/100)*'QLD Apr 2019'!AQ4))),0)</f>
        <v>0</v>
      </c>
      <c r="I10" s="98">
        <f>IF(AND('QLD Apr 2019'!M4&gt;0,'QLD Apr 2019'!N4&gt;0),IF($C$5*E10/'QLD Apr 2019'!AQ4&lt;('QLD Apr 2019'!L4+'QLD Apr 2019'!M4),0,IF(($C$5*E10/'QLD Apr 2019'!AQ4-'QLD Apr 2019'!L4+'QLD Apr 2019'!M4)&lt;=('QLD Apr 2019'!L4+'QLD Apr 2019'!M4+'QLD Apr 2019'!N4),((($C$5*E10/'QLD Apr 2019'!AQ4-('QLD Apr 2019'!L4+'QLD Apr 2019'!M4))*'QLD Apr 2019'!Y4/100))*'QLD Apr 2019'!AQ4,('QLD Apr 2019'!N4*'QLD Apr 2019'!Y4/100)*'QLD Apr 2019'!AQ4)),0)</f>
        <v>0</v>
      </c>
      <c r="J10" s="98">
        <f>IF(AND('QLD Apr 2019'!N4&gt;0,'QLD Apr 2019'!O4&gt;0),IF($C$5*E10/'QLD Apr 2019'!AQ4&lt;('QLD Apr 2019'!L4+'QLD Apr 2019'!M4+'QLD Apr 2019'!N4),0,IF(($C$5*E10/'QLD Apr 2019'!AQ4-'QLD Apr 2019'!L4+'QLD Apr 2019'!M4+'QLD Apr 2019'!N4)&lt;=('QLD Apr 2019'!L4+'QLD Apr 2019'!M4+'QLD Apr 2019'!N4+'QLD Apr 2019'!O4),(($C$5*E10/'QLD Apr 2019'!AQ4-('QLD Apr 2019'!L4+'QLD Apr 2019'!M4+'QLD Apr 2019'!N4))*'QLD Apr 2019'!Z4/100)*'QLD Apr 2019'!AQ4,('QLD Apr 2019'!O4*'QLD Apr 2019'!Z4/100)*'QLD Apr 2019'!AQ4)),0)</f>
        <v>0</v>
      </c>
      <c r="K10" s="98">
        <f>IF(AND('QLD Apr 2019'!O4&gt;0,'QLD Apr 2019'!P4&gt;0),IF($C$5*E10/'QLD Apr 2019'!AQ4&lt;('QLD Apr 2019'!L4+'QLD Apr 2019'!M4+'QLD Apr 2019'!N4+'QLD Apr 2019'!O4),0,IF(($C$5*E10/'QLD Apr 2019'!AQ4-'QLD Apr 2019'!L4+'QLD Apr 2019'!M4+'QLD Apr 2019'!N4+'QLD Apr 2019'!O4)&lt;=('QLD Apr 2019'!L4+'QLD Apr 2019'!M4+'QLD Apr 2019'!N4+'QLD Apr 2019'!O4+'QLD Apr 2019'!P4),(($C$5*E10/'QLD Apr 2019'!AQ4-('QLD Apr 2019'!L4+'QLD Apr 2019'!M4+'QLD Apr 2019'!N4+'QLD Apr 2019'!O4))*'QLD Apr 2019'!AA4/100)*'QLD Apr 2019'!AQ4,('QLD Apr 2019'!P4*'QLD Apr 2019'!AA4/100)*'QLD Apr 2019'!AQ4)),0)</f>
        <v>0</v>
      </c>
      <c r="L10" s="98">
        <f>IF(AND('QLD Apr 2019'!P4&gt;0,'QLD Apr 2019'!O4&gt;0),IF(($C$5*E10/'QLD Apr 2019'!AQ4&lt;SUM('QLD Apr 2019'!L4:P4)),(0),($C$5*E10/'QLD Apr 2019'!AQ4-SUM('QLD Apr 2019'!L4:P4))*'QLD Apr 2019'!AB4/100)* 'QLD Apr 2019'!AQ4,IF(AND('QLD Apr 2019'!O4&gt;0,'QLD Apr 2019'!P4=""),IF(($C$5*E10/'QLD Apr 2019'!AQ4&lt; SUM('QLD Apr 2019'!L4:O4)),(0),($C$5*E10/'QLD Apr 2019'!AQ4-SUM('QLD Apr 2019'!L4:O4))*'QLD Apr 2019'!AA4/100)* 'QLD Apr 2019'!AQ4,IF(AND('QLD Apr 2019'!N4&gt;0,'QLD Apr 2019'!O4=""),IF(($C$5*E10/'QLD Apr 2019'!AQ4&lt; SUM('QLD Apr 2019'!L4:N4)),(0),($C$5*E10/'QLD Apr 2019'!AQ4-SUM('QLD Apr 2019'!L4:N4))*'QLD Apr 2019'!Z4/100)* 'QLD Apr 2019'!AQ4,IF(AND('QLD Apr 2019'!M4&gt;0,'QLD Apr 2019'!N4=""),IF(($C$5*E10/'QLD Apr 2019'!AQ4&lt;'QLD Apr 2019'!M4+'QLD Apr 2019'!L4),(0),(($C$5*E10/'QLD Apr 2019'!AQ4-('QLD Apr 2019'!M4+'QLD Apr 2019'!L4))*'QLD Apr 2019'!Y4/100))*'QLD Apr 2019'!AQ4,IF(AND('QLD Apr 2019'!L4&gt;0,'QLD Apr 2019'!M4=""&gt;0),IF(($C$5*E10/'QLD Apr 2019'!AQ4&lt;'QLD Apr 2019'!L4),(0),($C$5*E10/'QLD Apr 2019'!AQ4-'QLD Apr 2019'!L4)*'QLD Apr 2019'!X4/100)*'QLD Apr 2019'!AQ4,0)))))</f>
        <v>0</v>
      </c>
      <c r="M10" s="98">
        <f>IF('QLD Apr 2019'!K4="",($C$5*F10/'QLD Apr 2019'!AR4*'QLD Apr 2019'!AC4/100)*'QLD Apr 2019'!AR4,IF($C$5*F10/'QLD Apr 2019'!AR4&gt;='QLD Apr 2019'!L4,('QLD Apr 2019'!L4*'QLD Apr 2019'!AC4/100)*'QLD Apr 2019'!AR4,($C$5*F10/'QLD Apr 2019'!AR4*'QLD Apr 2019'!AC4/100)*'QLD Apr 2019'!AR4))</f>
        <v>1850.0000000000002</v>
      </c>
      <c r="N10" s="98">
        <f>IF(AND('QLD Apr 2019'!L4&gt;0,'QLD Apr 2019'!M4&gt;0),IF($C$5*F10/'QLD Apr 2019'!AR4&lt;'QLD Apr 2019'!L4,0,IF(($C$5*F10/'QLD Apr 2019'!AR4-'QLD Apr 2019'!L4)&lt;=('QLD Apr 2019'!M4+'QLD Apr 2019'!L4),((($C$5*F10/'QLD Apr 2019'!AR4-'QLD Apr 2019'!L4)*'QLD Apr 2019'!AD4/100))*'QLD Apr 2019'!AR4,((('QLD Apr 2019'!M4)*'QLD Apr 2019'!AD4/100)*'QLD Apr 2019'!AR4))),0)</f>
        <v>0</v>
      </c>
      <c r="O10" s="98">
        <f>IF(AND('QLD Apr 2019'!M4&gt;0,'QLD Apr 2019'!N4&gt;0),IF($C$5*F10/'QLD Apr 2019'!AR4&lt;('QLD Apr 2019'!L4+'QLD Apr 2019'!M4),0,IF(($C$5*F10/'QLD Apr 2019'!AR4-'QLD Apr 2019'!L4+'QLD Apr 2019'!M4)&lt;=('QLD Apr 2019'!L4+'QLD Apr 2019'!M4+'QLD Apr 2019'!N4),((($C$5*F10/'QLD Apr 2019'!AR4-('QLD Apr 2019'!L4+'QLD Apr 2019'!M4))*'QLD Apr 2019'!AE4/100))*'QLD Apr 2019'!AR4,('QLD Apr 2019'!N4*'QLD Apr 2019'!AE4/100)*'QLD Apr 2019'!AR4)),0)</f>
        <v>0</v>
      </c>
      <c r="P10" s="98">
        <f>IF(AND('QLD Apr 2019'!N4&gt;0,'QLD Apr 2019'!O4&gt;0),IF($C$5*F10/'QLD Apr 2019'!AR4&lt;('QLD Apr 2019'!L4+'QLD Apr 2019'!M4+'QLD Apr 2019'!N4),0,IF(($C$5*F10/'QLD Apr 2019'!AR4-'QLD Apr 2019'!L4+'QLD Apr 2019'!M4+'QLD Apr 2019'!N4)&lt;=('QLD Apr 2019'!L4+'QLD Apr 2019'!M4+'QLD Apr 2019'!N4+'QLD Apr 2019'!O4),(($C$5*F10/'QLD Apr 2019'!AR4-('QLD Apr 2019'!L4+'QLD Apr 2019'!M4+'QLD Apr 2019'!N4))*'QLD Apr 2019'!AF4/100)*'QLD Apr 2019'!AR4,('QLD Apr 2019'!O4*'QLD Apr 2019'!AF4/100)*'QLD Apr 2019'!AR4)),0)</f>
        <v>0</v>
      </c>
      <c r="Q10" s="98">
        <f>IF(AND('QLD Apr 2019'!P4&gt;0,'QLD Apr 2019'!P4&gt;0),IF($C$5*F10/'QLD Apr 2019'!AR4&lt;('QLD Apr 2019'!L4+'QLD Apr 2019'!M4+'QLD Apr 2019'!N4+'QLD Apr 2019'!O4),0,IF(($C$5*F10/'QLD Apr 2019'!AR4-'QLD Apr 2019'!L4+'QLD Apr 2019'!M4+'QLD Apr 2019'!N4+'QLD Apr 2019'!O4)&lt;=('QLD Apr 2019'!L4+'QLD Apr 2019'!M4+'QLD Apr 2019'!N4+'QLD Apr 2019'!O4+'QLD Apr 2019'!P4),(($C$5*F10/'QLD Apr 2019'!AR4-('QLD Apr 2019'!L4+'QLD Apr 2019'!M4+'QLD Apr 2019'!N4+'QLD Apr 2019'!O4))*'QLD Apr 2019'!AG4/100)*'QLD Apr 2019'!AR4,('QLD Apr 2019'!P4*'QLD Apr 2019'!AG4/100)*'QLD Apr 2019'!AR4)),0)</f>
        <v>0</v>
      </c>
      <c r="R10" s="98">
        <f>IF(AND('QLD Apr 2019'!P4&gt;0,'QLD Apr 2019'!O4&gt;0),IF(($C$5*F10/'QLD Apr 2019'!AR4&lt;SUM('QLD Apr 2019'!L4:P4)),(0),($C$5*F10/'QLD Apr 2019'!AR4-SUM('QLD Apr 2019'!L4:P4))*'QLD Apr 2019'!AB4/100)* 'QLD Apr 2019'!AR4,IF(AND('QLD Apr 2019'!O4&gt;0,'QLD Apr 2019'!P4=""),IF(($C$5*F10/'QLD Apr 2019'!AR4&lt; SUM('QLD Apr 2019'!L4:O4)),(0),($C$5*F10/'QLD Apr 2019'!AR4-SUM('QLD Apr 2019'!L4:O4))*'QLD Apr 2019'!AG4/100)* 'QLD Apr 2019'!AR4,IF(AND('QLD Apr 2019'!N4&gt;0,'QLD Apr 2019'!O4=""),IF(($C$5*F10/'QLD Apr 2019'!AR4&lt; SUM('QLD Apr 2019'!L4:N4)),(0),($C$5*F10/'QLD Apr 2019'!AR4-SUM('QLD Apr 2019'!L4:N4))*'QLD Apr 2019'!AF4/100)* 'QLD Apr 2019'!AR4,IF(AND('QLD Apr 2019'!M4&gt;0,'QLD Apr 2019'!N4=""),IF(($C$5*F10/'QLD Apr 2019'!AR4&lt;'QLD Apr 2019'!M4+'QLD Apr 2019'!L4),(0),(($C$5*F10/'QLD Apr 2019'!AR4-('QLD Apr 2019'!M4+'QLD Apr 2019'!L4))*'QLD Apr 2019'!AE4/100))*'QLD Apr 2019'!AR4,IF(AND('QLD Apr 2019'!L4&gt;0,'QLD Apr 2019'!M4=""&gt;0),IF(($C$5*F10/'QLD Apr 2019'!AR4&lt;'QLD Apr 2019'!L4),(0),($C$5*F10/'QLD Apr 2019'!AR4-'QLD Apr 2019'!L4)*'QLD Apr 2019'!AD4/100)*'QLD Apr 2019'!AR4,0)))))</f>
        <v>0</v>
      </c>
      <c r="S10" s="175">
        <f t="shared" ref="S10:S13" si="8">SUM(G10:R10)</f>
        <v>3700.0000000000005</v>
      </c>
      <c r="T10" s="192">
        <f t="shared" ref="T10:T13" si="9">S10+D10</f>
        <v>3936.6195454545459</v>
      </c>
      <c r="U10" s="101">
        <f t="shared" si="6"/>
        <v>4330.281500000001</v>
      </c>
      <c r="V10" s="102">
        <f>'QLD Apr 2020'!AT6</f>
        <v>0</v>
      </c>
      <c r="W10" s="102">
        <f>'QLD Apr 2020'!AU6</f>
        <v>0</v>
      </c>
      <c r="X10" s="102">
        <f>'QLD Apr 2020'!AV6</f>
        <v>0</v>
      </c>
      <c r="Y10" s="102">
        <f>'QLD Apr 2020'!AW6</f>
        <v>0</v>
      </c>
      <c r="Z10" s="197" t="str">
        <f t="shared" si="7"/>
        <v>No discount</v>
      </c>
      <c r="AA10" s="197" t="s">
        <v>187</v>
      </c>
      <c r="AB10" s="170">
        <f t="shared" si="0"/>
        <v>3936.6195454545459</v>
      </c>
      <c r="AC10" s="170">
        <f t="shared" si="1"/>
        <v>3936.6195454545459</v>
      </c>
      <c r="AD10" s="101">
        <f t="shared" si="2"/>
        <v>4330.281500000001</v>
      </c>
      <c r="AE10" s="101">
        <f t="shared" si="2"/>
        <v>4330.281500000001</v>
      </c>
      <c r="AF10" s="103">
        <f>'QLD Apr 2020'!BF6</f>
        <v>0</v>
      </c>
      <c r="AG10" s="104" t="str">
        <f>'QLD Apr 2020'!BG6</f>
        <v>n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</row>
    <row r="11" spans="1:148" ht="20" customHeight="1" thickBot="1" x14ac:dyDescent="0.25">
      <c r="A11" s="327"/>
      <c r="B11" s="180" t="str">
        <f>'QLD Apr 2020'!F7</f>
        <v>Origin Energy</v>
      </c>
      <c r="C11" s="180" t="str">
        <f>'QLD Apr 2020'!G7</f>
        <v>Business Flexi</v>
      </c>
      <c r="D11" s="106">
        <f>365*'QLD Apr 2020'!H7/100</f>
        <v>239.43999999999997</v>
      </c>
      <c r="E11" s="189">
        <f>IF('QLD Apr 2019'!AQ5=3,0.5,IF('QLD Apr 2019'!AQ5=2,0.33,0))</f>
        <v>0.5</v>
      </c>
      <c r="F11" s="189">
        <f t="shared" si="3"/>
        <v>0.5</v>
      </c>
      <c r="G11" s="106">
        <f>IF('QLD Apr 2019'!K5="",($C$5*E11/'QLD Apr 2019'!AQ5*'QLD Apr 2019'!W5/100)*'QLD Apr 2019'!AQ5,IF($C$5*E11/'QLD Apr 2019'!AQ5&gt;='QLD Apr 2019'!L5,('QLD Apr 2019'!L5*'QLD Apr 2019'!W5/100)*'QLD Apr 2019'!AQ5,($C$5*E11/'QLD Apr 2019'!AQ5*'QLD Apr 2019'!W5/100)*'QLD Apr 2019'!AQ5))</f>
        <v>1382.4</v>
      </c>
      <c r="H11" s="106">
        <f>IF(AND('QLD Apr 2019'!L5&gt;0,'QLD Apr 2019'!M5&gt;0),IF($C$5*E11/'QLD Apr 2019'!AQ5&lt;'QLD Apr 2019'!L5,0,IF(($C$5*E11/'QLD Apr 2019'!AQ5-'QLD Apr 2019'!L5)&lt;=('QLD Apr 2019'!M5+'QLD Apr 2019'!L5),((($C$5*E11/'QLD Apr 2019'!AQ5-'QLD Apr 2019'!L5)*'QLD Apr 2019'!X5/100))*'QLD Apr 2019'!AQ5,((('QLD Apr 2019'!M5)*'QLD Apr 2019'!X5/100)*'QLD Apr 2019'!AQ5))),0)</f>
        <v>495.60000000000014</v>
      </c>
      <c r="I11" s="106">
        <f>IF(AND('QLD Apr 2019'!M5&gt;0,'QLD Apr 2019'!N5&gt;0),IF($C$5*E11/'QLD Apr 2019'!AQ5&lt;('QLD Apr 2019'!L5+'QLD Apr 2019'!M5),0,IF(($C$5*E11/'QLD Apr 2019'!AQ5-'QLD Apr 2019'!L5+'QLD Apr 2019'!M5)&lt;=('QLD Apr 2019'!L5+'QLD Apr 2019'!M5+'QLD Apr 2019'!N5),((($C$5*E11/'QLD Apr 2019'!AQ5-('QLD Apr 2019'!L5+'QLD Apr 2019'!M5))*'QLD Apr 2019'!Y5/100))*'QLD Apr 2019'!AQ5,('QLD Apr 2019'!N5*'QLD Apr 2019'!Y5/100)*'QLD Apr 2019'!AQ5)),0)</f>
        <v>0</v>
      </c>
      <c r="J11" s="106">
        <f>IF(AND('QLD Apr 2019'!N5&gt;0,'QLD Apr 2019'!O5&gt;0),IF($C$5*E11/'QLD Apr 2019'!AQ5&lt;('QLD Apr 2019'!L5+'QLD Apr 2019'!M5+'QLD Apr 2019'!N5),0,IF(($C$5*E11/'QLD Apr 2019'!AQ5-'QLD Apr 2019'!L5+'QLD Apr 2019'!M5+'QLD Apr 2019'!N5)&lt;=('QLD Apr 2019'!L5+'QLD Apr 2019'!M5+'QLD Apr 2019'!N5+'QLD Apr 2019'!O5),(($C$5*E11/'QLD Apr 2019'!AQ5-('QLD Apr 2019'!L5+'QLD Apr 2019'!M5+'QLD Apr 2019'!N5))*'QLD Apr 2019'!Z5/100)*'QLD Apr 2019'!AQ5,('QLD Apr 2019'!O5*'QLD Apr 2019'!Z5/100)*'QLD Apr 2019'!AQ5)),0)</f>
        <v>0</v>
      </c>
      <c r="K11" s="106">
        <f>IF(AND('QLD Apr 2019'!O5&gt;0,'QLD Apr 2019'!P5&gt;0),IF($C$5*E11/'QLD Apr 2019'!AQ5&lt;('QLD Apr 2019'!L5+'QLD Apr 2019'!M5+'QLD Apr 2019'!N5+'QLD Apr 2019'!O5),0,IF(($C$5*E11/'QLD Apr 2019'!AQ5-'QLD Apr 2019'!L5+'QLD Apr 2019'!M5+'QLD Apr 2019'!N5+'QLD Apr 2019'!O5)&lt;=('QLD Apr 2019'!L5+'QLD Apr 2019'!M5+'QLD Apr 2019'!N5+'QLD Apr 2019'!O5+'QLD Apr 2019'!P5),(($C$5*E11/'QLD Apr 2019'!AQ5-('QLD Apr 2019'!L5+'QLD Apr 2019'!M5+'QLD Apr 2019'!N5+'QLD Apr 2019'!O5))*'QLD Apr 2019'!AA5/100)*'QLD Apr 2019'!AQ5,('QLD Apr 2019'!P5*'QLD Apr 2019'!AA5/100)*'QLD Apr 2019'!AQ5)),0)</f>
        <v>0</v>
      </c>
      <c r="L11" s="106">
        <f>IF(AND('QLD Apr 2019'!P5&gt;0,'QLD Apr 2019'!O5&gt;0),IF(($C$5*E11/'QLD Apr 2019'!AQ5&lt;SUM('QLD Apr 2019'!L5:P5)),(0),($C$5*E11/'QLD Apr 2019'!AQ5-SUM('QLD Apr 2019'!L5:P5))*'QLD Apr 2019'!AB5/100)* 'QLD Apr 2019'!AQ5,IF(AND('QLD Apr 2019'!O5&gt;0,'QLD Apr 2019'!P5=""),IF(($C$5*E11/'QLD Apr 2019'!AQ5&lt; SUM('QLD Apr 2019'!L5:O5)),(0),($C$5*E11/'QLD Apr 2019'!AQ5-SUM('QLD Apr 2019'!L5:O5))*'QLD Apr 2019'!AA5/100)* 'QLD Apr 2019'!AQ5,IF(AND('QLD Apr 2019'!N5&gt;0,'QLD Apr 2019'!O5=""),IF(($C$5*E11/'QLD Apr 2019'!AQ5&lt; SUM('QLD Apr 2019'!L5:N5)),(0),($C$5*E11/'QLD Apr 2019'!AQ5-SUM('QLD Apr 2019'!L5:N5))*'QLD Apr 2019'!Z5/100)* 'QLD Apr 2019'!AQ5,IF(AND('QLD Apr 2019'!M5&gt;0,'QLD Apr 2019'!N5=""),IF(($C$5*E11/'QLD Apr 2019'!AQ5&lt;'QLD Apr 2019'!M5+'QLD Apr 2019'!L5),(0),(($C$5*E11/'QLD Apr 2019'!AQ5-('QLD Apr 2019'!M5+'QLD Apr 2019'!L5))*'QLD Apr 2019'!Y5/100))*'QLD Apr 2019'!AQ5,IF(AND('QLD Apr 2019'!L5&gt;0,'QLD Apr 2019'!M5=""&gt;0),IF(($C$5*E11/'QLD Apr 2019'!AQ5&lt;'QLD Apr 2019'!L5),(0),($C$5*E11/'QLD Apr 2019'!AQ5-'QLD Apr 2019'!L5)*'QLD Apr 2019'!X5/100)*'QLD Apr 2019'!AQ5,0)))))</f>
        <v>0</v>
      </c>
      <c r="M11" s="106">
        <f>IF('QLD Apr 2019'!K5="",($C$5*F11/'QLD Apr 2019'!AR5*'QLD Apr 2019'!AC5/100)*'QLD Apr 2019'!AR5,IF($C$5*F11/'QLD Apr 2019'!AR5&gt;='QLD Apr 2019'!L5,('QLD Apr 2019'!L5*'QLD Apr 2019'!AC5/100)*'QLD Apr 2019'!AR5,($C$5*F11/'QLD Apr 2019'!AR5*'QLD Apr 2019'!AC5/100)*'QLD Apr 2019'!AR5))</f>
        <v>1382.4</v>
      </c>
      <c r="N11" s="106">
        <f>IF(AND('QLD Apr 2019'!L5&gt;0,'QLD Apr 2019'!M5&gt;0),IF($C$5*F11/'QLD Apr 2019'!AR5&lt;'QLD Apr 2019'!L5,0,IF(($C$5*F11/'QLD Apr 2019'!AR5-'QLD Apr 2019'!L5)&lt;=('QLD Apr 2019'!M5+'QLD Apr 2019'!L5),((($C$5*F11/'QLD Apr 2019'!AR5-'QLD Apr 2019'!L5)*'QLD Apr 2019'!AD5/100))*'QLD Apr 2019'!AR5,((('QLD Apr 2019'!M5)*'QLD Apr 2019'!AD5/100)*'QLD Apr 2019'!AR5))),0)</f>
        <v>495.60000000000014</v>
      </c>
      <c r="O11" s="106">
        <f>IF(AND('QLD Apr 2019'!M5&gt;0,'QLD Apr 2019'!N5&gt;0),IF($C$5*F11/'QLD Apr 2019'!AR5&lt;('QLD Apr 2019'!L5+'QLD Apr 2019'!M5),0,IF(($C$5*F11/'QLD Apr 2019'!AR5-'QLD Apr 2019'!L5+'QLD Apr 2019'!M5)&lt;=('QLD Apr 2019'!L5+'QLD Apr 2019'!M5+'QLD Apr 2019'!N5),((($C$5*F11/'QLD Apr 2019'!AR5-('QLD Apr 2019'!L5+'QLD Apr 2019'!M5))*'QLD Apr 2019'!AE5/100))*'QLD Apr 2019'!AR5,('QLD Apr 2019'!N5*'QLD Apr 2019'!AE5/100)*'QLD Apr 2019'!AR5)),0)</f>
        <v>0</v>
      </c>
      <c r="P11" s="106">
        <f>IF(AND('QLD Apr 2019'!N5&gt;0,'QLD Apr 2019'!O5&gt;0),IF($C$5*F11/'QLD Apr 2019'!AR5&lt;('QLD Apr 2019'!L5+'QLD Apr 2019'!M5+'QLD Apr 2019'!N5),0,IF(($C$5*F11/'QLD Apr 2019'!AR5-'QLD Apr 2019'!L5+'QLD Apr 2019'!M5+'QLD Apr 2019'!N5)&lt;=('QLD Apr 2019'!L5+'QLD Apr 2019'!M5+'QLD Apr 2019'!N5+'QLD Apr 2019'!O5),(($C$5*F11/'QLD Apr 2019'!AR5-('QLD Apr 2019'!L5+'QLD Apr 2019'!M5+'QLD Apr 2019'!N5))*'QLD Apr 2019'!AF5/100)*'QLD Apr 2019'!AR5,('QLD Apr 2019'!O5*'QLD Apr 2019'!AF5/100)*'QLD Apr 2019'!AR5)),0)</f>
        <v>0</v>
      </c>
      <c r="Q11" s="106">
        <f>IF(AND('QLD Apr 2019'!P5&gt;0,'QLD Apr 2019'!P5&gt;0),IF($C$5*F11/'QLD Apr 2019'!AR5&lt;('QLD Apr 2019'!L5+'QLD Apr 2019'!M5+'QLD Apr 2019'!N5+'QLD Apr 2019'!O5),0,IF(($C$5*F11/'QLD Apr 2019'!AR5-'QLD Apr 2019'!L5+'QLD Apr 2019'!M5+'QLD Apr 2019'!N5+'QLD Apr 2019'!O5)&lt;=('QLD Apr 2019'!L5+'QLD Apr 2019'!M5+'QLD Apr 2019'!N5+'QLD Apr 2019'!O5+'QLD Apr 2019'!P5),(($C$5*F11/'QLD Apr 2019'!AR5-('QLD Apr 2019'!L5+'QLD Apr 2019'!M5+'QLD Apr 2019'!N5+'QLD Apr 2019'!O5))*'QLD Apr 2019'!AG5/100)*'QLD Apr 2019'!AR5,('QLD Apr 2019'!P5*'QLD Apr 2019'!AG5/100)*'QLD Apr 2019'!AR5)),0)</f>
        <v>0</v>
      </c>
      <c r="R11" s="106">
        <f>IF(AND('QLD Apr 2019'!P5&gt;0,'QLD Apr 2019'!O5&gt;0),IF(($C$5*F11/'QLD Apr 2019'!AR5&lt;SUM('QLD Apr 2019'!L5:P5)),(0),($C$5*F11/'QLD Apr 2019'!AR5-SUM('QLD Apr 2019'!L5:P5))*'QLD Apr 2019'!AB5/100)* 'QLD Apr 2019'!AR5,IF(AND('QLD Apr 2019'!O5&gt;0,'QLD Apr 2019'!P5=""),IF(($C$5*F11/'QLD Apr 2019'!AR5&lt; SUM('QLD Apr 2019'!L5:O5)),(0),($C$5*F11/'QLD Apr 2019'!AR5-SUM('QLD Apr 2019'!L5:O5))*'QLD Apr 2019'!AG5/100)* 'QLD Apr 2019'!AR5,IF(AND('QLD Apr 2019'!N5&gt;0,'QLD Apr 2019'!O5=""),IF(($C$5*F11/'QLD Apr 2019'!AR5&lt; SUM('QLD Apr 2019'!L5:N5)),(0),($C$5*F11/'QLD Apr 2019'!AR5-SUM('QLD Apr 2019'!L5:N5))*'QLD Apr 2019'!AF5/100)* 'QLD Apr 2019'!AR5,IF(AND('QLD Apr 2019'!M5&gt;0,'QLD Apr 2019'!N5=""),IF(($C$5*F11/'QLD Apr 2019'!AR5&lt;'QLD Apr 2019'!M5+'QLD Apr 2019'!L5),(0),(($C$5*F11/'QLD Apr 2019'!AR5-('QLD Apr 2019'!M5+'QLD Apr 2019'!L5))*'QLD Apr 2019'!AE5/100))*'QLD Apr 2019'!AR5,IF(AND('QLD Apr 2019'!L5&gt;0,'QLD Apr 2019'!M5=""&gt;0),IF(($C$5*F11/'QLD Apr 2019'!AR5&lt;'QLD Apr 2019'!L5),(0),($C$5*F11/'QLD Apr 2019'!AR5-'QLD Apr 2019'!L5)*'QLD Apr 2019'!AD5/100)*'QLD Apr 2019'!AR5,0)))))</f>
        <v>0</v>
      </c>
      <c r="S11" s="176">
        <f t="shared" si="8"/>
        <v>3756.0000000000009</v>
      </c>
      <c r="T11" s="193">
        <f t="shared" si="9"/>
        <v>3995.440000000001</v>
      </c>
      <c r="U11" s="109">
        <f t="shared" si="6"/>
        <v>4394.9840000000013</v>
      </c>
      <c r="V11" s="110">
        <f>'QLD Apr 2020'!AT7</f>
        <v>0</v>
      </c>
      <c r="W11" s="110">
        <f>'QLD Apr 2020'!AU7</f>
        <v>8</v>
      </c>
      <c r="X11" s="110">
        <f>'QLD Apr 2020'!AV7</f>
        <v>0</v>
      </c>
      <c r="Y11" s="110">
        <f>'QLD Apr 2020'!AW7</f>
        <v>0</v>
      </c>
      <c r="Z11" s="198" t="str">
        <f t="shared" ref="Z11:Z13" si="10">IF(SUM(V11:Y11)=0,"No discount",IF(V11&gt;0,"Guaranteed off bill",IF(W11&gt;0,"Guaranteed off usage",IF(X11&gt;0,"Pay-on-time off bill","Pay-on-time off usage"))))</f>
        <v>Guaranteed off usage</v>
      </c>
      <c r="AA11" s="198" t="s">
        <v>187</v>
      </c>
      <c r="AB11" s="200">
        <f t="shared" ref="AB11:AB13" si="11">IF(AND(Z11="Guaranteed off bill",AA11="Inclusive"),((T11*1.1)-((T11*1.1)*V11/100))/1.1,IF(AND(Z11="Guaranteed off usage",AA11="Inclusive"),((T11*1.1)-((S11*1.1)*W11/100))/1.1,IF(AND(Z11="Guaranteed off bill",AA11="Exclusive"),T11-(T11*V11/100),IF(AND(Z11="Guaranteed off usage",AA11="Exclusive"),T11-(S11*W11/100),IF(AA11="Inclusive",((T11*1.1))/1.1,T11)))))</f>
        <v>3694.9600000000009</v>
      </c>
      <c r="AC11" s="201">
        <f t="shared" ref="AC11:AC13" si="12">IF(AND(Z11="Pay-on-time off bill",AA11="Inclusive"),((AB11*1.1)-((AB11*1.1)*X11/100))/1.1,IF(AND(Z11="Pay-on-time off usage",AA11="Inclusive"),((AB11*1.1)-((S11*1.1)*Y11/100))/1.1,IF(AND(Z11="Pay-on-time off bill",AA11="Exclusive"),AB11-(AB11*X11/100),IF(AND(Z11="Pay-on-time off usage",AA11="Exclusive"),AB11-(S11*Y11/100),IF(AA11="Inclusive",((AB11*1.1))/1.1,AB11)))))</f>
        <v>3694.9600000000009</v>
      </c>
      <c r="AD11" s="109">
        <f t="shared" ref="AD11:AD13" si="13">AB11*1.1</f>
        <v>4064.4560000000015</v>
      </c>
      <c r="AE11" s="109">
        <f t="shared" ref="AE11:AE13" si="14">AC11*1.1</f>
        <v>4064.4560000000015</v>
      </c>
      <c r="AF11" s="111">
        <f>'QLD Apr 2020'!BF7</f>
        <v>12</v>
      </c>
      <c r="AG11" s="112" t="str">
        <f>'QLD Apr 2020'!BG7</f>
        <v>y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</row>
    <row r="12" spans="1:148" ht="20" customHeight="1" thickTop="1" thickBot="1" x14ac:dyDescent="0.25">
      <c r="A12" s="183" t="str">
        <f>'QLD Apr 2020'!D10</f>
        <v>Envestra Northern</v>
      </c>
      <c r="B12" s="184" t="str">
        <f>'QLD Apr 2020'!F10</f>
        <v>Origin Energy</v>
      </c>
      <c r="C12" s="184" t="str">
        <f>'QLD Apr 2020'!G10</f>
        <v>Business Flexi</v>
      </c>
      <c r="D12" s="114">
        <f>365*'QLD Apr 2020'!H10/100</f>
        <v>233.56681818181815</v>
      </c>
      <c r="E12" s="203">
        <f>IF('QLD Apr 2019'!AQ6=3,0.5,IF('QLD Apr 2019'!AQ6=2,0.33,0))</f>
        <v>0.5</v>
      </c>
      <c r="F12" s="203">
        <f t="shared" si="3"/>
        <v>0.5</v>
      </c>
      <c r="G12" s="114">
        <f>IF('QLD Apr 2019'!K6="",($C$5*E12/'QLD Apr 2019'!AQ6*'QLD Apr 2019'!W6/100)*'QLD Apr 2019'!AQ6,IF($C$5*E12/'QLD Apr 2019'!AQ6&gt;='QLD Apr 2019'!L6,('QLD Apr 2019'!L6*'QLD Apr 2019'!W6/100)*'QLD Apr 2019'!AQ6,($C$5*E12/'QLD Apr 2019'!AQ6*'QLD Apr 2019'!W6/100)*'QLD Apr 2019'!AQ6))</f>
        <v>1456.92</v>
      </c>
      <c r="H12" s="114">
        <f>IF(AND('QLD Apr 2019'!L6&gt;0,'QLD Apr 2019'!M6&gt;0),IF($C$5*E12/'QLD Apr 2019'!AQ6&lt;'QLD Apr 2019'!L6,0,IF(($C$5*E12/'QLD Apr 2019'!AQ6-'QLD Apr 2019'!L6)&lt;=('QLD Apr 2019'!M6+'QLD Apr 2019'!L6),((($C$5*E12/'QLD Apr 2019'!AQ6-'QLD Apr 2019'!L6)*'QLD Apr 2019'!X6/100))*'QLD Apr 2019'!AQ6,((('QLD Apr 2019'!M6)*'QLD Apr 2019'!X6/100)*'QLD Apr 2019'!AQ6))),0)</f>
        <v>530.46000000000015</v>
      </c>
      <c r="I12" s="114">
        <f>IF(AND('QLD Apr 2019'!M6&gt;0,'QLD Apr 2019'!N6&gt;0),IF($C$5*E12/'QLD Apr 2019'!AQ6&lt;('QLD Apr 2019'!L6+'QLD Apr 2019'!M6),0,IF(($C$5*E12/'QLD Apr 2019'!AQ6-'QLD Apr 2019'!L6+'QLD Apr 2019'!M6)&lt;=('QLD Apr 2019'!L6+'QLD Apr 2019'!M6+'QLD Apr 2019'!N6),((($C$5*E12/'QLD Apr 2019'!AQ6-('QLD Apr 2019'!L6+'QLD Apr 2019'!M6))*'QLD Apr 2019'!Y6/100))*'QLD Apr 2019'!AQ6,('QLD Apr 2019'!N6*'QLD Apr 2019'!Y6/100)*'QLD Apr 2019'!AQ6)),0)</f>
        <v>0</v>
      </c>
      <c r="J12" s="114">
        <f>IF(AND('QLD Apr 2019'!N6&gt;0,'QLD Apr 2019'!O6&gt;0),IF($C$5*E12/'QLD Apr 2019'!AQ6&lt;('QLD Apr 2019'!L6+'QLD Apr 2019'!M6+'QLD Apr 2019'!N6),0,IF(($C$5*E12/'QLD Apr 2019'!AQ6-'QLD Apr 2019'!L6+'QLD Apr 2019'!M6+'QLD Apr 2019'!N6)&lt;=('QLD Apr 2019'!L6+'QLD Apr 2019'!M6+'QLD Apr 2019'!N6+'QLD Apr 2019'!O6),(($C$5*E12/'QLD Apr 2019'!AQ6-('QLD Apr 2019'!L6+'QLD Apr 2019'!M6+'QLD Apr 2019'!N6))*'QLD Apr 2019'!Z6/100)*'QLD Apr 2019'!AQ6,('QLD Apr 2019'!O6*'QLD Apr 2019'!Z6/100)*'QLD Apr 2019'!AQ6)),0)</f>
        <v>0</v>
      </c>
      <c r="K12" s="114">
        <f>IF(AND('QLD Apr 2019'!O6&gt;0,'QLD Apr 2019'!P6&gt;0),IF($C$5*E12/'QLD Apr 2019'!AQ6&lt;('QLD Apr 2019'!L6+'QLD Apr 2019'!M6+'QLD Apr 2019'!N6+'QLD Apr 2019'!O6),0,IF(($C$5*E12/'QLD Apr 2019'!AQ6-'QLD Apr 2019'!L6+'QLD Apr 2019'!M6+'QLD Apr 2019'!N6+'QLD Apr 2019'!O6)&lt;=('QLD Apr 2019'!L6+'QLD Apr 2019'!M6+'QLD Apr 2019'!N6+'QLD Apr 2019'!O6+'QLD Apr 2019'!P6),(($C$5*E12/'QLD Apr 2019'!AQ6-('QLD Apr 2019'!L6+'QLD Apr 2019'!M6+'QLD Apr 2019'!N6+'QLD Apr 2019'!O6))*'QLD Apr 2019'!AA6/100)*'QLD Apr 2019'!AQ6,('QLD Apr 2019'!P6*'QLD Apr 2019'!AA6/100)*'QLD Apr 2019'!AQ6)),0)</f>
        <v>0</v>
      </c>
      <c r="L12" s="114">
        <f>IF(AND('QLD Apr 2019'!P6&gt;0,'QLD Apr 2019'!O6&gt;0),IF(($C$5*E12/'QLD Apr 2019'!AQ6&lt;SUM('QLD Apr 2019'!L6:P6)),(0),($C$5*E12/'QLD Apr 2019'!AQ6-SUM('QLD Apr 2019'!L6:P6))*'QLD Apr 2019'!AB6/100)* 'QLD Apr 2019'!AQ6,IF(AND('QLD Apr 2019'!O6&gt;0,'QLD Apr 2019'!P6=""),IF(($C$5*E12/'QLD Apr 2019'!AQ6&lt; SUM('QLD Apr 2019'!L6:O6)),(0),($C$5*E12/'QLD Apr 2019'!AQ6-SUM('QLD Apr 2019'!L6:O6))*'QLD Apr 2019'!AA6/100)* 'QLD Apr 2019'!AQ6,IF(AND('QLD Apr 2019'!N6&gt;0,'QLD Apr 2019'!O6=""),IF(($C$5*E12/'QLD Apr 2019'!AQ6&lt; SUM('QLD Apr 2019'!L6:N6)),(0),($C$5*E12/'QLD Apr 2019'!AQ6-SUM('QLD Apr 2019'!L6:N6))*'QLD Apr 2019'!Z6/100)* 'QLD Apr 2019'!AQ6,IF(AND('QLD Apr 2019'!M6&gt;0,'QLD Apr 2019'!N6=""),IF(($C$5*E12/'QLD Apr 2019'!AQ6&lt;'QLD Apr 2019'!M6+'QLD Apr 2019'!L6),(0),(($C$5*E12/'QLD Apr 2019'!AQ6-('QLD Apr 2019'!M6+'QLD Apr 2019'!L6))*'QLD Apr 2019'!Y6/100))*'QLD Apr 2019'!AQ6,IF(AND('QLD Apr 2019'!L6&gt;0,'QLD Apr 2019'!M6=""&gt;0),IF(($C$5*E12/'QLD Apr 2019'!AQ6&lt;'QLD Apr 2019'!L6),(0),($C$5*E12/'QLD Apr 2019'!AQ6-'QLD Apr 2019'!L6)*'QLD Apr 2019'!X6/100)*'QLD Apr 2019'!AQ6,0)))))</f>
        <v>0</v>
      </c>
      <c r="M12" s="114">
        <f>IF('QLD Apr 2019'!K6="",($C$5*F12/'QLD Apr 2019'!AR6*'QLD Apr 2019'!AC6/100)*'QLD Apr 2019'!AR6,IF($C$5*F12/'QLD Apr 2019'!AR6&gt;='QLD Apr 2019'!L6,('QLD Apr 2019'!L6*'QLD Apr 2019'!AC6/100)*'QLD Apr 2019'!AR6,($C$5*F12/'QLD Apr 2019'!AR6*'QLD Apr 2019'!AC6/100)*'QLD Apr 2019'!AR6))</f>
        <v>1456.92</v>
      </c>
      <c r="N12" s="114">
        <f>IF(AND('QLD Apr 2019'!L6&gt;0,'QLD Apr 2019'!M6&gt;0),IF($C$5*F12/'QLD Apr 2019'!AR6&lt;'QLD Apr 2019'!L6,0,IF(($C$5*F12/'QLD Apr 2019'!AR6-'QLD Apr 2019'!L6)&lt;=('QLD Apr 2019'!M6+'QLD Apr 2019'!L6),((($C$5*F12/'QLD Apr 2019'!AR6-'QLD Apr 2019'!L6)*'QLD Apr 2019'!AD6/100))*'QLD Apr 2019'!AR6,((('QLD Apr 2019'!M6)*'QLD Apr 2019'!AD6/100)*'QLD Apr 2019'!AR6))),0)</f>
        <v>530.46000000000015</v>
      </c>
      <c r="O12" s="114">
        <f>IF(AND('QLD Apr 2019'!M6&gt;0,'QLD Apr 2019'!N6&gt;0),IF($C$5*F12/'QLD Apr 2019'!AR6&lt;('QLD Apr 2019'!L6+'QLD Apr 2019'!M6),0,IF(($C$5*F12/'QLD Apr 2019'!AR6-'QLD Apr 2019'!L6+'QLD Apr 2019'!M6)&lt;=('QLD Apr 2019'!L6+'QLD Apr 2019'!M6+'QLD Apr 2019'!N6),((($C$5*F12/'QLD Apr 2019'!AR6-('QLD Apr 2019'!L6+'QLD Apr 2019'!M6))*'QLD Apr 2019'!AE6/100))*'QLD Apr 2019'!AR6,('QLD Apr 2019'!N6*'QLD Apr 2019'!AE6/100)*'QLD Apr 2019'!AR6)),0)</f>
        <v>0</v>
      </c>
      <c r="P12" s="114">
        <f>IF(AND('QLD Apr 2019'!N6&gt;0,'QLD Apr 2019'!O6&gt;0),IF($C$5*F12/'QLD Apr 2019'!AR6&lt;('QLD Apr 2019'!L6+'QLD Apr 2019'!M6+'QLD Apr 2019'!N6),0,IF(($C$5*F12/'QLD Apr 2019'!AR6-'QLD Apr 2019'!L6+'QLD Apr 2019'!M6+'QLD Apr 2019'!N6)&lt;=('QLD Apr 2019'!L6+'QLD Apr 2019'!M6+'QLD Apr 2019'!N6+'QLD Apr 2019'!O6),(($C$5*F12/'QLD Apr 2019'!AR6-('QLD Apr 2019'!L6+'QLD Apr 2019'!M6+'QLD Apr 2019'!N6))*'QLD Apr 2019'!AF6/100)*'QLD Apr 2019'!AR6,('QLD Apr 2019'!O6*'QLD Apr 2019'!AF6/100)*'QLD Apr 2019'!AR6)),0)</f>
        <v>0</v>
      </c>
      <c r="Q12" s="114">
        <f>IF(AND('QLD Apr 2019'!P6&gt;0,'QLD Apr 2019'!P6&gt;0),IF($C$5*F12/'QLD Apr 2019'!AR6&lt;('QLD Apr 2019'!L6+'QLD Apr 2019'!M6+'QLD Apr 2019'!N6+'QLD Apr 2019'!O6),0,IF(($C$5*F12/'QLD Apr 2019'!AR6-'QLD Apr 2019'!L6+'QLD Apr 2019'!M6+'QLD Apr 2019'!N6+'QLD Apr 2019'!O6)&lt;=('QLD Apr 2019'!L6+'QLD Apr 2019'!M6+'QLD Apr 2019'!N6+'QLD Apr 2019'!O6+'QLD Apr 2019'!P6),(($C$5*F12/'QLD Apr 2019'!AR6-('QLD Apr 2019'!L6+'QLD Apr 2019'!M6+'QLD Apr 2019'!N6+'QLD Apr 2019'!O6))*'QLD Apr 2019'!AG6/100)*'QLD Apr 2019'!AR6,('QLD Apr 2019'!P6*'QLD Apr 2019'!AG6/100)*'QLD Apr 2019'!AR6)),0)</f>
        <v>0</v>
      </c>
      <c r="R12" s="114">
        <f>IF(AND('QLD Apr 2019'!P6&gt;0,'QLD Apr 2019'!O6&gt;0),IF(($C$5*F12/'QLD Apr 2019'!AR6&lt;SUM('QLD Apr 2019'!L6:P6)),(0),($C$5*F12/'QLD Apr 2019'!AR6-SUM('QLD Apr 2019'!L6:P6))*'QLD Apr 2019'!AB6/100)* 'QLD Apr 2019'!AR6,IF(AND('QLD Apr 2019'!O6&gt;0,'QLD Apr 2019'!P6=""),IF(($C$5*F12/'QLD Apr 2019'!AR6&lt; SUM('QLD Apr 2019'!L6:O6)),(0),($C$5*F12/'QLD Apr 2019'!AR6-SUM('QLD Apr 2019'!L6:O6))*'QLD Apr 2019'!AG6/100)* 'QLD Apr 2019'!AR6,IF(AND('QLD Apr 2019'!N6&gt;0,'QLD Apr 2019'!O6=""),IF(($C$5*F12/'QLD Apr 2019'!AR6&lt; SUM('QLD Apr 2019'!L6:N6)),(0),($C$5*F12/'QLD Apr 2019'!AR6-SUM('QLD Apr 2019'!L6:N6))*'QLD Apr 2019'!AF6/100)* 'QLD Apr 2019'!AR6,IF(AND('QLD Apr 2019'!M6&gt;0,'QLD Apr 2019'!N6=""),IF(($C$5*F12/'QLD Apr 2019'!AR6&lt;'QLD Apr 2019'!M6+'QLD Apr 2019'!L6),(0),(($C$5*F12/'QLD Apr 2019'!AR6-('QLD Apr 2019'!M6+'QLD Apr 2019'!L6))*'QLD Apr 2019'!AE6/100))*'QLD Apr 2019'!AR6,IF(AND('QLD Apr 2019'!L6&gt;0,'QLD Apr 2019'!M6=""&gt;0),IF(($C$5*F12/'QLD Apr 2019'!AR6&lt;'QLD Apr 2019'!L6),(0),($C$5*F12/'QLD Apr 2019'!AR6-'QLD Apr 2019'!L6)*'QLD Apr 2019'!AD6/100)*'QLD Apr 2019'!AR6,0)))))</f>
        <v>0</v>
      </c>
      <c r="S12" s="177">
        <f t="shared" si="8"/>
        <v>3974.76</v>
      </c>
      <c r="T12" s="204">
        <f t="shared" si="9"/>
        <v>4208.3268181818185</v>
      </c>
      <c r="U12" s="117">
        <f t="shared" si="6"/>
        <v>4629.1595000000007</v>
      </c>
      <c r="V12" s="118">
        <f>'QLD Apr 2020'!AT10</f>
        <v>0</v>
      </c>
      <c r="W12" s="118">
        <f>'QLD Apr 2020'!AU10</f>
        <v>8</v>
      </c>
      <c r="X12" s="118">
        <f>'QLD Apr 2020'!AV10</f>
        <v>0</v>
      </c>
      <c r="Y12" s="118">
        <f>'QLD Apr 2020'!AW10</f>
        <v>0</v>
      </c>
      <c r="Z12" s="205" t="str">
        <f t="shared" si="10"/>
        <v>Guaranteed off usage</v>
      </c>
      <c r="AA12" s="205" t="s">
        <v>187</v>
      </c>
      <c r="AB12" s="200">
        <f t="shared" si="11"/>
        <v>3890.3460181818182</v>
      </c>
      <c r="AC12" s="201">
        <f t="shared" si="12"/>
        <v>3890.3460181818182</v>
      </c>
      <c r="AD12" s="109">
        <f t="shared" si="13"/>
        <v>4279.3806199999999</v>
      </c>
      <c r="AE12" s="109">
        <f t="shared" si="14"/>
        <v>4279.3806199999999</v>
      </c>
      <c r="AF12" s="119">
        <f>'QLD Apr 2020'!BF10</f>
        <v>12</v>
      </c>
      <c r="AG12" s="120" t="str">
        <f>'QLD Apr 2020'!BG10</f>
        <v>y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</row>
    <row r="13" spans="1:148" ht="20" customHeight="1" thickTop="1" thickBot="1" x14ac:dyDescent="0.25">
      <c r="A13" s="185" t="str">
        <f>'QLD Apr 2020'!D11</f>
        <v>Envestra Wide Bay</v>
      </c>
      <c r="B13" s="182" t="str">
        <f>'QLD Apr 2020'!F11</f>
        <v>AGL</v>
      </c>
      <c r="C13" s="182" t="str">
        <f>'QLD Apr 2020'!G11</f>
        <v>Business Essential Saver</v>
      </c>
      <c r="D13" s="122">
        <f>365*'QLD Apr 2020'!H11/100</f>
        <v>236.61954545454543</v>
      </c>
      <c r="E13" s="190">
        <f>IF('QLD Apr 2019'!AQ7=3,0.5,IF('QLD Apr 2019'!AQ7=2,0.33,0))</f>
        <v>0.5</v>
      </c>
      <c r="F13" s="190">
        <f t="shared" si="3"/>
        <v>0.5</v>
      </c>
      <c r="G13" s="122">
        <f>IF('QLD Apr 2019'!K7="",($C$5*E13/'QLD Apr 2019'!AQ7*'QLD Apr 2019'!W7/100)*'QLD Apr 2019'!AQ7,IF($C$5*E13/'QLD Apr 2019'!AQ7&gt;='QLD Apr 2019'!L7,('QLD Apr 2019'!L7*'QLD Apr 2019'!W7/100)*'QLD Apr 2019'!AQ7,($C$5*E13/'QLD Apr 2019'!AQ7*'QLD Apr 2019'!W7/100)*'QLD Apr 2019'!AQ7))</f>
        <v>1198.8000000000002</v>
      </c>
      <c r="H13" s="122">
        <f>IF(AND('QLD Apr 2019'!L7&gt;0,'QLD Apr 2019'!M7&gt;0),IF($C$5*E13/'QLD Apr 2019'!AQ7&lt;'QLD Apr 2019'!L7,0,IF(($C$5*E13/'QLD Apr 2019'!AQ7-'QLD Apr 2019'!L7)&lt;=('QLD Apr 2019'!M7+'QLD Apr 2019'!L7),((($C$5*E13/'QLD Apr 2019'!AQ7-'QLD Apr 2019'!L7)*'QLD Apr 2019'!X7/100))*'QLD Apr 2019'!AQ7,((('QLD Apr 2019'!M7)*'QLD Apr 2019'!X7/100)*'QLD Apr 2019'!AQ7))),0)</f>
        <v>0</v>
      </c>
      <c r="I13" s="122">
        <f>IF(AND('QLD Apr 2019'!M7&gt;0,'QLD Apr 2019'!N7&gt;0),IF($C$5*E13/'QLD Apr 2019'!AQ7&lt;('QLD Apr 2019'!L7+'QLD Apr 2019'!M7),0,IF(($C$5*E13/'QLD Apr 2019'!AQ7-'QLD Apr 2019'!L7+'QLD Apr 2019'!M7)&lt;=('QLD Apr 2019'!L7+'QLD Apr 2019'!M7+'QLD Apr 2019'!N7),((($C$5*E13/'QLD Apr 2019'!AQ7-('QLD Apr 2019'!L7+'QLD Apr 2019'!M7))*'QLD Apr 2019'!Y7/100))*'QLD Apr 2019'!AQ7,('QLD Apr 2019'!N7*'QLD Apr 2019'!Y7/100)*'QLD Apr 2019'!AQ7)),0)</f>
        <v>0</v>
      </c>
      <c r="J13" s="122">
        <f>IF(AND('QLD Apr 2019'!N7&gt;0,'QLD Apr 2019'!O7&gt;0),IF($C$5*E13/'QLD Apr 2019'!AQ7&lt;('QLD Apr 2019'!L7+'QLD Apr 2019'!M7+'QLD Apr 2019'!N7),0,IF(($C$5*E13/'QLD Apr 2019'!AQ7-'QLD Apr 2019'!L7+'QLD Apr 2019'!M7+'QLD Apr 2019'!N7)&lt;=('QLD Apr 2019'!L7+'QLD Apr 2019'!M7+'QLD Apr 2019'!N7+'QLD Apr 2019'!O7),(($C$5*E13/'QLD Apr 2019'!AQ7-('QLD Apr 2019'!L7+'QLD Apr 2019'!M7+'QLD Apr 2019'!N7))*'QLD Apr 2019'!Z7/100)*'QLD Apr 2019'!AQ7,('QLD Apr 2019'!O7*'QLD Apr 2019'!Z7/100)*'QLD Apr 2019'!AQ7)),0)</f>
        <v>0</v>
      </c>
      <c r="K13" s="122">
        <f>IF(AND('QLD Apr 2019'!O7&gt;0,'QLD Apr 2019'!P7&gt;0),IF($C$5*E13/'QLD Apr 2019'!AQ7&lt;('QLD Apr 2019'!L7+'QLD Apr 2019'!M7+'QLD Apr 2019'!N7+'QLD Apr 2019'!O7),0,IF(($C$5*E13/'QLD Apr 2019'!AQ7-'QLD Apr 2019'!L7+'QLD Apr 2019'!M7+'QLD Apr 2019'!N7+'QLD Apr 2019'!O7)&lt;=('QLD Apr 2019'!L7+'QLD Apr 2019'!M7+'QLD Apr 2019'!N7+'QLD Apr 2019'!O7+'QLD Apr 2019'!P7),(($C$5*E13/'QLD Apr 2019'!AQ7-('QLD Apr 2019'!L7+'QLD Apr 2019'!M7+'QLD Apr 2019'!N7+'QLD Apr 2019'!O7))*'QLD Apr 2019'!AA7/100)*'QLD Apr 2019'!AQ7,('QLD Apr 2019'!P7*'QLD Apr 2019'!AA7/100)*'QLD Apr 2019'!AQ7)),0)</f>
        <v>0</v>
      </c>
      <c r="L13" s="122">
        <f>IF(AND('QLD Apr 2019'!P7&gt;0,'QLD Apr 2019'!O7&gt;0),IF(($C$5*E13/'QLD Apr 2019'!AQ7&lt;SUM('QLD Apr 2019'!L7:P7)),(0),($C$5*E13/'QLD Apr 2019'!AQ7-SUM('QLD Apr 2019'!L7:P7))*'QLD Apr 2019'!AB7/100)* 'QLD Apr 2019'!AQ7,IF(AND('QLD Apr 2019'!O7&gt;0,'QLD Apr 2019'!P7=""),IF(($C$5*E13/'QLD Apr 2019'!AQ7&lt; SUM('QLD Apr 2019'!L7:O7)),(0),($C$5*E13/'QLD Apr 2019'!AQ7-SUM('QLD Apr 2019'!L7:O7))*'QLD Apr 2019'!AA7/100)* 'QLD Apr 2019'!AQ7,IF(AND('QLD Apr 2019'!N7&gt;0,'QLD Apr 2019'!O7=""),IF(($C$5*E13/'QLD Apr 2019'!AQ7&lt; SUM('QLD Apr 2019'!L7:N7)),(0),($C$5*E13/'QLD Apr 2019'!AQ7-SUM('QLD Apr 2019'!L7:N7))*'QLD Apr 2019'!Z7/100)* 'QLD Apr 2019'!AQ7,IF(AND('QLD Apr 2019'!M7&gt;0,'QLD Apr 2019'!N7=""),IF(($C$5*E13/'QLD Apr 2019'!AQ7&lt;'QLD Apr 2019'!M7+'QLD Apr 2019'!L7),(0),(($C$5*E13/'QLD Apr 2019'!AQ7-('QLD Apr 2019'!M7+'QLD Apr 2019'!L7))*'QLD Apr 2019'!Y7/100))*'QLD Apr 2019'!AQ7,IF(AND('QLD Apr 2019'!L7&gt;0,'QLD Apr 2019'!M7=""&gt;0),IF(($C$5*E13/'QLD Apr 2019'!AQ7&lt;'QLD Apr 2019'!L7),(0),($C$5*E13/'QLD Apr 2019'!AQ7-'QLD Apr 2019'!L7)*'QLD Apr 2019'!X7/100)*'QLD Apr 2019'!AQ7,0)))))</f>
        <v>455.00000000000011</v>
      </c>
      <c r="M13" s="122">
        <f>IF('QLD Apr 2019'!K7="",($C$5*F13/'QLD Apr 2019'!AR7*'QLD Apr 2019'!AC7/100)*'QLD Apr 2019'!AR7,IF($C$5*F13/'QLD Apr 2019'!AR7&gt;='QLD Apr 2019'!L7,('QLD Apr 2019'!L7*'QLD Apr 2019'!AC7/100)*'QLD Apr 2019'!AR7,($C$5*F13/'QLD Apr 2019'!AR7*'QLD Apr 2019'!AC7/100)*'QLD Apr 2019'!AR7))</f>
        <v>1198.8000000000002</v>
      </c>
      <c r="N13" s="122">
        <f>IF(AND('QLD Apr 2019'!L7&gt;0,'QLD Apr 2019'!M7&gt;0),IF($C$5*F13/'QLD Apr 2019'!AR7&lt;'QLD Apr 2019'!L7,0,IF(($C$5*F13/'QLD Apr 2019'!AR7-'QLD Apr 2019'!L7)&lt;=('QLD Apr 2019'!M7+'QLD Apr 2019'!L7),((($C$5*F13/'QLD Apr 2019'!AR7-'QLD Apr 2019'!L7)*'QLD Apr 2019'!AD7/100))*'QLD Apr 2019'!AR7,((('QLD Apr 2019'!M7)*'QLD Apr 2019'!AD7/100)*'QLD Apr 2019'!AR7))),0)</f>
        <v>0</v>
      </c>
      <c r="O13" s="122">
        <f>IF(AND('QLD Apr 2019'!M7&gt;0,'QLD Apr 2019'!N7&gt;0),IF($C$5*F13/'QLD Apr 2019'!AR7&lt;('QLD Apr 2019'!L7+'QLD Apr 2019'!M7),0,IF(($C$5*F13/'QLD Apr 2019'!AR7-'QLD Apr 2019'!L7+'QLD Apr 2019'!M7)&lt;=('QLD Apr 2019'!L7+'QLD Apr 2019'!M7+'QLD Apr 2019'!N7),((($C$5*F13/'QLD Apr 2019'!AR7-('QLD Apr 2019'!L7+'QLD Apr 2019'!M7))*'QLD Apr 2019'!AE7/100))*'QLD Apr 2019'!AR7,('QLD Apr 2019'!N7*'QLD Apr 2019'!AE7/100)*'QLD Apr 2019'!AR7)),0)</f>
        <v>0</v>
      </c>
      <c r="P13" s="122">
        <f>IF(AND('QLD Apr 2019'!N7&gt;0,'QLD Apr 2019'!O7&gt;0),IF($C$5*F13/'QLD Apr 2019'!AR7&lt;('QLD Apr 2019'!L7+'QLD Apr 2019'!M7+'QLD Apr 2019'!N7),0,IF(($C$5*F13/'QLD Apr 2019'!AR7-'QLD Apr 2019'!L7+'QLD Apr 2019'!M7+'QLD Apr 2019'!N7)&lt;=('QLD Apr 2019'!L7+'QLD Apr 2019'!M7+'QLD Apr 2019'!N7+'QLD Apr 2019'!O7),(($C$5*F13/'QLD Apr 2019'!AR7-('QLD Apr 2019'!L7+'QLD Apr 2019'!M7+'QLD Apr 2019'!N7))*'QLD Apr 2019'!AF7/100)*'QLD Apr 2019'!AR7,('QLD Apr 2019'!O7*'QLD Apr 2019'!AF7/100)*'QLD Apr 2019'!AR7)),0)</f>
        <v>0</v>
      </c>
      <c r="Q13" s="122">
        <f>IF(AND('QLD Apr 2019'!P7&gt;0,'QLD Apr 2019'!P7&gt;0),IF($C$5*F13/'QLD Apr 2019'!AR7&lt;('QLD Apr 2019'!L7+'QLD Apr 2019'!M7+'QLD Apr 2019'!N7+'QLD Apr 2019'!O7),0,IF(($C$5*F13/'QLD Apr 2019'!AR7-'QLD Apr 2019'!L7+'QLD Apr 2019'!M7+'QLD Apr 2019'!N7+'QLD Apr 2019'!O7)&lt;=('QLD Apr 2019'!L7+'QLD Apr 2019'!M7+'QLD Apr 2019'!N7+'QLD Apr 2019'!O7+'QLD Apr 2019'!P7),(($C$5*F13/'QLD Apr 2019'!AR7-('QLD Apr 2019'!L7+'QLD Apr 2019'!M7+'QLD Apr 2019'!N7+'QLD Apr 2019'!O7))*'QLD Apr 2019'!AG7/100)*'QLD Apr 2019'!AR7,('QLD Apr 2019'!P7*'QLD Apr 2019'!AG7/100)*'QLD Apr 2019'!AR7)),0)</f>
        <v>0</v>
      </c>
      <c r="R13" s="122">
        <f>IF(AND('QLD Apr 2019'!P7&gt;0,'QLD Apr 2019'!O7&gt;0),IF(($C$5*F13/'QLD Apr 2019'!AR7&lt;SUM('QLD Apr 2019'!L7:P7)),(0),($C$5*F13/'QLD Apr 2019'!AR7-SUM('QLD Apr 2019'!L7:P7))*'QLD Apr 2019'!AB7/100)* 'QLD Apr 2019'!AR7,IF(AND('QLD Apr 2019'!O7&gt;0,'QLD Apr 2019'!P7=""),IF(($C$5*F13/'QLD Apr 2019'!AR7&lt; SUM('QLD Apr 2019'!L7:O7)),(0),($C$5*F13/'QLD Apr 2019'!AR7-SUM('QLD Apr 2019'!L7:O7))*'QLD Apr 2019'!AG7/100)* 'QLD Apr 2019'!AR7,IF(AND('QLD Apr 2019'!N7&gt;0,'QLD Apr 2019'!O7=""),IF(($C$5*F13/'QLD Apr 2019'!AR7&lt; SUM('QLD Apr 2019'!L7:N7)),(0),($C$5*F13/'QLD Apr 2019'!AR7-SUM('QLD Apr 2019'!L7:N7))*'QLD Apr 2019'!AF7/100)* 'QLD Apr 2019'!AR7,IF(AND('QLD Apr 2019'!M7&gt;0,'QLD Apr 2019'!N7=""),IF(($C$5*F13/'QLD Apr 2019'!AR7&lt;'QLD Apr 2019'!M7+'QLD Apr 2019'!L7),(0),(($C$5*F13/'QLD Apr 2019'!AR7-('QLD Apr 2019'!M7+'QLD Apr 2019'!L7))*'QLD Apr 2019'!AE7/100))*'QLD Apr 2019'!AR7,IF(AND('QLD Apr 2019'!L7&gt;0,'QLD Apr 2019'!M7=""&gt;0),IF(($C$5*F13/'QLD Apr 2019'!AR7&lt;'QLD Apr 2019'!L7),(0),($C$5*F13/'QLD Apr 2019'!AR7-'QLD Apr 2019'!L7)*'QLD Apr 2019'!AD7/100)*'QLD Apr 2019'!AR7,0)))))</f>
        <v>455.00000000000011</v>
      </c>
      <c r="S13" s="178">
        <f t="shared" si="8"/>
        <v>3307.6000000000004</v>
      </c>
      <c r="T13" s="194">
        <f t="shared" si="9"/>
        <v>3544.2195454545458</v>
      </c>
      <c r="U13" s="125">
        <f t="shared" si="6"/>
        <v>3898.6415000000006</v>
      </c>
      <c r="V13" s="126">
        <f>'QLD Apr 2020'!AT11</f>
        <v>0</v>
      </c>
      <c r="W13" s="126">
        <f>'QLD Apr 2020'!AU11</f>
        <v>0</v>
      </c>
      <c r="X13" s="126">
        <f>'QLD Apr 2020'!AV11</f>
        <v>0</v>
      </c>
      <c r="Y13" s="126">
        <f>'QLD Apr 2020'!AW11</f>
        <v>0</v>
      </c>
      <c r="Z13" s="199" t="str">
        <f t="shared" si="10"/>
        <v>No discount</v>
      </c>
      <c r="AA13" s="199" t="s">
        <v>187</v>
      </c>
      <c r="AB13" s="206">
        <f t="shared" si="11"/>
        <v>3544.2195454545458</v>
      </c>
      <c r="AC13" s="207">
        <f t="shared" si="12"/>
        <v>3544.2195454545458</v>
      </c>
      <c r="AD13" s="208">
        <f t="shared" si="13"/>
        <v>3898.6415000000006</v>
      </c>
      <c r="AE13" s="208">
        <f t="shared" si="14"/>
        <v>3898.6415000000006</v>
      </c>
      <c r="AF13" s="127">
        <f>'QLD Apr 2020'!BF11</f>
        <v>0</v>
      </c>
      <c r="AG13" s="128" t="str">
        <f>'QLD Apr 2020'!BG11</f>
        <v>n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</row>
    <row r="14" spans="1:148" x14ac:dyDescent="0.2">
      <c r="A14" s="151"/>
      <c r="B14" s="147"/>
      <c r="C14" s="147"/>
    </row>
  </sheetData>
  <sheetProtection algorithmName="SHA-512" hashValue="/GKSs0LqVR7p/veaHMuCIX5RLexAovj7/pkkax0ZUXCkKYfjlgNzz7dffeJnR9mCr6hHoccK41lMhk16kyq7Hw==" saltValue="grggxRDC7YuDVfyGMHQDSQ==" spinCount="100000" sheet="1" objects="1" scenarios="1"/>
  <mergeCells count="2">
    <mergeCell ref="A8:A9"/>
    <mergeCell ref="A10:A1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F861-8CCC-AF4C-BDB3-5349E371F422}">
  <sheetPr codeName="Sheet4">
    <tabColor theme="0" tint="-0.34998626667073579"/>
  </sheetPr>
  <dimension ref="A1:EL14"/>
  <sheetViews>
    <sheetView zoomScaleNormal="100" workbookViewId="0">
      <selection activeCell="P11" sqref="P11"/>
    </sheetView>
  </sheetViews>
  <sheetFormatPr baseColWidth="10" defaultRowHeight="15" x14ac:dyDescent="0.2"/>
  <cols>
    <col min="1" max="1" width="23.1640625" style="86" customWidth="1"/>
    <col min="2" max="2" width="18" style="86" customWidth="1"/>
    <col min="3" max="3" width="13" style="86" customWidth="1"/>
    <col min="4" max="21" width="14.1640625" style="86" customWidth="1"/>
    <col min="22" max="23" width="14.1640625" style="86" hidden="1" customWidth="1"/>
    <col min="24" max="37" width="14.1640625" style="86" customWidth="1"/>
    <col min="38" max="142" width="12.5" style="86" customWidth="1"/>
    <col min="143" max="16384" width="10.83203125" style="86"/>
  </cols>
  <sheetData>
    <row r="1" spans="1:142" x14ac:dyDescent="0.2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</row>
    <row r="2" spans="1:142" x14ac:dyDescent="0.2">
      <c r="A2" s="87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</row>
    <row r="3" spans="1:142" ht="16" thickBot="1" x14ac:dyDescent="0.25">
      <c r="A3" s="85"/>
      <c r="B3" s="88"/>
      <c r="C3" s="85"/>
      <c r="D3" s="85"/>
      <c r="E3" s="85"/>
      <c r="F3" s="85"/>
      <c r="G3" s="85"/>
      <c r="H3" s="88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</row>
    <row r="4" spans="1:142" x14ac:dyDescent="0.2">
      <c r="A4" s="59" t="s">
        <v>95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</row>
    <row r="5" spans="1:142" x14ac:dyDescent="0.2">
      <c r="A5" s="62" t="s">
        <v>189</v>
      </c>
      <c r="B5" s="40"/>
      <c r="C5" s="67">
        <v>100000</v>
      </c>
      <c r="D5" s="6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64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</row>
    <row r="6" spans="1:142" x14ac:dyDescent="0.2">
      <c r="A6" s="2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64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</row>
    <row r="7" spans="1:142" ht="76" x14ac:dyDescent="0.2">
      <c r="A7" s="90" t="s">
        <v>41</v>
      </c>
      <c r="B7" s="91" t="s">
        <v>96</v>
      </c>
      <c r="C7" s="91" t="s">
        <v>97</v>
      </c>
      <c r="D7" s="92" t="s">
        <v>8</v>
      </c>
      <c r="E7" s="92" t="s">
        <v>9</v>
      </c>
      <c r="F7" s="90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15</v>
      </c>
      <c r="L7" s="92" t="s">
        <v>16</v>
      </c>
      <c r="M7" s="92" t="s">
        <v>98</v>
      </c>
      <c r="N7" s="92" t="s">
        <v>99</v>
      </c>
      <c r="O7" s="92" t="s">
        <v>66</v>
      </c>
      <c r="P7" s="92" t="s">
        <v>67</v>
      </c>
      <c r="Q7" s="93" t="s">
        <v>68</v>
      </c>
      <c r="R7" s="94" t="s">
        <v>101</v>
      </c>
      <c r="S7" s="94" t="s">
        <v>102</v>
      </c>
      <c r="T7" s="94" t="s">
        <v>103</v>
      </c>
      <c r="U7" s="94" t="s">
        <v>104</v>
      </c>
      <c r="V7" s="196" t="s">
        <v>69</v>
      </c>
      <c r="W7" s="196" t="s">
        <v>70</v>
      </c>
      <c r="X7" s="95" t="s">
        <v>36</v>
      </c>
      <c r="Y7" s="95" t="s">
        <v>37</v>
      </c>
      <c r="Z7" s="96" t="s">
        <v>107</v>
      </c>
      <c r="AA7" s="97" t="s">
        <v>71</v>
      </c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</row>
    <row r="8" spans="1:142" ht="20" customHeight="1" x14ac:dyDescent="0.2">
      <c r="A8" s="329" t="str">
        <f>'QLD Oct 2018'!D2</f>
        <v>APT Brisbane South</v>
      </c>
      <c r="B8" s="63" t="str">
        <f>'QLD Oct 2018'!F2</f>
        <v>AGL</v>
      </c>
      <c r="C8" s="63" t="str">
        <f>'QLD Oct 2018'!G2</f>
        <v>Savers</v>
      </c>
      <c r="D8" s="98">
        <f>365*'QLD Oct 2018'!H2/100</f>
        <v>470.85</v>
      </c>
      <c r="E8" s="99">
        <f>($C$5*'QLD Oct 2018'!O2/100)/2</f>
        <v>1350</v>
      </c>
      <c r="F8" s="100">
        <v>0</v>
      </c>
      <c r="G8" s="98">
        <v>0</v>
      </c>
      <c r="H8" s="99">
        <v>0</v>
      </c>
      <c r="I8" s="99">
        <v>0</v>
      </c>
      <c r="J8" s="98">
        <v>0</v>
      </c>
      <c r="K8" s="98">
        <f>($C$5*'QLD Oct 2018'!O2/100)/2</f>
        <v>1350</v>
      </c>
      <c r="L8" s="100">
        <v>0</v>
      </c>
      <c r="M8" s="98">
        <v>0</v>
      </c>
      <c r="N8" s="99">
        <v>0</v>
      </c>
      <c r="O8" s="99">
        <v>0</v>
      </c>
      <c r="P8" s="98">
        <v>0</v>
      </c>
      <c r="Q8" s="101">
        <f>SUM(D8:P8)</f>
        <v>3170.85</v>
      </c>
      <c r="R8" s="102">
        <f>'QLD Oct 2018'!AM2</f>
        <v>0</v>
      </c>
      <c r="S8" s="102">
        <f>'QLD Oct 2018'!AN2</f>
        <v>6</v>
      </c>
      <c r="T8" s="102">
        <f>'QLD Oct 2018'!AO2</f>
        <v>0</v>
      </c>
      <c r="U8" s="102">
        <f>'QLD Oct 2018'!AP2</f>
        <v>0</v>
      </c>
      <c r="V8" s="101">
        <f>(Q8-(Q8-D8)*S8/100)</f>
        <v>3008.85</v>
      </c>
      <c r="W8" s="101">
        <f>V8</f>
        <v>3008.85</v>
      </c>
      <c r="X8" s="101">
        <f>V8*1.1</f>
        <v>3309.7350000000001</v>
      </c>
      <c r="Y8" s="101">
        <f>W8*1.1</f>
        <v>3309.7350000000001</v>
      </c>
      <c r="Z8" s="103">
        <f>'QLD Oct 2018'!AW2</f>
        <v>0</v>
      </c>
      <c r="AA8" s="104" t="str">
        <f>'QLD Oct 2018'!AX2</f>
        <v>n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</row>
    <row r="9" spans="1:142" ht="20" customHeight="1" thickBot="1" x14ac:dyDescent="0.25">
      <c r="A9" s="327"/>
      <c r="B9" s="105" t="str">
        <f>'QLD Oct 2018'!F3</f>
        <v>Origin Energy</v>
      </c>
      <c r="C9" s="105" t="str">
        <f>'QLD Oct 2018'!G3</f>
        <v>Saver</v>
      </c>
      <c r="D9" s="106">
        <f>365*'QLD Oct 2018'!H3/100</f>
        <v>386.68099999999998</v>
      </c>
      <c r="E9" s="107">
        <f>IF($C$5*'QLD Oct 2018'!AK3/'QLD Oct 2018'!AI3&gt;='QLD Oct 2018'!J3,('QLD Oct 2018'!J3*'QLD Oct 2018'!O3/100)*'QLD Oct 2018'!AI3,($C$5*'QLD Oct 2018'!AK3/'QLD Oct 2018'!AI3*'QLD Oct 2018'!O3/100)*'QLD Oct 2018'!AI3)</f>
        <v>1400</v>
      </c>
      <c r="F9" s="108">
        <f>IF($C$5*'QLD Oct 2018'!AK3/'QLD Oct 2018'!AI3&lt;'QLD Oct 2018'!J3,0,IF($C$5*'QLD Oct 2018'!AK3/'QLD Oct 2018'!AI3&lt;='QLD Oct 2018'!K3,($C$5*'QLD Oct 2018'!AK3/'QLD Oct 2018'!AI3-'QLD Oct 2018'!J3)*('QLD Oct 2018'!P3/100)*'QLD Oct 2018'!AI3,('QLD Oct 2018'!K3-'QLD Oct 2018'!J3)*('QLD Oct 2018'!P3/100)*'QLD Oct 2018'!AI3))</f>
        <v>0</v>
      </c>
      <c r="G9" s="106">
        <f>IF($C$5*'QLD Oct 2018'!AK3/'QLD Oct 2018'!AI3&lt;'QLD Oct 2018'!K3,0,IF($C$5*'QLD Oct 2018'!AK3/'QLD Oct 2018'!AI3&lt;='QLD Oct 2018'!L3,($C$5*'QLD Oct 2018'!AK3/'QLD Oct 2018'!AI3-'QLD Oct 2018'!K3)*('QLD Oct 2018'!Q3/100)*'QLD Oct 2018'!AI3,('QLD Oct 2018'!L3-'QLD Oct 2018'!K3)*('QLD Oct 2018'!Q3/100)*'QLD Oct 2018'!AI3))</f>
        <v>0</v>
      </c>
      <c r="H9" s="107">
        <f>IF($C$5*'QLD Oct 2018'!AK3/'QLD Oct 2018'!AI3&lt;'QLD Oct 2018'!L3,0,IF($C$5*'QLD Oct 2018'!AK3/'QLD Oct 2018'!AI3&lt;='QLD Oct 2018'!M3,($C$5*'QLD Oct 2018'!AK3/'QLD Oct 2018'!AI3-'QLD Oct 2018'!L3)*('QLD Oct 2018'!R3/100)*'QLD Oct 2018'!AI3,('QLD Oct 2018'!M3-'QLD Oct 2018'!L3)*('QLD Oct 2018'!R3/100)*'QLD Oct 2018'!AI3))</f>
        <v>0</v>
      </c>
      <c r="I9" s="107">
        <f>IF($C$5*'QLD Oct 2018'!AK3/'QLD Oct 2018'!AI3&lt;'QLD Oct 2018'!M3,0,IF($C$5*'QLD Oct 2018'!AK3/'QLD Oct 2018'!AI3&lt;='QLD Oct 2018'!N3,($C$5*'QLD Oct 2018'!AK3/'QLD Oct 2018'!AI3-'QLD Oct 2018'!M3)*('QLD Oct 2018'!S3/100)*'QLD Oct 2018'!AI3,('QLD Oct 2018'!N3-'QLD Oct 2018'!M3)*('QLD Oct 2018'!S3/100)*'QLD Oct 2018'!AI3))</f>
        <v>0</v>
      </c>
      <c r="J9" s="106">
        <f>IF(($C$5*'QLD Oct 2018'!AK3/'QLD Oct 2018'!AI3&gt;'QLD Oct 2018'!N3),($C$5*'QLD Oct 2018'!AK3/'QLD Oct 2018'!AI3-'QLD Oct 2018'!N3)*'QLD Oct 2018'!T3/100*'QLD Oct 2018'!AI3,0)</f>
        <v>0</v>
      </c>
      <c r="K9" s="106">
        <f>IF($C$5*'QLD Oct 2018'!AL3/'QLD Oct 2018'!AJ3&gt;='QLD Oct 2018'!J3,('QLD Oct 2018'!J3*'QLD Oct 2018'!U3/100)*'QLD Oct 2018'!AJ3,($C$5*'QLD Oct 2018'!AL3/'QLD Oct 2018'!AJ3*'QLD Oct 2018'!U3/100)*'QLD Oct 2018'!AJ3)</f>
        <v>1400</v>
      </c>
      <c r="L9" s="106">
        <f>IF($C$5*'QLD Oct 2018'!AL3/'QLD Oct 2018'!AJ3&lt;'QLD Oct 2018'!J3,0,IF($C$5*'QLD Oct 2018'!AL3/'QLD Oct 2018'!AJ3&lt;='QLD Oct 2018'!K3,($C$5*'QLD Oct 2018'!AK3/'QLD Oct 2018'!AJ3-'QLD Oct 2018'!J3)*('QLD Oct 2018'!V3/100)*'QLD Oct 2018'!AJ3,('QLD Oct 2018'!K3-'QLD Oct 2018'!J3)*('QLD Oct 2018'!V3/100)*'QLD Oct 2018'!AJ3))</f>
        <v>0</v>
      </c>
      <c r="M9" s="106">
        <f>IF($C$5*'QLD Oct 2018'!AL3/'QLD Oct 2018'!AJ3&lt;'QLD Oct 2018'!K3,0,IF($C$5*'QLD Oct 2018'!AL3/'QLD Oct 2018'!AJ3&lt;='QLD Oct 2018'!L3,($C$5*'QLD Oct 2018'!AL3/'QLD Oct 2018'!AJ3-'QLD Oct 2018'!K3)*('QLD Oct 2018'!W3/100)*'QLD Oct 2018'!AJ3,('QLD Oct 2018'!L3-'QLD Oct 2018'!K3)*('QLD Oct 2018'!W3/100)*'QLD Oct 2018'!AJ3))</f>
        <v>0</v>
      </c>
      <c r="N9" s="106">
        <f>IF($C$5*'QLD Oct 2018'!AL3/'QLD Oct 2018'!AJ3&lt;'QLD Oct 2018'!L3,0,IF($C$5*'QLD Oct 2018'!AL3/'QLD Oct 2018'!AJ3&lt;='QLD Oct 2018'!M3,($C$5*'QLD Oct 2018'!AL3/'QLD Oct 2018'!AJ3-'QLD Oct 2018'!L3)*('QLD Oct 2018'!X3/100)*'QLD Oct 2018'!AJ3,('QLD Oct 2018'!M3-'QLD Oct 2018'!L3)*('QLD Oct 2018'!X3/100)*'QLD Oct 2018'!AJ3))</f>
        <v>0</v>
      </c>
      <c r="O9" s="106">
        <f>IF($C$5*'QLD Oct 2018'!AL3/'QLD Oct 2018'!AJ3&lt;'QLD Oct 2018'!M3,0,IF($C$5*'QLD Oct 2018'!AL3/'QLD Oct 2018'!AJ3&lt;='QLD Oct 2018'!N3,($C$5*'QLD Oct 2018'!AL3/'QLD Oct 2018'!AJ3-'QLD Oct 2018'!M3)*('QLD Oct 2018'!Y3/100)*'QLD Oct 2018'!AJ3,('QLD Oct 2018'!N3-'QLD Oct 2018'!M3)*('QLD Oct 2018'!Y3/100)*'QLD Oct 2018'!AJ3))</f>
        <v>0</v>
      </c>
      <c r="P9" s="106">
        <f>IF(($C$5*'QLD Oct 2018'!AL3/'QLD Oct 2018'!AJ3&gt;'QLD Oct 2018'!N3),($C$5*'QLD Oct 2018'!AL3/'QLD Oct 2018'!AJ3-'QLD Oct 2018'!N3)*'QLD Oct 2018'!Z3/100*'QLD Oct 2018'!AJ3,0)</f>
        <v>0</v>
      </c>
      <c r="Q9" s="109">
        <f t="shared" ref="Q9:Q13" si="0">SUM(D9:P9)</f>
        <v>3186.681</v>
      </c>
      <c r="R9" s="110">
        <f>'QLD Oct 2018'!AM3</f>
        <v>0</v>
      </c>
      <c r="S9" s="110">
        <f>'QLD Oct 2018'!AN3</f>
        <v>8</v>
      </c>
      <c r="T9" s="110">
        <f>'QLD Oct 2018'!AO3</f>
        <v>0</v>
      </c>
      <c r="U9" s="110">
        <f>'QLD Oct 2018'!AP3</f>
        <v>0</v>
      </c>
      <c r="V9" s="109">
        <f t="shared" ref="V9:V13" si="1">(Q9-(Q9-D9)*S9/100)</f>
        <v>2962.681</v>
      </c>
      <c r="W9" s="109">
        <f t="shared" ref="W9:W13" si="2">V9</f>
        <v>2962.681</v>
      </c>
      <c r="X9" s="109">
        <f t="shared" ref="X9:Y13" si="3">V9*1.1</f>
        <v>3258.9491000000003</v>
      </c>
      <c r="Y9" s="109">
        <f t="shared" si="3"/>
        <v>3258.9491000000003</v>
      </c>
      <c r="Z9" s="111">
        <f>'QLD Oct 2018'!AW3</f>
        <v>12</v>
      </c>
      <c r="AA9" s="112" t="str">
        <f>'QLD Oct 2018'!AX3</f>
        <v>y</v>
      </c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</row>
    <row r="10" spans="1:142" ht="20" customHeight="1" thickTop="1" x14ac:dyDescent="0.2">
      <c r="A10" s="330" t="str">
        <f>'QLD Oct 2018'!D4</f>
        <v>Envestra Brisbane North</v>
      </c>
      <c r="B10" s="63" t="str">
        <f>'QLD Oct 2018'!F4</f>
        <v>AGL</v>
      </c>
      <c r="C10" s="63" t="str">
        <f>'QLD Oct 2018'!G4</f>
        <v>Savers</v>
      </c>
      <c r="D10" s="98">
        <f>365*'QLD Oct 2018'!H4/100</f>
        <v>262.8</v>
      </c>
      <c r="E10" s="99">
        <f>($C$5*'QLD Oct 2018'!O4/100)/2</f>
        <v>1850</v>
      </c>
      <c r="F10" s="100">
        <v>0</v>
      </c>
      <c r="G10" s="98">
        <v>0</v>
      </c>
      <c r="H10" s="99">
        <v>0</v>
      </c>
      <c r="I10" s="99">
        <v>0</v>
      </c>
      <c r="J10" s="98">
        <v>0</v>
      </c>
      <c r="K10" s="98">
        <f>($C$5*'QLD Oct 2018'!O4/100)/2</f>
        <v>1850</v>
      </c>
      <c r="L10" s="100">
        <v>0</v>
      </c>
      <c r="M10" s="98">
        <v>0</v>
      </c>
      <c r="N10" s="99">
        <v>0</v>
      </c>
      <c r="O10" s="99">
        <v>0</v>
      </c>
      <c r="P10" s="98">
        <v>0</v>
      </c>
      <c r="Q10" s="101">
        <f t="shared" si="0"/>
        <v>3962.8</v>
      </c>
      <c r="R10" s="102">
        <f>'QLD Oct 2018'!AM4</f>
        <v>0</v>
      </c>
      <c r="S10" s="102">
        <f>'QLD Oct 2018'!AN4</f>
        <v>6</v>
      </c>
      <c r="T10" s="102">
        <f>'QLD Oct 2018'!AO4</f>
        <v>0</v>
      </c>
      <c r="U10" s="102">
        <f>'QLD Oct 2018'!AP4</f>
        <v>0</v>
      </c>
      <c r="V10" s="101">
        <f t="shared" si="1"/>
        <v>3740.8</v>
      </c>
      <c r="W10" s="101">
        <f t="shared" si="2"/>
        <v>3740.8</v>
      </c>
      <c r="X10" s="101">
        <f t="shared" si="3"/>
        <v>4114.88</v>
      </c>
      <c r="Y10" s="101">
        <f t="shared" si="3"/>
        <v>4114.88</v>
      </c>
      <c r="Z10" s="103">
        <f>'QLD Oct 2018'!AW4</f>
        <v>0</v>
      </c>
      <c r="AA10" s="104" t="str">
        <f>'QLD Oct 2018'!AX4</f>
        <v>n</v>
      </c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</row>
    <row r="11" spans="1:142" ht="20" customHeight="1" thickBot="1" x14ac:dyDescent="0.25">
      <c r="A11" s="327"/>
      <c r="B11" s="105" t="str">
        <f>'QLD Oct 2018'!F5</f>
        <v>Origin Energy</v>
      </c>
      <c r="C11" s="105" t="str">
        <f>'QLD Oct 2018'!G5</f>
        <v>Saver</v>
      </c>
      <c r="D11" s="106">
        <f>365*'QLD Oct 2018'!H5/100</f>
        <v>236.92149999999998</v>
      </c>
      <c r="E11" s="107">
        <f>IF($C$5*'QLD Oct 2018'!AK5/'QLD Oct 2018'!AI5&gt;='QLD Oct 2018'!J5,('QLD Oct 2018'!J5*'QLD Oct 2018'!O5/100)*'QLD Oct 2018'!AI5,($C$5*'QLD Oct 2018'!AK5/'QLD Oct 2018'!AI5*'QLD Oct 2018'!O5/100)*'QLD Oct 2018'!AI5)</f>
        <v>1382.4</v>
      </c>
      <c r="F11" s="108">
        <f>IF($C$5*'QLD Oct 2018'!AK5/'QLD Oct 2018'!AI5&lt;'QLD Oct 2018'!J5,0,IF($C$5*'QLD Oct 2018'!AK5/'QLD Oct 2018'!AI5&lt;='QLD Oct 2018'!K5,($C$5*'QLD Oct 2018'!AK5/'QLD Oct 2018'!AI5-'QLD Oct 2018'!J5)*('QLD Oct 2018'!P5/100)*'QLD Oct 2018'!AI5,('QLD Oct 2018'!K5-'QLD Oct 2018'!J5)*('QLD Oct 2018'!P5/100)*'QLD Oct 2018'!AI5))</f>
        <v>495.60000000000014</v>
      </c>
      <c r="G11" s="106">
        <f>IF($C$5*'QLD Oct 2018'!AK5/'QLD Oct 2018'!AI5&lt;'QLD Oct 2018'!K5,0,IF($C$5*'QLD Oct 2018'!AK5/'QLD Oct 2018'!AI5&lt;='QLD Oct 2018'!L5,($C$5*'QLD Oct 2018'!AK5/'QLD Oct 2018'!AI5-'QLD Oct 2018'!K5)*('QLD Oct 2018'!Q5/100)*'QLD Oct 2018'!AI5,('QLD Oct 2018'!L5-'QLD Oct 2018'!K5)*('QLD Oct 2018'!Q5/100)*'QLD Oct 2018'!AI5))</f>
        <v>0</v>
      </c>
      <c r="H11" s="107">
        <f>IF($C$5*'QLD Oct 2018'!AK5/'QLD Oct 2018'!AI5&lt;'QLD Oct 2018'!L5,0,IF($C$5*'QLD Oct 2018'!AK5/'QLD Oct 2018'!AI5&lt;='QLD Oct 2018'!M5,($C$5*'QLD Oct 2018'!AK5/'QLD Oct 2018'!AI5-'QLD Oct 2018'!L5)*('QLD Oct 2018'!R5/100)*'QLD Oct 2018'!AI5,('QLD Oct 2018'!M5-'QLD Oct 2018'!L5)*('QLD Oct 2018'!R5/100)*'QLD Oct 2018'!AI5))</f>
        <v>0</v>
      </c>
      <c r="I11" s="107">
        <f>IF($C$5*'QLD Oct 2018'!AK5/'QLD Oct 2018'!AI5&lt;'QLD Oct 2018'!M5,0,IF($C$5*'QLD Oct 2018'!AK5/'QLD Oct 2018'!AI5&lt;='QLD Oct 2018'!N5,($C$5*'QLD Oct 2018'!AK5/'QLD Oct 2018'!AI5-'QLD Oct 2018'!M5)*('QLD Oct 2018'!S5/100)*'QLD Oct 2018'!AI5,('QLD Oct 2018'!N5-'QLD Oct 2018'!M5)*('QLD Oct 2018'!S5/100)*'QLD Oct 2018'!AI5))</f>
        <v>0</v>
      </c>
      <c r="J11" s="106">
        <f>IF(($C$5*'QLD Oct 2018'!AK5/'QLD Oct 2018'!AI5&gt;'QLD Oct 2018'!N5),($C$5*'QLD Oct 2018'!AK5/'QLD Oct 2018'!AI5-'QLD Oct 2018'!N5)*'QLD Oct 2018'!T5/100*'QLD Oct 2018'!AI5,0)</f>
        <v>0</v>
      </c>
      <c r="K11" s="106">
        <f>IF($C$5*'QLD Oct 2018'!AL5/'QLD Oct 2018'!AJ5&gt;='QLD Oct 2018'!J5,('QLD Oct 2018'!J5*'QLD Oct 2018'!U5/100)*'QLD Oct 2018'!AJ5,($C$5*'QLD Oct 2018'!AL5/'QLD Oct 2018'!AJ5*'QLD Oct 2018'!U5/100)*'QLD Oct 2018'!AJ5)</f>
        <v>1382.4</v>
      </c>
      <c r="L11" s="106">
        <f>IF($C$5*'QLD Oct 2018'!AL5/'QLD Oct 2018'!AJ5&lt;'QLD Oct 2018'!J5,0,IF($C$5*'QLD Oct 2018'!AL5/'QLD Oct 2018'!AJ5&lt;='QLD Oct 2018'!K5,($C$5*'QLD Oct 2018'!AK5/'QLD Oct 2018'!AJ5-'QLD Oct 2018'!J5)*('QLD Oct 2018'!V5/100)*'QLD Oct 2018'!AJ5,('QLD Oct 2018'!K5-'QLD Oct 2018'!J5)*('QLD Oct 2018'!V5/100)*'QLD Oct 2018'!AJ5))</f>
        <v>495.60000000000014</v>
      </c>
      <c r="M11" s="106">
        <f>IF($C$5*'QLD Oct 2018'!AL5/'QLD Oct 2018'!AJ5&lt;'QLD Oct 2018'!K5,0,IF($C$5*'QLD Oct 2018'!AL5/'QLD Oct 2018'!AJ5&lt;='QLD Oct 2018'!L5,($C$5*'QLD Oct 2018'!AL5/'QLD Oct 2018'!AJ5-'QLD Oct 2018'!K5)*('QLD Oct 2018'!W5/100)*'QLD Oct 2018'!AJ5,('QLD Oct 2018'!L5-'QLD Oct 2018'!K5)*('QLD Oct 2018'!W5/100)*'QLD Oct 2018'!AJ5))</f>
        <v>0</v>
      </c>
      <c r="N11" s="106">
        <f>IF($C$5*'QLD Oct 2018'!AL5/'QLD Oct 2018'!AJ5&lt;'QLD Oct 2018'!L5,0,IF($C$5*'QLD Oct 2018'!AL5/'QLD Oct 2018'!AJ5&lt;='QLD Oct 2018'!M5,($C$5*'QLD Oct 2018'!AL5/'QLD Oct 2018'!AJ5-'QLD Oct 2018'!L5)*('QLD Oct 2018'!X5/100)*'QLD Oct 2018'!AJ5,('QLD Oct 2018'!M5-'QLD Oct 2018'!L5)*('QLD Oct 2018'!X5/100)*'QLD Oct 2018'!AJ5))</f>
        <v>0</v>
      </c>
      <c r="O11" s="106">
        <f>IF($C$5*'QLD Oct 2018'!AL5/'QLD Oct 2018'!AJ5&lt;'QLD Oct 2018'!M5,0,IF($C$5*'QLD Oct 2018'!AL5/'QLD Oct 2018'!AJ5&lt;='QLD Oct 2018'!N5,($C$5*'QLD Oct 2018'!AL5/'QLD Oct 2018'!AJ5-'QLD Oct 2018'!M5)*('QLD Oct 2018'!Y5/100)*'QLD Oct 2018'!AJ5,('QLD Oct 2018'!N5-'QLD Oct 2018'!M5)*('QLD Oct 2018'!Y5/100)*'QLD Oct 2018'!AJ5))</f>
        <v>0</v>
      </c>
      <c r="P11" s="106">
        <f>IF(($C$5*'QLD Oct 2018'!AL5/'QLD Oct 2018'!AJ5&gt;'QLD Oct 2018'!N5),($C$5*'QLD Oct 2018'!AL5/'QLD Oct 2018'!AJ5-'QLD Oct 2018'!N5)*'QLD Oct 2018'!Z5/100*'QLD Oct 2018'!AJ5,0)</f>
        <v>0</v>
      </c>
      <c r="Q11" s="109">
        <f t="shared" si="0"/>
        <v>3992.9215000000004</v>
      </c>
      <c r="R11" s="110">
        <f>'QLD Oct 2018'!AM5</f>
        <v>0</v>
      </c>
      <c r="S11" s="110">
        <f>'QLD Oct 2018'!AN5</f>
        <v>8</v>
      </c>
      <c r="T11" s="110">
        <f>'QLD Oct 2018'!AO5</f>
        <v>0</v>
      </c>
      <c r="U11" s="110">
        <f>'QLD Oct 2018'!AP5</f>
        <v>0</v>
      </c>
      <c r="V11" s="109">
        <f t="shared" si="1"/>
        <v>3692.4415000000004</v>
      </c>
      <c r="W11" s="109">
        <f t="shared" si="2"/>
        <v>3692.4415000000004</v>
      </c>
      <c r="X11" s="109">
        <f t="shared" si="3"/>
        <v>4061.6856500000008</v>
      </c>
      <c r="Y11" s="109">
        <f t="shared" si="3"/>
        <v>4061.6856500000008</v>
      </c>
      <c r="Z11" s="111">
        <f>'QLD Oct 2018'!AW5</f>
        <v>12</v>
      </c>
      <c r="AA11" s="112" t="str">
        <f>'QLD Oct 2018'!AX5</f>
        <v>y</v>
      </c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</row>
    <row r="12" spans="1:142" ht="20" customHeight="1" thickTop="1" thickBot="1" x14ac:dyDescent="0.25">
      <c r="A12" s="129" t="str">
        <f>'QLD Oct 2018'!D6</f>
        <v>Envestra Northern</v>
      </c>
      <c r="B12" s="113" t="str">
        <f>'QLD Oct 2018'!F6</f>
        <v>Origin Energy</v>
      </c>
      <c r="C12" s="113" t="str">
        <f>'QLD Oct 2018'!G6</f>
        <v>Saver</v>
      </c>
      <c r="D12" s="114">
        <f>365*'QLD Oct 2018'!H6/100</f>
        <v>231.04499999999999</v>
      </c>
      <c r="E12" s="115">
        <f>IF($C$5*'QLD Oct 2018'!AK6/'QLD Oct 2018'!AI6&gt;='QLD Oct 2018'!J6,('QLD Oct 2018'!J6*'QLD Oct 2018'!O6/100)*'QLD Oct 2018'!AI6,($C$5*'QLD Oct 2018'!AK6/'QLD Oct 2018'!AI6*'QLD Oct 2018'!O6/100)*'QLD Oct 2018'!AI6)</f>
        <v>1456.92</v>
      </c>
      <c r="F12" s="116">
        <f>IF($C$5*'QLD Oct 2018'!AK6/'QLD Oct 2018'!AI6&lt;'QLD Oct 2018'!J6,0,IF($C$5*'QLD Oct 2018'!AK6/'QLD Oct 2018'!AI6&lt;='QLD Oct 2018'!K6,($C$5*'QLD Oct 2018'!AK6/'QLD Oct 2018'!AI6-'QLD Oct 2018'!J6)*('QLD Oct 2018'!P6/100)*'QLD Oct 2018'!AI6,('QLD Oct 2018'!K6-'QLD Oct 2018'!J6)*('QLD Oct 2018'!P6/100)*'QLD Oct 2018'!AI6))</f>
        <v>530.46000000000015</v>
      </c>
      <c r="G12" s="114">
        <f>IF($C$5*'QLD Oct 2018'!AK6/'QLD Oct 2018'!AI6&lt;'QLD Oct 2018'!K6,0,IF($C$5*'QLD Oct 2018'!AK6/'QLD Oct 2018'!AI6&lt;='QLD Oct 2018'!L6,($C$5*'QLD Oct 2018'!AK6/'QLD Oct 2018'!AI6-'QLD Oct 2018'!K6)*('QLD Oct 2018'!Q6/100)*'QLD Oct 2018'!AI6,('QLD Oct 2018'!L6-'QLD Oct 2018'!K6)*('QLD Oct 2018'!Q6/100)*'QLD Oct 2018'!AI6))</f>
        <v>0</v>
      </c>
      <c r="H12" s="115">
        <f>IF($C$5*'QLD Oct 2018'!AK6/'QLD Oct 2018'!AI6&lt;'QLD Oct 2018'!L6,0,IF($C$5*'QLD Oct 2018'!AK6/'QLD Oct 2018'!AI6&lt;='QLD Oct 2018'!M6,($C$5*'QLD Oct 2018'!AK6/'QLD Oct 2018'!AI6-'QLD Oct 2018'!L6)*('QLD Oct 2018'!R6/100)*'QLD Oct 2018'!AI6,('QLD Oct 2018'!M6-'QLD Oct 2018'!L6)*('QLD Oct 2018'!R6/100)*'QLD Oct 2018'!AI6))</f>
        <v>0</v>
      </c>
      <c r="I12" s="115">
        <f>IF($C$5*'QLD Oct 2018'!AK6/'QLD Oct 2018'!AI6&lt;'QLD Oct 2018'!M6,0,IF($C$5*'QLD Oct 2018'!AK6/'QLD Oct 2018'!AI6&lt;='QLD Oct 2018'!N6,($C$5*'QLD Oct 2018'!AK6/'QLD Oct 2018'!AI6-'QLD Oct 2018'!M6)*('QLD Oct 2018'!S6/100)*'QLD Oct 2018'!AI6,('QLD Oct 2018'!N6-'QLD Oct 2018'!M6)*('QLD Oct 2018'!S6/100)*'QLD Oct 2018'!AI6))</f>
        <v>0</v>
      </c>
      <c r="J12" s="114">
        <f>IF(($C$5*'QLD Oct 2018'!AK6/'QLD Oct 2018'!AI6&gt;'QLD Oct 2018'!N6),($C$5*'QLD Oct 2018'!AK6/'QLD Oct 2018'!AI6-'QLD Oct 2018'!N6)*'QLD Oct 2018'!T6/100*'QLD Oct 2018'!AI6,0)</f>
        <v>0</v>
      </c>
      <c r="K12" s="114">
        <f>IF($C$5*'QLD Oct 2018'!AL6/'QLD Oct 2018'!AJ6&gt;='QLD Oct 2018'!J6,('QLD Oct 2018'!J6*'QLD Oct 2018'!U6/100)*'QLD Oct 2018'!AJ6,($C$5*'QLD Oct 2018'!AL6/'QLD Oct 2018'!AJ6*'QLD Oct 2018'!U6/100)*'QLD Oct 2018'!AJ6)</f>
        <v>1456.92</v>
      </c>
      <c r="L12" s="114">
        <f>IF($C$5*'QLD Oct 2018'!AL6/'QLD Oct 2018'!AJ6&lt;'QLD Oct 2018'!J6,0,IF($C$5*'QLD Oct 2018'!AL6/'QLD Oct 2018'!AJ6&lt;='QLD Oct 2018'!K6,($C$5*'QLD Oct 2018'!AK6/'QLD Oct 2018'!AJ6-'QLD Oct 2018'!J6)*('QLD Oct 2018'!V6/100)*'QLD Oct 2018'!AJ6,('QLD Oct 2018'!K6-'QLD Oct 2018'!J6)*('QLD Oct 2018'!V6/100)*'QLD Oct 2018'!AJ6))</f>
        <v>530.46000000000015</v>
      </c>
      <c r="M12" s="114">
        <f>IF($C$5*'QLD Oct 2018'!AL6/'QLD Oct 2018'!AJ6&lt;'QLD Oct 2018'!K6,0,IF($C$5*'QLD Oct 2018'!AL6/'QLD Oct 2018'!AJ6&lt;='QLD Oct 2018'!L6,($C$5*'QLD Oct 2018'!AL6/'QLD Oct 2018'!AJ6-'QLD Oct 2018'!K6)*('QLD Oct 2018'!W6/100)*'QLD Oct 2018'!AJ6,('QLD Oct 2018'!L6-'QLD Oct 2018'!K6)*('QLD Oct 2018'!W6/100)*'QLD Oct 2018'!AJ6))</f>
        <v>0</v>
      </c>
      <c r="N12" s="114">
        <f>IF($C$5*'QLD Oct 2018'!AL6/'QLD Oct 2018'!AJ6&lt;'QLD Oct 2018'!L6,0,IF($C$5*'QLD Oct 2018'!AL6/'QLD Oct 2018'!AJ6&lt;='QLD Oct 2018'!M6,($C$5*'QLD Oct 2018'!AL6/'QLD Oct 2018'!AJ6-'QLD Oct 2018'!L6)*('QLD Oct 2018'!X6/100)*'QLD Oct 2018'!AJ6,('QLD Oct 2018'!M6-'QLD Oct 2018'!L6)*('QLD Oct 2018'!X6/100)*'QLD Oct 2018'!AJ6))</f>
        <v>0</v>
      </c>
      <c r="O12" s="114">
        <f>IF($C$5*'QLD Oct 2018'!AL6/'QLD Oct 2018'!AJ6&lt;'QLD Oct 2018'!M6,0,IF($C$5*'QLD Oct 2018'!AL6/'QLD Oct 2018'!AJ6&lt;='QLD Oct 2018'!N6,($C$5*'QLD Oct 2018'!AL6/'QLD Oct 2018'!AJ6-'QLD Oct 2018'!M6)*('QLD Oct 2018'!Y6/100)*'QLD Oct 2018'!AJ6,('QLD Oct 2018'!N6-'QLD Oct 2018'!M6)*('QLD Oct 2018'!Y6/100)*'QLD Oct 2018'!AJ6))</f>
        <v>0</v>
      </c>
      <c r="P12" s="114">
        <f>IF(($C$5*'QLD Oct 2018'!AL6/'QLD Oct 2018'!AJ6&gt;'QLD Oct 2018'!N6),($C$5*'QLD Oct 2018'!AL6/'QLD Oct 2018'!AJ6-'QLD Oct 2018'!N6)*'QLD Oct 2018'!Z6/100*'QLD Oct 2018'!AJ6,0)</f>
        <v>0</v>
      </c>
      <c r="Q12" s="117">
        <f t="shared" si="0"/>
        <v>4205.8050000000003</v>
      </c>
      <c r="R12" s="118">
        <f>'QLD Oct 2018'!AM6</f>
        <v>0</v>
      </c>
      <c r="S12" s="118">
        <f>'QLD Oct 2018'!AN6</f>
        <v>8</v>
      </c>
      <c r="T12" s="118">
        <f>'QLD Oct 2018'!AO6</f>
        <v>0</v>
      </c>
      <c r="U12" s="118">
        <f>'QLD Oct 2018'!AP6</f>
        <v>0</v>
      </c>
      <c r="V12" s="117">
        <f t="shared" si="1"/>
        <v>3887.8242</v>
      </c>
      <c r="W12" s="117">
        <f t="shared" si="2"/>
        <v>3887.8242</v>
      </c>
      <c r="X12" s="117">
        <f t="shared" si="3"/>
        <v>4276.6066200000005</v>
      </c>
      <c r="Y12" s="117">
        <f t="shared" si="3"/>
        <v>4276.6066200000005</v>
      </c>
      <c r="Z12" s="119">
        <f>'QLD Oct 2018'!AW6</f>
        <v>12</v>
      </c>
      <c r="AA12" s="120" t="str">
        <f>'QLD Oct 2018'!AX6</f>
        <v>y</v>
      </c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</row>
    <row r="13" spans="1:142" ht="20" customHeight="1" thickTop="1" thickBot="1" x14ac:dyDescent="0.25">
      <c r="A13" s="130" t="str">
        <f>'QLD Oct 2018'!D7</f>
        <v>Envestra Wide Bay</v>
      </c>
      <c r="B13" s="121" t="str">
        <f>'QLD Oct 2018'!F7</f>
        <v>Origin Energy</v>
      </c>
      <c r="C13" s="121" t="str">
        <f>'QLD Oct 2018'!G7</f>
        <v>Saver</v>
      </c>
      <c r="D13" s="122">
        <f>365*'QLD Oct 2018'!H7/100</f>
        <v>211.00650000000002</v>
      </c>
      <c r="E13" s="123">
        <f>IF($C$5*'QLD Oct 2018'!AK7/'QLD Oct 2018'!AI7&gt;='QLD Oct 2018'!J7,('QLD Oct 2018'!J7*'QLD Oct 2018'!O7/100)*'QLD Oct 2018'!AI7,($C$5*'QLD Oct 2018'!AK7/'QLD Oct 2018'!AI7*'QLD Oct 2018'!O7/100)*'QLD Oct 2018'!AI7)</f>
        <v>1198.8000000000002</v>
      </c>
      <c r="F13" s="124">
        <f>IF($C$5*'QLD Oct 2018'!AK7/'QLD Oct 2018'!AI7&lt;'QLD Oct 2018'!J7,0,IF($C$5*'QLD Oct 2018'!AK7/'QLD Oct 2018'!AI7&lt;='QLD Oct 2018'!K7,($C$5*'QLD Oct 2018'!AK7/'QLD Oct 2018'!AI7-'QLD Oct 2018'!J7)*('QLD Oct 2018'!P7/100)*'QLD Oct 2018'!AI7,('QLD Oct 2018'!K7-'QLD Oct 2018'!J7)*('QLD Oct 2018'!P7/100)*'QLD Oct 2018'!AI7))</f>
        <v>0</v>
      </c>
      <c r="G13" s="122">
        <f>IF($C$5*'QLD Oct 2018'!AK7/'QLD Oct 2018'!AI7&lt;'QLD Oct 2018'!K7,0,IF($C$5*'QLD Oct 2018'!AK7/'QLD Oct 2018'!AI7&lt;='QLD Oct 2018'!L7,($C$5*'QLD Oct 2018'!AK7/'QLD Oct 2018'!AI7-'QLD Oct 2018'!K7)*('QLD Oct 2018'!Q7/100)*'QLD Oct 2018'!AI7,('QLD Oct 2018'!L7-'QLD Oct 2018'!K7)*('QLD Oct 2018'!Q7/100)*'QLD Oct 2018'!AI7))</f>
        <v>0</v>
      </c>
      <c r="H13" s="123">
        <f>IF($C$5*'QLD Oct 2018'!AK7/'QLD Oct 2018'!AI7&lt;'QLD Oct 2018'!L7,0,IF($C$5*'QLD Oct 2018'!AK7/'QLD Oct 2018'!AI7&lt;='QLD Oct 2018'!M7,($C$5*'QLD Oct 2018'!AK7/'QLD Oct 2018'!AI7-'QLD Oct 2018'!L7)*('QLD Oct 2018'!R7/100)*'QLD Oct 2018'!AI7,('QLD Oct 2018'!M7-'QLD Oct 2018'!L7)*('QLD Oct 2018'!R7/100)*'QLD Oct 2018'!AI7))</f>
        <v>0</v>
      </c>
      <c r="I13" s="123">
        <f>IF($C$5*'QLD Oct 2018'!AK7/'QLD Oct 2018'!AI7&lt;'QLD Oct 2018'!M7,0,IF($C$5*'QLD Oct 2018'!AK7/'QLD Oct 2018'!AI7&lt;='QLD Oct 2018'!N7,($C$5*'QLD Oct 2018'!AK7/'QLD Oct 2018'!AI7-'QLD Oct 2018'!M7)*('QLD Oct 2018'!S7/100)*'QLD Oct 2018'!AI7,('QLD Oct 2018'!N7-'QLD Oct 2018'!M7)*('QLD Oct 2018'!S7/100)*'QLD Oct 2018'!AI7))</f>
        <v>0</v>
      </c>
      <c r="J13" s="122">
        <f>IF(($C$5*'QLD Oct 2018'!AK7/'QLD Oct 2018'!AI7&gt;'QLD Oct 2018'!N7),($C$5*'QLD Oct 2018'!AK7/'QLD Oct 2018'!AI7-'QLD Oct 2018'!N7)*'QLD Oct 2018'!T7/100*'QLD Oct 2018'!AI7,0)</f>
        <v>455.00000000000011</v>
      </c>
      <c r="K13" s="122">
        <f>IF($C$5*'QLD Oct 2018'!AL7/'QLD Oct 2018'!AJ7&gt;='QLD Oct 2018'!J7,('QLD Oct 2018'!J7*'QLD Oct 2018'!U7/100)*'QLD Oct 2018'!AJ7,($C$5*'QLD Oct 2018'!AL7/'QLD Oct 2018'!AJ7*'QLD Oct 2018'!U7/100)*'QLD Oct 2018'!AJ7)</f>
        <v>1198.8000000000002</v>
      </c>
      <c r="L13" s="122">
        <f>IF($C$5*'QLD Oct 2018'!AL7/'QLD Oct 2018'!AJ7&lt;'QLD Oct 2018'!J7,0,IF($C$5*'QLD Oct 2018'!AL7/'QLD Oct 2018'!AJ7&lt;='QLD Oct 2018'!K7,($C$5*'QLD Oct 2018'!AK7/'QLD Oct 2018'!AJ7-'QLD Oct 2018'!J7)*('QLD Oct 2018'!V7/100)*'QLD Oct 2018'!AJ7,('QLD Oct 2018'!K7-'QLD Oct 2018'!J7)*('QLD Oct 2018'!V7/100)*'QLD Oct 2018'!AJ7))</f>
        <v>0</v>
      </c>
      <c r="M13" s="122">
        <f>IF($C$5*'QLD Oct 2018'!AL7/'QLD Oct 2018'!AJ7&lt;'QLD Oct 2018'!K7,0,IF($C$5*'QLD Oct 2018'!AL7/'QLD Oct 2018'!AJ7&lt;='QLD Oct 2018'!L7,($C$5*'QLD Oct 2018'!AL7/'QLD Oct 2018'!AJ7-'QLD Oct 2018'!K7)*('QLD Oct 2018'!W7/100)*'QLD Oct 2018'!AJ7,('QLD Oct 2018'!L7-'QLD Oct 2018'!K7)*('QLD Oct 2018'!W7/100)*'QLD Oct 2018'!AJ7))</f>
        <v>0</v>
      </c>
      <c r="N13" s="122">
        <f>IF($C$5*'QLD Oct 2018'!AL7/'QLD Oct 2018'!AJ7&lt;'QLD Oct 2018'!L7,0,IF($C$5*'QLD Oct 2018'!AL7/'QLD Oct 2018'!AJ7&lt;='QLD Oct 2018'!M7,($C$5*'QLD Oct 2018'!AL7/'QLD Oct 2018'!AJ7-'QLD Oct 2018'!L7)*('QLD Oct 2018'!X7/100)*'QLD Oct 2018'!AJ7,('QLD Oct 2018'!M7-'QLD Oct 2018'!L7)*('QLD Oct 2018'!X7/100)*'QLD Oct 2018'!AJ7))</f>
        <v>0</v>
      </c>
      <c r="O13" s="122">
        <f>IF($C$5*'QLD Oct 2018'!AL7/'QLD Oct 2018'!AJ7&lt;'QLD Oct 2018'!M7,0,IF($C$5*'QLD Oct 2018'!AL7/'QLD Oct 2018'!AJ7&lt;='QLD Oct 2018'!N7,($C$5*'QLD Oct 2018'!AL7/'QLD Oct 2018'!AJ7-'QLD Oct 2018'!M7)*('QLD Oct 2018'!Y7/100)*'QLD Oct 2018'!AJ7,('QLD Oct 2018'!N7-'QLD Oct 2018'!M7)*('QLD Oct 2018'!Y7/100)*'QLD Oct 2018'!AJ7))</f>
        <v>0</v>
      </c>
      <c r="P13" s="122">
        <f>IF(($C$5*'QLD Oct 2018'!AL7/'QLD Oct 2018'!AJ7&gt;'QLD Oct 2018'!N7),($C$5*'QLD Oct 2018'!AL7/'QLD Oct 2018'!AJ7-'QLD Oct 2018'!N7)*'QLD Oct 2018'!Z7/100*'QLD Oct 2018'!AJ7,0)</f>
        <v>455.00000000000011</v>
      </c>
      <c r="Q13" s="125">
        <f t="shared" si="0"/>
        <v>3518.6065000000003</v>
      </c>
      <c r="R13" s="126">
        <f>'QLD Oct 2018'!AM7</f>
        <v>0</v>
      </c>
      <c r="S13" s="126">
        <f>'QLD Oct 2018'!AN7</f>
        <v>8</v>
      </c>
      <c r="T13" s="126">
        <f>'QLD Oct 2018'!AO7</f>
        <v>0</v>
      </c>
      <c r="U13" s="126">
        <f>'QLD Oct 2018'!AP7</f>
        <v>0</v>
      </c>
      <c r="V13" s="125">
        <f t="shared" si="1"/>
        <v>3253.9985000000001</v>
      </c>
      <c r="W13" s="125">
        <f t="shared" si="2"/>
        <v>3253.9985000000001</v>
      </c>
      <c r="X13" s="125">
        <f t="shared" si="3"/>
        <v>3579.3983500000004</v>
      </c>
      <c r="Y13" s="125">
        <f t="shared" si="3"/>
        <v>3579.3983500000004</v>
      </c>
      <c r="Z13" s="127">
        <f>'QLD Oct 2018'!AW7</f>
        <v>12</v>
      </c>
      <c r="AA13" s="128" t="str">
        <f>'QLD Oct 2018'!AX7</f>
        <v>y</v>
      </c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</row>
    <row r="14" spans="1:142" x14ac:dyDescent="0.2">
      <c r="A14" s="89"/>
      <c r="B14" s="85"/>
      <c r="C14" s="85"/>
    </row>
  </sheetData>
  <sheetProtection algorithmName="SHA-512" hashValue="eHcU8CbvqIzbJHPi2GUepa6Lpkw3pehhz2nZK5KAklqqGO99pvCGyF1/+icM1kkAa/LFEDMQx+Q5lyk+0TEKNA==" saltValue="EtKvH6QAVpMvHmjTdG9wJQ==" spinCount="100000" sheet="1" objects="1" scenarios="1"/>
  <mergeCells count="2">
    <mergeCell ref="A8:A9"/>
    <mergeCell ref="A10:A1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3F0F-39DF-014F-B6EA-F3211DC54362}">
  <sheetPr codeName="Sheet5">
    <tabColor theme="5"/>
  </sheetPr>
  <dimension ref="A1:EL14"/>
  <sheetViews>
    <sheetView zoomScale="90" zoomScaleNormal="90" workbookViewId="0">
      <selection activeCell="T26" sqref="T26"/>
    </sheetView>
  </sheetViews>
  <sheetFormatPr baseColWidth="10" defaultRowHeight="15" x14ac:dyDescent="0.2"/>
  <cols>
    <col min="1" max="1" width="23.1640625" style="79" customWidth="1"/>
    <col min="2" max="2" width="18" style="79" customWidth="1"/>
    <col min="3" max="3" width="13" style="79" customWidth="1"/>
    <col min="4" max="21" width="14.1640625" style="79" customWidth="1"/>
    <col min="22" max="23" width="14.1640625" style="79" hidden="1" customWidth="1"/>
    <col min="24" max="37" width="14.1640625" style="79" customWidth="1"/>
    <col min="38" max="142" width="12.5" style="79" customWidth="1"/>
    <col min="143" max="16384" width="10.83203125" style="79"/>
  </cols>
  <sheetData>
    <row r="1" spans="1:142" x14ac:dyDescent="0.2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</row>
    <row r="2" spans="1:142" x14ac:dyDescent="0.2">
      <c r="A2" s="80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</row>
    <row r="3" spans="1:142" ht="16" thickBot="1" x14ac:dyDescent="0.25">
      <c r="A3" s="78"/>
      <c r="B3" s="81"/>
      <c r="C3" s="78"/>
      <c r="D3" s="78"/>
      <c r="E3" s="78"/>
      <c r="F3" s="78"/>
      <c r="G3" s="78"/>
      <c r="H3" s="81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</row>
    <row r="4" spans="1:142" x14ac:dyDescent="0.2">
      <c r="A4" s="59" t="s">
        <v>95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</row>
    <row r="5" spans="1:142" x14ac:dyDescent="0.2">
      <c r="A5" s="62" t="s">
        <v>189</v>
      </c>
      <c r="B5" s="40"/>
      <c r="C5" s="67">
        <v>100000</v>
      </c>
      <c r="D5" s="6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64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</row>
    <row r="6" spans="1:142" x14ac:dyDescent="0.2">
      <c r="A6" s="2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64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</row>
    <row r="7" spans="1:142" ht="76" x14ac:dyDescent="0.2">
      <c r="A7" s="90" t="s">
        <v>41</v>
      </c>
      <c r="B7" s="91" t="s">
        <v>96</v>
      </c>
      <c r="C7" s="91" t="s">
        <v>97</v>
      </c>
      <c r="D7" s="92" t="s">
        <v>8</v>
      </c>
      <c r="E7" s="92" t="s">
        <v>9</v>
      </c>
      <c r="F7" s="90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15</v>
      </c>
      <c r="L7" s="92" t="s">
        <v>16</v>
      </c>
      <c r="M7" s="92" t="s">
        <v>98</v>
      </c>
      <c r="N7" s="92" t="s">
        <v>99</v>
      </c>
      <c r="O7" s="92" t="s">
        <v>66</v>
      </c>
      <c r="P7" s="92" t="s">
        <v>67</v>
      </c>
      <c r="Q7" s="93" t="s">
        <v>68</v>
      </c>
      <c r="R7" s="94" t="s">
        <v>101</v>
      </c>
      <c r="S7" s="94" t="s">
        <v>102</v>
      </c>
      <c r="T7" s="94" t="s">
        <v>103</v>
      </c>
      <c r="U7" s="94" t="s">
        <v>104</v>
      </c>
      <c r="V7" s="196" t="s">
        <v>69</v>
      </c>
      <c r="W7" s="196" t="s">
        <v>70</v>
      </c>
      <c r="X7" s="95" t="s">
        <v>36</v>
      </c>
      <c r="Y7" s="95" t="s">
        <v>37</v>
      </c>
      <c r="Z7" s="96" t="s">
        <v>107</v>
      </c>
      <c r="AA7" s="97" t="s">
        <v>71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</row>
    <row r="8" spans="1:142" ht="20" customHeight="1" x14ac:dyDescent="0.2">
      <c r="A8" s="329" t="str">
        <f>'QLD Apr 2018'!D2</f>
        <v>APT Brisbane South</v>
      </c>
      <c r="B8" s="63" t="str">
        <f>'QLD Apr 2018'!F2</f>
        <v>AGL</v>
      </c>
      <c r="C8" s="63" t="str">
        <f>'QLD Apr 2018'!G2</f>
        <v>Savers</v>
      </c>
      <c r="D8" s="98">
        <f>365*'QLD Apr 2018'!H2/100</f>
        <v>470.85</v>
      </c>
      <c r="E8" s="99">
        <f>($C$5*'QLD Apr 2018'!O2/100)/2</f>
        <v>1350</v>
      </c>
      <c r="F8" s="100">
        <v>0</v>
      </c>
      <c r="G8" s="98">
        <v>0</v>
      </c>
      <c r="H8" s="99">
        <v>0</v>
      </c>
      <c r="I8" s="99">
        <v>0</v>
      </c>
      <c r="J8" s="98">
        <v>0</v>
      </c>
      <c r="K8" s="98">
        <f>($C$5*'QLD Apr 2018'!O2/100)/2</f>
        <v>1350</v>
      </c>
      <c r="L8" s="100">
        <v>0</v>
      </c>
      <c r="M8" s="98">
        <v>0</v>
      </c>
      <c r="N8" s="99">
        <v>0</v>
      </c>
      <c r="O8" s="99">
        <v>0</v>
      </c>
      <c r="P8" s="98">
        <v>0</v>
      </c>
      <c r="Q8" s="101">
        <f>SUM(D8:P8)</f>
        <v>3170.85</v>
      </c>
      <c r="R8" s="102">
        <f>'QLD Apr 2018'!AM2</f>
        <v>0</v>
      </c>
      <c r="S8" s="102">
        <f>'QLD Apr 2018'!AN2</f>
        <v>6</v>
      </c>
      <c r="T8" s="102">
        <f>'QLD Apr 2018'!AO2</f>
        <v>0</v>
      </c>
      <c r="U8" s="102">
        <f>'QLD Apr 2018'!AP2</f>
        <v>0</v>
      </c>
      <c r="V8" s="101">
        <f>(Q8-(Q8-D8)*S8/100)</f>
        <v>3008.85</v>
      </c>
      <c r="W8" s="101">
        <f>V8</f>
        <v>3008.85</v>
      </c>
      <c r="X8" s="101">
        <f>V8*1.1</f>
        <v>3309.7350000000001</v>
      </c>
      <c r="Y8" s="101">
        <f>W8*1.1</f>
        <v>3309.7350000000001</v>
      </c>
      <c r="Z8" s="103">
        <f>'QLD Apr 2018'!AW2</f>
        <v>0</v>
      </c>
      <c r="AA8" s="104" t="str">
        <f>'QLD Apr 2018'!AX2</f>
        <v>n</v>
      </c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</row>
    <row r="9" spans="1:142" ht="20" customHeight="1" thickBot="1" x14ac:dyDescent="0.25">
      <c r="A9" s="327"/>
      <c r="B9" s="105" t="str">
        <f>'QLD Apr 2018'!F3</f>
        <v>Origin Energy</v>
      </c>
      <c r="C9" s="105" t="str">
        <f>'QLD Apr 2018'!G3</f>
        <v>Saver</v>
      </c>
      <c r="D9" s="106">
        <f>365*'QLD Apr 2018'!H3/100</f>
        <v>386.68099999999998</v>
      </c>
      <c r="E9" s="107">
        <f>IF($C$5*'QLD Apr 2018'!AK3/'QLD Apr 2018'!AI3&gt;='QLD Apr 2018'!J3,('QLD Apr 2018'!J3*'QLD Apr 2018'!O3/100)*'QLD Apr 2018'!AI3,($C$5*'QLD Apr 2018'!AK3/'QLD Apr 2018'!AI3*'QLD Apr 2018'!O3/100)*'QLD Apr 2018'!AI3)</f>
        <v>1398</v>
      </c>
      <c r="F9" s="108">
        <f>IF($C$5*'QLD Apr 2018'!AK3/'QLD Apr 2018'!AI3&lt;'QLD Apr 2018'!J3,0,IF($C$5*'QLD Apr 2018'!AK3/'QLD Apr 2018'!AI3&lt;='QLD Apr 2018'!K3,($C$5*'QLD Apr 2018'!AK3/'QLD Apr 2018'!AI3-'QLD Apr 2018'!J3)*('QLD Apr 2018'!P3/100)*'QLD Apr 2018'!AI3,('QLD Apr 2018'!K3-'QLD Apr 2018'!J3)*('QLD Apr 2018'!P3/100)*'QLD Apr 2018'!AI3))</f>
        <v>0</v>
      </c>
      <c r="G9" s="106">
        <f>IF($C$5*'QLD Apr 2018'!AK3/'QLD Apr 2018'!AI3&lt;'QLD Apr 2018'!K3,0,IF($C$5*'QLD Apr 2018'!AK3/'QLD Apr 2018'!AI3&lt;='QLD Apr 2018'!L3,($C$5*'QLD Apr 2018'!AK3/'QLD Apr 2018'!AI3-'QLD Apr 2018'!K3)*('QLD Apr 2018'!Q3/100)*'QLD Apr 2018'!AI3,('QLD Apr 2018'!L3-'QLD Apr 2018'!K3)*('QLD Apr 2018'!Q3/100)*'QLD Apr 2018'!AI3))</f>
        <v>0</v>
      </c>
      <c r="H9" s="107">
        <f>IF($C$5*'QLD Apr 2018'!AK3/'QLD Apr 2018'!AI3&lt;'QLD Apr 2018'!L3,0,IF($C$5*'QLD Apr 2018'!AK3/'QLD Apr 2018'!AI3&lt;='QLD Apr 2018'!M3,($C$5*'QLD Apr 2018'!AK3/'QLD Apr 2018'!AI3-'QLD Apr 2018'!L3)*('QLD Apr 2018'!R3/100)*'QLD Apr 2018'!AI3,('QLD Apr 2018'!M3-'QLD Apr 2018'!L3)*('QLD Apr 2018'!R3/100)*'QLD Apr 2018'!AI3))</f>
        <v>0</v>
      </c>
      <c r="I9" s="107">
        <f>IF($C$5*'QLD Apr 2018'!AK3/'QLD Apr 2018'!AI3&lt;'QLD Apr 2018'!M3,0,IF($C$5*'QLD Apr 2018'!AK3/'QLD Apr 2018'!AI3&lt;='QLD Apr 2018'!N3,($C$5*'QLD Apr 2018'!AK3/'QLD Apr 2018'!AI3-'QLD Apr 2018'!M3)*('QLD Apr 2018'!S3/100)*'QLD Apr 2018'!AI3,('QLD Apr 2018'!N3-'QLD Apr 2018'!M3)*('QLD Apr 2018'!S3/100)*'QLD Apr 2018'!AI3))</f>
        <v>0</v>
      </c>
      <c r="J9" s="106">
        <f>IF(($C$5*'QLD Apr 2018'!AK3/'QLD Apr 2018'!AI3&gt;'QLD Apr 2018'!N3),($C$5*'QLD Apr 2018'!AK3/'QLD Apr 2018'!AI3-'QLD Apr 2018'!N3)*'QLD Apr 2018'!T3/100*'QLD Apr 2018'!AI3,0)</f>
        <v>0</v>
      </c>
      <c r="K9" s="106">
        <f>IF($C$5*'QLD Apr 2018'!AL3/'QLD Apr 2018'!AJ3&gt;='QLD Apr 2018'!J3,('QLD Apr 2018'!J3*'QLD Apr 2018'!U3/100)*'QLD Apr 2018'!AJ3,($C$5*'QLD Apr 2018'!AL3/'QLD Apr 2018'!AJ3*'QLD Apr 2018'!U3/100)*'QLD Apr 2018'!AJ3)</f>
        <v>1398</v>
      </c>
      <c r="L9" s="106">
        <f>IF($C$5*'QLD Apr 2018'!AL3/'QLD Apr 2018'!AJ3&lt;'QLD Apr 2018'!J3,0,IF($C$5*'QLD Apr 2018'!AL3/'QLD Apr 2018'!AJ3&lt;='QLD Apr 2018'!K3,($C$5*'QLD Apr 2018'!AK3/'QLD Apr 2018'!AJ3-'QLD Apr 2018'!J3)*('QLD Apr 2018'!V3/100)*'QLD Apr 2018'!AJ3,('QLD Apr 2018'!K3-'QLD Apr 2018'!J3)*('QLD Apr 2018'!V3/100)*'QLD Apr 2018'!AJ3))</f>
        <v>0</v>
      </c>
      <c r="M9" s="106">
        <f>IF($C$5*'QLD Apr 2018'!AL3/'QLD Apr 2018'!AJ3&lt;'QLD Apr 2018'!K3,0,IF($C$5*'QLD Apr 2018'!AL3/'QLD Apr 2018'!AJ3&lt;='QLD Apr 2018'!L3,($C$5*'QLD Apr 2018'!AL3/'QLD Apr 2018'!AJ3-'QLD Apr 2018'!K3)*('QLD Apr 2018'!W3/100)*'QLD Apr 2018'!AJ3,('QLD Apr 2018'!L3-'QLD Apr 2018'!K3)*('QLD Apr 2018'!W3/100)*'QLD Apr 2018'!AJ3))</f>
        <v>0</v>
      </c>
      <c r="N9" s="106">
        <f>IF($C$5*'QLD Apr 2018'!AL3/'QLD Apr 2018'!AJ3&lt;'QLD Apr 2018'!L3,0,IF($C$5*'QLD Apr 2018'!AL3/'QLD Apr 2018'!AJ3&lt;='QLD Apr 2018'!M3,($C$5*'QLD Apr 2018'!AL3/'QLD Apr 2018'!AJ3-'QLD Apr 2018'!L3)*('QLD Apr 2018'!X3/100)*'QLD Apr 2018'!AJ3,('QLD Apr 2018'!M3-'QLD Apr 2018'!L3)*('QLD Apr 2018'!X3/100)*'QLD Apr 2018'!AJ3))</f>
        <v>0</v>
      </c>
      <c r="O9" s="106">
        <f>IF($C$5*'QLD Apr 2018'!AL3/'QLD Apr 2018'!AJ3&lt;'QLD Apr 2018'!M3,0,IF($C$5*'QLD Apr 2018'!AL3/'QLD Apr 2018'!AJ3&lt;='QLD Apr 2018'!N3,($C$5*'QLD Apr 2018'!AL3/'QLD Apr 2018'!AJ3-'QLD Apr 2018'!M3)*('QLD Apr 2018'!Y3/100)*'QLD Apr 2018'!AJ3,('QLD Apr 2018'!N3-'QLD Apr 2018'!M3)*('QLD Apr 2018'!Y3/100)*'QLD Apr 2018'!AJ3))</f>
        <v>0</v>
      </c>
      <c r="P9" s="106">
        <f>IF(($C$5*'QLD Apr 2018'!AL3/'QLD Apr 2018'!AJ3&gt;'QLD Apr 2018'!N3),($C$5*'QLD Apr 2018'!AL3/'QLD Apr 2018'!AJ3-'QLD Apr 2018'!N3)*'QLD Apr 2018'!Z3/100*'QLD Apr 2018'!AJ3,0)</f>
        <v>0</v>
      </c>
      <c r="Q9" s="109">
        <f t="shared" ref="Q9:Q13" si="0">SUM(D9:P9)</f>
        <v>3182.681</v>
      </c>
      <c r="R9" s="110">
        <f>'QLD Apr 2018'!AM3</f>
        <v>0</v>
      </c>
      <c r="S9" s="110">
        <f>'QLD Apr 2018'!AN3</f>
        <v>8</v>
      </c>
      <c r="T9" s="110">
        <f>'QLD Apr 2018'!AO3</f>
        <v>0</v>
      </c>
      <c r="U9" s="110">
        <f>'QLD Apr 2018'!AP3</f>
        <v>0</v>
      </c>
      <c r="V9" s="109">
        <f t="shared" ref="V9:V13" si="1">(Q9-(Q9-D9)*S9/100)</f>
        <v>2959.0010000000002</v>
      </c>
      <c r="W9" s="109">
        <f t="shared" ref="W9:W13" si="2">V9</f>
        <v>2959.0010000000002</v>
      </c>
      <c r="X9" s="109">
        <f t="shared" ref="X9:Y13" si="3">V9*1.1</f>
        <v>3254.9011000000005</v>
      </c>
      <c r="Y9" s="109">
        <f t="shared" si="3"/>
        <v>3254.9011000000005</v>
      </c>
      <c r="Z9" s="111">
        <f>'QLD Apr 2018'!AW3</f>
        <v>12</v>
      </c>
      <c r="AA9" s="112" t="str">
        <f>'QLD Apr 2018'!AX3</f>
        <v>y</v>
      </c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</row>
    <row r="10" spans="1:142" ht="20" customHeight="1" thickTop="1" x14ac:dyDescent="0.2">
      <c r="A10" s="330" t="str">
        <f>'QLD Apr 2018'!D4</f>
        <v>Envestra Brisbane North</v>
      </c>
      <c r="B10" s="63" t="str">
        <f>'QLD Apr 2018'!F4</f>
        <v>AGL</v>
      </c>
      <c r="C10" s="63" t="str">
        <f>'QLD Apr 2018'!G4</f>
        <v>Savers</v>
      </c>
      <c r="D10" s="98">
        <f>365*'QLD Apr 2018'!H4/100</f>
        <v>262.8</v>
      </c>
      <c r="E10" s="99">
        <f>($C$5*'QLD Apr 2018'!O4/100)/2</f>
        <v>1850</v>
      </c>
      <c r="F10" s="100">
        <v>0</v>
      </c>
      <c r="G10" s="98">
        <v>0</v>
      </c>
      <c r="H10" s="99">
        <v>0</v>
      </c>
      <c r="I10" s="99">
        <v>0</v>
      </c>
      <c r="J10" s="98">
        <v>0</v>
      </c>
      <c r="K10" s="98">
        <f>($C$5*'QLD Apr 2018'!O4/100)/2</f>
        <v>1850</v>
      </c>
      <c r="L10" s="100">
        <v>0</v>
      </c>
      <c r="M10" s="98">
        <v>0</v>
      </c>
      <c r="N10" s="99">
        <v>0</v>
      </c>
      <c r="O10" s="99">
        <v>0</v>
      </c>
      <c r="P10" s="98">
        <v>0</v>
      </c>
      <c r="Q10" s="101">
        <f t="shared" si="0"/>
        <v>3962.8</v>
      </c>
      <c r="R10" s="102">
        <f>'QLD Apr 2018'!AM4</f>
        <v>0</v>
      </c>
      <c r="S10" s="102">
        <f>'QLD Apr 2018'!AN4</f>
        <v>6</v>
      </c>
      <c r="T10" s="102">
        <f>'QLD Apr 2018'!AO4</f>
        <v>0</v>
      </c>
      <c r="U10" s="102">
        <f>'QLD Apr 2018'!AP4</f>
        <v>0</v>
      </c>
      <c r="V10" s="101">
        <f t="shared" si="1"/>
        <v>3740.8</v>
      </c>
      <c r="W10" s="101">
        <f t="shared" si="2"/>
        <v>3740.8</v>
      </c>
      <c r="X10" s="101">
        <f t="shared" si="3"/>
        <v>4114.88</v>
      </c>
      <c r="Y10" s="101">
        <f t="shared" si="3"/>
        <v>4114.88</v>
      </c>
      <c r="Z10" s="103">
        <f>'QLD Apr 2018'!AW4</f>
        <v>0</v>
      </c>
      <c r="AA10" s="104" t="str">
        <f>'QLD Apr 2018'!AX4</f>
        <v>n</v>
      </c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</row>
    <row r="11" spans="1:142" ht="20" customHeight="1" thickBot="1" x14ac:dyDescent="0.25">
      <c r="A11" s="327"/>
      <c r="B11" s="105" t="str">
        <f>'QLD Apr 2018'!F5</f>
        <v>Origin Energy</v>
      </c>
      <c r="C11" s="105" t="str">
        <f>'QLD Apr 2018'!G5</f>
        <v>Saver</v>
      </c>
      <c r="D11" s="106">
        <f>365*'QLD Apr 2018'!H5/100</f>
        <v>236.92149999999998</v>
      </c>
      <c r="E11" s="107">
        <f>IF($C$5*'QLD Apr 2018'!AK5/'QLD Apr 2018'!AI5&gt;='QLD Apr 2018'!J5,('QLD Apr 2018'!J5*'QLD Apr 2018'!O5/100)*'QLD Apr 2018'!AI5,($C$5*'QLD Apr 2018'!AK5/'QLD Apr 2018'!AI5*'QLD Apr 2018'!O5/100)*'QLD Apr 2018'!AI5)</f>
        <v>1380.96</v>
      </c>
      <c r="F11" s="108">
        <f>IF($C$5*'QLD Apr 2018'!AK5/'QLD Apr 2018'!AI5&lt;'QLD Apr 2018'!J5,0,IF($C$5*'QLD Apr 2018'!AK5/'QLD Apr 2018'!AI5&lt;='QLD Apr 2018'!K5,($C$5*'QLD Apr 2018'!AK5/'QLD Apr 2018'!AI5-'QLD Apr 2018'!J5)*('QLD Apr 2018'!P5/100)*'QLD Apr 2018'!AI5,('QLD Apr 2018'!K5-'QLD Apr 2018'!J5)*('QLD Apr 2018'!P5/100)*'QLD Apr 2018'!AI5))</f>
        <v>495.18000000000006</v>
      </c>
      <c r="G11" s="106">
        <f>IF($C$5*'QLD Apr 2018'!AK5/'QLD Apr 2018'!AI5&lt;'QLD Apr 2018'!K5,0,IF($C$5*'QLD Apr 2018'!AK5/'QLD Apr 2018'!AI5&lt;='QLD Apr 2018'!L5,($C$5*'QLD Apr 2018'!AK5/'QLD Apr 2018'!AI5-'QLD Apr 2018'!K5)*('QLD Apr 2018'!Q5/100)*'QLD Apr 2018'!AI5,('QLD Apr 2018'!L5-'QLD Apr 2018'!K5)*('QLD Apr 2018'!Q5/100)*'QLD Apr 2018'!AI5))</f>
        <v>0</v>
      </c>
      <c r="H11" s="107">
        <f>IF($C$5*'QLD Apr 2018'!AK5/'QLD Apr 2018'!AI5&lt;'QLD Apr 2018'!L5,0,IF($C$5*'QLD Apr 2018'!AK5/'QLD Apr 2018'!AI5&lt;='QLD Apr 2018'!M5,($C$5*'QLD Apr 2018'!AK5/'QLD Apr 2018'!AI5-'QLD Apr 2018'!L5)*('QLD Apr 2018'!R5/100)*'QLD Apr 2018'!AI5,('QLD Apr 2018'!M5-'QLD Apr 2018'!L5)*('QLD Apr 2018'!R5/100)*'QLD Apr 2018'!AI5))</f>
        <v>0</v>
      </c>
      <c r="I11" s="107">
        <f>IF($C$5*'QLD Apr 2018'!AK5/'QLD Apr 2018'!AI5&lt;'QLD Apr 2018'!M5,0,IF($C$5*'QLD Apr 2018'!AK5/'QLD Apr 2018'!AI5&lt;='QLD Apr 2018'!N5,($C$5*'QLD Apr 2018'!AK5/'QLD Apr 2018'!AI5-'QLD Apr 2018'!M5)*('QLD Apr 2018'!S5/100)*'QLD Apr 2018'!AI5,('QLD Apr 2018'!N5-'QLD Apr 2018'!M5)*('QLD Apr 2018'!S5/100)*'QLD Apr 2018'!AI5))</f>
        <v>0</v>
      </c>
      <c r="J11" s="106">
        <f>IF(($C$5*'QLD Apr 2018'!AK5/'QLD Apr 2018'!AI5&gt;'QLD Apr 2018'!N5),($C$5*'QLD Apr 2018'!AK5/'QLD Apr 2018'!AI5-'QLD Apr 2018'!N5)*'QLD Apr 2018'!T5/100*'QLD Apr 2018'!AI5,0)</f>
        <v>0</v>
      </c>
      <c r="K11" s="106">
        <f>IF($C$5*'QLD Apr 2018'!AL5/'QLD Apr 2018'!AJ5&gt;='QLD Apr 2018'!J5,('QLD Apr 2018'!J5*'QLD Apr 2018'!U5/100)*'QLD Apr 2018'!AJ5,($C$5*'QLD Apr 2018'!AL5/'QLD Apr 2018'!AJ5*'QLD Apr 2018'!U5/100)*'QLD Apr 2018'!AJ5)</f>
        <v>1380.96</v>
      </c>
      <c r="L11" s="106">
        <f>IF($C$5*'QLD Apr 2018'!AL5/'QLD Apr 2018'!AJ5&lt;'QLD Apr 2018'!J5,0,IF($C$5*'QLD Apr 2018'!AL5/'QLD Apr 2018'!AJ5&lt;='QLD Apr 2018'!K5,($C$5*'QLD Apr 2018'!AK5/'QLD Apr 2018'!AJ5-'QLD Apr 2018'!J5)*('QLD Apr 2018'!V5/100)*'QLD Apr 2018'!AJ5,('QLD Apr 2018'!K5-'QLD Apr 2018'!J5)*('QLD Apr 2018'!V5/100)*'QLD Apr 2018'!AJ5))</f>
        <v>495.18000000000006</v>
      </c>
      <c r="M11" s="106">
        <f>IF($C$5*'QLD Apr 2018'!AL5/'QLD Apr 2018'!AJ5&lt;'QLD Apr 2018'!K5,0,IF($C$5*'QLD Apr 2018'!AL5/'QLD Apr 2018'!AJ5&lt;='QLD Apr 2018'!L5,($C$5*'QLD Apr 2018'!AL5/'QLD Apr 2018'!AJ5-'QLD Apr 2018'!K5)*('QLD Apr 2018'!W5/100)*'QLD Apr 2018'!AJ5,('QLD Apr 2018'!L5-'QLD Apr 2018'!K5)*('QLD Apr 2018'!W5/100)*'QLD Apr 2018'!AJ5))</f>
        <v>0</v>
      </c>
      <c r="N11" s="106">
        <f>IF($C$5*'QLD Apr 2018'!AL5/'QLD Apr 2018'!AJ5&lt;'QLD Apr 2018'!L5,0,IF($C$5*'QLD Apr 2018'!AL5/'QLD Apr 2018'!AJ5&lt;='QLD Apr 2018'!M5,($C$5*'QLD Apr 2018'!AL5/'QLD Apr 2018'!AJ5-'QLD Apr 2018'!L5)*('QLD Apr 2018'!X5/100)*'QLD Apr 2018'!AJ5,('QLD Apr 2018'!M5-'QLD Apr 2018'!L5)*('QLD Apr 2018'!X5/100)*'QLD Apr 2018'!AJ5))</f>
        <v>0</v>
      </c>
      <c r="O11" s="106">
        <f>IF($C$5*'QLD Apr 2018'!AL5/'QLD Apr 2018'!AJ5&lt;'QLD Apr 2018'!M5,0,IF($C$5*'QLD Apr 2018'!AL5/'QLD Apr 2018'!AJ5&lt;='QLD Apr 2018'!N5,($C$5*'QLD Apr 2018'!AL5/'QLD Apr 2018'!AJ5-'QLD Apr 2018'!M5)*('QLD Apr 2018'!Y5/100)*'QLD Apr 2018'!AJ5,('QLD Apr 2018'!N5-'QLD Apr 2018'!M5)*('QLD Apr 2018'!Y5/100)*'QLD Apr 2018'!AJ5))</f>
        <v>0</v>
      </c>
      <c r="P11" s="106">
        <f>IF(($C$5*'QLD Apr 2018'!AL5/'QLD Apr 2018'!AJ5&gt;'QLD Apr 2018'!N5),($C$5*'QLD Apr 2018'!AL5/'QLD Apr 2018'!AJ5-'QLD Apr 2018'!N5)*'QLD Apr 2018'!Z5/100*'QLD Apr 2018'!AJ5,0)</f>
        <v>0</v>
      </c>
      <c r="Q11" s="109">
        <f t="shared" si="0"/>
        <v>3989.2015000000001</v>
      </c>
      <c r="R11" s="110">
        <f>'QLD Apr 2018'!AM5</f>
        <v>0</v>
      </c>
      <c r="S11" s="110">
        <f>'QLD Apr 2018'!AN5</f>
        <v>8</v>
      </c>
      <c r="T11" s="110">
        <f>'QLD Apr 2018'!AO5</f>
        <v>0</v>
      </c>
      <c r="U11" s="110">
        <f>'QLD Apr 2018'!AP5</f>
        <v>0</v>
      </c>
      <c r="V11" s="109">
        <f t="shared" si="1"/>
        <v>3689.0191</v>
      </c>
      <c r="W11" s="109">
        <f t="shared" si="2"/>
        <v>3689.0191</v>
      </c>
      <c r="X11" s="109">
        <f t="shared" si="3"/>
        <v>4057.9210100000005</v>
      </c>
      <c r="Y11" s="109">
        <f t="shared" si="3"/>
        <v>4057.9210100000005</v>
      </c>
      <c r="Z11" s="111">
        <f>'QLD Apr 2018'!AW5</f>
        <v>12</v>
      </c>
      <c r="AA11" s="112" t="str">
        <f>'QLD Apr 2018'!AX5</f>
        <v>y</v>
      </c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</row>
    <row r="12" spans="1:142" ht="20" customHeight="1" thickTop="1" thickBot="1" x14ac:dyDescent="0.25">
      <c r="A12" s="129" t="str">
        <f>'QLD Apr 2018'!D6</f>
        <v>Envestra Northern</v>
      </c>
      <c r="B12" s="113" t="str">
        <f>'QLD Apr 2018'!F6</f>
        <v>Origin Energy</v>
      </c>
      <c r="C12" s="113" t="str">
        <f>'QLD Apr 2018'!G6</f>
        <v>Saver</v>
      </c>
      <c r="D12" s="114">
        <f>365*'QLD Apr 2018'!H6/100</f>
        <v>231.04499999999999</v>
      </c>
      <c r="E12" s="115">
        <f>IF($C$5*'QLD Apr 2018'!AK6/'QLD Apr 2018'!AI6&gt;='QLD Apr 2018'!J6,('QLD Apr 2018'!J6*'QLD Apr 2018'!O6/100)*'QLD Apr 2018'!AI6,($C$5*'QLD Apr 2018'!AK6/'QLD Apr 2018'!AI6*'QLD Apr 2018'!O6/100)*'QLD Apr 2018'!AI6)</f>
        <v>1456.92</v>
      </c>
      <c r="F12" s="116">
        <f>IF($C$5*'QLD Apr 2018'!AK6/'QLD Apr 2018'!AI6&lt;'QLD Apr 2018'!J6,0,IF($C$5*'QLD Apr 2018'!AK6/'QLD Apr 2018'!AI6&lt;='QLD Apr 2018'!K6,($C$5*'QLD Apr 2018'!AK6/'QLD Apr 2018'!AI6-'QLD Apr 2018'!J6)*('QLD Apr 2018'!P6/100)*'QLD Apr 2018'!AI6,('QLD Apr 2018'!K6-'QLD Apr 2018'!J6)*('QLD Apr 2018'!P6/100)*'QLD Apr 2018'!AI6))</f>
        <v>530.46000000000015</v>
      </c>
      <c r="G12" s="114">
        <f>IF($C$5*'QLD Apr 2018'!AK6/'QLD Apr 2018'!AI6&lt;'QLD Apr 2018'!K6,0,IF($C$5*'QLD Apr 2018'!AK6/'QLD Apr 2018'!AI6&lt;='QLD Apr 2018'!L6,($C$5*'QLD Apr 2018'!AK6/'QLD Apr 2018'!AI6-'QLD Apr 2018'!K6)*('QLD Apr 2018'!Q6/100)*'QLD Apr 2018'!AI6,('QLD Apr 2018'!L6-'QLD Apr 2018'!K6)*('QLD Apr 2018'!Q6/100)*'QLD Apr 2018'!AI6))</f>
        <v>0</v>
      </c>
      <c r="H12" s="115">
        <f>IF($C$5*'QLD Apr 2018'!AK6/'QLD Apr 2018'!AI6&lt;'QLD Apr 2018'!L6,0,IF($C$5*'QLD Apr 2018'!AK6/'QLD Apr 2018'!AI6&lt;='QLD Apr 2018'!M6,($C$5*'QLD Apr 2018'!AK6/'QLD Apr 2018'!AI6-'QLD Apr 2018'!L6)*('QLD Apr 2018'!R6/100)*'QLD Apr 2018'!AI6,('QLD Apr 2018'!M6-'QLD Apr 2018'!L6)*('QLD Apr 2018'!R6/100)*'QLD Apr 2018'!AI6))</f>
        <v>0</v>
      </c>
      <c r="I12" s="115">
        <f>IF($C$5*'QLD Apr 2018'!AK6/'QLD Apr 2018'!AI6&lt;'QLD Apr 2018'!M6,0,IF($C$5*'QLD Apr 2018'!AK6/'QLD Apr 2018'!AI6&lt;='QLD Apr 2018'!N6,($C$5*'QLD Apr 2018'!AK6/'QLD Apr 2018'!AI6-'QLD Apr 2018'!M6)*('QLD Apr 2018'!S6/100)*'QLD Apr 2018'!AI6,('QLD Apr 2018'!N6-'QLD Apr 2018'!M6)*('QLD Apr 2018'!S6/100)*'QLD Apr 2018'!AI6))</f>
        <v>0</v>
      </c>
      <c r="J12" s="114">
        <f>IF(($C$5*'QLD Apr 2018'!AK6/'QLD Apr 2018'!AI6&gt;'QLD Apr 2018'!N6),($C$5*'QLD Apr 2018'!AK6/'QLD Apr 2018'!AI6-'QLD Apr 2018'!N6)*'QLD Apr 2018'!T6/100*'QLD Apr 2018'!AI6,0)</f>
        <v>0</v>
      </c>
      <c r="K12" s="114">
        <f>IF($C$5*'QLD Apr 2018'!AL6/'QLD Apr 2018'!AJ6&gt;='QLD Apr 2018'!J6,('QLD Apr 2018'!J6*'QLD Apr 2018'!U6/100)*'QLD Apr 2018'!AJ6,($C$5*'QLD Apr 2018'!AL6/'QLD Apr 2018'!AJ6*'QLD Apr 2018'!U6/100)*'QLD Apr 2018'!AJ6)</f>
        <v>1456.92</v>
      </c>
      <c r="L12" s="114">
        <f>IF($C$5*'QLD Apr 2018'!AL6/'QLD Apr 2018'!AJ6&lt;'QLD Apr 2018'!J6,0,IF($C$5*'QLD Apr 2018'!AL6/'QLD Apr 2018'!AJ6&lt;='QLD Apr 2018'!K6,($C$5*'QLD Apr 2018'!AK6/'QLD Apr 2018'!AJ6-'QLD Apr 2018'!J6)*('QLD Apr 2018'!V6/100)*'QLD Apr 2018'!AJ6,('QLD Apr 2018'!K6-'QLD Apr 2018'!J6)*('QLD Apr 2018'!V6/100)*'QLD Apr 2018'!AJ6))</f>
        <v>530.46000000000015</v>
      </c>
      <c r="M12" s="114">
        <f>IF($C$5*'QLD Apr 2018'!AL6/'QLD Apr 2018'!AJ6&lt;'QLD Apr 2018'!K6,0,IF($C$5*'QLD Apr 2018'!AL6/'QLD Apr 2018'!AJ6&lt;='QLD Apr 2018'!L6,($C$5*'QLD Apr 2018'!AL6/'QLD Apr 2018'!AJ6-'QLD Apr 2018'!K6)*('QLD Apr 2018'!W6/100)*'QLD Apr 2018'!AJ6,('QLD Apr 2018'!L6-'QLD Apr 2018'!K6)*('QLD Apr 2018'!W6/100)*'QLD Apr 2018'!AJ6))</f>
        <v>0</v>
      </c>
      <c r="N12" s="114">
        <f>IF($C$5*'QLD Apr 2018'!AL6/'QLD Apr 2018'!AJ6&lt;'QLD Apr 2018'!L6,0,IF($C$5*'QLD Apr 2018'!AL6/'QLD Apr 2018'!AJ6&lt;='QLD Apr 2018'!M6,($C$5*'QLD Apr 2018'!AL6/'QLD Apr 2018'!AJ6-'QLD Apr 2018'!L6)*('QLD Apr 2018'!X6/100)*'QLD Apr 2018'!AJ6,('QLD Apr 2018'!M6-'QLD Apr 2018'!L6)*('QLD Apr 2018'!X6/100)*'QLD Apr 2018'!AJ6))</f>
        <v>0</v>
      </c>
      <c r="O12" s="114">
        <f>IF($C$5*'QLD Apr 2018'!AL6/'QLD Apr 2018'!AJ6&lt;'QLD Apr 2018'!M6,0,IF($C$5*'QLD Apr 2018'!AL6/'QLD Apr 2018'!AJ6&lt;='QLD Apr 2018'!N6,($C$5*'QLD Apr 2018'!AL6/'QLD Apr 2018'!AJ6-'QLD Apr 2018'!M6)*('QLD Apr 2018'!Y6/100)*'QLD Apr 2018'!AJ6,('QLD Apr 2018'!N6-'QLD Apr 2018'!M6)*('QLD Apr 2018'!Y6/100)*'QLD Apr 2018'!AJ6))</f>
        <v>0</v>
      </c>
      <c r="P12" s="114">
        <f>IF(($C$5*'QLD Apr 2018'!AL6/'QLD Apr 2018'!AJ6&gt;'QLD Apr 2018'!N6),($C$5*'QLD Apr 2018'!AL6/'QLD Apr 2018'!AJ6-'QLD Apr 2018'!N6)*'QLD Apr 2018'!Z6/100*'QLD Apr 2018'!AJ6,0)</f>
        <v>0</v>
      </c>
      <c r="Q12" s="117">
        <f t="shared" si="0"/>
        <v>4205.8050000000003</v>
      </c>
      <c r="R12" s="118">
        <f>'QLD Apr 2018'!AM6</f>
        <v>0</v>
      </c>
      <c r="S12" s="118">
        <f>'QLD Apr 2018'!AN6</f>
        <v>8</v>
      </c>
      <c r="T12" s="118">
        <f>'QLD Apr 2018'!AO6</f>
        <v>0</v>
      </c>
      <c r="U12" s="118">
        <f>'QLD Apr 2018'!AP6</f>
        <v>0</v>
      </c>
      <c r="V12" s="117">
        <f t="shared" si="1"/>
        <v>3887.8242</v>
      </c>
      <c r="W12" s="117">
        <f t="shared" si="2"/>
        <v>3887.8242</v>
      </c>
      <c r="X12" s="117">
        <f t="shared" si="3"/>
        <v>4276.6066200000005</v>
      </c>
      <c r="Y12" s="117">
        <f t="shared" si="3"/>
        <v>4276.6066200000005</v>
      </c>
      <c r="Z12" s="119">
        <f>'QLD Apr 2018'!AW6</f>
        <v>12</v>
      </c>
      <c r="AA12" s="120" t="str">
        <f>'QLD Apr 2018'!AX6</f>
        <v>y</v>
      </c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</row>
    <row r="13" spans="1:142" ht="20" customHeight="1" thickTop="1" thickBot="1" x14ac:dyDescent="0.25">
      <c r="A13" s="130" t="str">
        <f>'QLD Apr 2018'!D7</f>
        <v>Envestra Wide Bay</v>
      </c>
      <c r="B13" s="121" t="str">
        <f>'QLD Apr 2018'!F7</f>
        <v>Origin Energy</v>
      </c>
      <c r="C13" s="121" t="str">
        <f>'QLD Apr 2018'!G7</f>
        <v>Saver</v>
      </c>
      <c r="D13" s="122">
        <f>365*'QLD Apr 2018'!H7/100</f>
        <v>211.00650000000002</v>
      </c>
      <c r="E13" s="123">
        <f>IF($C$5*'QLD Apr 2018'!AK7/'QLD Apr 2018'!AI7&gt;='QLD Apr 2018'!J7,('QLD Apr 2018'!J7*'QLD Apr 2018'!O7/100)*'QLD Apr 2018'!AI7,($C$5*'QLD Apr 2018'!AK7/'QLD Apr 2018'!AI7*'QLD Apr 2018'!O7/100)*'QLD Apr 2018'!AI7)</f>
        <v>1196.6399999999999</v>
      </c>
      <c r="F13" s="124">
        <f>IF($C$5*'QLD Apr 2018'!AK7/'QLD Apr 2018'!AI7&lt;'QLD Apr 2018'!J7,0,IF($C$5*'QLD Apr 2018'!AK7/'QLD Apr 2018'!AI7&lt;='QLD Apr 2018'!K7,($C$5*'QLD Apr 2018'!AK7/'QLD Apr 2018'!AI7-'QLD Apr 2018'!J7)*('QLD Apr 2018'!P7/100)*'QLD Apr 2018'!AI7,('QLD Apr 2018'!K7-'QLD Apr 2018'!J7)*('QLD Apr 2018'!P7/100)*'QLD Apr 2018'!AI7))</f>
        <v>0</v>
      </c>
      <c r="G13" s="122">
        <f>IF($C$5*'QLD Apr 2018'!AK7/'QLD Apr 2018'!AI7&lt;'QLD Apr 2018'!K7,0,IF($C$5*'QLD Apr 2018'!AK7/'QLD Apr 2018'!AI7&lt;='QLD Apr 2018'!L7,($C$5*'QLD Apr 2018'!AK7/'QLD Apr 2018'!AI7-'QLD Apr 2018'!K7)*('QLD Apr 2018'!Q7/100)*'QLD Apr 2018'!AI7,('QLD Apr 2018'!L7-'QLD Apr 2018'!K7)*('QLD Apr 2018'!Q7/100)*'QLD Apr 2018'!AI7))</f>
        <v>0</v>
      </c>
      <c r="H13" s="123">
        <f>IF($C$5*'QLD Apr 2018'!AK7/'QLD Apr 2018'!AI7&lt;'QLD Apr 2018'!L7,0,IF($C$5*'QLD Apr 2018'!AK7/'QLD Apr 2018'!AI7&lt;='QLD Apr 2018'!M7,($C$5*'QLD Apr 2018'!AK7/'QLD Apr 2018'!AI7-'QLD Apr 2018'!L7)*('QLD Apr 2018'!R7/100)*'QLD Apr 2018'!AI7,('QLD Apr 2018'!M7-'QLD Apr 2018'!L7)*('QLD Apr 2018'!R7/100)*'QLD Apr 2018'!AI7))</f>
        <v>0</v>
      </c>
      <c r="I13" s="123">
        <f>IF($C$5*'QLD Apr 2018'!AK7/'QLD Apr 2018'!AI7&lt;'QLD Apr 2018'!M7,0,IF($C$5*'QLD Apr 2018'!AK7/'QLD Apr 2018'!AI7&lt;='QLD Apr 2018'!N7,($C$5*'QLD Apr 2018'!AK7/'QLD Apr 2018'!AI7-'QLD Apr 2018'!M7)*('QLD Apr 2018'!S7/100)*'QLD Apr 2018'!AI7,('QLD Apr 2018'!N7-'QLD Apr 2018'!M7)*('QLD Apr 2018'!S7/100)*'QLD Apr 2018'!AI7))</f>
        <v>0</v>
      </c>
      <c r="J13" s="122">
        <f>IF(($C$5*'QLD Apr 2018'!AK7/'QLD Apr 2018'!AI7&gt;'QLD Apr 2018'!N7),($C$5*'QLD Apr 2018'!AK7/'QLD Apr 2018'!AI7-'QLD Apr 2018'!N7)*'QLD Apr 2018'!T7/100*'QLD Apr 2018'!AI7,0)</f>
        <v>454.16000000000014</v>
      </c>
      <c r="K13" s="122">
        <f>IF($C$5*'QLD Apr 2018'!AL7/'QLD Apr 2018'!AJ7&gt;='QLD Apr 2018'!J7,('QLD Apr 2018'!J7*'QLD Apr 2018'!U7/100)*'QLD Apr 2018'!AJ7,($C$5*'QLD Apr 2018'!AL7/'QLD Apr 2018'!AJ7*'QLD Apr 2018'!U7/100)*'QLD Apr 2018'!AJ7)</f>
        <v>1196.6399999999999</v>
      </c>
      <c r="L13" s="122">
        <f>IF($C$5*'QLD Apr 2018'!AL7/'QLD Apr 2018'!AJ7&lt;'QLD Apr 2018'!J7,0,IF($C$5*'QLD Apr 2018'!AL7/'QLD Apr 2018'!AJ7&lt;='QLD Apr 2018'!K7,($C$5*'QLD Apr 2018'!AK7/'QLD Apr 2018'!AJ7-'QLD Apr 2018'!J7)*('QLD Apr 2018'!V7/100)*'QLD Apr 2018'!AJ7,('QLD Apr 2018'!K7-'QLD Apr 2018'!J7)*('QLD Apr 2018'!V7/100)*'QLD Apr 2018'!AJ7))</f>
        <v>0</v>
      </c>
      <c r="M13" s="122">
        <f>IF($C$5*'QLD Apr 2018'!AL7/'QLD Apr 2018'!AJ7&lt;'QLD Apr 2018'!K7,0,IF($C$5*'QLD Apr 2018'!AL7/'QLD Apr 2018'!AJ7&lt;='QLD Apr 2018'!L7,($C$5*'QLD Apr 2018'!AL7/'QLD Apr 2018'!AJ7-'QLD Apr 2018'!K7)*('QLD Apr 2018'!W7/100)*'QLD Apr 2018'!AJ7,('QLD Apr 2018'!L7-'QLD Apr 2018'!K7)*('QLD Apr 2018'!W7/100)*'QLD Apr 2018'!AJ7))</f>
        <v>0</v>
      </c>
      <c r="N13" s="122">
        <f>IF($C$5*'QLD Apr 2018'!AL7/'QLD Apr 2018'!AJ7&lt;'QLD Apr 2018'!L7,0,IF($C$5*'QLD Apr 2018'!AL7/'QLD Apr 2018'!AJ7&lt;='QLD Apr 2018'!M7,($C$5*'QLD Apr 2018'!AL7/'QLD Apr 2018'!AJ7-'QLD Apr 2018'!L7)*('QLD Apr 2018'!X7/100)*'QLD Apr 2018'!AJ7,('QLD Apr 2018'!M7-'QLD Apr 2018'!L7)*('QLD Apr 2018'!X7/100)*'QLD Apr 2018'!AJ7))</f>
        <v>0</v>
      </c>
      <c r="O13" s="122">
        <f>IF($C$5*'QLD Apr 2018'!AL7/'QLD Apr 2018'!AJ7&lt;'QLD Apr 2018'!M7,0,IF($C$5*'QLD Apr 2018'!AL7/'QLD Apr 2018'!AJ7&lt;='QLD Apr 2018'!N7,($C$5*'QLD Apr 2018'!AL7/'QLD Apr 2018'!AJ7-'QLD Apr 2018'!M7)*('QLD Apr 2018'!Y7/100)*'QLD Apr 2018'!AJ7,('QLD Apr 2018'!N7-'QLD Apr 2018'!M7)*('QLD Apr 2018'!Y7/100)*'QLD Apr 2018'!AJ7))</f>
        <v>0</v>
      </c>
      <c r="P13" s="122">
        <f>IF(($C$5*'QLD Apr 2018'!AL7/'QLD Apr 2018'!AJ7&gt;'QLD Apr 2018'!N7),($C$5*'QLD Apr 2018'!AL7/'QLD Apr 2018'!AJ7-'QLD Apr 2018'!N7)*'QLD Apr 2018'!Z7/100*'QLD Apr 2018'!AJ7,0)</f>
        <v>454.16000000000014</v>
      </c>
      <c r="Q13" s="125">
        <f t="shared" si="0"/>
        <v>3512.6065000000003</v>
      </c>
      <c r="R13" s="126">
        <f>'QLD Apr 2018'!AM7</f>
        <v>0</v>
      </c>
      <c r="S13" s="126">
        <f>'QLD Apr 2018'!AN7</f>
        <v>8</v>
      </c>
      <c r="T13" s="126">
        <f>'QLD Apr 2018'!AO7</f>
        <v>0</v>
      </c>
      <c r="U13" s="126">
        <f>'QLD Apr 2018'!AP7</f>
        <v>0</v>
      </c>
      <c r="V13" s="125">
        <f t="shared" si="1"/>
        <v>3248.4785000000002</v>
      </c>
      <c r="W13" s="125">
        <f t="shared" si="2"/>
        <v>3248.4785000000002</v>
      </c>
      <c r="X13" s="125">
        <f t="shared" si="3"/>
        <v>3573.3263500000003</v>
      </c>
      <c r="Y13" s="125">
        <f t="shared" si="3"/>
        <v>3573.3263500000003</v>
      </c>
      <c r="Z13" s="127">
        <f>'QLD Apr 2018'!AW7</f>
        <v>12</v>
      </c>
      <c r="AA13" s="128" t="str">
        <f>'QLD Apr 2018'!AX7</f>
        <v>y</v>
      </c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</row>
    <row r="14" spans="1:142" x14ac:dyDescent="0.2">
      <c r="A14" s="131"/>
      <c r="B14" s="78"/>
      <c r="C14" s="78"/>
    </row>
  </sheetData>
  <sheetProtection algorithmName="SHA-512" hashValue="5y3jlDzvuNlOOtpxS1GVz2n390D4C6ffGVnjvFG7iWbsWS122FKhOM31bOLRZAx+Yqrq0pUw7ZRkfliKuva81g==" saltValue="T+JltbC3iGCi8lEmJ230Pw==" spinCount="100000" sheet="1" objects="1" scenarios="1"/>
  <mergeCells count="2">
    <mergeCell ref="A8:A9"/>
    <mergeCell ref="A10:A1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9" tint="0.59999389629810485"/>
  </sheetPr>
  <dimension ref="A1:EL537"/>
  <sheetViews>
    <sheetView topLeftCell="L1" workbookViewId="0">
      <selection activeCell="J11" sqref="J11"/>
    </sheetView>
  </sheetViews>
  <sheetFormatPr baseColWidth="10" defaultRowHeight="15" x14ac:dyDescent="0.2"/>
  <cols>
    <col min="1" max="1" width="23.1640625" style="56" customWidth="1"/>
    <col min="2" max="2" width="18" style="56" customWidth="1"/>
    <col min="3" max="3" width="13" style="56" customWidth="1"/>
    <col min="4" max="21" width="14.1640625" style="56" customWidth="1"/>
    <col min="22" max="23" width="14.1640625" style="56" hidden="1" customWidth="1"/>
    <col min="24" max="27" width="14.1640625" style="56" customWidth="1"/>
    <col min="28" max="37" width="14.1640625" style="74" customWidth="1"/>
    <col min="38" max="142" width="12.5" style="74" customWidth="1"/>
    <col min="143" max="16384" width="10.83203125" style="56"/>
  </cols>
  <sheetData>
    <row r="1" spans="1:142" s="74" customFormat="1" x14ac:dyDescent="0.2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</row>
    <row r="2" spans="1:142" s="74" customFormat="1" x14ac:dyDescent="0.2">
      <c r="A2" s="75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</row>
    <row r="3" spans="1:142" s="74" customFormat="1" ht="16" thickBot="1" x14ac:dyDescent="0.25">
      <c r="A3" s="73"/>
      <c r="B3" s="76"/>
      <c r="C3" s="73"/>
      <c r="D3" s="73"/>
      <c r="E3" s="73"/>
      <c r="F3" s="73"/>
      <c r="G3" s="73"/>
      <c r="H3" s="76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</row>
    <row r="4" spans="1:142" x14ac:dyDescent="0.2">
      <c r="A4" s="59" t="s">
        <v>95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</row>
    <row r="5" spans="1:142" x14ac:dyDescent="0.2">
      <c r="A5" s="62" t="s">
        <v>189</v>
      </c>
      <c r="B5" s="40"/>
      <c r="C5" s="67">
        <v>100000</v>
      </c>
      <c r="D5" s="6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64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</row>
    <row r="6" spans="1:142" x14ac:dyDescent="0.2">
      <c r="A6" s="2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64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</row>
    <row r="7" spans="1:142" ht="76" x14ac:dyDescent="0.2">
      <c r="A7" s="90" t="s">
        <v>41</v>
      </c>
      <c r="B7" s="91" t="s">
        <v>96</v>
      </c>
      <c r="C7" s="91" t="s">
        <v>97</v>
      </c>
      <c r="D7" s="92" t="s">
        <v>8</v>
      </c>
      <c r="E7" s="92" t="s">
        <v>9</v>
      </c>
      <c r="F7" s="90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15</v>
      </c>
      <c r="L7" s="92" t="s">
        <v>16</v>
      </c>
      <c r="M7" s="92" t="s">
        <v>98</v>
      </c>
      <c r="N7" s="92" t="s">
        <v>99</v>
      </c>
      <c r="O7" s="92" t="s">
        <v>66</v>
      </c>
      <c r="P7" s="92" t="s">
        <v>67</v>
      </c>
      <c r="Q7" s="93" t="s">
        <v>68</v>
      </c>
      <c r="R7" s="94" t="s">
        <v>101</v>
      </c>
      <c r="S7" s="94" t="s">
        <v>102</v>
      </c>
      <c r="T7" s="94" t="s">
        <v>103</v>
      </c>
      <c r="U7" s="94" t="s">
        <v>104</v>
      </c>
      <c r="V7" s="95" t="s">
        <v>69</v>
      </c>
      <c r="W7" s="95" t="s">
        <v>70</v>
      </c>
      <c r="X7" s="95" t="s">
        <v>36</v>
      </c>
      <c r="Y7" s="95" t="s">
        <v>37</v>
      </c>
      <c r="Z7" s="96" t="s">
        <v>107</v>
      </c>
      <c r="AA7" s="97" t="s">
        <v>71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</row>
    <row r="8" spans="1:142" ht="20" customHeight="1" x14ac:dyDescent="0.2">
      <c r="A8" s="329" t="str">
        <f>'QLD Oct 2017'!D2</f>
        <v>APT Brisbane South</v>
      </c>
      <c r="B8" s="63" t="str">
        <f>'QLD Oct 2017'!F2</f>
        <v>AGL</v>
      </c>
      <c r="C8" s="63" t="str">
        <f>'QLD Oct 2017'!G2</f>
        <v>Savers</v>
      </c>
      <c r="D8" s="98">
        <f>365*'QLD Oct 2017'!H2/100</f>
        <v>470.85</v>
      </c>
      <c r="E8" s="99">
        <f>($C$5*'QLD Oct 2017'!O2/100)/2</f>
        <v>1350</v>
      </c>
      <c r="F8" s="100">
        <v>0</v>
      </c>
      <c r="G8" s="98">
        <v>0</v>
      </c>
      <c r="H8" s="99">
        <v>0</v>
      </c>
      <c r="I8" s="99">
        <v>0</v>
      </c>
      <c r="J8" s="98">
        <v>0</v>
      </c>
      <c r="K8" s="98">
        <f>($C$5*'QLD Oct 2017'!O2/100)/2</f>
        <v>1350</v>
      </c>
      <c r="L8" s="100">
        <v>0</v>
      </c>
      <c r="M8" s="98">
        <v>0</v>
      </c>
      <c r="N8" s="99">
        <v>0</v>
      </c>
      <c r="O8" s="99">
        <v>0</v>
      </c>
      <c r="P8" s="98">
        <v>0</v>
      </c>
      <c r="Q8" s="101">
        <f>SUM(D8:P8)</f>
        <v>3170.85</v>
      </c>
      <c r="R8" s="102">
        <f>'QLD Oct 2017'!AM2</f>
        <v>0</v>
      </c>
      <c r="S8" s="102">
        <f>'QLD Oct 2017'!AN2</f>
        <v>6</v>
      </c>
      <c r="T8" s="102">
        <f>'QLD Oct 2017'!AO2</f>
        <v>0</v>
      </c>
      <c r="U8" s="102">
        <f>'QLD Oct 2017'!AP2</f>
        <v>0</v>
      </c>
      <c r="V8" s="101">
        <f>(Q8-(Q8-D8)*S8/100)</f>
        <v>3008.85</v>
      </c>
      <c r="W8" s="101">
        <f>V8</f>
        <v>3008.85</v>
      </c>
      <c r="X8" s="101">
        <f>V8*1.1</f>
        <v>3309.7350000000001</v>
      </c>
      <c r="Y8" s="101">
        <f>W8*1.1</f>
        <v>3309.7350000000001</v>
      </c>
      <c r="Z8" s="103">
        <f>'QLD Oct 2017'!AW2</f>
        <v>0</v>
      </c>
      <c r="AA8" s="104" t="str">
        <f>'QLD Oct 2017'!AX2</f>
        <v>n</v>
      </c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</row>
    <row r="9" spans="1:142" s="74" customFormat="1" ht="20" customHeight="1" thickBot="1" x14ac:dyDescent="0.25">
      <c r="A9" s="327"/>
      <c r="B9" s="105" t="str">
        <f>'QLD Oct 2017'!F3</f>
        <v>Origin Energy</v>
      </c>
      <c r="C9" s="105" t="str">
        <f>'QLD Oct 2017'!G3</f>
        <v>Saver</v>
      </c>
      <c r="D9" s="106">
        <f>365*'QLD Oct 2017'!H3/100</f>
        <v>386.68099999999998</v>
      </c>
      <c r="E9" s="107">
        <f>IF($C$5*'QLD Oct 2017'!AK3/'QLD Oct 2017'!AI3&gt;='QLD Oct 2017'!J3,('QLD Oct 2017'!J3*'QLD Oct 2017'!O3/100)*'QLD Oct 2017'!AI3,($C$5*'QLD Oct 2017'!AK3/'QLD Oct 2017'!AI3*'QLD Oct 2017'!O3/100)*'QLD Oct 2017'!AI3)</f>
        <v>1398</v>
      </c>
      <c r="F9" s="108">
        <f>IF($C$5*'QLD Oct 2017'!AK3/'QLD Oct 2017'!AI3&lt;'QLD Oct 2017'!J3,0,IF($C$5*'QLD Oct 2017'!AK3/'QLD Oct 2017'!AI3&lt;='QLD Oct 2017'!K3,($C$5*'QLD Oct 2017'!AK3/'QLD Oct 2017'!AI3-'QLD Oct 2017'!J3)*('QLD Oct 2017'!P3/100)*'QLD Oct 2017'!AI3,('QLD Oct 2017'!K3-'QLD Oct 2017'!J3)*('QLD Oct 2017'!P3/100)*'QLD Oct 2017'!AI3))</f>
        <v>0</v>
      </c>
      <c r="G9" s="106">
        <f>IF($C$5*'QLD Oct 2017'!AK3/'QLD Oct 2017'!AI3&lt;'QLD Oct 2017'!K3,0,IF($C$5*'QLD Oct 2017'!AK3/'QLD Oct 2017'!AI3&lt;='QLD Oct 2017'!L3,($C$5*'QLD Oct 2017'!AK3/'QLD Oct 2017'!AI3-'QLD Oct 2017'!K3)*('QLD Oct 2017'!Q3/100)*'QLD Oct 2017'!AI3,('QLD Oct 2017'!L3-'QLD Oct 2017'!K3)*('QLD Oct 2017'!Q3/100)*'QLD Oct 2017'!AI3))</f>
        <v>0</v>
      </c>
      <c r="H9" s="107">
        <f>IF($C$5*'QLD Oct 2017'!AK3/'QLD Oct 2017'!AI3&lt;'QLD Oct 2017'!L3,0,IF($C$5*'QLD Oct 2017'!AK3/'QLD Oct 2017'!AI3&lt;='QLD Oct 2017'!M3,($C$5*'QLD Oct 2017'!AK3/'QLD Oct 2017'!AI3-'QLD Oct 2017'!L3)*('QLD Oct 2017'!R3/100)*'QLD Oct 2017'!AI3,('QLD Oct 2017'!M3-'QLD Oct 2017'!L3)*('QLD Oct 2017'!R3/100)*'QLD Oct 2017'!AI3))</f>
        <v>0</v>
      </c>
      <c r="I9" s="107">
        <f>IF($C$5*'QLD Oct 2017'!AK3/'QLD Oct 2017'!AI3&lt;'QLD Oct 2017'!M3,0,IF($C$5*'QLD Oct 2017'!AK3/'QLD Oct 2017'!AI3&lt;='QLD Oct 2017'!N3,($C$5*'QLD Oct 2017'!AK3/'QLD Oct 2017'!AI3-'QLD Oct 2017'!M3)*('QLD Oct 2017'!S3/100)*'QLD Oct 2017'!AI3,('QLD Oct 2017'!N3-'QLD Oct 2017'!M3)*('QLD Oct 2017'!S3/100)*'QLD Oct 2017'!AI3))</f>
        <v>0</v>
      </c>
      <c r="J9" s="106">
        <f>IF(($C$5*'QLD Oct 2017'!AK3/'QLD Oct 2017'!AI3&gt;'QLD Oct 2017'!N3),($C$5*'QLD Oct 2017'!AK3/'QLD Oct 2017'!AI3-'QLD Oct 2017'!N3)*'QLD Oct 2017'!T3/100*'QLD Oct 2017'!AI3,0)</f>
        <v>0</v>
      </c>
      <c r="K9" s="106">
        <f>IF($C$5*'QLD Oct 2017'!AL3/'QLD Oct 2017'!AJ3&gt;='QLD Oct 2017'!J3,('QLD Oct 2017'!J3*'QLD Oct 2017'!U3/100)*'QLD Oct 2017'!AJ3,($C$5*'QLD Oct 2017'!AL3/'QLD Oct 2017'!AJ3*'QLD Oct 2017'!U3/100)*'QLD Oct 2017'!AJ3)</f>
        <v>1398</v>
      </c>
      <c r="L9" s="106">
        <f>IF($C$5*'QLD Oct 2017'!AL3/'QLD Oct 2017'!AJ3&lt;'QLD Oct 2017'!J3,0,IF($C$5*'QLD Oct 2017'!AL3/'QLD Oct 2017'!AJ3&lt;='QLD Oct 2017'!K3,($C$5*'QLD Oct 2017'!AK3/'QLD Oct 2017'!AJ3-'QLD Oct 2017'!J3)*('QLD Oct 2017'!V3/100)*'QLD Oct 2017'!AJ3,('QLD Oct 2017'!K3-'QLD Oct 2017'!J3)*('QLD Oct 2017'!V3/100)*'QLD Oct 2017'!AJ3))</f>
        <v>0</v>
      </c>
      <c r="M9" s="106">
        <f>IF($C$5*'QLD Oct 2017'!AL3/'QLD Oct 2017'!AJ3&lt;'QLD Oct 2017'!K3,0,IF($C$5*'QLD Oct 2017'!AL3/'QLD Oct 2017'!AJ3&lt;='QLD Oct 2017'!L3,($C$5*'QLD Oct 2017'!AL3/'QLD Oct 2017'!AJ3-'QLD Oct 2017'!K3)*('QLD Oct 2017'!W3/100)*'QLD Oct 2017'!AJ3,('QLD Oct 2017'!L3-'QLD Oct 2017'!K3)*('QLD Oct 2017'!W3/100)*'QLD Oct 2017'!AJ3))</f>
        <v>0</v>
      </c>
      <c r="N9" s="106">
        <f>IF($C$5*'QLD Oct 2017'!AL3/'QLD Oct 2017'!AJ3&lt;'QLD Oct 2017'!L3,0,IF($C$5*'QLD Oct 2017'!AL3/'QLD Oct 2017'!AJ3&lt;='QLD Oct 2017'!M3,($C$5*'QLD Oct 2017'!AL3/'QLD Oct 2017'!AJ3-'QLD Oct 2017'!L3)*('QLD Oct 2017'!X3/100)*'QLD Oct 2017'!AJ3,('QLD Oct 2017'!M3-'QLD Oct 2017'!L3)*('QLD Oct 2017'!X3/100)*'QLD Oct 2017'!AJ3))</f>
        <v>0</v>
      </c>
      <c r="O9" s="106">
        <f>IF($C$5*'QLD Oct 2017'!AL3/'QLD Oct 2017'!AJ3&lt;'QLD Oct 2017'!M3,0,IF($C$5*'QLD Oct 2017'!AL3/'QLD Oct 2017'!AJ3&lt;='QLD Oct 2017'!N3,($C$5*'QLD Oct 2017'!AL3/'QLD Oct 2017'!AJ3-'QLD Oct 2017'!M3)*('QLD Oct 2017'!Y3/100)*'QLD Oct 2017'!AJ3,('QLD Oct 2017'!N3-'QLD Oct 2017'!M3)*('QLD Oct 2017'!Y3/100)*'QLD Oct 2017'!AJ3))</f>
        <v>0</v>
      </c>
      <c r="P9" s="106">
        <f>IF(($C$5*'QLD Oct 2017'!AL3/'QLD Oct 2017'!AJ3&gt;'QLD Oct 2017'!N3),($C$5*'QLD Oct 2017'!AL3/'QLD Oct 2017'!AJ3-'QLD Oct 2017'!N3)*'QLD Oct 2017'!Z3/100*'QLD Oct 2017'!AJ3,0)</f>
        <v>0</v>
      </c>
      <c r="Q9" s="109">
        <f t="shared" ref="Q9:Q13" si="0">SUM(D9:P9)</f>
        <v>3182.681</v>
      </c>
      <c r="R9" s="110">
        <f>'QLD Oct 2017'!AM3</f>
        <v>0</v>
      </c>
      <c r="S9" s="110">
        <f>'QLD Oct 2017'!AN3</f>
        <v>8</v>
      </c>
      <c r="T9" s="110">
        <f>'QLD Oct 2017'!AO3</f>
        <v>0</v>
      </c>
      <c r="U9" s="110">
        <f>'QLD Oct 2017'!AP3</f>
        <v>0</v>
      </c>
      <c r="V9" s="109">
        <f t="shared" ref="V9:V13" si="1">(Q9-(Q9-D9)*S9/100)</f>
        <v>2959.0010000000002</v>
      </c>
      <c r="W9" s="109">
        <f t="shared" ref="W9:W13" si="2">V9</f>
        <v>2959.0010000000002</v>
      </c>
      <c r="X9" s="109">
        <f t="shared" ref="X9:Y13" si="3">V9*1.1</f>
        <v>3254.9011000000005</v>
      </c>
      <c r="Y9" s="109">
        <f t="shared" si="3"/>
        <v>3254.9011000000005</v>
      </c>
      <c r="Z9" s="111">
        <f>'QLD Oct 2017'!AW3</f>
        <v>12</v>
      </c>
      <c r="AA9" s="112" t="str">
        <f>'QLD Oct 2017'!AX3</f>
        <v>y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</row>
    <row r="10" spans="1:142" ht="20" customHeight="1" thickTop="1" x14ac:dyDescent="0.2">
      <c r="A10" s="330" t="str">
        <f>'QLD Oct 2017'!D4</f>
        <v>Envestra Brisbane North</v>
      </c>
      <c r="B10" s="63" t="str">
        <f>'QLD Oct 2017'!F4</f>
        <v>AGL</v>
      </c>
      <c r="C10" s="63" t="str">
        <f>'QLD Oct 2017'!G4</f>
        <v>Savers</v>
      </c>
      <c r="D10" s="98">
        <f>365*'QLD Oct 2017'!H4/100</f>
        <v>262.8</v>
      </c>
      <c r="E10" s="99">
        <f>($C$5*'QLD Oct 2017'!O4/100)/2</f>
        <v>1850</v>
      </c>
      <c r="F10" s="100">
        <v>0</v>
      </c>
      <c r="G10" s="98">
        <v>0</v>
      </c>
      <c r="H10" s="99">
        <v>0</v>
      </c>
      <c r="I10" s="99">
        <v>0</v>
      </c>
      <c r="J10" s="98">
        <v>0</v>
      </c>
      <c r="K10" s="98">
        <f>($C$5*'QLD Oct 2017'!O4/100)/2</f>
        <v>1850</v>
      </c>
      <c r="L10" s="100">
        <v>0</v>
      </c>
      <c r="M10" s="98">
        <v>0</v>
      </c>
      <c r="N10" s="99">
        <v>0</v>
      </c>
      <c r="O10" s="99">
        <v>0</v>
      </c>
      <c r="P10" s="98">
        <v>0</v>
      </c>
      <c r="Q10" s="101">
        <f t="shared" si="0"/>
        <v>3962.8</v>
      </c>
      <c r="R10" s="102">
        <f>'QLD Oct 2017'!AM4</f>
        <v>0</v>
      </c>
      <c r="S10" s="102">
        <f>'QLD Oct 2017'!AN4</f>
        <v>6</v>
      </c>
      <c r="T10" s="102">
        <f>'QLD Oct 2017'!AO4</f>
        <v>0</v>
      </c>
      <c r="U10" s="102">
        <f>'QLD Oct 2017'!AP4</f>
        <v>0</v>
      </c>
      <c r="V10" s="101">
        <f t="shared" si="1"/>
        <v>3740.8</v>
      </c>
      <c r="W10" s="101">
        <f t="shared" si="2"/>
        <v>3740.8</v>
      </c>
      <c r="X10" s="101">
        <f t="shared" si="3"/>
        <v>4114.88</v>
      </c>
      <c r="Y10" s="101">
        <f t="shared" si="3"/>
        <v>4114.88</v>
      </c>
      <c r="Z10" s="103">
        <f>'QLD Oct 2017'!AW4</f>
        <v>0</v>
      </c>
      <c r="AA10" s="104" t="str">
        <f>'QLD Oct 2017'!AX4</f>
        <v>n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</row>
    <row r="11" spans="1:142" s="74" customFormat="1" ht="20" customHeight="1" thickBot="1" x14ac:dyDescent="0.25">
      <c r="A11" s="327"/>
      <c r="B11" s="105" t="str">
        <f>'QLD Oct 2017'!F5</f>
        <v>Origin Energy</v>
      </c>
      <c r="C11" s="105" t="str">
        <f>'QLD Oct 2017'!G5</f>
        <v>Saver</v>
      </c>
      <c r="D11" s="106">
        <f>365*'QLD Oct 2017'!H5/100</f>
        <v>236.92149999999998</v>
      </c>
      <c r="E11" s="107">
        <f>IF($C$5*'QLD Oct 2017'!AK5/'QLD Oct 2017'!AI5&gt;='QLD Oct 2017'!J5,('QLD Oct 2017'!J5*'QLD Oct 2017'!O5/100)*'QLD Oct 2017'!AI5,($C$5*'QLD Oct 2017'!AK5/'QLD Oct 2017'!AI5*'QLD Oct 2017'!O5/100)*'QLD Oct 2017'!AI5)</f>
        <v>1380.96</v>
      </c>
      <c r="F11" s="108">
        <f>IF($C$5*'QLD Oct 2017'!AK5/'QLD Oct 2017'!AI5&lt;'QLD Oct 2017'!J5,0,IF($C$5*'QLD Oct 2017'!AK5/'QLD Oct 2017'!AI5&lt;='QLD Oct 2017'!K5,($C$5*'QLD Oct 2017'!AK5/'QLD Oct 2017'!AI5-'QLD Oct 2017'!J5)*('QLD Oct 2017'!P5/100)*'QLD Oct 2017'!AI5,('QLD Oct 2017'!K5-'QLD Oct 2017'!J5)*('QLD Oct 2017'!P5/100)*'QLD Oct 2017'!AI5))</f>
        <v>495.18000000000006</v>
      </c>
      <c r="G11" s="106">
        <f>IF($C$5*'QLD Oct 2017'!AK5/'QLD Oct 2017'!AI5&lt;'QLD Oct 2017'!K5,0,IF($C$5*'QLD Oct 2017'!AK5/'QLD Oct 2017'!AI5&lt;='QLD Oct 2017'!L5,($C$5*'QLD Oct 2017'!AK5/'QLD Oct 2017'!AI5-'QLD Oct 2017'!K5)*('QLD Oct 2017'!Q5/100)*'QLD Oct 2017'!AI5,('QLD Oct 2017'!L5-'QLD Oct 2017'!K5)*('QLD Oct 2017'!Q5/100)*'QLD Oct 2017'!AI5))</f>
        <v>0</v>
      </c>
      <c r="H11" s="107">
        <f>IF($C$5*'QLD Oct 2017'!AK5/'QLD Oct 2017'!AI5&lt;'QLD Oct 2017'!L5,0,IF($C$5*'QLD Oct 2017'!AK5/'QLD Oct 2017'!AI5&lt;='QLD Oct 2017'!M5,($C$5*'QLD Oct 2017'!AK5/'QLD Oct 2017'!AI5-'QLD Oct 2017'!L5)*('QLD Oct 2017'!R5/100)*'QLD Oct 2017'!AI5,('QLD Oct 2017'!M5-'QLD Oct 2017'!L5)*('QLD Oct 2017'!R5/100)*'QLD Oct 2017'!AI5))</f>
        <v>0</v>
      </c>
      <c r="I11" s="107">
        <f>IF($C$5*'QLD Oct 2017'!AK5/'QLD Oct 2017'!AI5&lt;'QLD Oct 2017'!M5,0,IF($C$5*'QLD Oct 2017'!AK5/'QLD Oct 2017'!AI5&lt;='QLD Oct 2017'!N5,($C$5*'QLD Oct 2017'!AK5/'QLD Oct 2017'!AI5-'QLD Oct 2017'!M5)*('QLD Oct 2017'!S5/100)*'QLD Oct 2017'!AI5,('QLD Oct 2017'!N5-'QLD Oct 2017'!M5)*('QLD Oct 2017'!S5/100)*'QLD Oct 2017'!AI5))</f>
        <v>0</v>
      </c>
      <c r="J11" s="106">
        <f>IF(($C$5*'QLD Oct 2017'!AK5/'QLD Oct 2017'!AI5&gt;'QLD Oct 2017'!N5),($C$5*'QLD Oct 2017'!AK5/'QLD Oct 2017'!AI5-'QLD Oct 2017'!N5)*'QLD Oct 2017'!T5/100*'QLD Oct 2017'!AI5,0)</f>
        <v>0</v>
      </c>
      <c r="K11" s="106">
        <f>IF($C$5*'QLD Oct 2017'!AL5/'QLD Oct 2017'!AJ5&gt;='QLD Oct 2017'!J5,('QLD Oct 2017'!J5*'QLD Oct 2017'!U5/100)*'QLD Oct 2017'!AJ5,($C$5*'QLD Oct 2017'!AL5/'QLD Oct 2017'!AJ5*'QLD Oct 2017'!U5/100)*'QLD Oct 2017'!AJ5)</f>
        <v>1380.96</v>
      </c>
      <c r="L11" s="106">
        <f>IF($C$5*'QLD Oct 2017'!AL5/'QLD Oct 2017'!AJ5&lt;'QLD Oct 2017'!J5,0,IF($C$5*'QLD Oct 2017'!AL5/'QLD Oct 2017'!AJ5&lt;='QLD Oct 2017'!K5,($C$5*'QLD Oct 2017'!AK5/'QLD Oct 2017'!AJ5-'QLD Oct 2017'!J5)*('QLD Oct 2017'!V5/100)*'QLD Oct 2017'!AJ5,('QLD Oct 2017'!K5-'QLD Oct 2017'!J5)*('QLD Oct 2017'!V5/100)*'QLD Oct 2017'!AJ5))</f>
        <v>495.18000000000006</v>
      </c>
      <c r="M11" s="106">
        <f>IF($C$5*'QLD Oct 2017'!AL5/'QLD Oct 2017'!AJ5&lt;'QLD Oct 2017'!K5,0,IF($C$5*'QLD Oct 2017'!AL5/'QLD Oct 2017'!AJ5&lt;='QLD Oct 2017'!L5,($C$5*'QLD Oct 2017'!AL5/'QLD Oct 2017'!AJ5-'QLD Oct 2017'!K5)*('QLD Oct 2017'!W5/100)*'QLD Oct 2017'!AJ5,('QLD Oct 2017'!L5-'QLD Oct 2017'!K5)*('QLD Oct 2017'!W5/100)*'QLD Oct 2017'!AJ5))</f>
        <v>0</v>
      </c>
      <c r="N11" s="106">
        <f>IF($C$5*'QLD Oct 2017'!AL5/'QLD Oct 2017'!AJ5&lt;'QLD Oct 2017'!L5,0,IF($C$5*'QLD Oct 2017'!AL5/'QLD Oct 2017'!AJ5&lt;='QLD Oct 2017'!M5,($C$5*'QLD Oct 2017'!AL5/'QLD Oct 2017'!AJ5-'QLD Oct 2017'!L5)*('QLD Oct 2017'!X5/100)*'QLD Oct 2017'!AJ5,('QLD Oct 2017'!M5-'QLD Oct 2017'!L5)*('QLD Oct 2017'!X5/100)*'QLD Oct 2017'!AJ5))</f>
        <v>0</v>
      </c>
      <c r="O11" s="106">
        <f>IF($C$5*'QLD Oct 2017'!AL5/'QLD Oct 2017'!AJ5&lt;'QLD Oct 2017'!M5,0,IF($C$5*'QLD Oct 2017'!AL5/'QLD Oct 2017'!AJ5&lt;='QLD Oct 2017'!N5,($C$5*'QLD Oct 2017'!AL5/'QLD Oct 2017'!AJ5-'QLD Oct 2017'!M5)*('QLD Oct 2017'!Y5/100)*'QLD Oct 2017'!AJ5,('QLD Oct 2017'!N5-'QLD Oct 2017'!M5)*('QLD Oct 2017'!Y5/100)*'QLD Oct 2017'!AJ5))</f>
        <v>0</v>
      </c>
      <c r="P11" s="106">
        <f>IF(($C$5*'QLD Oct 2017'!AL5/'QLD Oct 2017'!AJ5&gt;'QLD Oct 2017'!N5),($C$5*'QLD Oct 2017'!AL5/'QLD Oct 2017'!AJ5-'QLD Oct 2017'!N5)*'QLD Oct 2017'!Z5/100*'QLD Oct 2017'!AJ5,0)</f>
        <v>0</v>
      </c>
      <c r="Q11" s="109">
        <f t="shared" si="0"/>
        <v>3989.2015000000001</v>
      </c>
      <c r="R11" s="110">
        <f>'QLD Oct 2017'!AM5</f>
        <v>0</v>
      </c>
      <c r="S11" s="110">
        <f>'QLD Oct 2017'!AN5</f>
        <v>8</v>
      </c>
      <c r="T11" s="110">
        <f>'QLD Oct 2017'!AO5</f>
        <v>0</v>
      </c>
      <c r="U11" s="110">
        <f>'QLD Oct 2017'!AP5</f>
        <v>0</v>
      </c>
      <c r="V11" s="109">
        <f t="shared" si="1"/>
        <v>3689.0191</v>
      </c>
      <c r="W11" s="109">
        <f t="shared" si="2"/>
        <v>3689.0191</v>
      </c>
      <c r="X11" s="109">
        <f t="shared" si="3"/>
        <v>4057.9210100000005</v>
      </c>
      <c r="Y11" s="109">
        <f t="shared" si="3"/>
        <v>4057.9210100000005</v>
      </c>
      <c r="Z11" s="111">
        <f>'QLD Oct 2017'!AW5</f>
        <v>12</v>
      </c>
      <c r="AA11" s="112" t="str">
        <f>'QLD Oct 2017'!AX5</f>
        <v>y</v>
      </c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</row>
    <row r="12" spans="1:142" ht="20" customHeight="1" thickTop="1" thickBot="1" x14ac:dyDescent="0.25">
      <c r="A12" s="129" t="str">
        <f>'QLD Oct 2017'!D6</f>
        <v>Envestra Northern</v>
      </c>
      <c r="B12" s="113" t="str">
        <f>'QLD Oct 2017'!F6</f>
        <v>Origin Energy</v>
      </c>
      <c r="C12" s="113" t="str">
        <f>'QLD Oct 2017'!G6</f>
        <v>Saver</v>
      </c>
      <c r="D12" s="114">
        <f>365*'QLD Oct 2017'!H6/100</f>
        <v>231.04499999999999</v>
      </c>
      <c r="E12" s="115">
        <f>IF($C$5*'QLD Oct 2017'!AK6/'QLD Oct 2017'!AI6&gt;='QLD Oct 2017'!J6,('QLD Oct 2017'!J6*'QLD Oct 2017'!O6/100)*'QLD Oct 2017'!AI6,($C$5*'QLD Oct 2017'!AK6/'QLD Oct 2017'!AI6*'QLD Oct 2017'!O6/100)*'QLD Oct 2017'!AI6)</f>
        <v>1456.92</v>
      </c>
      <c r="F12" s="116">
        <f>IF($C$5*'QLD Oct 2017'!AK6/'QLD Oct 2017'!AI6&lt;'QLD Oct 2017'!J6,0,IF($C$5*'QLD Oct 2017'!AK6/'QLD Oct 2017'!AI6&lt;='QLD Oct 2017'!K6,($C$5*'QLD Oct 2017'!AK6/'QLD Oct 2017'!AI6-'QLD Oct 2017'!J6)*('QLD Oct 2017'!P6/100)*'QLD Oct 2017'!AI6,('QLD Oct 2017'!K6-'QLD Oct 2017'!J6)*('QLD Oct 2017'!P6/100)*'QLD Oct 2017'!AI6))</f>
        <v>530.46000000000015</v>
      </c>
      <c r="G12" s="114">
        <f>IF($C$5*'QLD Oct 2017'!AK6/'QLD Oct 2017'!AI6&lt;'QLD Oct 2017'!K6,0,IF($C$5*'QLD Oct 2017'!AK6/'QLD Oct 2017'!AI6&lt;='QLD Oct 2017'!L6,($C$5*'QLD Oct 2017'!AK6/'QLD Oct 2017'!AI6-'QLD Oct 2017'!K6)*('QLD Oct 2017'!Q6/100)*'QLD Oct 2017'!AI6,('QLD Oct 2017'!L6-'QLD Oct 2017'!K6)*('QLD Oct 2017'!Q6/100)*'QLD Oct 2017'!AI6))</f>
        <v>0</v>
      </c>
      <c r="H12" s="115">
        <f>IF($C$5*'QLD Oct 2017'!AK6/'QLD Oct 2017'!AI6&lt;'QLD Oct 2017'!L6,0,IF($C$5*'QLD Oct 2017'!AK6/'QLD Oct 2017'!AI6&lt;='QLD Oct 2017'!M6,($C$5*'QLD Oct 2017'!AK6/'QLD Oct 2017'!AI6-'QLD Oct 2017'!L6)*('QLD Oct 2017'!R6/100)*'QLD Oct 2017'!AI6,('QLD Oct 2017'!M6-'QLD Oct 2017'!L6)*('QLD Oct 2017'!R6/100)*'QLD Oct 2017'!AI6))</f>
        <v>0</v>
      </c>
      <c r="I12" s="115">
        <f>IF($C$5*'QLD Oct 2017'!AK6/'QLD Oct 2017'!AI6&lt;'QLD Oct 2017'!M6,0,IF($C$5*'QLD Oct 2017'!AK6/'QLD Oct 2017'!AI6&lt;='QLD Oct 2017'!N6,($C$5*'QLD Oct 2017'!AK6/'QLD Oct 2017'!AI6-'QLD Oct 2017'!M6)*('QLD Oct 2017'!S6/100)*'QLD Oct 2017'!AI6,('QLD Oct 2017'!N6-'QLD Oct 2017'!M6)*('QLD Oct 2017'!S6/100)*'QLD Oct 2017'!AI6))</f>
        <v>0</v>
      </c>
      <c r="J12" s="114">
        <f>IF(($C$5*'QLD Oct 2017'!AK6/'QLD Oct 2017'!AI6&gt;'QLD Oct 2017'!N6),($C$5*'QLD Oct 2017'!AK6/'QLD Oct 2017'!AI6-'QLD Oct 2017'!N6)*'QLD Oct 2017'!T6/100*'QLD Oct 2017'!AI6,0)</f>
        <v>0</v>
      </c>
      <c r="K12" s="114">
        <f>IF($C$5*'QLD Oct 2017'!AL6/'QLD Oct 2017'!AJ6&gt;='QLD Oct 2017'!J6,('QLD Oct 2017'!J6*'QLD Oct 2017'!U6/100)*'QLD Oct 2017'!AJ6,($C$5*'QLD Oct 2017'!AL6/'QLD Oct 2017'!AJ6*'QLD Oct 2017'!U6/100)*'QLD Oct 2017'!AJ6)</f>
        <v>1456.92</v>
      </c>
      <c r="L12" s="114">
        <f>IF($C$5*'QLD Oct 2017'!AL6/'QLD Oct 2017'!AJ6&lt;'QLD Oct 2017'!J6,0,IF($C$5*'QLD Oct 2017'!AL6/'QLD Oct 2017'!AJ6&lt;='QLD Oct 2017'!K6,($C$5*'QLD Oct 2017'!AK6/'QLD Oct 2017'!AJ6-'QLD Oct 2017'!J6)*('QLD Oct 2017'!V6/100)*'QLD Oct 2017'!AJ6,('QLD Oct 2017'!K6-'QLD Oct 2017'!J6)*('QLD Oct 2017'!V6/100)*'QLD Oct 2017'!AJ6))</f>
        <v>530.46000000000015</v>
      </c>
      <c r="M12" s="114">
        <f>IF($C$5*'QLD Oct 2017'!AL6/'QLD Oct 2017'!AJ6&lt;'QLD Oct 2017'!K6,0,IF($C$5*'QLD Oct 2017'!AL6/'QLD Oct 2017'!AJ6&lt;='QLD Oct 2017'!L6,($C$5*'QLD Oct 2017'!AL6/'QLD Oct 2017'!AJ6-'QLD Oct 2017'!K6)*('QLD Oct 2017'!W6/100)*'QLD Oct 2017'!AJ6,('QLD Oct 2017'!L6-'QLD Oct 2017'!K6)*('QLD Oct 2017'!W6/100)*'QLD Oct 2017'!AJ6))</f>
        <v>0</v>
      </c>
      <c r="N12" s="114">
        <f>IF($C$5*'QLD Oct 2017'!AL6/'QLD Oct 2017'!AJ6&lt;'QLD Oct 2017'!L6,0,IF($C$5*'QLD Oct 2017'!AL6/'QLD Oct 2017'!AJ6&lt;='QLD Oct 2017'!M6,($C$5*'QLD Oct 2017'!AL6/'QLD Oct 2017'!AJ6-'QLD Oct 2017'!L6)*('QLD Oct 2017'!X6/100)*'QLD Oct 2017'!AJ6,('QLD Oct 2017'!M6-'QLD Oct 2017'!L6)*('QLD Oct 2017'!X6/100)*'QLD Oct 2017'!AJ6))</f>
        <v>0</v>
      </c>
      <c r="O12" s="114">
        <f>IF($C$5*'QLD Oct 2017'!AL6/'QLD Oct 2017'!AJ6&lt;'QLD Oct 2017'!M6,0,IF($C$5*'QLD Oct 2017'!AL6/'QLD Oct 2017'!AJ6&lt;='QLD Oct 2017'!N6,($C$5*'QLD Oct 2017'!AL6/'QLD Oct 2017'!AJ6-'QLD Oct 2017'!M6)*('QLD Oct 2017'!Y6/100)*'QLD Oct 2017'!AJ6,('QLD Oct 2017'!N6-'QLD Oct 2017'!M6)*('QLD Oct 2017'!Y6/100)*'QLD Oct 2017'!AJ6))</f>
        <v>0</v>
      </c>
      <c r="P12" s="114">
        <f>IF(($C$5*'QLD Oct 2017'!AL6/'QLD Oct 2017'!AJ6&gt;'QLD Oct 2017'!N6),($C$5*'QLD Oct 2017'!AL6/'QLD Oct 2017'!AJ6-'QLD Oct 2017'!N6)*'QLD Oct 2017'!Z6/100*'QLD Oct 2017'!AJ6,0)</f>
        <v>0</v>
      </c>
      <c r="Q12" s="117">
        <f t="shared" si="0"/>
        <v>4205.8050000000003</v>
      </c>
      <c r="R12" s="118">
        <f>'QLD Oct 2017'!AM6</f>
        <v>0</v>
      </c>
      <c r="S12" s="118">
        <f>'QLD Oct 2017'!AN6</f>
        <v>8</v>
      </c>
      <c r="T12" s="118">
        <f>'QLD Oct 2017'!AO6</f>
        <v>0</v>
      </c>
      <c r="U12" s="118">
        <f>'QLD Oct 2017'!AP6</f>
        <v>0</v>
      </c>
      <c r="V12" s="117">
        <f t="shared" si="1"/>
        <v>3887.8242</v>
      </c>
      <c r="W12" s="117">
        <f t="shared" si="2"/>
        <v>3887.8242</v>
      </c>
      <c r="X12" s="117">
        <f t="shared" si="3"/>
        <v>4276.6066200000005</v>
      </c>
      <c r="Y12" s="117">
        <f t="shared" si="3"/>
        <v>4276.6066200000005</v>
      </c>
      <c r="Z12" s="119">
        <f>'QLD Oct 2017'!AW6</f>
        <v>12</v>
      </c>
      <c r="AA12" s="120" t="str">
        <f>'QLD Oct 2017'!AX6</f>
        <v>y</v>
      </c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</row>
    <row r="13" spans="1:142" s="74" customFormat="1" ht="20" customHeight="1" thickTop="1" thickBot="1" x14ac:dyDescent="0.25">
      <c r="A13" s="130" t="str">
        <f>'QLD Oct 2017'!D7</f>
        <v>Envestra Wide Bay</v>
      </c>
      <c r="B13" s="121" t="str">
        <f>'QLD Oct 2017'!F7</f>
        <v>Origin Energy</v>
      </c>
      <c r="C13" s="121" t="str">
        <f>'QLD Oct 2017'!G7</f>
        <v>Saver</v>
      </c>
      <c r="D13" s="122">
        <f>365*'QLD Oct 2017'!H7/100</f>
        <v>211.00650000000002</v>
      </c>
      <c r="E13" s="123">
        <f>IF($C$5*'QLD Oct 2017'!AK7/'QLD Oct 2017'!AI7&gt;='QLD Oct 2017'!J7,('QLD Oct 2017'!J7*'QLD Oct 2017'!O7/100)*'QLD Oct 2017'!AI7,($C$5*'QLD Oct 2017'!AK7/'QLD Oct 2017'!AI7*'QLD Oct 2017'!O7/100)*'QLD Oct 2017'!AI7)</f>
        <v>1196.6399999999999</v>
      </c>
      <c r="F13" s="124">
        <f>IF($C$5*'QLD Oct 2017'!AK7/'QLD Oct 2017'!AI7&lt;'QLD Oct 2017'!J7,0,IF($C$5*'QLD Oct 2017'!AK7/'QLD Oct 2017'!AI7&lt;='QLD Oct 2017'!K7,($C$5*'QLD Oct 2017'!AK7/'QLD Oct 2017'!AI7-'QLD Oct 2017'!J7)*('QLD Oct 2017'!P7/100)*'QLD Oct 2017'!AI7,('QLD Oct 2017'!K7-'QLD Oct 2017'!J7)*('QLD Oct 2017'!P7/100)*'QLD Oct 2017'!AI7))</f>
        <v>0</v>
      </c>
      <c r="G13" s="122">
        <f>IF($C$5*'QLD Oct 2017'!AK7/'QLD Oct 2017'!AI7&lt;'QLD Oct 2017'!K7,0,IF($C$5*'QLD Oct 2017'!AK7/'QLD Oct 2017'!AI7&lt;='QLD Oct 2017'!L7,($C$5*'QLD Oct 2017'!AK7/'QLD Oct 2017'!AI7-'QLD Oct 2017'!K7)*('QLD Oct 2017'!Q7/100)*'QLD Oct 2017'!AI7,('QLD Oct 2017'!L7-'QLD Oct 2017'!K7)*('QLD Oct 2017'!Q7/100)*'QLD Oct 2017'!AI7))</f>
        <v>0</v>
      </c>
      <c r="H13" s="123">
        <f>IF($C$5*'QLD Oct 2017'!AK7/'QLD Oct 2017'!AI7&lt;'QLD Oct 2017'!L7,0,IF($C$5*'QLD Oct 2017'!AK7/'QLD Oct 2017'!AI7&lt;='QLD Oct 2017'!M7,($C$5*'QLD Oct 2017'!AK7/'QLD Oct 2017'!AI7-'QLD Oct 2017'!L7)*('QLD Oct 2017'!R7/100)*'QLD Oct 2017'!AI7,('QLD Oct 2017'!M7-'QLD Oct 2017'!L7)*('QLD Oct 2017'!R7/100)*'QLD Oct 2017'!AI7))</f>
        <v>0</v>
      </c>
      <c r="I13" s="123">
        <f>IF($C$5*'QLD Oct 2017'!AK7/'QLD Oct 2017'!AI7&lt;'QLD Oct 2017'!M7,0,IF($C$5*'QLD Oct 2017'!AK7/'QLD Oct 2017'!AI7&lt;='QLD Oct 2017'!N7,($C$5*'QLD Oct 2017'!AK7/'QLD Oct 2017'!AI7-'QLD Oct 2017'!M7)*('QLD Oct 2017'!S7/100)*'QLD Oct 2017'!AI7,('QLD Oct 2017'!N7-'QLD Oct 2017'!M7)*('QLD Oct 2017'!S7/100)*'QLD Oct 2017'!AI7))</f>
        <v>0</v>
      </c>
      <c r="J13" s="122">
        <f>IF(($C$5*'QLD Oct 2017'!AK7/'QLD Oct 2017'!AI7&gt;'QLD Oct 2017'!N7),($C$5*'QLD Oct 2017'!AK7/'QLD Oct 2017'!AI7-'QLD Oct 2017'!N7)*'QLD Oct 2017'!T7/100*'QLD Oct 2017'!AI7,0)</f>
        <v>454.16000000000014</v>
      </c>
      <c r="K13" s="122">
        <f>IF($C$5*'QLD Oct 2017'!AL7/'QLD Oct 2017'!AJ7&gt;='QLD Oct 2017'!J7,('QLD Oct 2017'!J7*'QLD Oct 2017'!U7/100)*'QLD Oct 2017'!AJ7,($C$5*'QLD Oct 2017'!AL7/'QLD Oct 2017'!AJ7*'QLD Oct 2017'!U7/100)*'QLD Oct 2017'!AJ7)</f>
        <v>1196.6399999999999</v>
      </c>
      <c r="L13" s="122">
        <f>IF($C$5*'QLD Oct 2017'!AL7/'QLD Oct 2017'!AJ7&lt;'QLD Oct 2017'!J7,0,IF($C$5*'QLD Oct 2017'!AL7/'QLD Oct 2017'!AJ7&lt;='QLD Oct 2017'!K7,($C$5*'QLD Oct 2017'!AK7/'QLD Oct 2017'!AJ7-'QLD Oct 2017'!J7)*('QLD Oct 2017'!V7/100)*'QLD Oct 2017'!AJ7,('QLD Oct 2017'!K7-'QLD Oct 2017'!J7)*('QLD Oct 2017'!V7/100)*'QLD Oct 2017'!AJ7))</f>
        <v>0</v>
      </c>
      <c r="M13" s="122">
        <f>IF($C$5*'QLD Oct 2017'!AL7/'QLD Oct 2017'!AJ7&lt;'QLD Oct 2017'!K7,0,IF($C$5*'QLD Oct 2017'!AL7/'QLD Oct 2017'!AJ7&lt;='QLD Oct 2017'!L7,($C$5*'QLD Oct 2017'!AL7/'QLD Oct 2017'!AJ7-'QLD Oct 2017'!K7)*('QLD Oct 2017'!W7/100)*'QLD Oct 2017'!AJ7,('QLD Oct 2017'!L7-'QLD Oct 2017'!K7)*('QLD Oct 2017'!W7/100)*'QLD Oct 2017'!AJ7))</f>
        <v>0</v>
      </c>
      <c r="N13" s="122">
        <f>IF($C$5*'QLD Oct 2017'!AL7/'QLD Oct 2017'!AJ7&lt;'QLD Oct 2017'!L7,0,IF($C$5*'QLD Oct 2017'!AL7/'QLD Oct 2017'!AJ7&lt;='QLD Oct 2017'!M7,($C$5*'QLD Oct 2017'!AL7/'QLD Oct 2017'!AJ7-'QLD Oct 2017'!L7)*('QLD Oct 2017'!X7/100)*'QLD Oct 2017'!AJ7,('QLD Oct 2017'!M7-'QLD Oct 2017'!L7)*('QLD Oct 2017'!X7/100)*'QLD Oct 2017'!AJ7))</f>
        <v>0</v>
      </c>
      <c r="O13" s="122">
        <f>IF($C$5*'QLD Oct 2017'!AL7/'QLD Oct 2017'!AJ7&lt;'QLD Oct 2017'!M7,0,IF($C$5*'QLD Oct 2017'!AL7/'QLD Oct 2017'!AJ7&lt;='QLD Oct 2017'!N7,($C$5*'QLD Oct 2017'!AL7/'QLD Oct 2017'!AJ7-'QLD Oct 2017'!M7)*('QLD Oct 2017'!Y7/100)*'QLD Oct 2017'!AJ7,('QLD Oct 2017'!N7-'QLD Oct 2017'!M7)*('QLD Oct 2017'!Y7/100)*'QLD Oct 2017'!AJ7))</f>
        <v>0</v>
      </c>
      <c r="P13" s="122">
        <f>IF(($C$5*'QLD Oct 2017'!AL7/'QLD Oct 2017'!AJ7&gt;'QLD Oct 2017'!N7),($C$5*'QLD Oct 2017'!AL7/'QLD Oct 2017'!AJ7-'QLD Oct 2017'!N7)*'QLD Oct 2017'!Z7/100*'QLD Oct 2017'!AJ7,0)</f>
        <v>454.16000000000014</v>
      </c>
      <c r="Q13" s="125">
        <f t="shared" si="0"/>
        <v>3512.6065000000003</v>
      </c>
      <c r="R13" s="126">
        <f>'QLD Oct 2017'!AM7</f>
        <v>0</v>
      </c>
      <c r="S13" s="126">
        <f>'QLD Oct 2017'!AN7</f>
        <v>8</v>
      </c>
      <c r="T13" s="126">
        <f>'QLD Oct 2017'!AO7</f>
        <v>0</v>
      </c>
      <c r="U13" s="126">
        <f>'QLD Oct 2017'!AP7</f>
        <v>0</v>
      </c>
      <c r="V13" s="125">
        <f t="shared" si="1"/>
        <v>3248.4785000000002</v>
      </c>
      <c r="W13" s="125">
        <f t="shared" si="2"/>
        <v>3248.4785000000002</v>
      </c>
      <c r="X13" s="125">
        <f t="shared" si="3"/>
        <v>3573.3263500000003</v>
      </c>
      <c r="Y13" s="125">
        <f t="shared" si="3"/>
        <v>3573.3263500000003</v>
      </c>
      <c r="Z13" s="127">
        <f>'QLD Oct 2017'!AW7</f>
        <v>12</v>
      </c>
      <c r="AA13" s="128" t="str">
        <f>'QLD Oct 2017'!AX7</f>
        <v>y</v>
      </c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</row>
    <row r="14" spans="1:142" s="74" customFormat="1" x14ac:dyDescent="0.2">
      <c r="A14" s="77"/>
      <c r="B14" s="73"/>
      <c r="C14" s="73"/>
    </row>
    <row r="15" spans="1:142" s="74" customFormat="1" x14ac:dyDescent="0.2"/>
    <row r="16" spans="1:142" s="74" customFormat="1" x14ac:dyDescent="0.2"/>
    <row r="17" s="74" customFormat="1" x14ac:dyDescent="0.2"/>
    <row r="18" s="74" customFormat="1" x14ac:dyDescent="0.2"/>
    <row r="19" s="74" customFormat="1" x14ac:dyDescent="0.2"/>
    <row r="20" s="74" customFormat="1" x14ac:dyDescent="0.2"/>
    <row r="21" s="74" customFormat="1" x14ac:dyDescent="0.2"/>
    <row r="22" s="74" customFormat="1" x14ac:dyDescent="0.2"/>
    <row r="23" s="74" customFormat="1" x14ac:dyDescent="0.2"/>
    <row r="24" s="74" customFormat="1" x14ac:dyDescent="0.2"/>
    <row r="25" s="74" customFormat="1" x14ac:dyDescent="0.2"/>
    <row r="26" s="74" customFormat="1" x14ac:dyDescent="0.2"/>
    <row r="27" s="74" customFormat="1" x14ac:dyDescent="0.2"/>
    <row r="28" s="74" customFormat="1" x14ac:dyDescent="0.2"/>
    <row r="29" s="74" customFormat="1" x14ac:dyDescent="0.2"/>
    <row r="30" s="74" customFormat="1" x14ac:dyDescent="0.2"/>
    <row r="31" s="74" customFormat="1" x14ac:dyDescent="0.2"/>
    <row r="32" s="74" customFormat="1" x14ac:dyDescent="0.2"/>
    <row r="33" s="74" customFormat="1" x14ac:dyDescent="0.2"/>
    <row r="34" s="74" customFormat="1" x14ac:dyDescent="0.2"/>
    <row r="35" s="74" customFormat="1" x14ac:dyDescent="0.2"/>
    <row r="36" s="74" customFormat="1" x14ac:dyDescent="0.2"/>
    <row r="37" s="74" customFormat="1" x14ac:dyDescent="0.2"/>
    <row r="38" s="74" customFormat="1" x14ac:dyDescent="0.2"/>
    <row r="39" s="74" customFormat="1" x14ac:dyDescent="0.2"/>
    <row r="40" s="74" customFormat="1" x14ac:dyDescent="0.2"/>
    <row r="41" s="74" customFormat="1" x14ac:dyDescent="0.2"/>
    <row r="42" s="74" customFormat="1" x14ac:dyDescent="0.2"/>
    <row r="43" s="74" customFormat="1" x14ac:dyDescent="0.2"/>
    <row r="44" s="74" customFormat="1" x14ac:dyDescent="0.2"/>
    <row r="45" s="74" customFormat="1" x14ac:dyDescent="0.2"/>
    <row r="46" s="74" customFormat="1" x14ac:dyDescent="0.2"/>
    <row r="47" s="74" customFormat="1" x14ac:dyDescent="0.2"/>
    <row r="48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="74" customFormat="1" x14ac:dyDescent="0.2"/>
    <row r="242" s="74" customFormat="1" x14ac:dyDescent="0.2"/>
    <row r="243" s="74" customFormat="1" x14ac:dyDescent="0.2"/>
    <row r="244" s="74" customFormat="1" x14ac:dyDescent="0.2"/>
    <row r="245" s="74" customFormat="1" x14ac:dyDescent="0.2"/>
    <row r="246" s="74" customFormat="1" x14ac:dyDescent="0.2"/>
    <row r="247" s="74" customFormat="1" x14ac:dyDescent="0.2"/>
    <row r="248" s="74" customFormat="1" x14ac:dyDescent="0.2"/>
    <row r="249" s="74" customFormat="1" x14ac:dyDescent="0.2"/>
    <row r="250" s="74" customFormat="1" x14ac:dyDescent="0.2"/>
    <row r="251" s="74" customFormat="1" x14ac:dyDescent="0.2"/>
    <row r="252" s="74" customFormat="1" x14ac:dyDescent="0.2"/>
    <row r="253" s="74" customFormat="1" x14ac:dyDescent="0.2"/>
    <row r="254" s="74" customFormat="1" x14ac:dyDescent="0.2"/>
    <row r="255" s="74" customFormat="1" x14ac:dyDescent="0.2"/>
    <row r="256" s="74" customFormat="1" x14ac:dyDescent="0.2"/>
    <row r="257" s="74" customFormat="1" x14ac:dyDescent="0.2"/>
    <row r="258" s="74" customFormat="1" x14ac:dyDescent="0.2"/>
    <row r="259" s="74" customFormat="1" x14ac:dyDescent="0.2"/>
    <row r="260" s="74" customFormat="1" x14ac:dyDescent="0.2"/>
    <row r="261" s="74" customFormat="1" x14ac:dyDescent="0.2"/>
    <row r="262" s="74" customFormat="1" x14ac:dyDescent="0.2"/>
    <row r="263" s="74" customFormat="1" x14ac:dyDescent="0.2"/>
    <row r="264" s="74" customFormat="1" x14ac:dyDescent="0.2"/>
    <row r="265" s="74" customFormat="1" x14ac:dyDescent="0.2"/>
    <row r="266" s="74" customFormat="1" x14ac:dyDescent="0.2"/>
    <row r="267" s="74" customFormat="1" x14ac:dyDescent="0.2"/>
    <row r="268" s="74" customFormat="1" x14ac:dyDescent="0.2"/>
    <row r="269" s="74" customFormat="1" x14ac:dyDescent="0.2"/>
    <row r="270" s="74" customFormat="1" x14ac:dyDescent="0.2"/>
    <row r="271" s="74" customFormat="1" x14ac:dyDescent="0.2"/>
    <row r="272" s="74" customFormat="1" x14ac:dyDescent="0.2"/>
    <row r="273" s="74" customFormat="1" x14ac:dyDescent="0.2"/>
    <row r="274" s="74" customFormat="1" x14ac:dyDescent="0.2"/>
    <row r="275" s="74" customFormat="1" x14ac:dyDescent="0.2"/>
    <row r="276" s="74" customFormat="1" x14ac:dyDescent="0.2"/>
    <row r="277" s="74" customFormat="1" x14ac:dyDescent="0.2"/>
    <row r="278" s="74" customFormat="1" x14ac:dyDescent="0.2"/>
    <row r="279" s="74" customFormat="1" x14ac:dyDescent="0.2"/>
    <row r="280" s="74" customFormat="1" x14ac:dyDescent="0.2"/>
    <row r="281" s="74" customFormat="1" x14ac:dyDescent="0.2"/>
    <row r="282" s="74" customFormat="1" x14ac:dyDescent="0.2"/>
    <row r="283" s="74" customFormat="1" x14ac:dyDescent="0.2"/>
    <row r="284" s="74" customFormat="1" x14ac:dyDescent="0.2"/>
    <row r="285" s="74" customFormat="1" x14ac:dyDescent="0.2"/>
    <row r="286" s="74" customFormat="1" x14ac:dyDescent="0.2"/>
    <row r="287" s="74" customFormat="1" x14ac:dyDescent="0.2"/>
    <row r="288" s="74" customFormat="1" x14ac:dyDescent="0.2"/>
    <row r="289" s="74" customFormat="1" x14ac:dyDescent="0.2"/>
    <row r="290" s="74" customFormat="1" x14ac:dyDescent="0.2"/>
    <row r="291" s="74" customFormat="1" x14ac:dyDescent="0.2"/>
    <row r="292" s="74" customFormat="1" x14ac:dyDescent="0.2"/>
    <row r="293" s="74" customFormat="1" x14ac:dyDescent="0.2"/>
    <row r="294" s="74" customFormat="1" x14ac:dyDescent="0.2"/>
    <row r="295" s="74" customFormat="1" x14ac:dyDescent="0.2"/>
    <row r="296" s="74" customFormat="1" x14ac:dyDescent="0.2"/>
    <row r="297" s="74" customFormat="1" x14ac:dyDescent="0.2"/>
    <row r="298" s="74" customFormat="1" x14ac:dyDescent="0.2"/>
    <row r="299" s="74" customFormat="1" x14ac:dyDescent="0.2"/>
    <row r="300" s="74" customFormat="1" x14ac:dyDescent="0.2"/>
    <row r="301" s="74" customFormat="1" x14ac:dyDescent="0.2"/>
    <row r="302" s="74" customFormat="1" x14ac:dyDescent="0.2"/>
    <row r="303" s="74" customFormat="1" x14ac:dyDescent="0.2"/>
    <row r="304" s="74" customFormat="1" x14ac:dyDescent="0.2"/>
    <row r="305" s="74" customFormat="1" x14ac:dyDescent="0.2"/>
    <row r="306" s="74" customFormat="1" x14ac:dyDescent="0.2"/>
    <row r="307" s="74" customFormat="1" x14ac:dyDescent="0.2"/>
    <row r="308" s="74" customFormat="1" x14ac:dyDescent="0.2"/>
    <row r="309" s="74" customFormat="1" x14ac:dyDescent="0.2"/>
    <row r="310" s="74" customFormat="1" x14ac:dyDescent="0.2"/>
    <row r="311" s="74" customFormat="1" x14ac:dyDescent="0.2"/>
    <row r="312" s="74" customFormat="1" x14ac:dyDescent="0.2"/>
    <row r="313" s="74" customFormat="1" x14ac:dyDescent="0.2"/>
    <row r="314" s="74" customFormat="1" x14ac:dyDescent="0.2"/>
    <row r="315" s="74" customFormat="1" x14ac:dyDescent="0.2"/>
    <row r="316" s="74" customFormat="1" x14ac:dyDescent="0.2"/>
    <row r="317" s="74" customFormat="1" x14ac:dyDescent="0.2"/>
    <row r="318" s="74" customFormat="1" x14ac:dyDescent="0.2"/>
    <row r="319" s="74" customFormat="1" x14ac:dyDescent="0.2"/>
    <row r="320" s="74" customFormat="1" x14ac:dyDescent="0.2"/>
    <row r="321" s="74" customFormat="1" x14ac:dyDescent="0.2"/>
    <row r="322" s="74" customFormat="1" x14ac:dyDescent="0.2"/>
    <row r="323" s="74" customFormat="1" x14ac:dyDescent="0.2"/>
    <row r="324" s="74" customFormat="1" x14ac:dyDescent="0.2"/>
    <row r="325" s="74" customFormat="1" x14ac:dyDescent="0.2"/>
    <row r="326" s="74" customFormat="1" x14ac:dyDescent="0.2"/>
    <row r="327" s="74" customFormat="1" x14ac:dyDescent="0.2"/>
    <row r="328" s="74" customFormat="1" x14ac:dyDescent="0.2"/>
    <row r="329" s="74" customFormat="1" x14ac:dyDescent="0.2"/>
    <row r="330" s="74" customFormat="1" x14ac:dyDescent="0.2"/>
    <row r="331" s="74" customFormat="1" x14ac:dyDescent="0.2"/>
    <row r="332" s="74" customFormat="1" x14ac:dyDescent="0.2"/>
    <row r="333" s="74" customFormat="1" x14ac:dyDescent="0.2"/>
    <row r="334" s="74" customFormat="1" x14ac:dyDescent="0.2"/>
    <row r="335" s="74" customFormat="1" x14ac:dyDescent="0.2"/>
    <row r="336" s="74" customFormat="1" x14ac:dyDescent="0.2"/>
    <row r="337" s="74" customFormat="1" x14ac:dyDescent="0.2"/>
    <row r="338" s="74" customFormat="1" x14ac:dyDescent="0.2"/>
    <row r="339" s="74" customFormat="1" x14ac:dyDescent="0.2"/>
    <row r="340" s="74" customFormat="1" x14ac:dyDescent="0.2"/>
    <row r="341" s="74" customFormat="1" x14ac:dyDescent="0.2"/>
    <row r="342" s="74" customFormat="1" x14ac:dyDescent="0.2"/>
    <row r="343" s="74" customFormat="1" x14ac:dyDescent="0.2"/>
    <row r="344" s="74" customFormat="1" x14ac:dyDescent="0.2"/>
    <row r="345" s="74" customFormat="1" x14ac:dyDescent="0.2"/>
    <row r="346" s="74" customFormat="1" x14ac:dyDescent="0.2"/>
    <row r="347" s="74" customFormat="1" x14ac:dyDescent="0.2"/>
    <row r="348" s="74" customFormat="1" x14ac:dyDescent="0.2"/>
    <row r="349" s="74" customFormat="1" x14ac:dyDescent="0.2"/>
    <row r="350" s="74" customFormat="1" x14ac:dyDescent="0.2"/>
    <row r="351" s="74" customFormat="1" x14ac:dyDescent="0.2"/>
    <row r="352" s="74" customFormat="1" x14ac:dyDescent="0.2"/>
    <row r="353" s="74" customFormat="1" x14ac:dyDescent="0.2"/>
    <row r="354" s="74" customFormat="1" x14ac:dyDescent="0.2"/>
    <row r="355" s="74" customFormat="1" x14ac:dyDescent="0.2"/>
    <row r="356" s="74" customFormat="1" x14ac:dyDescent="0.2"/>
    <row r="357" s="74" customFormat="1" x14ac:dyDescent="0.2"/>
    <row r="358" s="74" customFormat="1" x14ac:dyDescent="0.2"/>
    <row r="359" s="74" customFormat="1" x14ac:dyDescent="0.2"/>
    <row r="360" s="74" customFormat="1" x14ac:dyDescent="0.2"/>
    <row r="361" s="74" customFormat="1" x14ac:dyDescent="0.2"/>
    <row r="362" s="74" customFormat="1" x14ac:dyDescent="0.2"/>
    <row r="363" s="74" customFormat="1" x14ac:dyDescent="0.2"/>
    <row r="364" s="74" customFormat="1" x14ac:dyDescent="0.2"/>
    <row r="365" s="74" customFormat="1" x14ac:dyDescent="0.2"/>
    <row r="366" s="74" customFormat="1" x14ac:dyDescent="0.2"/>
    <row r="367" s="74" customFormat="1" x14ac:dyDescent="0.2"/>
    <row r="368" s="74" customFormat="1" x14ac:dyDescent="0.2"/>
    <row r="369" s="74" customFormat="1" x14ac:dyDescent="0.2"/>
    <row r="370" s="74" customFormat="1" x14ac:dyDescent="0.2"/>
    <row r="371" s="74" customFormat="1" x14ac:dyDescent="0.2"/>
    <row r="372" s="74" customFormat="1" x14ac:dyDescent="0.2"/>
    <row r="373" s="74" customFormat="1" x14ac:dyDescent="0.2"/>
    <row r="374" s="74" customFormat="1" x14ac:dyDescent="0.2"/>
    <row r="375" s="74" customFormat="1" x14ac:dyDescent="0.2"/>
    <row r="376" s="74" customFormat="1" x14ac:dyDescent="0.2"/>
    <row r="377" s="74" customFormat="1" x14ac:dyDescent="0.2"/>
    <row r="378" s="74" customFormat="1" x14ac:dyDescent="0.2"/>
    <row r="379" s="74" customFormat="1" x14ac:dyDescent="0.2"/>
    <row r="380" s="74" customFormat="1" x14ac:dyDescent="0.2"/>
    <row r="381" s="74" customFormat="1" x14ac:dyDescent="0.2"/>
    <row r="382" s="74" customFormat="1" x14ac:dyDescent="0.2"/>
    <row r="383" s="74" customFormat="1" x14ac:dyDescent="0.2"/>
    <row r="384" s="74" customFormat="1" x14ac:dyDescent="0.2"/>
    <row r="385" s="74" customFormat="1" x14ac:dyDescent="0.2"/>
    <row r="386" s="74" customFormat="1" x14ac:dyDescent="0.2"/>
    <row r="387" s="74" customFormat="1" x14ac:dyDescent="0.2"/>
    <row r="388" s="74" customFormat="1" x14ac:dyDescent="0.2"/>
    <row r="389" s="74" customFormat="1" x14ac:dyDescent="0.2"/>
    <row r="390" s="74" customFormat="1" x14ac:dyDescent="0.2"/>
    <row r="391" s="74" customFormat="1" x14ac:dyDescent="0.2"/>
    <row r="392" s="74" customFormat="1" x14ac:dyDescent="0.2"/>
    <row r="393" s="74" customFormat="1" x14ac:dyDescent="0.2"/>
    <row r="394" s="74" customFormat="1" x14ac:dyDescent="0.2"/>
    <row r="395" s="74" customFormat="1" x14ac:dyDescent="0.2"/>
    <row r="396" s="74" customFormat="1" x14ac:dyDescent="0.2"/>
    <row r="397" s="74" customFormat="1" x14ac:dyDescent="0.2"/>
    <row r="398" s="74" customFormat="1" x14ac:dyDescent="0.2"/>
    <row r="399" s="74" customFormat="1" x14ac:dyDescent="0.2"/>
    <row r="400" s="74" customFormat="1" x14ac:dyDescent="0.2"/>
    <row r="401" s="74" customFormat="1" x14ac:dyDescent="0.2"/>
    <row r="402" s="74" customFormat="1" x14ac:dyDescent="0.2"/>
    <row r="403" s="74" customFormat="1" x14ac:dyDescent="0.2"/>
    <row r="404" s="74" customFormat="1" x14ac:dyDescent="0.2"/>
    <row r="405" s="74" customFormat="1" x14ac:dyDescent="0.2"/>
    <row r="406" s="74" customFormat="1" x14ac:dyDescent="0.2"/>
    <row r="407" s="74" customFormat="1" x14ac:dyDescent="0.2"/>
    <row r="408" s="74" customFormat="1" x14ac:dyDescent="0.2"/>
    <row r="409" s="74" customFormat="1" x14ac:dyDescent="0.2"/>
    <row r="410" s="74" customFormat="1" x14ac:dyDescent="0.2"/>
    <row r="411" s="74" customFormat="1" x14ac:dyDescent="0.2"/>
    <row r="412" s="74" customFormat="1" x14ac:dyDescent="0.2"/>
    <row r="413" s="74" customFormat="1" x14ac:dyDescent="0.2"/>
    <row r="414" s="74" customFormat="1" x14ac:dyDescent="0.2"/>
    <row r="415" s="74" customFormat="1" x14ac:dyDescent="0.2"/>
    <row r="416" s="74" customFormat="1" x14ac:dyDescent="0.2"/>
    <row r="417" s="74" customFormat="1" x14ac:dyDescent="0.2"/>
    <row r="418" s="74" customFormat="1" x14ac:dyDescent="0.2"/>
    <row r="419" s="74" customFormat="1" x14ac:dyDescent="0.2"/>
    <row r="420" s="74" customFormat="1" x14ac:dyDescent="0.2"/>
    <row r="421" s="74" customFormat="1" x14ac:dyDescent="0.2"/>
    <row r="422" s="74" customFormat="1" x14ac:dyDescent="0.2"/>
    <row r="423" s="74" customFormat="1" x14ac:dyDescent="0.2"/>
    <row r="424" s="74" customFormat="1" x14ac:dyDescent="0.2"/>
    <row r="425" s="74" customFormat="1" x14ac:dyDescent="0.2"/>
    <row r="426" s="74" customFormat="1" x14ac:dyDescent="0.2"/>
    <row r="427" s="74" customFormat="1" x14ac:dyDescent="0.2"/>
    <row r="428" s="74" customFormat="1" x14ac:dyDescent="0.2"/>
    <row r="429" s="74" customFormat="1" x14ac:dyDescent="0.2"/>
    <row r="430" s="74" customFormat="1" x14ac:dyDescent="0.2"/>
    <row r="431" s="74" customFormat="1" x14ac:dyDescent="0.2"/>
    <row r="432" s="74" customFormat="1" x14ac:dyDescent="0.2"/>
    <row r="433" s="74" customFormat="1" x14ac:dyDescent="0.2"/>
    <row r="434" s="74" customFormat="1" x14ac:dyDescent="0.2"/>
    <row r="435" s="74" customFormat="1" x14ac:dyDescent="0.2"/>
    <row r="436" s="74" customFormat="1" x14ac:dyDescent="0.2"/>
    <row r="437" s="74" customFormat="1" x14ac:dyDescent="0.2"/>
    <row r="438" s="74" customFormat="1" x14ac:dyDescent="0.2"/>
    <row r="439" s="74" customFormat="1" x14ac:dyDescent="0.2"/>
    <row r="440" s="74" customFormat="1" x14ac:dyDescent="0.2"/>
    <row r="441" s="74" customFormat="1" x14ac:dyDescent="0.2"/>
    <row r="442" s="74" customFormat="1" x14ac:dyDescent="0.2"/>
    <row r="443" s="74" customFormat="1" x14ac:dyDescent="0.2"/>
    <row r="444" s="74" customFormat="1" x14ac:dyDescent="0.2"/>
    <row r="445" s="74" customFormat="1" x14ac:dyDescent="0.2"/>
    <row r="446" s="74" customFormat="1" x14ac:dyDescent="0.2"/>
    <row r="447" s="74" customFormat="1" x14ac:dyDescent="0.2"/>
    <row r="448" s="74" customFormat="1" x14ac:dyDescent="0.2"/>
    <row r="449" s="74" customFormat="1" x14ac:dyDescent="0.2"/>
    <row r="450" s="74" customFormat="1" x14ac:dyDescent="0.2"/>
    <row r="451" s="74" customFormat="1" x14ac:dyDescent="0.2"/>
    <row r="452" s="74" customFormat="1" x14ac:dyDescent="0.2"/>
    <row r="453" s="74" customFormat="1" x14ac:dyDescent="0.2"/>
    <row r="454" s="74" customFormat="1" x14ac:dyDescent="0.2"/>
    <row r="455" s="74" customFormat="1" x14ac:dyDescent="0.2"/>
    <row r="456" s="74" customFormat="1" x14ac:dyDescent="0.2"/>
    <row r="457" s="74" customFormat="1" x14ac:dyDescent="0.2"/>
    <row r="458" s="74" customFormat="1" x14ac:dyDescent="0.2"/>
    <row r="459" s="74" customFormat="1" x14ac:dyDescent="0.2"/>
    <row r="460" s="74" customFormat="1" x14ac:dyDescent="0.2"/>
    <row r="461" s="74" customFormat="1" x14ac:dyDescent="0.2"/>
    <row r="462" s="74" customFormat="1" x14ac:dyDescent="0.2"/>
    <row r="463" s="74" customFormat="1" x14ac:dyDescent="0.2"/>
    <row r="464" s="74" customFormat="1" x14ac:dyDescent="0.2"/>
    <row r="465" s="74" customFormat="1" x14ac:dyDescent="0.2"/>
    <row r="466" s="74" customFormat="1" x14ac:dyDescent="0.2"/>
    <row r="467" s="74" customFormat="1" x14ac:dyDescent="0.2"/>
    <row r="468" s="74" customFormat="1" x14ac:dyDescent="0.2"/>
    <row r="469" s="74" customFormat="1" x14ac:dyDescent="0.2"/>
    <row r="470" s="74" customFormat="1" x14ac:dyDescent="0.2"/>
    <row r="471" s="74" customFormat="1" x14ac:dyDescent="0.2"/>
    <row r="472" s="74" customFormat="1" x14ac:dyDescent="0.2"/>
    <row r="473" s="74" customFormat="1" x14ac:dyDescent="0.2"/>
    <row r="474" s="74" customFormat="1" x14ac:dyDescent="0.2"/>
    <row r="475" s="74" customFormat="1" x14ac:dyDescent="0.2"/>
    <row r="476" s="74" customFormat="1" x14ac:dyDescent="0.2"/>
    <row r="477" s="74" customFormat="1" x14ac:dyDescent="0.2"/>
    <row r="478" s="74" customFormat="1" x14ac:dyDescent="0.2"/>
    <row r="479" s="74" customFormat="1" x14ac:dyDescent="0.2"/>
    <row r="480" s="74" customFormat="1" x14ac:dyDescent="0.2"/>
    <row r="481" s="74" customFormat="1" x14ac:dyDescent="0.2"/>
    <row r="482" s="74" customFormat="1" x14ac:dyDescent="0.2"/>
    <row r="483" s="74" customFormat="1" x14ac:dyDescent="0.2"/>
    <row r="484" s="74" customFormat="1" x14ac:dyDescent="0.2"/>
    <row r="485" s="74" customFormat="1" x14ac:dyDescent="0.2"/>
    <row r="486" s="74" customFormat="1" x14ac:dyDescent="0.2"/>
    <row r="487" s="74" customFormat="1" x14ac:dyDescent="0.2"/>
    <row r="488" s="74" customFormat="1" x14ac:dyDescent="0.2"/>
    <row r="489" s="74" customFormat="1" x14ac:dyDescent="0.2"/>
    <row r="490" s="74" customFormat="1" x14ac:dyDescent="0.2"/>
    <row r="491" s="74" customFormat="1" x14ac:dyDescent="0.2"/>
    <row r="492" s="74" customFormat="1" x14ac:dyDescent="0.2"/>
    <row r="493" s="74" customFormat="1" x14ac:dyDescent="0.2"/>
    <row r="494" s="74" customFormat="1" x14ac:dyDescent="0.2"/>
    <row r="495" s="74" customFormat="1" x14ac:dyDescent="0.2"/>
    <row r="496" s="74" customFormat="1" x14ac:dyDescent="0.2"/>
    <row r="497" s="74" customFormat="1" x14ac:dyDescent="0.2"/>
    <row r="498" s="74" customFormat="1" x14ac:dyDescent="0.2"/>
    <row r="499" s="74" customFormat="1" x14ac:dyDescent="0.2"/>
    <row r="500" s="74" customFormat="1" x14ac:dyDescent="0.2"/>
    <row r="501" s="74" customFormat="1" x14ac:dyDescent="0.2"/>
    <row r="502" s="74" customFormat="1" x14ac:dyDescent="0.2"/>
    <row r="503" s="74" customFormat="1" x14ac:dyDescent="0.2"/>
    <row r="504" s="74" customFormat="1" x14ac:dyDescent="0.2"/>
    <row r="505" s="74" customFormat="1" x14ac:dyDescent="0.2"/>
    <row r="506" s="74" customFormat="1" x14ac:dyDescent="0.2"/>
    <row r="507" s="74" customFormat="1" x14ac:dyDescent="0.2"/>
    <row r="508" s="74" customFormat="1" x14ac:dyDescent="0.2"/>
    <row r="509" s="74" customFormat="1" x14ac:dyDescent="0.2"/>
    <row r="510" s="74" customFormat="1" x14ac:dyDescent="0.2"/>
    <row r="511" s="74" customFormat="1" x14ac:dyDescent="0.2"/>
    <row r="512" s="74" customFormat="1" x14ac:dyDescent="0.2"/>
    <row r="513" s="74" customFormat="1" x14ac:dyDescent="0.2"/>
    <row r="514" s="74" customFormat="1" x14ac:dyDescent="0.2"/>
    <row r="515" s="74" customFormat="1" x14ac:dyDescent="0.2"/>
    <row r="516" s="74" customFormat="1" x14ac:dyDescent="0.2"/>
    <row r="517" s="74" customFormat="1" x14ac:dyDescent="0.2"/>
    <row r="518" s="74" customFormat="1" x14ac:dyDescent="0.2"/>
    <row r="519" s="74" customFormat="1" x14ac:dyDescent="0.2"/>
    <row r="520" s="74" customFormat="1" x14ac:dyDescent="0.2"/>
    <row r="521" s="74" customFormat="1" x14ac:dyDescent="0.2"/>
    <row r="522" s="74" customFormat="1" x14ac:dyDescent="0.2"/>
    <row r="523" s="74" customFormat="1" x14ac:dyDescent="0.2"/>
    <row r="524" s="74" customFormat="1" x14ac:dyDescent="0.2"/>
    <row r="525" s="74" customFormat="1" x14ac:dyDescent="0.2"/>
    <row r="526" s="74" customFormat="1" x14ac:dyDescent="0.2"/>
    <row r="527" s="74" customFormat="1" x14ac:dyDescent="0.2"/>
    <row r="528" s="74" customFormat="1" x14ac:dyDescent="0.2"/>
    <row r="529" s="74" customFormat="1" x14ac:dyDescent="0.2"/>
    <row r="530" s="74" customFormat="1" x14ac:dyDescent="0.2"/>
    <row r="531" s="74" customFormat="1" x14ac:dyDescent="0.2"/>
    <row r="532" s="74" customFormat="1" x14ac:dyDescent="0.2"/>
    <row r="533" s="74" customFormat="1" x14ac:dyDescent="0.2"/>
    <row r="534" s="74" customFormat="1" x14ac:dyDescent="0.2"/>
    <row r="535" s="74" customFormat="1" x14ac:dyDescent="0.2"/>
    <row r="536" s="74" customFormat="1" x14ac:dyDescent="0.2"/>
    <row r="537" s="74" customFormat="1" x14ac:dyDescent="0.2"/>
  </sheetData>
  <sheetProtection algorithmName="SHA-512" hashValue="XRsWnWIHynix74IbHl1tsEm26bubOgPGkzTGP9dMJW+FVNPPEfKqMmWZlOMFcs5C051ndYjm28csUY8+TCfosw==" saltValue="DSy/ltQhUvNPZlbZEWDx6w==" spinCount="100000" sheet="1" objects="1" scenarios="1"/>
  <mergeCells count="2">
    <mergeCell ref="A8:A9"/>
    <mergeCell ref="A10:A1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 tint="0.79998168889431442"/>
  </sheetPr>
  <dimension ref="A1:EL461"/>
  <sheetViews>
    <sheetView topLeftCell="I1" zoomScaleNormal="100" workbookViewId="0">
      <selection activeCell="I12" sqref="I12"/>
    </sheetView>
  </sheetViews>
  <sheetFormatPr baseColWidth="10" defaultRowHeight="15" x14ac:dyDescent="0.2"/>
  <cols>
    <col min="1" max="1" width="23.1640625" style="56" customWidth="1"/>
    <col min="2" max="2" width="18" style="56" customWidth="1"/>
    <col min="3" max="3" width="13" style="56" customWidth="1"/>
    <col min="4" max="21" width="14.1640625" style="56" customWidth="1"/>
    <col min="22" max="23" width="14.1640625" style="56" hidden="1" customWidth="1"/>
    <col min="24" max="27" width="14.1640625" style="56" customWidth="1"/>
    <col min="28" max="37" width="14.1640625" style="69" customWidth="1"/>
    <col min="38" max="142" width="12.5" style="69" customWidth="1"/>
    <col min="143" max="16384" width="10.83203125" style="56"/>
  </cols>
  <sheetData>
    <row r="1" spans="1:142" s="69" customFormat="1" x14ac:dyDescent="0.2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</row>
    <row r="2" spans="1:142" s="69" customFormat="1" x14ac:dyDescent="0.2">
      <c r="A2" s="70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</row>
    <row r="3" spans="1:142" s="69" customFormat="1" ht="16" thickBot="1" x14ac:dyDescent="0.25">
      <c r="A3" s="68"/>
      <c r="B3" s="71"/>
      <c r="C3" s="68"/>
      <c r="D3" s="68"/>
      <c r="E3" s="68"/>
      <c r="F3" s="68"/>
      <c r="G3" s="68"/>
      <c r="H3" s="71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</row>
    <row r="4" spans="1:142" x14ac:dyDescent="0.2">
      <c r="A4" s="59" t="s">
        <v>95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</row>
    <row r="5" spans="1:142" x14ac:dyDescent="0.2">
      <c r="A5" s="62" t="s">
        <v>189</v>
      </c>
      <c r="B5" s="40"/>
      <c r="C5" s="67">
        <v>100000</v>
      </c>
      <c r="D5" s="6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64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</row>
    <row r="6" spans="1:142" x14ac:dyDescent="0.2">
      <c r="A6" s="2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64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</row>
    <row r="7" spans="1:142" ht="76" x14ac:dyDescent="0.2">
      <c r="A7" s="90" t="s">
        <v>41</v>
      </c>
      <c r="B7" s="91" t="s">
        <v>96</v>
      </c>
      <c r="C7" s="91" t="s">
        <v>97</v>
      </c>
      <c r="D7" s="92" t="s">
        <v>8</v>
      </c>
      <c r="E7" s="92" t="s">
        <v>9</v>
      </c>
      <c r="F7" s="90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15</v>
      </c>
      <c r="L7" s="92" t="s">
        <v>16</v>
      </c>
      <c r="M7" s="92" t="s">
        <v>98</v>
      </c>
      <c r="N7" s="92" t="s">
        <v>99</v>
      </c>
      <c r="O7" s="92" t="s">
        <v>66</v>
      </c>
      <c r="P7" s="92" t="s">
        <v>67</v>
      </c>
      <c r="Q7" s="93" t="s">
        <v>68</v>
      </c>
      <c r="R7" s="94" t="s">
        <v>101</v>
      </c>
      <c r="S7" s="94" t="s">
        <v>102</v>
      </c>
      <c r="T7" s="94" t="s">
        <v>103</v>
      </c>
      <c r="U7" s="94" t="s">
        <v>104</v>
      </c>
      <c r="V7" s="95" t="s">
        <v>69</v>
      </c>
      <c r="W7" s="95" t="s">
        <v>70</v>
      </c>
      <c r="X7" s="95" t="s">
        <v>36</v>
      </c>
      <c r="Y7" s="95" t="s">
        <v>37</v>
      </c>
      <c r="Z7" s="96" t="s">
        <v>107</v>
      </c>
      <c r="AA7" s="97" t="s">
        <v>71</v>
      </c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</row>
    <row r="8" spans="1:142" ht="20" customHeight="1" x14ac:dyDescent="0.2">
      <c r="A8" s="329" t="str">
        <f>'QLD Apr 2017'!D2</f>
        <v>APT Brisbane South</v>
      </c>
      <c r="B8" s="63" t="str">
        <f>'QLD Apr 2017'!F2</f>
        <v>AGL</v>
      </c>
      <c r="C8" s="63" t="str">
        <f>'QLD Apr 2017'!G2</f>
        <v>Savers</v>
      </c>
      <c r="D8" s="98">
        <f>365*'QLD Apr 2017'!H2/100</f>
        <v>509.26260000000002</v>
      </c>
      <c r="E8" s="99">
        <f>IF($C$5*'QLD Apr 2017'!AK2/'QLD Apr 2017'!AI2&gt;='QLD Apr 2017'!J2,('QLD Apr 2017'!J2*'QLD Apr 2017'!O2/100)*'QLD Apr 2017'!AI2,($C$5*'QLD Apr 2017'!AK2/'QLD Apr 2017'!AI2*'QLD Apr 2017'!O2/100)*'QLD Apr 2017'!AI2)</f>
        <v>1312</v>
      </c>
      <c r="F8" s="100">
        <f>IF($C$5*'QLD Apr 2017'!AK2/'QLD Apr 2017'!AI2&lt;'QLD Apr 2017'!J2,0,IF($C$5*'QLD Apr 2017'!AK2/'QLD Apr 2017'!AI2&lt;='QLD Apr 2017'!K2,($C$5*'QLD Apr 2017'!AK2/'QLD Apr 2017'!AI2-'QLD Apr 2017'!J2)*('QLD Apr 2017'!P2/100)*'QLD Apr 2017'!AI2,('QLD Apr 2017'!K2-'QLD Apr 2017'!J2)*('QLD Apr 2017'!P2/100)*'QLD Apr 2017'!AI2))</f>
        <v>0</v>
      </c>
      <c r="G8" s="98">
        <f>IF($C$5*'QLD Apr 2017'!AK2/'QLD Apr 2017'!AI2&lt;'QLD Apr 2017'!K2,0,IF($C$5*'QLD Apr 2017'!AK2/'QLD Apr 2017'!AI2&lt;='QLD Apr 2017'!L2,($C$5*'QLD Apr 2017'!AK2/'QLD Apr 2017'!AI2-'QLD Apr 2017'!K2)*('QLD Apr 2017'!Q2/100)*'QLD Apr 2017'!AI2,('QLD Apr 2017'!L2-'QLD Apr 2017'!K2)*('QLD Apr 2017'!Q2/100)*'QLD Apr 2017'!AI2))</f>
        <v>0</v>
      </c>
      <c r="H8" s="99">
        <f>IF($C$5*'QLD Apr 2017'!AK2/'QLD Apr 2017'!AI2&lt;'QLD Apr 2017'!L2,0,IF($C$5*'QLD Apr 2017'!AK2/'QLD Apr 2017'!AI2&lt;='QLD Apr 2017'!M2,($C$5*'QLD Apr 2017'!AK2/'QLD Apr 2017'!AI2-'QLD Apr 2017'!L2)*('QLD Apr 2017'!R2/100)*'QLD Apr 2017'!AI2,('QLD Apr 2017'!M2-'QLD Apr 2017'!L2)*('QLD Apr 2017'!R2/100)*'QLD Apr 2017'!AI2))</f>
        <v>0</v>
      </c>
      <c r="I8" s="99">
        <f>IF($C$5*'QLD Apr 2017'!AK2/'QLD Apr 2017'!AI2&lt;'QLD Apr 2017'!M2,0,IF($C$5*'QLD Apr 2017'!AK2/'QLD Apr 2017'!AI2&lt;='QLD Apr 2017'!N2,($C$5*'QLD Apr 2017'!AK2/'QLD Apr 2017'!AI2-'QLD Apr 2017'!M2)*('QLD Apr 2017'!S2/100)*'QLD Apr 2017'!AI2,('QLD Apr 2017'!N2-'QLD Apr 2017'!M2)*('QLD Apr 2017'!S2/100)*'QLD Apr 2017'!AI2))</f>
        <v>0</v>
      </c>
      <c r="J8" s="98">
        <f>IF(($C$5*'QLD Apr 2017'!AK2/'QLD Apr 2017'!AI2&gt;'QLD Apr 2017'!N2),($C$5*'QLD Apr 2017'!AK2/'QLD Apr 2017'!AI2-'QLD Apr 2017'!N2)*'QLD Apr 2017'!T2/100*'QLD Apr 2017'!AI2,0)</f>
        <v>0</v>
      </c>
      <c r="K8" s="98">
        <f>IF($C$5*'QLD Apr 2017'!AL2/'QLD Apr 2017'!AJ2&gt;='QLD Apr 2017'!J2,('QLD Apr 2017'!J2*'QLD Apr 2017'!U2/100)*'QLD Apr 2017'!AJ2,($C$5*'QLD Apr 2017'!AL2/'QLD Apr 2017'!AJ2*'QLD Apr 2017'!U2/100)*'QLD Apr 2017'!AJ2)</f>
        <v>1312</v>
      </c>
      <c r="L8" s="98">
        <f>IF($C$5*'QLD Apr 2017'!AL2/'QLD Apr 2017'!AJ2&lt;'QLD Apr 2017'!J2,0,IF($C$5*'QLD Apr 2017'!AL2/'QLD Apr 2017'!AJ2&lt;='QLD Apr 2017'!K2,($C$5*'QLD Apr 2017'!AK2/'QLD Apr 2017'!AJ2-'QLD Apr 2017'!J2)*('QLD Apr 2017'!V2/100)*'QLD Apr 2017'!AJ2,('QLD Apr 2017'!K2-'QLD Apr 2017'!J2)*('QLD Apr 2017'!V2/100)*'QLD Apr 2017'!AJ2))</f>
        <v>0</v>
      </c>
      <c r="M8" s="98">
        <f>IF($C$5*'QLD Apr 2017'!AL2/'QLD Apr 2017'!AJ2&lt;'QLD Apr 2017'!K2,0,IF($C$5*'QLD Apr 2017'!AL2/'QLD Apr 2017'!AJ2&lt;='QLD Apr 2017'!L2,($C$5*'QLD Apr 2017'!AL2/'QLD Apr 2017'!AJ2-'QLD Apr 2017'!K2)*('QLD Apr 2017'!W2/100)*'QLD Apr 2017'!AJ2,('QLD Apr 2017'!L2-'QLD Apr 2017'!K2)*('QLD Apr 2017'!W2/100)*'QLD Apr 2017'!AJ2))</f>
        <v>0</v>
      </c>
      <c r="N8" s="98">
        <f>IF($C$5*'QLD Apr 2017'!AL2/'QLD Apr 2017'!AJ2&lt;'QLD Apr 2017'!L2,0,IF($C$5*'QLD Apr 2017'!AL2/'QLD Apr 2017'!AJ2&lt;='QLD Apr 2017'!M2,($C$5*'QLD Apr 2017'!AL2/'QLD Apr 2017'!AJ2-'QLD Apr 2017'!L2)*('QLD Apr 2017'!X2/100)*'QLD Apr 2017'!AJ2,('QLD Apr 2017'!M2-'QLD Apr 2017'!L2)*('QLD Apr 2017'!X2/100)*'QLD Apr 2017'!AJ2))</f>
        <v>0</v>
      </c>
      <c r="O8" s="98">
        <f>IF($C$5*'QLD Apr 2017'!AL2/'QLD Apr 2017'!AJ2&lt;'QLD Apr 2017'!M2,0,IF($C$5*'QLD Apr 2017'!AL2/'QLD Apr 2017'!AJ2&lt;='QLD Apr 2017'!N2,($C$5*'QLD Apr 2017'!AL2/'QLD Apr 2017'!AJ2-'QLD Apr 2017'!M2)*('QLD Apr 2017'!Y2/100)*'QLD Apr 2017'!AJ2,('QLD Apr 2017'!N2-'QLD Apr 2017'!M2)*('QLD Apr 2017'!Y2/100)*'QLD Apr 2017'!AJ2))</f>
        <v>0</v>
      </c>
      <c r="P8" s="98">
        <f>IF(($C$5*'QLD Apr 2017'!AL2/'QLD Apr 2017'!AJ2&gt;'QLD Apr 2017'!N2),($C$5*'QLD Apr 2017'!AL2/'QLD Apr 2017'!AJ2-'QLD Apr 2017'!N2)*'QLD Apr 2017'!Z2/100*'QLD Apr 2017'!AJ2,0)</f>
        <v>0</v>
      </c>
      <c r="Q8" s="101">
        <f>SUM(D8:P8)</f>
        <v>3133.2626</v>
      </c>
      <c r="R8" s="102">
        <f>'QLD Apr 2017'!AM2</f>
        <v>0</v>
      </c>
      <c r="S8" s="102">
        <f>'QLD Apr 2017'!AN2</f>
        <v>6</v>
      </c>
      <c r="T8" s="102">
        <f>'QLD Apr 2017'!AO2</f>
        <v>0</v>
      </c>
      <c r="U8" s="102">
        <f>'QLD Apr 2017'!AP2</f>
        <v>0</v>
      </c>
      <c r="V8" s="101">
        <f>(Q8-(Q8-D8)*S8/100)</f>
        <v>2975.8226</v>
      </c>
      <c r="W8" s="101">
        <f>V8</f>
        <v>2975.8226</v>
      </c>
      <c r="X8" s="101">
        <f>V8*1.1</f>
        <v>3273.4048600000001</v>
      </c>
      <c r="Y8" s="101">
        <f>W8*1.1</f>
        <v>3273.4048600000001</v>
      </c>
      <c r="Z8" s="103">
        <f>'QLD Apr 2017'!AW2</f>
        <v>0</v>
      </c>
      <c r="AA8" s="104" t="str">
        <f>'QLD Apr 2017'!AX2</f>
        <v>n</v>
      </c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</row>
    <row r="9" spans="1:142" ht="20" customHeight="1" thickBot="1" x14ac:dyDescent="0.25">
      <c r="A9" s="327"/>
      <c r="B9" s="105" t="str">
        <f>'QLD Apr 2017'!F3</f>
        <v>Origin Energy</v>
      </c>
      <c r="C9" s="105" t="str">
        <f>'QLD Apr 2017'!G3</f>
        <v>Saver</v>
      </c>
      <c r="D9" s="106">
        <f>365*'QLD Apr 2017'!H3/100</f>
        <v>380.8775</v>
      </c>
      <c r="E9" s="107">
        <f>IF($C$5*'QLD Apr 2017'!AK3/'QLD Apr 2017'!AI3&gt;='QLD Apr 2017'!J3,('QLD Apr 2017'!J3*'QLD Apr 2017'!O3/100)*'QLD Apr 2017'!AI3,($C$5*'QLD Apr 2017'!AK3/'QLD Apr 2017'!AI3*'QLD Apr 2017'!O3/100)*'QLD Apr 2017'!AI3)</f>
        <v>1353</v>
      </c>
      <c r="F9" s="108">
        <f>IF($C$5*'QLD Apr 2017'!AK3/'QLD Apr 2017'!AI3&lt;'QLD Apr 2017'!J3,0,IF($C$5*'QLD Apr 2017'!AK3/'QLD Apr 2017'!AI3&lt;='QLD Apr 2017'!K3,($C$5*'QLD Apr 2017'!AK3/'QLD Apr 2017'!AI3-'QLD Apr 2017'!J3)*('QLD Apr 2017'!P3/100)*'QLD Apr 2017'!AI3,('QLD Apr 2017'!K3-'QLD Apr 2017'!J3)*('QLD Apr 2017'!P3/100)*'QLD Apr 2017'!AI3))</f>
        <v>0</v>
      </c>
      <c r="G9" s="106">
        <f>IF($C$5*'QLD Apr 2017'!AK3/'QLD Apr 2017'!AI3&lt;'QLD Apr 2017'!K3,0,IF($C$5*'QLD Apr 2017'!AK3/'QLD Apr 2017'!AI3&lt;='QLD Apr 2017'!L3,($C$5*'QLD Apr 2017'!AK3/'QLD Apr 2017'!AI3-'QLD Apr 2017'!K3)*('QLD Apr 2017'!Q3/100)*'QLD Apr 2017'!AI3,('QLD Apr 2017'!L3-'QLD Apr 2017'!K3)*('QLD Apr 2017'!Q3/100)*'QLD Apr 2017'!AI3))</f>
        <v>0</v>
      </c>
      <c r="H9" s="107">
        <f>IF($C$5*'QLD Apr 2017'!AK3/'QLD Apr 2017'!AI3&lt;'QLD Apr 2017'!L3,0,IF($C$5*'QLD Apr 2017'!AK3/'QLD Apr 2017'!AI3&lt;='QLD Apr 2017'!M3,($C$5*'QLD Apr 2017'!AK3/'QLD Apr 2017'!AI3-'QLD Apr 2017'!L3)*('QLD Apr 2017'!R3/100)*'QLD Apr 2017'!AI3,('QLD Apr 2017'!M3-'QLD Apr 2017'!L3)*('QLD Apr 2017'!R3/100)*'QLD Apr 2017'!AI3))</f>
        <v>0</v>
      </c>
      <c r="I9" s="107">
        <f>IF($C$5*'QLD Apr 2017'!AK3/'QLD Apr 2017'!AI3&lt;'QLD Apr 2017'!M3,0,IF($C$5*'QLD Apr 2017'!AK3/'QLD Apr 2017'!AI3&lt;='QLD Apr 2017'!N3,($C$5*'QLD Apr 2017'!AK3/'QLD Apr 2017'!AI3-'QLD Apr 2017'!M3)*('QLD Apr 2017'!S3/100)*'QLD Apr 2017'!AI3,('QLD Apr 2017'!N3-'QLD Apr 2017'!M3)*('QLD Apr 2017'!S3/100)*'QLD Apr 2017'!AI3))</f>
        <v>0</v>
      </c>
      <c r="J9" s="106">
        <f>IF(($C$5*'QLD Apr 2017'!AK3/'QLD Apr 2017'!AI3&gt;'QLD Apr 2017'!N3),($C$5*'QLD Apr 2017'!AK3/'QLD Apr 2017'!AI3-'QLD Apr 2017'!N3)*'QLD Apr 2017'!T3/100*'QLD Apr 2017'!AI3,0)</f>
        <v>0</v>
      </c>
      <c r="K9" s="106">
        <f>IF($C$5*'QLD Apr 2017'!AL3/'QLD Apr 2017'!AJ3&gt;='QLD Apr 2017'!J3,('QLD Apr 2017'!J3*'QLD Apr 2017'!U3/100)*'QLD Apr 2017'!AJ3,($C$5*'QLD Apr 2017'!AL3/'QLD Apr 2017'!AJ3*'QLD Apr 2017'!U3/100)*'QLD Apr 2017'!AJ3)</f>
        <v>1353</v>
      </c>
      <c r="L9" s="106">
        <f>IF($C$5*'QLD Apr 2017'!AL3/'QLD Apr 2017'!AJ3&lt;'QLD Apr 2017'!J3,0,IF($C$5*'QLD Apr 2017'!AL3/'QLD Apr 2017'!AJ3&lt;='QLD Apr 2017'!K3,($C$5*'QLD Apr 2017'!AK3/'QLD Apr 2017'!AJ3-'QLD Apr 2017'!J3)*('QLD Apr 2017'!V3/100)*'QLD Apr 2017'!AJ3,('QLD Apr 2017'!K3-'QLD Apr 2017'!J3)*('QLD Apr 2017'!V3/100)*'QLD Apr 2017'!AJ3))</f>
        <v>0</v>
      </c>
      <c r="M9" s="106">
        <f>IF($C$5*'QLD Apr 2017'!AL3/'QLD Apr 2017'!AJ3&lt;'QLD Apr 2017'!K3,0,IF($C$5*'QLD Apr 2017'!AL3/'QLD Apr 2017'!AJ3&lt;='QLD Apr 2017'!L3,($C$5*'QLD Apr 2017'!AL3/'QLD Apr 2017'!AJ3-'QLD Apr 2017'!K3)*('QLD Apr 2017'!W3/100)*'QLD Apr 2017'!AJ3,('QLD Apr 2017'!L3-'QLD Apr 2017'!K3)*('QLD Apr 2017'!W3/100)*'QLD Apr 2017'!AJ3))</f>
        <v>0</v>
      </c>
      <c r="N9" s="106">
        <f>IF($C$5*'QLD Apr 2017'!AL3/'QLD Apr 2017'!AJ3&lt;'QLD Apr 2017'!L3,0,IF($C$5*'QLD Apr 2017'!AL3/'QLD Apr 2017'!AJ3&lt;='QLD Apr 2017'!M3,($C$5*'QLD Apr 2017'!AL3/'QLD Apr 2017'!AJ3-'QLD Apr 2017'!L3)*('QLD Apr 2017'!X3/100)*'QLD Apr 2017'!AJ3,('QLD Apr 2017'!M3-'QLD Apr 2017'!L3)*('QLD Apr 2017'!X3/100)*'QLD Apr 2017'!AJ3))</f>
        <v>0</v>
      </c>
      <c r="O9" s="106">
        <f>IF($C$5*'QLD Apr 2017'!AL3/'QLD Apr 2017'!AJ3&lt;'QLD Apr 2017'!M3,0,IF($C$5*'QLD Apr 2017'!AL3/'QLD Apr 2017'!AJ3&lt;='QLD Apr 2017'!N3,($C$5*'QLD Apr 2017'!AL3/'QLD Apr 2017'!AJ3-'QLD Apr 2017'!M3)*('QLD Apr 2017'!Y3/100)*'QLD Apr 2017'!AJ3,('QLD Apr 2017'!N3-'QLD Apr 2017'!M3)*('QLD Apr 2017'!Y3/100)*'QLD Apr 2017'!AJ3))</f>
        <v>0</v>
      </c>
      <c r="P9" s="106">
        <f>IF(($C$5*'QLD Apr 2017'!AL3/'QLD Apr 2017'!AJ3&gt;'QLD Apr 2017'!N3),($C$5*'QLD Apr 2017'!AL3/'QLD Apr 2017'!AJ3-'QLD Apr 2017'!N3)*'QLD Apr 2017'!Z3/100*'QLD Apr 2017'!AJ3,0)</f>
        <v>0</v>
      </c>
      <c r="Q9" s="109">
        <f t="shared" ref="Q9:Q13" si="0">SUM(D9:P9)</f>
        <v>3086.8775000000001</v>
      </c>
      <c r="R9" s="110">
        <f>'QLD Apr 2017'!AM3</f>
        <v>0</v>
      </c>
      <c r="S9" s="110">
        <f>'QLD Apr 2017'!AN3</f>
        <v>8</v>
      </c>
      <c r="T9" s="110">
        <f>'QLD Apr 2017'!AO3</f>
        <v>0</v>
      </c>
      <c r="U9" s="110">
        <f>'QLD Apr 2017'!AP3</f>
        <v>0</v>
      </c>
      <c r="V9" s="109">
        <f t="shared" ref="V9:V13" si="1">(Q9-(Q9-D9)*S9/100)</f>
        <v>2870.3975</v>
      </c>
      <c r="W9" s="109">
        <f t="shared" ref="W9:W13" si="2">V9</f>
        <v>2870.3975</v>
      </c>
      <c r="X9" s="109">
        <f t="shared" ref="X9:Y13" si="3">V9*1.1</f>
        <v>3157.4372500000004</v>
      </c>
      <c r="Y9" s="109">
        <f t="shared" si="3"/>
        <v>3157.4372500000004</v>
      </c>
      <c r="Z9" s="111">
        <f>'QLD Apr 2017'!AW3</f>
        <v>12</v>
      </c>
      <c r="AA9" s="112" t="str">
        <f>'QLD Apr 2017'!AX3</f>
        <v>y</v>
      </c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</row>
    <row r="10" spans="1:142" ht="20" customHeight="1" thickTop="1" x14ac:dyDescent="0.2">
      <c r="A10" s="330" t="str">
        <f>'QLD Apr 2017'!D4</f>
        <v>Envestra Brisbane North</v>
      </c>
      <c r="B10" s="63" t="str">
        <f>'QLD Apr 2017'!F4</f>
        <v>AGL</v>
      </c>
      <c r="C10" s="63" t="str">
        <f>'QLD Apr 2017'!G4</f>
        <v>Savers</v>
      </c>
      <c r="D10" s="98">
        <f>365*'QLD Apr 2017'!H4/100</f>
        <v>256.99649999999997</v>
      </c>
      <c r="E10" s="99">
        <f>IF($C$5*'QLD Apr 2017'!AK4/'QLD Apr 2017'!AI4&gt;='QLD Apr 2017'!J4,('QLD Apr 2017'!J4*'QLD Apr 2017'!O4/100)*'QLD Apr 2017'!AI4,($C$5*'QLD Apr 2017'!AK4/'QLD Apr 2017'!AI4*'QLD Apr 2017'!O4/100)*'QLD Apr 2017'!AI4)</f>
        <v>1275.8399999999999</v>
      </c>
      <c r="F10" s="100">
        <f>IF($C$5*'QLD Apr 2017'!AK4/'QLD Apr 2017'!AI4&lt;'QLD Apr 2017'!J4,0,IF($C$5*'QLD Apr 2017'!AK4/'QLD Apr 2017'!AI4&lt;='QLD Apr 2017'!K4,($C$5*'QLD Apr 2017'!AK4/'QLD Apr 2017'!AI4-'QLD Apr 2017'!J4)*('QLD Apr 2017'!P4/100)*'QLD Apr 2017'!AI4,('QLD Apr 2017'!K4-'QLD Apr 2017'!J4)*('QLD Apr 2017'!P4/100)*'QLD Apr 2017'!AI4))</f>
        <v>481.04000000000019</v>
      </c>
      <c r="G10" s="98">
        <f>IF($C$5*'QLD Apr 2017'!AK4/'QLD Apr 2017'!AI4&lt;'QLD Apr 2017'!K4,0,IF($C$5*'QLD Apr 2017'!AK4/'QLD Apr 2017'!AI4&lt;='QLD Apr 2017'!L4,($C$5*'QLD Apr 2017'!AK4/'QLD Apr 2017'!AI4-'QLD Apr 2017'!K4)*('QLD Apr 2017'!Q4/100)*'QLD Apr 2017'!AI4,('QLD Apr 2017'!L4-'QLD Apr 2017'!K4)*('QLD Apr 2017'!Q4/100)*'QLD Apr 2017'!AI4))</f>
        <v>0</v>
      </c>
      <c r="H10" s="99">
        <f>IF($C$5*'QLD Apr 2017'!AK4/'QLD Apr 2017'!AI4&lt;'QLD Apr 2017'!L4,0,IF($C$5*'QLD Apr 2017'!AK4/'QLD Apr 2017'!AI4&lt;='QLD Apr 2017'!M4,($C$5*'QLD Apr 2017'!AK4/'QLD Apr 2017'!AI4-'QLD Apr 2017'!L4)*('QLD Apr 2017'!R4/100)*'QLD Apr 2017'!AI4,('QLD Apr 2017'!M4-'QLD Apr 2017'!L4)*('QLD Apr 2017'!R4/100)*'QLD Apr 2017'!AI4))</f>
        <v>0</v>
      </c>
      <c r="I10" s="99">
        <f>IF($C$5*'QLD Apr 2017'!AK4/'QLD Apr 2017'!AI4&lt;'QLD Apr 2017'!M4,0,IF($C$5*'QLD Apr 2017'!AK4/'QLD Apr 2017'!AI4&lt;='QLD Apr 2017'!N4,($C$5*'QLD Apr 2017'!AK4/'QLD Apr 2017'!AI4-'QLD Apr 2017'!M4)*('QLD Apr 2017'!S4/100)*'QLD Apr 2017'!AI4,('QLD Apr 2017'!N4-'QLD Apr 2017'!M4)*('QLD Apr 2017'!S4/100)*'QLD Apr 2017'!AI4))</f>
        <v>0</v>
      </c>
      <c r="J10" s="98">
        <f>IF(($C$5*'QLD Apr 2017'!AK4/'QLD Apr 2017'!AI4&gt;'QLD Apr 2017'!N4),($C$5*'QLD Apr 2017'!AK4/'QLD Apr 2017'!AI4-'QLD Apr 2017'!N4)*'QLD Apr 2017'!T4/100*'QLD Apr 2017'!AI4,0)</f>
        <v>0</v>
      </c>
      <c r="K10" s="98">
        <f>IF($C$5*'QLD Apr 2017'!AL4/'QLD Apr 2017'!AJ4&gt;='QLD Apr 2017'!J4,('QLD Apr 2017'!J4*'QLD Apr 2017'!U4/100)*'QLD Apr 2017'!AJ4,($C$5*'QLD Apr 2017'!AL4/'QLD Apr 2017'!AJ4*'QLD Apr 2017'!U4/100)*'QLD Apr 2017'!AJ4)</f>
        <v>1275.8399999999999</v>
      </c>
      <c r="L10" s="98">
        <f>IF($C$5*'QLD Apr 2017'!AL4/'QLD Apr 2017'!AJ4&lt;'QLD Apr 2017'!J4,0,IF($C$5*'QLD Apr 2017'!AL4/'QLD Apr 2017'!AJ4&lt;='QLD Apr 2017'!K4,($C$5*'QLD Apr 2017'!AK4/'QLD Apr 2017'!AJ4-'QLD Apr 2017'!J4)*('QLD Apr 2017'!V4/100)*'QLD Apr 2017'!AJ4,('QLD Apr 2017'!K4-'QLD Apr 2017'!J4)*('QLD Apr 2017'!V4/100)*'QLD Apr 2017'!AJ4))</f>
        <v>481.04000000000019</v>
      </c>
      <c r="M10" s="98">
        <f>IF($C$5*'QLD Apr 2017'!AL4/'QLD Apr 2017'!AJ4&lt;'QLD Apr 2017'!K4,0,IF($C$5*'QLD Apr 2017'!AL4/'QLD Apr 2017'!AJ4&lt;='QLD Apr 2017'!L4,($C$5*'QLD Apr 2017'!AL4/'QLD Apr 2017'!AJ4-'QLD Apr 2017'!K4)*('QLD Apr 2017'!W4/100)*'QLD Apr 2017'!AJ4,('QLD Apr 2017'!L4-'QLD Apr 2017'!K4)*('QLD Apr 2017'!W4/100)*'QLD Apr 2017'!AJ4))</f>
        <v>0</v>
      </c>
      <c r="N10" s="98">
        <f>IF($C$5*'QLD Apr 2017'!AL4/'QLD Apr 2017'!AJ4&lt;'QLD Apr 2017'!L4,0,IF($C$5*'QLD Apr 2017'!AL4/'QLD Apr 2017'!AJ4&lt;='QLD Apr 2017'!M4,($C$5*'QLD Apr 2017'!AL4/'QLD Apr 2017'!AJ4-'QLD Apr 2017'!L4)*('QLD Apr 2017'!X4/100)*'QLD Apr 2017'!AJ4,('QLD Apr 2017'!M4-'QLD Apr 2017'!L4)*('QLD Apr 2017'!X4/100)*'QLD Apr 2017'!AJ4))</f>
        <v>0</v>
      </c>
      <c r="O10" s="98">
        <f>IF($C$5*'QLD Apr 2017'!AL4/'QLD Apr 2017'!AJ4&lt;'QLD Apr 2017'!M4,0,IF($C$5*'QLD Apr 2017'!AL4/'QLD Apr 2017'!AJ4&lt;='QLD Apr 2017'!N4,($C$5*'QLD Apr 2017'!AL4/'QLD Apr 2017'!AJ4-'QLD Apr 2017'!M4)*('QLD Apr 2017'!Y4/100)*'QLD Apr 2017'!AJ4,('QLD Apr 2017'!N4-'QLD Apr 2017'!M4)*('QLD Apr 2017'!Y4/100)*'QLD Apr 2017'!AJ4))</f>
        <v>0</v>
      </c>
      <c r="P10" s="98">
        <f>IF(($C$5*'QLD Apr 2017'!AL4/'QLD Apr 2017'!AJ4&gt;'QLD Apr 2017'!N4),($C$5*'QLD Apr 2017'!AL4/'QLD Apr 2017'!AJ4-'QLD Apr 2017'!N4)*'QLD Apr 2017'!Z4/100*'QLD Apr 2017'!AJ4,0)</f>
        <v>0</v>
      </c>
      <c r="Q10" s="101">
        <f t="shared" si="0"/>
        <v>3770.7565000000004</v>
      </c>
      <c r="R10" s="102">
        <f>'QLD Apr 2017'!AM4</f>
        <v>0</v>
      </c>
      <c r="S10" s="102">
        <f>'QLD Apr 2017'!AN4</f>
        <v>6</v>
      </c>
      <c r="T10" s="102">
        <f>'QLD Apr 2017'!AO4</f>
        <v>0</v>
      </c>
      <c r="U10" s="102">
        <f>'QLD Apr 2017'!AP4</f>
        <v>0</v>
      </c>
      <c r="V10" s="101">
        <f t="shared" si="1"/>
        <v>3559.9309000000003</v>
      </c>
      <c r="W10" s="101">
        <f t="shared" si="2"/>
        <v>3559.9309000000003</v>
      </c>
      <c r="X10" s="101">
        <f t="shared" si="3"/>
        <v>3915.9239900000007</v>
      </c>
      <c r="Y10" s="101">
        <f t="shared" si="3"/>
        <v>3915.9239900000007</v>
      </c>
      <c r="Z10" s="103">
        <f>'QLD Apr 2017'!AW4</f>
        <v>0</v>
      </c>
      <c r="AA10" s="104" t="str">
        <f>'QLD Apr 2017'!AX4</f>
        <v>n</v>
      </c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</row>
    <row r="11" spans="1:142" ht="20" customHeight="1" thickBot="1" x14ac:dyDescent="0.25">
      <c r="A11" s="327"/>
      <c r="B11" s="105" t="str">
        <f>'QLD Apr 2017'!F5</f>
        <v>Origin Energy</v>
      </c>
      <c r="C11" s="105" t="str">
        <f>'QLD Apr 2017'!G5</f>
        <v>Saver</v>
      </c>
      <c r="D11" s="106">
        <f>365*'QLD Apr 2017'!H5/100</f>
        <v>235.02349999999998</v>
      </c>
      <c r="E11" s="107">
        <f>IF($C$5*'QLD Apr 2017'!AK5/'QLD Apr 2017'!AI5&gt;='QLD Apr 2017'!J5,('QLD Apr 2017'!J5*'QLD Apr 2017'!O5/100)*'QLD Apr 2017'!AI5,($C$5*'QLD Apr 2017'!AK5/'QLD Apr 2017'!AI5*'QLD Apr 2017'!O5/100)*'QLD Apr 2017'!AI5)</f>
        <v>1355.04</v>
      </c>
      <c r="F11" s="108">
        <f>IF($C$5*'QLD Apr 2017'!AK5/'QLD Apr 2017'!AI5&lt;'QLD Apr 2017'!J5,0,IF($C$5*'QLD Apr 2017'!AK5/'QLD Apr 2017'!AI5&lt;='QLD Apr 2017'!K5,($C$5*'QLD Apr 2017'!AK5/'QLD Apr 2017'!AI5-'QLD Apr 2017'!J5)*('QLD Apr 2017'!P5/100)*'QLD Apr 2017'!AI5,('QLD Apr 2017'!K5-'QLD Apr 2017'!J5)*('QLD Apr 2017'!P5/100)*'QLD Apr 2017'!AI5))</f>
        <v>485.38000000000011</v>
      </c>
      <c r="G11" s="106">
        <f>IF($C$5*'QLD Apr 2017'!AK5/'QLD Apr 2017'!AI5&lt;'QLD Apr 2017'!K5,0,IF($C$5*'QLD Apr 2017'!AK5/'QLD Apr 2017'!AI5&lt;='QLD Apr 2017'!L5,($C$5*'QLD Apr 2017'!AK5/'QLD Apr 2017'!AI5-'QLD Apr 2017'!K5)*('QLD Apr 2017'!Q5/100)*'QLD Apr 2017'!AI5,('QLD Apr 2017'!L5-'QLD Apr 2017'!K5)*('QLD Apr 2017'!Q5/100)*'QLD Apr 2017'!AI5))</f>
        <v>0</v>
      </c>
      <c r="H11" s="107">
        <f>IF($C$5*'QLD Apr 2017'!AK5/'QLD Apr 2017'!AI5&lt;'QLD Apr 2017'!L5,0,IF($C$5*'QLD Apr 2017'!AK5/'QLD Apr 2017'!AI5&lt;='QLD Apr 2017'!M5,($C$5*'QLD Apr 2017'!AK5/'QLD Apr 2017'!AI5-'QLD Apr 2017'!L5)*('QLD Apr 2017'!R5/100)*'QLD Apr 2017'!AI5,('QLD Apr 2017'!M5-'QLD Apr 2017'!L5)*('QLD Apr 2017'!R5/100)*'QLD Apr 2017'!AI5))</f>
        <v>0</v>
      </c>
      <c r="I11" s="107">
        <f>IF($C$5*'QLD Apr 2017'!AK5/'QLD Apr 2017'!AI5&lt;'QLD Apr 2017'!M5,0,IF($C$5*'QLD Apr 2017'!AK5/'QLD Apr 2017'!AI5&lt;='QLD Apr 2017'!N5,($C$5*'QLD Apr 2017'!AK5/'QLD Apr 2017'!AI5-'QLD Apr 2017'!M5)*('QLD Apr 2017'!S5/100)*'QLD Apr 2017'!AI5,('QLD Apr 2017'!N5-'QLD Apr 2017'!M5)*('QLD Apr 2017'!S5/100)*'QLD Apr 2017'!AI5))</f>
        <v>0</v>
      </c>
      <c r="J11" s="106">
        <f>IF(($C$5*'QLD Apr 2017'!AK5/'QLD Apr 2017'!AI5&gt;'QLD Apr 2017'!N5),($C$5*'QLD Apr 2017'!AK5/'QLD Apr 2017'!AI5-'QLD Apr 2017'!N5)*'QLD Apr 2017'!T5/100*'QLD Apr 2017'!AI5,0)</f>
        <v>0</v>
      </c>
      <c r="K11" s="106">
        <f>IF($C$5*'QLD Apr 2017'!AL5/'QLD Apr 2017'!AJ5&gt;='QLD Apr 2017'!J5,('QLD Apr 2017'!J5*'QLD Apr 2017'!U5/100)*'QLD Apr 2017'!AJ5,($C$5*'QLD Apr 2017'!AL5/'QLD Apr 2017'!AJ5*'QLD Apr 2017'!U5/100)*'QLD Apr 2017'!AJ5)</f>
        <v>1355.04</v>
      </c>
      <c r="L11" s="106">
        <f>IF($C$5*'QLD Apr 2017'!AL5/'QLD Apr 2017'!AJ5&lt;'QLD Apr 2017'!J5,0,IF($C$5*'QLD Apr 2017'!AL5/'QLD Apr 2017'!AJ5&lt;='QLD Apr 2017'!K5,($C$5*'QLD Apr 2017'!AK5/'QLD Apr 2017'!AJ5-'QLD Apr 2017'!J5)*('QLD Apr 2017'!V5/100)*'QLD Apr 2017'!AJ5,('QLD Apr 2017'!K5-'QLD Apr 2017'!J5)*('QLD Apr 2017'!V5/100)*'QLD Apr 2017'!AJ5))</f>
        <v>485.38000000000011</v>
      </c>
      <c r="M11" s="106">
        <f>IF($C$5*'QLD Apr 2017'!AL5/'QLD Apr 2017'!AJ5&lt;'QLD Apr 2017'!K5,0,IF($C$5*'QLD Apr 2017'!AL5/'QLD Apr 2017'!AJ5&lt;='QLD Apr 2017'!L5,($C$5*'QLD Apr 2017'!AL5/'QLD Apr 2017'!AJ5-'QLD Apr 2017'!K5)*('QLD Apr 2017'!W5/100)*'QLD Apr 2017'!AJ5,('QLD Apr 2017'!L5-'QLD Apr 2017'!K5)*('QLD Apr 2017'!W5/100)*'QLD Apr 2017'!AJ5))</f>
        <v>0</v>
      </c>
      <c r="N11" s="106">
        <f>IF($C$5*'QLD Apr 2017'!AL5/'QLD Apr 2017'!AJ5&lt;'QLD Apr 2017'!L5,0,IF($C$5*'QLD Apr 2017'!AL5/'QLD Apr 2017'!AJ5&lt;='QLD Apr 2017'!M5,($C$5*'QLD Apr 2017'!AL5/'QLD Apr 2017'!AJ5-'QLD Apr 2017'!L5)*('QLD Apr 2017'!X5/100)*'QLD Apr 2017'!AJ5,('QLD Apr 2017'!M5-'QLD Apr 2017'!L5)*('QLD Apr 2017'!X5/100)*'QLD Apr 2017'!AJ5))</f>
        <v>0</v>
      </c>
      <c r="O11" s="106">
        <f>IF($C$5*'QLD Apr 2017'!AL5/'QLD Apr 2017'!AJ5&lt;'QLD Apr 2017'!M5,0,IF($C$5*'QLD Apr 2017'!AL5/'QLD Apr 2017'!AJ5&lt;='QLD Apr 2017'!N5,($C$5*'QLD Apr 2017'!AL5/'QLD Apr 2017'!AJ5-'QLD Apr 2017'!M5)*('QLD Apr 2017'!Y5/100)*'QLD Apr 2017'!AJ5,('QLD Apr 2017'!N5-'QLD Apr 2017'!M5)*('QLD Apr 2017'!Y5/100)*'QLD Apr 2017'!AJ5))</f>
        <v>0</v>
      </c>
      <c r="P11" s="106">
        <f>IF(($C$5*'QLD Apr 2017'!AL5/'QLD Apr 2017'!AJ5&gt;'QLD Apr 2017'!N5),($C$5*'QLD Apr 2017'!AL5/'QLD Apr 2017'!AJ5-'QLD Apr 2017'!N5)*'QLD Apr 2017'!Z5/100*'QLD Apr 2017'!AJ5,0)</f>
        <v>0</v>
      </c>
      <c r="Q11" s="109">
        <f t="shared" si="0"/>
        <v>3915.8635000000004</v>
      </c>
      <c r="R11" s="110">
        <f>'QLD Apr 2017'!AM5</f>
        <v>0</v>
      </c>
      <c r="S11" s="110">
        <f>'QLD Apr 2017'!AN5</f>
        <v>8</v>
      </c>
      <c r="T11" s="110">
        <f>'QLD Apr 2017'!AO5</f>
        <v>0</v>
      </c>
      <c r="U11" s="110">
        <f>'QLD Apr 2017'!AP5</f>
        <v>0</v>
      </c>
      <c r="V11" s="109">
        <f t="shared" si="1"/>
        <v>3621.3963000000003</v>
      </c>
      <c r="W11" s="109">
        <f t="shared" si="2"/>
        <v>3621.3963000000003</v>
      </c>
      <c r="X11" s="109">
        <f t="shared" si="3"/>
        <v>3983.5359300000009</v>
      </c>
      <c r="Y11" s="109">
        <f t="shared" si="3"/>
        <v>3983.5359300000009</v>
      </c>
      <c r="Z11" s="111">
        <f>'QLD Apr 2017'!AW5</f>
        <v>12</v>
      </c>
      <c r="AA11" s="112" t="str">
        <f>'QLD Apr 2017'!AX5</f>
        <v>y</v>
      </c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</row>
    <row r="12" spans="1:142" ht="20" customHeight="1" thickTop="1" thickBot="1" x14ac:dyDescent="0.25">
      <c r="A12" s="129" t="str">
        <f>'QLD Apr 2017'!D6</f>
        <v>Envestra Northern</v>
      </c>
      <c r="B12" s="113" t="str">
        <f>'QLD Apr 2017'!F6</f>
        <v>Origin Energy</v>
      </c>
      <c r="C12" s="113" t="str">
        <f>'QLD Apr 2017'!G6</f>
        <v>Saver</v>
      </c>
      <c r="D12" s="114">
        <f>365*'QLD Apr 2017'!H6/100</f>
        <v>229.14700000000002</v>
      </c>
      <c r="E12" s="115">
        <f>IF($C$5*'QLD Apr 2017'!AK6/'QLD Apr 2017'!AI6&gt;='QLD Apr 2017'!J6,('QLD Apr 2017'!J6*'QLD Apr 2017'!O6/100)*'QLD Apr 2017'!AI6,($C$5*'QLD Apr 2017'!AK6/'QLD Apr 2017'!AI6*'QLD Apr 2017'!O6/100)*'QLD Apr 2017'!AI6)</f>
        <v>1429.92</v>
      </c>
      <c r="F12" s="116">
        <f>IF($C$5*'QLD Apr 2017'!AK6/'QLD Apr 2017'!AI6&lt;'QLD Apr 2017'!J6,0,IF($C$5*'QLD Apr 2017'!AK6/'QLD Apr 2017'!AI6&lt;='QLD Apr 2017'!K6,($C$5*'QLD Apr 2017'!AK6/'QLD Apr 2017'!AI6-'QLD Apr 2017'!J6)*('QLD Apr 2017'!P6/100)*'QLD Apr 2017'!AI6,('QLD Apr 2017'!K6-'QLD Apr 2017'!J6)*('QLD Apr 2017'!P6/100)*'QLD Apr 2017'!AI6))</f>
        <v>520.24000000000012</v>
      </c>
      <c r="G12" s="114">
        <f>IF($C$5*'QLD Apr 2017'!AK6/'QLD Apr 2017'!AI6&lt;'QLD Apr 2017'!K6,0,IF($C$5*'QLD Apr 2017'!AK6/'QLD Apr 2017'!AI6&lt;='QLD Apr 2017'!L6,($C$5*'QLD Apr 2017'!AK6/'QLD Apr 2017'!AI6-'QLD Apr 2017'!K6)*('QLD Apr 2017'!Q6/100)*'QLD Apr 2017'!AI6,('QLD Apr 2017'!L6-'QLD Apr 2017'!K6)*('QLD Apr 2017'!Q6/100)*'QLD Apr 2017'!AI6))</f>
        <v>0</v>
      </c>
      <c r="H12" s="115">
        <f>IF($C$5*'QLD Apr 2017'!AK6/'QLD Apr 2017'!AI6&lt;'QLD Apr 2017'!L6,0,IF($C$5*'QLD Apr 2017'!AK6/'QLD Apr 2017'!AI6&lt;='QLD Apr 2017'!M6,($C$5*'QLD Apr 2017'!AK6/'QLD Apr 2017'!AI6-'QLD Apr 2017'!L6)*('QLD Apr 2017'!R6/100)*'QLD Apr 2017'!AI6,('QLD Apr 2017'!M6-'QLD Apr 2017'!L6)*('QLD Apr 2017'!R6/100)*'QLD Apr 2017'!AI6))</f>
        <v>0</v>
      </c>
      <c r="I12" s="115">
        <f>IF($C$5*'QLD Apr 2017'!AK6/'QLD Apr 2017'!AI6&lt;'QLD Apr 2017'!M6,0,IF($C$5*'QLD Apr 2017'!AK6/'QLD Apr 2017'!AI6&lt;='QLD Apr 2017'!N6,($C$5*'QLD Apr 2017'!AK6/'QLD Apr 2017'!AI6-'QLD Apr 2017'!M6)*('QLD Apr 2017'!S6/100)*'QLD Apr 2017'!AI6,('QLD Apr 2017'!N6-'QLD Apr 2017'!M6)*('QLD Apr 2017'!S6/100)*'QLD Apr 2017'!AI6))</f>
        <v>0</v>
      </c>
      <c r="J12" s="114">
        <f>IF(($C$5*'QLD Apr 2017'!AK6/'QLD Apr 2017'!AI6&gt;'QLD Apr 2017'!N6),($C$5*'QLD Apr 2017'!AK6/'QLD Apr 2017'!AI6-'QLD Apr 2017'!N6)*'QLD Apr 2017'!T6/100*'QLD Apr 2017'!AI6,0)</f>
        <v>0</v>
      </c>
      <c r="K12" s="114">
        <f>IF($C$5*'QLD Apr 2017'!AL6/'QLD Apr 2017'!AJ6&gt;='QLD Apr 2017'!J6,('QLD Apr 2017'!J6*'QLD Apr 2017'!U6/100)*'QLD Apr 2017'!AJ6,($C$5*'QLD Apr 2017'!AL6/'QLD Apr 2017'!AJ6*'QLD Apr 2017'!U6/100)*'QLD Apr 2017'!AJ6)</f>
        <v>1429.92</v>
      </c>
      <c r="L12" s="114">
        <f>IF($C$5*'QLD Apr 2017'!AL6/'QLD Apr 2017'!AJ6&lt;'QLD Apr 2017'!J6,0,IF($C$5*'QLD Apr 2017'!AL6/'QLD Apr 2017'!AJ6&lt;='QLD Apr 2017'!K6,($C$5*'QLD Apr 2017'!AK6/'QLD Apr 2017'!AJ6-'QLD Apr 2017'!J6)*('QLD Apr 2017'!V6/100)*'QLD Apr 2017'!AJ6,('QLD Apr 2017'!K6-'QLD Apr 2017'!J6)*('QLD Apr 2017'!V6/100)*'QLD Apr 2017'!AJ6))</f>
        <v>520.24000000000012</v>
      </c>
      <c r="M12" s="114">
        <f>IF($C$5*'QLD Apr 2017'!AL6/'QLD Apr 2017'!AJ6&lt;'QLD Apr 2017'!K6,0,IF($C$5*'QLD Apr 2017'!AL6/'QLD Apr 2017'!AJ6&lt;='QLD Apr 2017'!L6,($C$5*'QLD Apr 2017'!AL6/'QLD Apr 2017'!AJ6-'QLD Apr 2017'!K6)*('QLD Apr 2017'!W6/100)*'QLD Apr 2017'!AJ6,('QLD Apr 2017'!L6-'QLD Apr 2017'!K6)*('QLD Apr 2017'!W6/100)*'QLD Apr 2017'!AJ6))</f>
        <v>0</v>
      </c>
      <c r="N12" s="114">
        <f>IF($C$5*'QLD Apr 2017'!AL6/'QLD Apr 2017'!AJ6&lt;'QLD Apr 2017'!L6,0,IF($C$5*'QLD Apr 2017'!AL6/'QLD Apr 2017'!AJ6&lt;='QLD Apr 2017'!M6,($C$5*'QLD Apr 2017'!AL6/'QLD Apr 2017'!AJ6-'QLD Apr 2017'!L6)*('QLD Apr 2017'!X6/100)*'QLD Apr 2017'!AJ6,('QLD Apr 2017'!M6-'QLD Apr 2017'!L6)*('QLD Apr 2017'!X6/100)*'QLD Apr 2017'!AJ6))</f>
        <v>0</v>
      </c>
      <c r="O12" s="114">
        <f>IF($C$5*'QLD Apr 2017'!AL6/'QLD Apr 2017'!AJ6&lt;'QLD Apr 2017'!M6,0,IF($C$5*'QLD Apr 2017'!AL6/'QLD Apr 2017'!AJ6&lt;='QLD Apr 2017'!N6,($C$5*'QLD Apr 2017'!AL6/'QLD Apr 2017'!AJ6-'QLD Apr 2017'!M6)*('QLD Apr 2017'!Y6/100)*'QLD Apr 2017'!AJ6,('QLD Apr 2017'!N6-'QLD Apr 2017'!M6)*('QLD Apr 2017'!Y6/100)*'QLD Apr 2017'!AJ6))</f>
        <v>0</v>
      </c>
      <c r="P12" s="114">
        <f>IF(($C$5*'QLD Apr 2017'!AL6/'QLD Apr 2017'!AJ6&gt;'QLD Apr 2017'!N6),($C$5*'QLD Apr 2017'!AL6/'QLD Apr 2017'!AJ6-'QLD Apr 2017'!N6)*'QLD Apr 2017'!Z6/100*'QLD Apr 2017'!AJ6,0)</f>
        <v>0</v>
      </c>
      <c r="Q12" s="117">
        <f t="shared" si="0"/>
        <v>4129.4670000000006</v>
      </c>
      <c r="R12" s="118">
        <f>'QLD Apr 2017'!AM6</f>
        <v>0</v>
      </c>
      <c r="S12" s="118">
        <f>'QLD Apr 2017'!AN6</f>
        <v>8</v>
      </c>
      <c r="T12" s="118">
        <f>'QLD Apr 2017'!AO6</f>
        <v>0</v>
      </c>
      <c r="U12" s="118">
        <f>'QLD Apr 2017'!AP6</f>
        <v>0</v>
      </c>
      <c r="V12" s="117">
        <f t="shared" si="1"/>
        <v>3817.4414000000006</v>
      </c>
      <c r="W12" s="117">
        <f t="shared" si="2"/>
        <v>3817.4414000000006</v>
      </c>
      <c r="X12" s="117">
        <f t="shared" si="3"/>
        <v>4199.1855400000013</v>
      </c>
      <c r="Y12" s="117">
        <f t="shared" si="3"/>
        <v>4199.1855400000013</v>
      </c>
      <c r="Z12" s="119">
        <f>'QLD Apr 2017'!AW6</f>
        <v>12</v>
      </c>
      <c r="AA12" s="120" t="str">
        <f>'QLD Apr 2017'!AX6</f>
        <v>y</v>
      </c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</row>
    <row r="13" spans="1:142" ht="20" customHeight="1" thickTop="1" thickBot="1" x14ac:dyDescent="0.25">
      <c r="A13" s="130" t="str">
        <f>'QLD Apr 2017'!D7</f>
        <v>Envestra Wide Bay</v>
      </c>
      <c r="B13" s="121" t="str">
        <f>'QLD Apr 2017'!F7</f>
        <v>Origin Energy</v>
      </c>
      <c r="C13" s="121" t="str">
        <f>'QLD Apr 2017'!G7</f>
        <v>Saver</v>
      </c>
      <c r="D13" s="122">
        <f>365*'QLD Apr 2017'!H7/100</f>
        <v>210.678</v>
      </c>
      <c r="E13" s="123">
        <f>IF($C$5*'QLD Apr 2017'!AK7/'QLD Apr 2017'!AI7&gt;='QLD Apr 2017'!J7,('QLD Apr 2017'!J7*'QLD Apr 2017'!O7/100)*'QLD Apr 2017'!AI7,($C$5*'QLD Apr 2017'!AK7/'QLD Apr 2017'!AI7*'QLD Apr 2017'!O7/100)*'QLD Apr 2017'!AI7)</f>
        <v>1175.76</v>
      </c>
      <c r="F13" s="124">
        <f>IF($C$5*'QLD Apr 2017'!AK7/'QLD Apr 2017'!AI7&lt;'QLD Apr 2017'!J7,0,IF($C$5*'QLD Apr 2017'!AK7/'QLD Apr 2017'!AI7&lt;='QLD Apr 2017'!K7,($C$5*'QLD Apr 2017'!AK7/'QLD Apr 2017'!AI7-'QLD Apr 2017'!J7)*('QLD Apr 2017'!P7/100)*'QLD Apr 2017'!AI7,('QLD Apr 2017'!K7-'QLD Apr 2017'!J7)*('QLD Apr 2017'!P7/100)*'QLD Apr 2017'!AI7))</f>
        <v>0</v>
      </c>
      <c r="G13" s="122">
        <f>IF($C$5*'QLD Apr 2017'!AK7/'QLD Apr 2017'!AI7&lt;'QLD Apr 2017'!K7,0,IF($C$5*'QLD Apr 2017'!AK7/'QLD Apr 2017'!AI7&lt;='QLD Apr 2017'!L7,($C$5*'QLD Apr 2017'!AK7/'QLD Apr 2017'!AI7-'QLD Apr 2017'!K7)*('QLD Apr 2017'!Q7/100)*'QLD Apr 2017'!AI7,('QLD Apr 2017'!L7-'QLD Apr 2017'!K7)*('QLD Apr 2017'!Q7/100)*'QLD Apr 2017'!AI7))</f>
        <v>0</v>
      </c>
      <c r="H13" s="123">
        <f>IF($C$5*'QLD Apr 2017'!AK7/'QLD Apr 2017'!AI7&lt;'QLD Apr 2017'!L7,0,IF($C$5*'QLD Apr 2017'!AK7/'QLD Apr 2017'!AI7&lt;='QLD Apr 2017'!M7,($C$5*'QLD Apr 2017'!AK7/'QLD Apr 2017'!AI7-'QLD Apr 2017'!L7)*('QLD Apr 2017'!R7/100)*'QLD Apr 2017'!AI7,('QLD Apr 2017'!M7-'QLD Apr 2017'!L7)*('QLD Apr 2017'!R7/100)*'QLD Apr 2017'!AI7))</f>
        <v>0</v>
      </c>
      <c r="I13" s="123">
        <f>IF($C$5*'QLD Apr 2017'!AK7/'QLD Apr 2017'!AI7&lt;'QLD Apr 2017'!M7,0,IF($C$5*'QLD Apr 2017'!AK7/'QLD Apr 2017'!AI7&lt;='QLD Apr 2017'!N7,($C$5*'QLD Apr 2017'!AK7/'QLD Apr 2017'!AI7-'QLD Apr 2017'!M7)*('QLD Apr 2017'!S7/100)*'QLD Apr 2017'!AI7,('QLD Apr 2017'!N7-'QLD Apr 2017'!M7)*('QLD Apr 2017'!S7/100)*'QLD Apr 2017'!AI7))</f>
        <v>0</v>
      </c>
      <c r="J13" s="122">
        <f>IF(($C$5*'QLD Apr 2017'!AK7/'QLD Apr 2017'!AI7&gt;'QLD Apr 2017'!N7),($C$5*'QLD Apr 2017'!AK7/'QLD Apr 2017'!AI7-'QLD Apr 2017'!N7)*'QLD Apr 2017'!T7/100*'QLD Apr 2017'!AI7,0)</f>
        <v>446.04000000000008</v>
      </c>
      <c r="K13" s="122">
        <f>IF($C$5*'QLD Apr 2017'!AL7/'QLD Apr 2017'!AJ7&gt;='QLD Apr 2017'!J7,('QLD Apr 2017'!J7*'QLD Apr 2017'!U7/100)*'QLD Apr 2017'!AJ7,($C$5*'QLD Apr 2017'!AL7/'QLD Apr 2017'!AJ7*'QLD Apr 2017'!U7/100)*'QLD Apr 2017'!AJ7)</f>
        <v>1175.76</v>
      </c>
      <c r="L13" s="122">
        <f>IF($C$5*'QLD Apr 2017'!AL7/'QLD Apr 2017'!AJ7&lt;'QLD Apr 2017'!J7,0,IF($C$5*'QLD Apr 2017'!AL7/'QLD Apr 2017'!AJ7&lt;='QLD Apr 2017'!K7,($C$5*'QLD Apr 2017'!AK7/'QLD Apr 2017'!AJ7-'QLD Apr 2017'!J7)*('QLD Apr 2017'!V7/100)*'QLD Apr 2017'!AJ7,('QLD Apr 2017'!K7-'QLD Apr 2017'!J7)*('QLD Apr 2017'!V7/100)*'QLD Apr 2017'!AJ7))</f>
        <v>0</v>
      </c>
      <c r="M13" s="122">
        <f>IF($C$5*'QLD Apr 2017'!AL7/'QLD Apr 2017'!AJ7&lt;'QLD Apr 2017'!K7,0,IF($C$5*'QLD Apr 2017'!AL7/'QLD Apr 2017'!AJ7&lt;='QLD Apr 2017'!L7,($C$5*'QLD Apr 2017'!AL7/'QLD Apr 2017'!AJ7-'QLD Apr 2017'!K7)*('QLD Apr 2017'!W7/100)*'QLD Apr 2017'!AJ7,('QLD Apr 2017'!L7-'QLD Apr 2017'!K7)*('QLD Apr 2017'!W7/100)*'QLD Apr 2017'!AJ7))</f>
        <v>0</v>
      </c>
      <c r="N13" s="122">
        <f>IF($C$5*'QLD Apr 2017'!AL7/'QLD Apr 2017'!AJ7&lt;'QLD Apr 2017'!L7,0,IF($C$5*'QLD Apr 2017'!AL7/'QLD Apr 2017'!AJ7&lt;='QLD Apr 2017'!M7,($C$5*'QLD Apr 2017'!AL7/'QLD Apr 2017'!AJ7-'QLD Apr 2017'!L7)*('QLD Apr 2017'!X7/100)*'QLD Apr 2017'!AJ7,('QLD Apr 2017'!M7-'QLD Apr 2017'!L7)*('QLD Apr 2017'!X7/100)*'QLD Apr 2017'!AJ7))</f>
        <v>0</v>
      </c>
      <c r="O13" s="122">
        <f>IF($C$5*'QLD Apr 2017'!AL7/'QLD Apr 2017'!AJ7&lt;'QLD Apr 2017'!M7,0,IF($C$5*'QLD Apr 2017'!AL7/'QLD Apr 2017'!AJ7&lt;='QLD Apr 2017'!N7,($C$5*'QLD Apr 2017'!AL7/'QLD Apr 2017'!AJ7-'QLD Apr 2017'!M7)*('QLD Apr 2017'!Y7/100)*'QLD Apr 2017'!AJ7,('QLD Apr 2017'!N7-'QLD Apr 2017'!M7)*('QLD Apr 2017'!Y7/100)*'QLD Apr 2017'!AJ7))</f>
        <v>0</v>
      </c>
      <c r="P13" s="122">
        <f>IF(($C$5*'QLD Apr 2017'!AL7/'QLD Apr 2017'!AJ7&gt;'QLD Apr 2017'!N7),($C$5*'QLD Apr 2017'!AL7/'QLD Apr 2017'!AJ7-'QLD Apr 2017'!N7)*'QLD Apr 2017'!Z7/100*'QLD Apr 2017'!AJ7,0)</f>
        <v>446.04000000000008</v>
      </c>
      <c r="Q13" s="125">
        <f t="shared" si="0"/>
        <v>3454.2780000000002</v>
      </c>
      <c r="R13" s="126">
        <f>'QLD Apr 2017'!AM7</f>
        <v>0</v>
      </c>
      <c r="S13" s="126">
        <f>'QLD Apr 2017'!AN7</f>
        <v>8</v>
      </c>
      <c r="T13" s="126">
        <f>'QLD Apr 2017'!AO7</f>
        <v>0</v>
      </c>
      <c r="U13" s="126">
        <f>'QLD Apr 2017'!AP7</f>
        <v>0</v>
      </c>
      <c r="V13" s="125">
        <f t="shared" si="1"/>
        <v>3194.79</v>
      </c>
      <c r="W13" s="125">
        <f t="shared" si="2"/>
        <v>3194.79</v>
      </c>
      <c r="X13" s="125">
        <f t="shared" si="3"/>
        <v>3514.2690000000002</v>
      </c>
      <c r="Y13" s="125">
        <f t="shared" si="3"/>
        <v>3514.2690000000002</v>
      </c>
      <c r="Z13" s="127">
        <f>'QLD Apr 2017'!AW7</f>
        <v>12</v>
      </c>
      <c r="AA13" s="128" t="str">
        <f>'QLD Apr 2017'!AX7</f>
        <v>y</v>
      </c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</row>
    <row r="14" spans="1:142" s="69" customFormat="1" x14ac:dyDescent="0.2">
      <c r="A14" s="72"/>
      <c r="B14" s="68"/>
      <c r="C14" s="68"/>
    </row>
    <row r="15" spans="1:142" s="69" customFormat="1" x14ac:dyDescent="0.2"/>
    <row r="16" spans="1:142" s="69" customFormat="1" x14ac:dyDescent="0.2"/>
    <row r="17" s="69" customFormat="1" x14ac:dyDescent="0.2"/>
    <row r="18" s="69" customFormat="1" x14ac:dyDescent="0.2"/>
    <row r="19" s="69" customFormat="1" x14ac:dyDescent="0.2"/>
    <row r="20" s="69" customFormat="1" x14ac:dyDescent="0.2"/>
    <row r="21" s="69" customFormat="1" x14ac:dyDescent="0.2"/>
    <row r="22" s="69" customFormat="1" x14ac:dyDescent="0.2"/>
    <row r="23" s="69" customFormat="1" x14ac:dyDescent="0.2"/>
    <row r="24" s="69" customFormat="1" x14ac:dyDescent="0.2"/>
    <row r="25" s="69" customFormat="1" x14ac:dyDescent="0.2"/>
    <row r="26" s="69" customFormat="1" x14ac:dyDescent="0.2"/>
    <row r="27" s="69" customFormat="1" x14ac:dyDescent="0.2"/>
    <row r="28" s="69" customFormat="1" x14ac:dyDescent="0.2"/>
    <row r="29" s="69" customFormat="1" x14ac:dyDescent="0.2"/>
    <row r="30" s="69" customFormat="1" x14ac:dyDescent="0.2"/>
    <row r="31" s="69" customFormat="1" x14ac:dyDescent="0.2"/>
    <row r="32" s="69" customFormat="1" x14ac:dyDescent="0.2"/>
    <row r="33" s="69" customFormat="1" x14ac:dyDescent="0.2"/>
    <row r="34" s="69" customFormat="1" x14ac:dyDescent="0.2"/>
    <row r="35" s="69" customFormat="1" x14ac:dyDescent="0.2"/>
    <row r="36" s="69" customFormat="1" x14ac:dyDescent="0.2"/>
    <row r="37" s="69" customFormat="1" x14ac:dyDescent="0.2"/>
    <row r="38" s="69" customFormat="1" x14ac:dyDescent="0.2"/>
    <row r="39" s="69" customFormat="1" x14ac:dyDescent="0.2"/>
    <row r="40" s="69" customFormat="1" x14ac:dyDescent="0.2"/>
    <row r="41" s="69" customFormat="1" x14ac:dyDescent="0.2"/>
    <row r="42" s="69" customFormat="1" x14ac:dyDescent="0.2"/>
    <row r="43" s="69" customFormat="1" x14ac:dyDescent="0.2"/>
    <row r="44" s="69" customFormat="1" x14ac:dyDescent="0.2"/>
    <row r="45" s="69" customFormat="1" x14ac:dyDescent="0.2"/>
    <row r="46" s="69" customFormat="1" x14ac:dyDescent="0.2"/>
    <row r="47" s="69" customFormat="1" x14ac:dyDescent="0.2"/>
    <row r="48" s="69" customFormat="1" x14ac:dyDescent="0.2"/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  <row r="57" s="69" customFormat="1" x14ac:dyDescent="0.2"/>
    <row r="58" s="69" customFormat="1" x14ac:dyDescent="0.2"/>
    <row r="59" s="69" customFormat="1" x14ac:dyDescent="0.2"/>
    <row r="60" s="69" customFormat="1" x14ac:dyDescent="0.2"/>
    <row r="61" s="69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70" s="69" customFormat="1" x14ac:dyDescent="0.2"/>
    <row r="71" s="69" customFormat="1" x14ac:dyDescent="0.2"/>
    <row r="72" s="69" customFormat="1" x14ac:dyDescent="0.2"/>
    <row r="73" s="69" customFormat="1" x14ac:dyDescent="0.2"/>
    <row r="74" s="69" customFormat="1" x14ac:dyDescent="0.2"/>
    <row r="75" s="69" customFormat="1" x14ac:dyDescent="0.2"/>
    <row r="76" s="69" customFormat="1" x14ac:dyDescent="0.2"/>
    <row r="77" s="69" customFormat="1" x14ac:dyDescent="0.2"/>
    <row r="78" s="69" customFormat="1" x14ac:dyDescent="0.2"/>
    <row r="79" s="69" customFormat="1" x14ac:dyDescent="0.2"/>
    <row r="80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  <row r="90" s="69" customFormat="1" x14ac:dyDescent="0.2"/>
    <row r="91" s="69" customFormat="1" x14ac:dyDescent="0.2"/>
    <row r="92" s="69" customFormat="1" x14ac:dyDescent="0.2"/>
    <row r="93" s="69" customFormat="1" x14ac:dyDescent="0.2"/>
    <row r="94" s="69" customFormat="1" x14ac:dyDescent="0.2"/>
    <row r="95" s="69" customFormat="1" x14ac:dyDescent="0.2"/>
    <row r="96" s="69" customFormat="1" x14ac:dyDescent="0.2"/>
    <row r="97" s="69" customFormat="1" x14ac:dyDescent="0.2"/>
    <row r="98" s="69" customFormat="1" x14ac:dyDescent="0.2"/>
    <row r="99" s="69" customFormat="1" x14ac:dyDescent="0.2"/>
    <row r="100" s="69" customFormat="1" x14ac:dyDescent="0.2"/>
    <row r="101" s="69" customFormat="1" x14ac:dyDescent="0.2"/>
    <row r="102" s="69" customFormat="1" x14ac:dyDescent="0.2"/>
    <row r="103" s="69" customFormat="1" x14ac:dyDescent="0.2"/>
    <row r="104" s="69" customFormat="1" x14ac:dyDescent="0.2"/>
    <row r="105" s="69" customFormat="1" x14ac:dyDescent="0.2"/>
    <row r="106" s="69" customFormat="1" x14ac:dyDescent="0.2"/>
    <row r="107" s="69" customFormat="1" x14ac:dyDescent="0.2"/>
    <row r="108" s="69" customFormat="1" x14ac:dyDescent="0.2"/>
    <row r="109" s="69" customFormat="1" x14ac:dyDescent="0.2"/>
    <row r="110" s="69" customFormat="1" x14ac:dyDescent="0.2"/>
    <row r="111" s="69" customFormat="1" x14ac:dyDescent="0.2"/>
    <row r="112" s="69" customFormat="1" x14ac:dyDescent="0.2"/>
    <row r="113" s="69" customFormat="1" x14ac:dyDescent="0.2"/>
    <row r="114" s="69" customFormat="1" x14ac:dyDescent="0.2"/>
    <row r="115" s="69" customFormat="1" x14ac:dyDescent="0.2"/>
    <row r="116" s="69" customFormat="1" x14ac:dyDescent="0.2"/>
    <row r="117" s="69" customFormat="1" x14ac:dyDescent="0.2"/>
    <row r="118" s="69" customFormat="1" x14ac:dyDescent="0.2"/>
    <row r="119" s="69" customFormat="1" x14ac:dyDescent="0.2"/>
    <row r="120" s="69" customFormat="1" x14ac:dyDescent="0.2"/>
    <row r="121" s="69" customFormat="1" x14ac:dyDescent="0.2"/>
    <row r="122" s="69" customFormat="1" x14ac:dyDescent="0.2"/>
    <row r="123" s="69" customFormat="1" x14ac:dyDescent="0.2"/>
    <row r="124" s="69" customFormat="1" x14ac:dyDescent="0.2"/>
    <row r="125" s="69" customFormat="1" x14ac:dyDescent="0.2"/>
    <row r="126" s="69" customFormat="1" x14ac:dyDescent="0.2"/>
    <row r="127" s="69" customFormat="1" x14ac:dyDescent="0.2"/>
    <row r="128" s="69" customFormat="1" x14ac:dyDescent="0.2"/>
    <row r="129" s="69" customFormat="1" x14ac:dyDescent="0.2"/>
    <row r="130" s="69" customFormat="1" x14ac:dyDescent="0.2"/>
    <row r="131" s="69" customFormat="1" x14ac:dyDescent="0.2"/>
    <row r="132" s="69" customFormat="1" x14ac:dyDescent="0.2"/>
    <row r="133" s="69" customFormat="1" x14ac:dyDescent="0.2"/>
    <row r="134" s="69" customFormat="1" x14ac:dyDescent="0.2"/>
    <row r="135" s="69" customFormat="1" x14ac:dyDescent="0.2"/>
    <row r="136" s="69" customFormat="1" x14ac:dyDescent="0.2"/>
    <row r="137" s="69" customFormat="1" x14ac:dyDescent="0.2"/>
    <row r="138" s="69" customFormat="1" x14ac:dyDescent="0.2"/>
    <row r="139" s="69" customFormat="1" x14ac:dyDescent="0.2"/>
    <row r="140" s="69" customFormat="1" x14ac:dyDescent="0.2"/>
    <row r="141" s="69" customFormat="1" x14ac:dyDescent="0.2"/>
    <row r="142" s="69" customFormat="1" x14ac:dyDescent="0.2"/>
    <row r="143" s="69" customFormat="1" x14ac:dyDescent="0.2"/>
    <row r="144" s="69" customFormat="1" x14ac:dyDescent="0.2"/>
    <row r="145" s="69" customFormat="1" x14ac:dyDescent="0.2"/>
    <row r="146" s="69" customFormat="1" x14ac:dyDescent="0.2"/>
    <row r="147" s="69" customFormat="1" x14ac:dyDescent="0.2"/>
    <row r="148" s="69" customFormat="1" x14ac:dyDescent="0.2"/>
    <row r="149" s="69" customFormat="1" x14ac:dyDescent="0.2"/>
    <row r="150" s="69" customFormat="1" x14ac:dyDescent="0.2"/>
    <row r="151" s="69" customFormat="1" x14ac:dyDescent="0.2"/>
    <row r="152" s="69" customFormat="1" x14ac:dyDescent="0.2"/>
    <row r="153" s="69" customFormat="1" x14ac:dyDescent="0.2"/>
    <row r="154" s="69" customFormat="1" x14ac:dyDescent="0.2"/>
    <row r="155" s="69" customFormat="1" x14ac:dyDescent="0.2"/>
    <row r="156" s="69" customFormat="1" x14ac:dyDescent="0.2"/>
    <row r="157" s="69" customFormat="1" x14ac:dyDescent="0.2"/>
    <row r="158" s="69" customFormat="1" x14ac:dyDescent="0.2"/>
    <row r="159" s="69" customFormat="1" x14ac:dyDescent="0.2"/>
    <row r="160" s="69" customFormat="1" x14ac:dyDescent="0.2"/>
    <row r="161" s="69" customFormat="1" x14ac:dyDescent="0.2"/>
    <row r="162" s="69" customFormat="1" x14ac:dyDescent="0.2"/>
    <row r="163" s="69" customFormat="1" x14ac:dyDescent="0.2"/>
    <row r="164" s="69" customFormat="1" x14ac:dyDescent="0.2"/>
    <row r="165" s="69" customFormat="1" x14ac:dyDescent="0.2"/>
    <row r="166" s="69" customFormat="1" x14ac:dyDescent="0.2"/>
    <row r="167" s="69" customFormat="1" x14ac:dyDescent="0.2"/>
    <row r="168" s="69" customFormat="1" x14ac:dyDescent="0.2"/>
    <row r="169" s="69" customFormat="1" x14ac:dyDescent="0.2"/>
    <row r="170" s="69" customFormat="1" x14ac:dyDescent="0.2"/>
    <row r="171" s="69" customFormat="1" x14ac:dyDescent="0.2"/>
    <row r="172" s="69" customFormat="1" x14ac:dyDescent="0.2"/>
    <row r="173" s="69" customFormat="1" x14ac:dyDescent="0.2"/>
    <row r="174" s="69" customFormat="1" x14ac:dyDescent="0.2"/>
    <row r="175" s="69" customFormat="1" x14ac:dyDescent="0.2"/>
    <row r="176" s="69" customFormat="1" x14ac:dyDescent="0.2"/>
    <row r="177" s="69" customFormat="1" x14ac:dyDescent="0.2"/>
    <row r="178" s="69" customFormat="1" x14ac:dyDescent="0.2"/>
    <row r="179" s="69" customFormat="1" x14ac:dyDescent="0.2"/>
    <row r="180" s="69" customFormat="1" x14ac:dyDescent="0.2"/>
    <row r="181" s="69" customFormat="1" x14ac:dyDescent="0.2"/>
    <row r="182" s="69" customFormat="1" x14ac:dyDescent="0.2"/>
    <row r="183" s="69" customFormat="1" x14ac:dyDescent="0.2"/>
    <row r="184" s="69" customFormat="1" x14ac:dyDescent="0.2"/>
    <row r="185" s="69" customFormat="1" x14ac:dyDescent="0.2"/>
    <row r="186" s="69" customFormat="1" x14ac:dyDescent="0.2"/>
    <row r="187" s="69" customFormat="1" x14ac:dyDescent="0.2"/>
    <row r="188" s="69" customFormat="1" x14ac:dyDescent="0.2"/>
    <row r="189" s="69" customFormat="1" x14ac:dyDescent="0.2"/>
    <row r="190" s="69" customFormat="1" x14ac:dyDescent="0.2"/>
    <row r="191" s="69" customFormat="1" x14ac:dyDescent="0.2"/>
    <row r="192" s="69" customFormat="1" x14ac:dyDescent="0.2"/>
    <row r="193" s="69" customFormat="1" x14ac:dyDescent="0.2"/>
    <row r="194" s="69" customFormat="1" x14ac:dyDescent="0.2"/>
    <row r="195" s="69" customFormat="1" x14ac:dyDescent="0.2"/>
    <row r="196" s="69" customFormat="1" x14ac:dyDescent="0.2"/>
    <row r="197" s="69" customFormat="1" x14ac:dyDescent="0.2"/>
    <row r="198" s="69" customFormat="1" x14ac:dyDescent="0.2"/>
    <row r="199" s="69" customFormat="1" x14ac:dyDescent="0.2"/>
    <row r="200" s="69" customFormat="1" x14ac:dyDescent="0.2"/>
    <row r="201" s="69" customFormat="1" x14ac:dyDescent="0.2"/>
    <row r="202" s="69" customFormat="1" x14ac:dyDescent="0.2"/>
    <row r="203" s="69" customFormat="1" x14ac:dyDescent="0.2"/>
    <row r="204" s="69" customFormat="1" x14ac:dyDescent="0.2"/>
    <row r="205" s="69" customFormat="1" x14ac:dyDescent="0.2"/>
    <row r="206" s="69" customFormat="1" x14ac:dyDescent="0.2"/>
    <row r="207" s="69" customFormat="1" x14ac:dyDescent="0.2"/>
    <row r="208" s="69" customFormat="1" x14ac:dyDescent="0.2"/>
    <row r="209" s="69" customFormat="1" x14ac:dyDescent="0.2"/>
    <row r="210" s="69" customFormat="1" x14ac:dyDescent="0.2"/>
    <row r="211" s="69" customFormat="1" x14ac:dyDescent="0.2"/>
    <row r="212" s="69" customFormat="1" x14ac:dyDescent="0.2"/>
    <row r="213" s="69" customFormat="1" x14ac:dyDescent="0.2"/>
    <row r="214" s="69" customFormat="1" x14ac:dyDescent="0.2"/>
    <row r="215" s="69" customFormat="1" x14ac:dyDescent="0.2"/>
    <row r="216" s="69" customFormat="1" x14ac:dyDescent="0.2"/>
    <row r="217" s="69" customFormat="1" x14ac:dyDescent="0.2"/>
    <row r="218" s="69" customFormat="1" x14ac:dyDescent="0.2"/>
    <row r="219" s="69" customFormat="1" x14ac:dyDescent="0.2"/>
    <row r="220" s="69" customFormat="1" x14ac:dyDescent="0.2"/>
    <row r="221" s="69" customFormat="1" x14ac:dyDescent="0.2"/>
    <row r="222" s="69" customFormat="1" x14ac:dyDescent="0.2"/>
    <row r="223" s="69" customFormat="1" x14ac:dyDescent="0.2"/>
    <row r="224" s="69" customFormat="1" x14ac:dyDescent="0.2"/>
    <row r="225" s="69" customFormat="1" x14ac:dyDescent="0.2"/>
    <row r="226" s="69" customFormat="1" x14ac:dyDescent="0.2"/>
    <row r="227" s="69" customFormat="1" x14ac:dyDescent="0.2"/>
    <row r="228" s="69" customFormat="1" x14ac:dyDescent="0.2"/>
    <row r="229" s="69" customFormat="1" x14ac:dyDescent="0.2"/>
    <row r="230" s="69" customFormat="1" x14ac:dyDescent="0.2"/>
    <row r="231" s="69" customFormat="1" x14ac:dyDescent="0.2"/>
    <row r="232" s="69" customFormat="1" x14ac:dyDescent="0.2"/>
    <row r="233" s="69" customFormat="1" x14ac:dyDescent="0.2"/>
    <row r="234" s="69" customFormat="1" x14ac:dyDescent="0.2"/>
    <row r="235" s="69" customFormat="1" x14ac:dyDescent="0.2"/>
    <row r="236" s="69" customFormat="1" x14ac:dyDescent="0.2"/>
    <row r="237" s="69" customFormat="1" x14ac:dyDescent="0.2"/>
    <row r="238" s="69" customFormat="1" x14ac:dyDescent="0.2"/>
    <row r="239" s="69" customFormat="1" x14ac:dyDescent="0.2"/>
    <row r="240" s="69" customFormat="1" x14ac:dyDescent="0.2"/>
    <row r="241" s="69" customFormat="1" x14ac:dyDescent="0.2"/>
    <row r="242" s="69" customFormat="1" x14ac:dyDescent="0.2"/>
    <row r="243" s="69" customFormat="1" x14ac:dyDescent="0.2"/>
    <row r="244" s="69" customFormat="1" x14ac:dyDescent="0.2"/>
    <row r="245" s="69" customFormat="1" x14ac:dyDescent="0.2"/>
    <row r="246" s="69" customFormat="1" x14ac:dyDescent="0.2"/>
    <row r="247" s="69" customFormat="1" x14ac:dyDescent="0.2"/>
    <row r="248" s="69" customFormat="1" x14ac:dyDescent="0.2"/>
    <row r="249" s="69" customFormat="1" x14ac:dyDescent="0.2"/>
    <row r="250" s="69" customFormat="1" x14ac:dyDescent="0.2"/>
    <row r="251" s="69" customFormat="1" x14ac:dyDescent="0.2"/>
    <row r="252" s="69" customFormat="1" x14ac:dyDescent="0.2"/>
    <row r="253" s="69" customFormat="1" x14ac:dyDescent="0.2"/>
    <row r="254" s="69" customFormat="1" x14ac:dyDescent="0.2"/>
    <row r="255" s="69" customFormat="1" x14ac:dyDescent="0.2"/>
    <row r="256" s="69" customFormat="1" x14ac:dyDescent="0.2"/>
    <row r="257" s="69" customFormat="1" x14ac:dyDescent="0.2"/>
    <row r="258" s="69" customFormat="1" x14ac:dyDescent="0.2"/>
    <row r="259" s="69" customFormat="1" x14ac:dyDescent="0.2"/>
    <row r="260" s="69" customFormat="1" x14ac:dyDescent="0.2"/>
    <row r="261" s="69" customFormat="1" x14ac:dyDescent="0.2"/>
    <row r="262" s="69" customFormat="1" x14ac:dyDescent="0.2"/>
    <row r="263" s="69" customFormat="1" x14ac:dyDescent="0.2"/>
    <row r="264" s="69" customFormat="1" x14ac:dyDescent="0.2"/>
    <row r="265" s="69" customFormat="1" x14ac:dyDescent="0.2"/>
    <row r="266" s="69" customFormat="1" x14ac:dyDescent="0.2"/>
    <row r="267" s="69" customFormat="1" x14ac:dyDescent="0.2"/>
    <row r="268" s="69" customFormat="1" x14ac:dyDescent="0.2"/>
    <row r="269" s="69" customFormat="1" x14ac:dyDescent="0.2"/>
    <row r="270" s="69" customFormat="1" x14ac:dyDescent="0.2"/>
    <row r="271" s="69" customFormat="1" x14ac:dyDescent="0.2"/>
    <row r="272" s="69" customFormat="1" x14ac:dyDescent="0.2"/>
    <row r="273" s="69" customFormat="1" x14ac:dyDescent="0.2"/>
    <row r="274" s="69" customFormat="1" x14ac:dyDescent="0.2"/>
    <row r="275" s="69" customFormat="1" x14ac:dyDescent="0.2"/>
    <row r="276" s="69" customFormat="1" x14ac:dyDescent="0.2"/>
    <row r="277" s="69" customFormat="1" x14ac:dyDescent="0.2"/>
    <row r="278" s="69" customFormat="1" x14ac:dyDescent="0.2"/>
    <row r="279" s="69" customFormat="1" x14ac:dyDescent="0.2"/>
    <row r="280" s="69" customFormat="1" x14ac:dyDescent="0.2"/>
    <row r="281" s="69" customFormat="1" x14ac:dyDescent="0.2"/>
    <row r="282" s="69" customFormat="1" x14ac:dyDescent="0.2"/>
    <row r="283" s="69" customFormat="1" x14ac:dyDescent="0.2"/>
    <row r="284" s="69" customFormat="1" x14ac:dyDescent="0.2"/>
    <row r="285" s="69" customFormat="1" x14ac:dyDescent="0.2"/>
    <row r="286" s="69" customFormat="1" x14ac:dyDescent="0.2"/>
    <row r="287" s="69" customFormat="1" x14ac:dyDescent="0.2"/>
    <row r="288" s="69" customFormat="1" x14ac:dyDescent="0.2"/>
    <row r="289" s="69" customFormat="1" x14ac:dyDescent="0.2"/>
    <row r="290" s="69" customFormat="1" x14ac:dyDescent="0.2"/>
    <row r="291" s="69" customFormat="1" x14ac:dyDescent="0.2"/>
    <row r="292" s="69" customFormat="1" x14ac:dyDescent="0.2"/>
    <row r="293" s="69" customFormat="1" x14ac:dyDescent="0.2"/>
    <row r="294" s="69" customFormat="1" x14ac:dyDescent="0.2"/>
    <row r="295" s="69" customFormat="1" x14ac:dyDescent="0.2"/>
    <row r="296" s="69" customFormat="1" x14ac:dyDescent="0.2"/>
    <row r="297" s="69" customFormat="1" x14ac:dyDescent="0.2"/>
    <row r="298" s="69" customFormat="1" x14ac:dyDescent="0.2"/>
    <row r="299" s="69" customFormat="1" x14ac:dyDescent="0.2"/>
    <row r="300" s="69" customFormat="1" x14ac:dyDescent="0.2"/>
    <row r="301" s="69" customFormat="1" x14ac:dyDescent="0.2"/>
    <row r="302" s="69" customFormat="1" x14ac:dyDescent="0.2"/>
    <row r="303" s="69" customFormat="1" x14ac:dyDescent="0.2"/>
    <row r="304" s="69" customFormat="1" x14ac:dyDescent="0.2"/>
    <row r="305" s="69" customFormat="1" x14ac:dyDescent="0.2"/>
    <row r="306" s="69" customFormat="1" x14ac:dyDescent="0.2"/>
    <row r="307" s="69" customFormat="1" x14ac:dyDescent="0.2"/>
    <row r="308" s="69" customFormat="1" x14ac:dyDescent="0.2"/>
    <row r="309" s="69" customFormat="1" x14ac:dyDescent="0.2"/>
    <row r="310" s="69" customFormat="1" x14ac:dyDescent="0.2"/>
    <row r="311" s="69" customFormat="1" x14ac:dyDescent="0.2"/>
    <row r="312" s="69" customFormat="1" x14ac:dyDescent="0.2"/>
    <row r="313" s="69" customFormat="1" x14ac:dyDescent="0.2"/>
    <row r="314" s="69" customFormat="1" x14ac:dyDescent="0.2"/>
    <row r="315" s="69" customFormat="1" x14ac:dyDescent="0.2"/>
    <row r="316" s="69" customFormat="1" x14ac:dyDescent="0.2"/>
    <row r="317" s="69" customFormat="1" x14ac:dyDescent="0.2"/>
    <row r="318" s="69" customFormat="1" x14ac:dyDescent="0.2"/>
    <row r="319" s="69" customFormat="1" x14ac:dyDescent="0.2"/>
    <row r="320" s="69" customFormat="1" x14ac:dyDescent="0.2"/>
    <row r="321" s="69" customFormat="1" x14ac:dyDescent="0.2"/>
    <row r="322" s="69" customFormat="1" x14ac:dyDescent="0.2"/>
    <row r="323" s="69" customFormat="1" x14ac:dyDescent="0.2"/>
    <row r="324" s="69" customFormat="1" x14ac:dyDescent="0.2"/>
    <row r="325" s="69" customFormat="1" x14ac:dyDescent="0.2"/>
    <row r="326" s="69" customFormat="1" x14ac:dyDescent="0.2"/>
    <row r="327" s="69" customFormat="1" x14ac:dyDescent="0.2"/>
    <row r="328" s="69" customFormat="1" x14ac:dyDescent="0.2"/>
    <row r="329" s="69" customFormat="1" x14ac:dyDescent="0.2"/>
    <row r="330" s="69" customFormat="1" x14ac:dyDescent="0.2"/>
    <row r="331" s="69" customFormat="1" x14ac:dyDescent="0.2"/>
    <row r="332" s="69" customFormat="1" x14ac:dyDescent="0.2"/>
    <row r="333" s="69" customFormat="1" x14ac:dyDescent="0.2"/>
    <row r="334" s="69" customFormat="1" x14ac:dyDescent="0.2"/>
    <row r="335" s="69" customFormat="1" x14ac:dyDescent="0.2"/>
    <row r="336" s="69" customFormat="1" x14ac:dyDescent="0.2"/>
    <row r="337" s="69" customFormat="1" x14ac:dyDescent="0.2"/>
    <row r="338" s="69" customFormat="1" x14ac:dyDescent="0.2"/>
    <row r="339" s="69" customFormat="1" x14ac:dyDescent="0.2"/>
    <row r="340" s="69" customFormat="1" x14ac:dyDescent="0.2"/>
    <row r="341" s="69" customFormat="1" x14ac:dyDescent="0.2"/>
    <row r="342" s="69" customFormat="1" x14ac:dyDescent="0.2"/>
    <row r="343" s="69" customFormat="1" x14ac:dyDescent="0.2"/>
    <row r="344" s="69" customFormat="1" x14ac:dyDescent="0.2"/>
    <row r="345" s="69" customFormat="1" x14ac:dyDescent="0.2"/>
    <row r="346" s="69" customFormat="1" x14ac:dyDescent="0.2"/>
    <row r="347" s="69" customFormat="1" x14ac:dyDescent="0.2"/>
    <row r="348" s="69" customFormat="1" x14ac:dyDescent="0.2"/>
    <row r="349" s="69" customFormat="1" x14ac:dyDescent="0.2"/>
    <row r="350" s="69" customFormat="1" x14ac:dyDescent="0.2"/>
    <row r="351" s="69" customFormat="1" x14ac:dyDescent="0.2"/>
    <row r="352" s="69" customFormat="1" x14ac:dyDescent="0.2"/>
    <row r="353" s="69" customFormat="1" x14ac:dyDescent="0.2"/>
    <row r="354" s="69" customFormat="1" x14ac:dyDescent="0.2"/>
    <row r="355" s="69" customFormat="1" x14ac:dyDescent="0.2"/>
    <row r="356" s="69" customFormat="1" x14ac:dyDescent="0.2"/>
    <row r="357" s="69" customFormat="1" x14ac:dyDescent="0.2"/>
    <row r="358" s="69" customFormat="1" x14ac:dyDescent="0.2"/>
    <row r="359" s="69" customFormat="1" x14ac:dyDescent="0.2"/>
    <row r="360" s="69" customFormat="1" x14ac:dyDescent="0.2"/>
    <row r="361" s="69" customFormat="1" x14ac:dyDescent="0.2"/>
    <row r="362" s="69" customFormat="1" x14ac:dyDescent="0.2"/>
    <row r="363" s="69" customFormat="1" x14ac:dyDescent="0.2"/>
    <row r="364" s="69" customFormat="1" x14ac:dyDescent="0.2"/>
    <row r="365" s="69" customFormat="1" x14ac:dyDescent="0.2"/>
    <row r="366" s="69" customFormat="1" x14ac:dyDescent="0.2"/>
    <row r="367" s="69" customFormat="1" x14ac:dyDescent="0.2"/>
    <row r="368" s="69" customFormat="1" x14ac:dyDescent="0.2"/>
    <row r="369" s="69" customFormat="1" x14ac:dyDescent="0.2"/>
    <row r="370" s="69" customFormat="1" x14ac:dyDescent="0.2"/>
    <row r="371" s="69" customFormat="1" x14ac:dyDescent="0.2"/>
    <row r="372" s="69" customFormat="1" x14ac:dyDescent="0.2"/>
    <row r="373" s="69" customFormat="1" x14ac:dyDescent="0.2"/>
    <row r="374" s="69" customFormat="1" x14ac:dyDescent="0.2"/>
    <row r="375" s="69" customFormat="1" x14ac:dyDescent="0.2"/>
    <row r="376" s="69" customFormat="1" x14ac:dyDescent="0.2"/>
    <row r="377" s="69" customFormat="1" x14ac:dyDescent="0.2"/>
    <row r="378" s="69" customFormat="1" x14ac:dyDescent="0.2"/>
    <row r="379" s="69" customFormat="1" x14ac:dyDescent="0.2"/>
    <row r="380" s="69" customFormat="1" x14ac:dyDescent="0.2"/>
    <row r="381" s="69" customFormat="1" x14ac:dyDescent="0.2"/>
    <row r="382" s="69" customFormat="1" x14ac:dyDescent="0.2"/>
    <row r="383" s="69" customFormat="1" x14ac:dyDescent="0.2"/>
    <row r="384" s="69" customFormat="1" x14ac:dyDescent="0.2"/>
    <row r="385" s="69" customFormat="1" x14ac:dyDescent="0.2"/>
    <row r="386" s="69" customFormat="1" x14ac:dyDescent="0.2"/>
    <row r="387" s="69" customFormat="1" x14ac:dyDescent="0.2"/>
    <row r="388" s="69" customFormat="1" x14ac:dyDescent="0.2"/>
    <row r="389" s="69" customFormat="1" x14ac:dyDescent="0.2"/>
    <row r="390" s="69" customFormat="1" x14ac:dyDescent="0.2"/>
    <row r="391" s="69" customFormat="1" x14ac:dyDescent="0.2"/>
    <row r="392" s="69" customFormat="1" x14ac:dyDescent="0.2"/>
    <row r="393" s="69" customFormat="1" x14ac:dyDescent="0.2"/>
    <row r="394" s="69" customFormat="1" x14ac:dyDescent="0.2"/>
    <row r="395" s="69" customFormat="1" x14ac:dyDescent="0.2"/>
    <row r="396" s="69" customFormat="1" x14ac:dyDescent="0.2"/>
    <row r="397" s="69" customFormat="1" x14ac:dyDescent="0.2"/>
    <row r="398" s="69" customFormat="1" x14ac:dyDescent="0.2"/>
    <row r="399" s="69" customFormat="1" x14ac:dyDescent="0.2"/>
    <row r="400" s="69" customFormat="1" x14ac:dyDescent="0.2"/>
    <row r="401" s="69" customFormat="1" x14ac:dyDescent="0.2"/>
    <row r="402" s="69" customFormat="1" x14ac:dyDescent="0.2"/>
    <row r="403" s="69" customFormat="1" x14ac:dyDescent="0.2"/>
    <row r="404" s="69" customFormat="1" x14ac:dyDescent="0.2"/>
    <row r="405" s="69" customFormat="1" x14ac:dyDescent="0.2"/>
    <row r="406" s="69" customFormat="1" x14ac:dyDescent="0.2"/>
    <row r="407" s="69" customFormat="1" x14ac:dyDescent="0.2"/>
    <row r="408" s="69" customFormat="1" x14ac:dyDescent="0.2"/>
    <row r="409" s="69" customFormat="1" x14ac:dyDescent="0.2"/>
    <row r="410" s="69" customFormat="1" x14ac:dyDescent="0.2"/>
    <row r="411" s="69" customFormat="1" x14ac:dyDescent="0.2"/>
    <row r="412" s="69" customFormat="1" x14ac:dyDescent="0.2"/>
    <row r="413" s="69" customFormat="1" x14ac:dyDescent="0.2"/>
    <row r="414" s="69" customFormat="1" x14ac:dyDescent="0.2"/>
    <row r="415" s="69" customFormat="1" x14ac:dyDescent="0.2"/>
    <row r="416" s="69" customFormat="1" x14ac:dyDescent="0.2"/>
    <row r="417" s="69" customFormat="1" x14ac:dyDescent="0.2"/>
    <row r="418" s="69" customFormat="1" x14ac:dyDescent="0.2"/>
    <row r="419" s="69" customFormat="1" x14ac:dyDescent="0.2"/>
    <row r="420" s="69" customFormat="1" x14ac:dyDescent="0.2"/>
    <row r="421" s="69" customFormat="1" x14ac:dyDescent="0.2"/>
    <row r="422" s="69" customFormat="1" x14ac:dyDescent="0.2"/>
    <row r="423" s="69" customFormat="1" x14ac:dyDescent="0.2"/>
    <row r="424" s="69" customFormat="1" x14ac:dyDescent="0.2"/>
    <row r="425" s="69" customFormat="1" x14ac:dyDescent="0.2"/>
    <row r="426" s="69" customFormat="1" x14ac:dyDescent="0.2"/>
    <row r="427" s="69" customFormat="1" x14ac:dyDescent="0.2"/>
    <row r="428" s="69" customFormat="1" x14ac:dyDescent="0.2"/>
    <row r="429" s="69" customFormat="1" x14ac:dyDescent="0.2"/>
    <row r="430" s="69" customFormat="1" x14ac:dyDescent="0.2"/>
    <row r="431" s="69" customFormat="1" x14ac:dyDescent="0.2"/>
    <row r="432" s="69" customFormat="1" x14ac:dyDescent="0.2"/>
    <row r="433" s="69" customFormat="1" x14ac:dyDescent="0.2"/>
    <row r="434" s="69" customFormat="1" x14ac:dyDescent="0.2"/>
    <row r="435" s="69" customFormat="1" x14ac:dyDescent="0.2"/>
    <row r="436" s="69" customFormat="1" x14ac:dyDescent="0.2"/>
    <row r="437" s="69" customFormat="1" x14ac:dyDescent="0.2"/>
    <row r="438" s="69" customFormat="1" x14ac:dyDescent="0.2"/>
    <row r="439" s="69" customFormat="1" x14ac:dyDescent="0.2"/>
    <row r="440" s="69" customFormat="1" x14ac:dyDescent="0.2"/>
    <row r="441" s="69" customFormat="1" x14ac:dyDescent="0.2"/>
    <row r="442" s="69" customFormat="1" x14ac:dyDescent="0.2"/>
    <row r="443" s="69" customFormat="1" x14ac:dyDescent="0.2"/>
    <row r="444" s="69" customFormat="1" x14ac:dyDescent="0.2"/>
    <row r="445" s="69" customFormat="1" x14ac:dyDescent="0.2"/>
    <row r="446" s="69" customFormat="1" x14ac:dyDescent="0.2"/>
    <row r="447" s="69" customFormat="1" x14ac:dyDescent="0.2"/>
    <row r="448" s="69" customFormat="1" x14ac:dyDescent="0.2"/>
    <row r="449" s="69" customFormat="1" x14ac:dyDescent="0.2"/>
    <row r="450" s="69" customFormat="1" x14ac:dyDescent="0.2"/>
    <row r="451" s="69" customFormat="1" x14ac:dyDescent="0.2"/>
    <row r="452" s="69" customFormat="1" x14ac:dyDescent="0.2"/>
    <row r="453" s="69" customFormat="1" x14ac:dyDescent="0.2"/>
    <row r="454" s="69" customFormat="1" x14ac:dyDescent="0.2"/>
    <row r="455" s="69" customFormat="1" x14ac:dyDescent="0.2"/>
    <row r="456" s="69" customFormat="1" x14ac:dyDescent="0.2"/>
    <row r="457" s="69" customFormat="1" x14ac:dyDescent="0.2"/>
    <row r="458" s="69" customFormat="1" x14ac:dyDescent="0.2"/>
    <row r="459" s="69" customFormat="1" x14ac:dyDescent="0.2"/>
    <row r="460" s="69" customFormat="1" x14ac:dyDescent="0.2"/>
    <row r="461" s="69" customFormat="1" x14ac:dyDescent="0.2"/>
  </sheetData>
  <sheetProtection algorithmName="SHA-512" hashValue="0Mrv2Gj7iuLxOIOGTZwW8cvcfHCSumU7MeDSBErtbCxacOAJThs87SpNmtxnhM7LuNKodOz4eN3zsGspU7PFvQ==" saltValue="73g6fichJkVhpEW5RPvvdQ==" spinCount="100000" sheet="1" objects="1" scenarios="1"/>
  <mergeCells count="2">
    <mergeCell ref="A8:A9"/>
    <mergeCell ref="A10:A11"/>
  </mergeCells>
  <phoneticPr fontId="3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</sheetPr>
  <dimension ref="A1:EL411"/>
  <sheetViews>
    <sheetView workbookViewId="0">
      <selection activeCell="AA7" sqref="AA7"/>
    </sheetView>
  </sheetViews>
  <sheetFormatPr baseColWidth="10" defaultRowHeight="15" x14ac:dyDescent="0.2"/>
  <cols>
    <col min="1" max="1" width="23.1640625" style="56" customWidth="1"/>
    <col min="2" max="2" width="18" style="56" customWidth="1"/>
    <col min="3" max="3" width="13" style="56" customWidth="1"/>
    <col min="4" max="21" width="14.1640625" style="56" customWidth="1"/>
    <col min="22" max="23" width="14.1640625" style="56" hidden="1" customWidth="1"/>
    <col min="24" max="37" width="14.1640625" style="56" customWidth="1"/>
    <col min="38" max="142" width="12.5" style="56" customWidth="1"/>
    <col min="143" max="16384" width="10.83203125" style="56"/>
  </cols>
  <sheetData>
    <row r="1" spans="1:142" x14ac:dyDescent="0.2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</row>
    <row r="2" spans="1:142" x14ac:dyDescent="0.2">
      <c r="A2" s="57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</row>
    <row r="3" spans="1:142" ht="16" thickBot="1" x14ac:dyDescent="0.25">
      <c r="A3" s="55"/>
      <c r="B3" s="58"/>
      <c r="C3" s="55"/>
      <c r="D3" s="55"/>
      <c r="E3" s="55"/>
      <c r="F3" s="55"/>
      <c r="G3" s="55"/>
      <c r="H3" s="5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</row>
    <row r="4" spans="1:142" x14ac:dyDescent="0.2">
      <c r="A4" s="59" t="s">
        <v>95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</row>
    <row r="5" spans="1:142" x14ac:dyDescent="0.2">
      <c r="A5" s="62" t="s">
        <v>189</v>
      </c>
      <c r="B5" s="40"/>
      <c r="C5" s="67">
        <v>100000</v>
      </c>
      <c r="D5" s="6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64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</row>
    <row r="6" spans="1:142" x14ac:dyDescent="0.2">
      <c r="A6" s="26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64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</row>
    <row r="7" spans="1:142" ht="76" x14ac:dyDescent="0.2">
      <c r="A7" s="90" t="s">
        <v>41</v>
      </c>
      <c r="B7" s="91" t="s">
        <v>96</v>
      </c>
      <c r="C7" s="91" t="s">
        <v>97</v>
      </c>
      <c r="D7" s="92" t="s">
        <v>8</v>
      </c>
      <c r="E7" s="92" t="s">
        <v>9</v>
      </c>
      <c r="F7" s="90" t="s">
        <v>10</v>
      </c>
      <c r="G7" s="92" t="s">
        <v>11</v>
      </c>
      <c r="H7" s="92" t="s">
        <v>12</v>
      </c>
      <c r="I7" s="92" t="s">
        <v>13</v>
      </c>
      <c r="J7" s="92" t="s">
        <v>14</v>
      </c>
      <c r="K7" s="92" t="s">
        <v>15</v>
      </c>
      <c r="L7" s="92" t="s">
        <v>16</v>
      </c>
      <c r="M7" s="92" t="s">
        <v>98</v>
      </c>
      <c r="N7" s="92" t="s">
        <v>99</v>
      </c>
      <c r="O7" s="92" t="s">
        <v>66</v>
      </c>
      <c r="P7" s="92" t="s">
        <v>67</v>
      </c>
      <c r="Q7" s="93" t="s">
        <v>68</v>
      </c>
      <c r="R7" s="94" t="s">
        <v>101</v>
      </c>
      <c r="S7" s="94" t="s">
        <v>102</v>
      </c>
      <c r="T7" s="94" t="s">
        <v>103</v>
      </c>
      <c r="U7" s="94" t="s">
        <v>104</v>
      </c>
      <c r="V7" s="95" t="s">
        <v>69</v>
      </c>
      <c r="W7" s="95" t="s">
        <v>70</v>
      </c>
      <c r="X7" s="95" t="s">
        <v>36</v>
      </c>
      <c r="Y7" s="95" t="s">
        <v>37</v>
      </c>
      <c r="Z7" s="96" t="s">
        <v>107</v>
      </c>
      <c r="AA7" s="97" t="s">
        <v>71</v>
      </c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</row>
    <row r="8" spans="1:142" ht="20" customHeight="1" x14ac:dyDescent="0.2">
      <c r="A8" s="329" t="str">
        <f>'QLD Apr 2016'!D2</f>
        <v>APT Brisbane South</v>
      </c>
      <c r="B8" s="63" t="str">
        <f>'QLD Apr 2016'!F2</f>
        <v>AGL</v>
      </c>
      <c r="C8" s="63" t="str">
        <f>'QLD Apr 2016'!G2</f>
        <v>Savers</v>
      </c>
      <c r="D8" s="98">
        <f>365*'QLD Apr 2016'!H2/100</f>
        <v>439.60599999999999</v>
      </c>
      <c r="E8" s="99">
        <f>IF($C$5*'QLD Apr 2016'!AK2/'QLD Apr 2016'!AI2&gt;='QLD Apr 2016'!J2,('QLD Apr 2016'!J2*'QLD Apr 2016'!O2/100)*'QLD Apr 2016'!AI2,($C$5*'QLD Apr 2016'!AK2/'QLD Apr 2016'!AI2*'QLD Apr 2016'!O2/100)*'QLD Apr 2016'!AI2)</f>
        <v>1218.5</v>
      </c>
      <c r="F8" s="100">
        <f>IF($C$5*'QLD Apr 2016'!AK2/'QLD Apr 2016'!AI2&lt;'QLD Apr 2016'!J2,0,IF($C$5*'QLD Apr 2016'!AK2/'QLD Apr 2016'!AI2&lt;='QLD Apr 2016'!K2,($C$5*'QLD Apr 2016'!AK2/'QLD Apr 2016'!AI2-'QLD Apr 2016'!J2)*('QLD Apr 2016'!P2/100)*'QLD Apr 2016'!AI2,('QLD Apr 2016'!K2-'QLD Apr 2016'!J2)*('QLD Apr 2016'!P2/100)*'QLD Apr 2016'!AI2))</f>
        <v>0</v>
      </c>
      <c r="G8" s="98">
        <f>IF($C$5*'QLD Apr 2016'!AK2/'QLD Apr 2016'!AI2&lt;'QLD Apr 2016'!K2,0,IF($C$5*'QLD Apr 2016'!AK2/'QLD Apr 2016'!AI2&lt;='QLD Apr 2016'!L2,($C$5*'QLD Apr 2016'!AK2/'QLD Apr 2016'!AI2-'QLD Apr 2016'!K2)*('QLD Apr 2016'!Q2/100)*'QLD Apr 2016'!AI2,('QLD Apr 2016'!L2-'QLD Apr 2016'!K2)*('QLD Apr 2016'!Q2/100)*'QLD Apr 2016'!AI2))</f>
        <v>0</v>
      </c>
      <c r="H8" s="99">
        <f>IF($C$5*'QLD Apr 2016'!AK2/'QLD Apr 2016'!AI2&lt;'QLD Apr 2016'!L2,0,IF($C$5*'QLD Apr 2016'!AK2/'QLD Apr 2016'!AI2&lt;='QLD Apr 2016'!M2,($C$5*'QLD Apr 2016'!AK2/'QLD Apr 2016'!AI2-'QLD Apr 2016'!L2)*('QLD Apr 2016'!R2/100)*'QLD Apr 2016'!AI2,('QLD Apr 2016'!M2-'QLD Apr 2016'!L2)*('QLD Apr 2016'!R2/100)*'QLD Apr 2016'!AI2))</f>
        <v>0</v>
      </c>
      <c r="I8" s="99">
        <f>IF($C$5*'QLD Apr 2016'!AK2/'QLD Apr 2016'!AI2&lt;'QLD Apr 2016'!M2,0,IF($C$5*'QLD Apr 2016'!AK2/'QLD Apr 2016'!AI2&lt;='QLD Apr 2016'!N2,($C$5*'QLD Apr 2016'!AK2/'QLD Apr 2016'!AI2-'QLD Apr 2016'!M2)*('QLD Apr 2016'!S2/100)*'QLD Apr 2016'!AI2,('QLD Apr 2016'!N2-'QLD Apr 2016'!M2)*('QLD Apr 2016'!S2/100)*'QLD Apr 2016'!AI2))</f>
        <v>0</v>
      </c>
      <c r="J8" s="98">
        <f>IF(($C$5*'QLD Apr 2016'!AK2/'QLD Apr 2016'!AI2&gt;'QLD Apr 2016'!N2),($C$5*'QLD Apr 2016'!AK2/'QLD Apr 2016'!AI2-'QLD Apr 2016'!N2)*'QLD Apr 2016'!T2/100*'QLD Apr 2016'!AI2,0)</f>
        <v>0</v>
      </c>
      <c r="K8" s="98">
        <f>IF($C$5*'QLD Apr 2016'!AL2/'QLD Apr 2016'!AJ2&gt;='QLD Apr 2016'!J2,('QLD Apr 2016'!J2*'QLD Apr 2016'!U2/100)*'QLD Apr 2016'!AJ2,($C$5*'QLD Apr 2016'!AL2/'QLD Apr 2016'!AJ2*'QLD Apr 2016'!U2/100)*'QLD Apr 2016'!AJ2)</f>
        <v>1218.5</v>
      </c>
      <c r="L8" s="98">
        <f>IF($C$5*'QLD Apr 2016'!AL2/'QLD Apr 2016'!AJ2&lt;'QLD Apr 2016'!J2,0,IF($C$5*'QLD Apr 2016'!AL2/'QLD Apr 2016'!AJ2&lt;='QLD Apr 2016'!K2,($C$5*'QLD Apr 2016'!AK2/'QLD Apr 2016'!AJ2-'QLD Apr 2016'!J2)*('QLD Apr 2016'!V2/100)*'QLD Apr 2016'!AJ2,('QLD Apr 2016'!K2-'QLD Apr 2016'!J2)*('QLD Apr 2016'!V2/100)*'QLD Apr 2016'!AJ2))</f>
        <v>0</v>
      </c>
      <c r="M8" s="98">
        <f>IF($C$5*'QLD Apr 2016'!AL2/'QLD Apr 2016'!AJ2&lt;'QLD Apr 2016'!K2,0,IF($C$5*'QLD Apr 2016'!AL2/'QLD Apr 2016'!AJ2&lt;='QLD Apr 2016'!L2,($C$5*'QLD Apr 2016'!AL2/'QLD Apr 2016'!AJ2-'QLD Apr 2016'!K2)*('QLD Apr 2016'!W2/100)*'QLD Apr 2016'!AJ2,('QLD Apr 2016'!L2-'QLD Apr 2016'!K2)*('QLD Apr 2016'!W2/100)*'QLD Apr 2016'!AJ2))</f>
        <v>0</v>
      </c>
      <c r="N8" s="98">
        <f>IF($C$5*'QLD Apr 2016'!AL2/'QLD Apr 2016'!AJ2&lt;'QLD Apr 2016'!L2,0,IF($C$5*'QLD Apr 2016'!AL2/'QLD Apr 2016'!AJ2&lt;='QLD Apr 2016'!M2,($C$5*'QLD Apr 2016'!AL2/'QLD Apr 2016'!AJ2-'QLD Apr 2016'!L2)*('QLD Apr 2016'!X2/100)*'QLD Apr 2016'!AJ2,('QLD Apr 2016'!M2-'QLD Apr 2016'!L2)*('QLD Apr 2016'!X2/100)*'QLD Apr 2016'!AJ2))</f>
        <v>0</v>
      </c>
      <c r="O8" s="98">
        <f>IF($C$5*'QLD Apr 2016'!AL2/'QLD Apr 2016'!AJ2&lt;'QLD Apr 2016'!M2,0,IF($C$5*'QLD Apr 2016'!AL2/'QLD Apr 2016'!AJ2&lt;='QLD Apr 2016'!N2,($C$5*'QLD Apr 2016'!AL2/'QLD Apr 2016'!AJ2-'QLD Apr 2016'!M2)*('QLD Apr 2016'!Y2/100)*'QLD Apr 2016'!AJ2,('QLD Apr 2016'!N2-'QLD Apr 2016'!M2)*('QLD Apr 2016'!Y2/100)*'QLD Apr 2016'!AJ2))</f>
        <v>0</v>
      </c>
      <c r="P8" s="98">
        <f>IF(($C$5*'QLD Apr 2016'!AL2/'QLD Apr 2016'!AJ2&gt;'QLD Apr 2016'!N2),($C$5*'QLD Apr 2016'!AL2/'QLD Apr 2016'!AJ2-'QLD Apr 2016'!N2)*'QLD Apr 2016'!Z2/100*'QLD Apr 2016'!AJ2,0)</f>
        <v>0</v>
      </c>
      <c r="Q8" s="101">
        <f>SUM(D8:P8)</f>
        <v>2876.6059999999998</v>
      </c>
      <c r="R8" s="102">
        <f>'QLD Apr 2016'!AM2</f>
        <v>0</v>
      </c>
      <c r="S8" s="102">
        <f>'QLD Apr 2016'!AN2</f>
        <v>6</v>
      </c>
      <c r="T8" s="102">
        <f>'QLD Apr 2016'!AO2</f>
        <v>0</v>
      </c>
      <c r="U8" s="102">
        <f>'QLD Apr 2016'!AP2</f>
        <v>0</v>
      </c>
      <c r="V8" s="101">
        <f>(Q8-(Q8-D8)*S8/100)</f>
        <v>2730.386</v>
      </c>
      <c r="W8" s="101">
        <f>V8</f>
        <v>2730.386</v>
      </c>
      <c r="X8" s="101">
        <f>V8*1.1</f>
        <v>3003.4246000000003</v>
      </c>
      <c r="Y8" s="101">
        <f>W8*1.1</f>
        <v>3003.4246000000003</v>
      </c>
      <c r="Z8" s="103">
        <f>'QLD Apr 2016'!AW2</f>
        <v>0</v>
      </c>
      <c r="AA8" s="104" t="str">
        <f>'QLD Apr 2016'!AX2</f>
        <v>n</v>
      </c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</row>
    <row r="9" spans="1:142" ht="20" customHeight="1" thickBot="1" x14ac:dyDescent="0.25">
      <c r="A9" s="327"/>
      <c r="B9" s="105" t="str">
        <f>'QLD Apr 2016'!F3</f>
        <v>Origin Energy</v>
      </c>
      <c r="C9" s="105" t="str">
        <f>'QLD Apr 2016'!G3</f>
        <v>Saver</v>
      </c>
      <c r="D9" s="106">
        <f>365*'QLD Apr 2016'!H3/100</f>
        <v>362.73699999999997</v>
      </c>
      <c r="E9" s="107">
        <f>IF($C$5*'QLD Apr 2016'!AK3/'QLD Apr 2016'!AI3&gt;='QLD Apr 2016'!J3,('QLD Apr 2016'!J3*'QLD Apr 2016'!O3/100)*'QLD Apr 2016'!AI3,($C$5*'QLD Apr 2016'!AK3/'QLD Apr 2016'!AI3*'QLD Apr 2016'!O3/100)*'QLD Apr 2016'!AI3)</f>
        <v>1288.5</v>
      </c>
      <c r="F9" s="108">
        <f>IF($C$5*'QLD Apr 2016'!AK3/'QLD Apr 2016'!AI3&lt;'QLD Apr 2016'!J3,0,IF($C$5*'QLD Apr 2016'!AK3/'QLD Apr 2016'!AI3&lt;='QLD Apr 2016'!K3,($C$5*'QLD Apr 2016'!AK3/'QLD Apr 2016'!AI3-'QLD Apr 2016'!J3)*('QLD Apr 2016'!P3/100)*'QLD Apr 2016'!AI3,('QLD Apr 2016'!K3-'QLD Apr 2016'!J3)*('QLD Apr 2016'!P3/100)*'QLD Apr 2016'!AI3))</f>
        <v>0</v>
      </c>
      <c r="G9" s="106">
        <f>IF($C$5*'QLD Apr 2016'!AK3/'QLD Apr 2016'!AI3&lt;'QLD Apr 2016'!K3,0,IF($C$5*'QLD Apr 2016'!AK3/'QLD Apr 2016'!AI3&lt;='QLD Apr 2016'!L3,($C$5*'QLD Apr 2016'!AK3/'QLD Apr 2016'!AI3-'QLD Apr 2016'!K3)*('QLD Apr 2016'!Q3/100)*'QLD Apr 2016'!AI3,('QLD Apr 2016'!L3-'QLD Apr 2016'!K3)*('QLD Apr 2016'!Q3/100)*'QLD Apr 2016'!AI3))</f>
        <v>0</v>
      </c>
      <c r="H9" s="107">
        <f>IF($C$5*'QLD Apr 2016'!AK3/'QLD Apr 2016'!AI3&lt;'QLD Apr 2016'!L3,0,IF($C$5*'QLD Apr 2016'!AK3/'QLD Apr 2016'!AI3&lt;='QLD Apr 2016'!M3,($C$5*'QLD Apr 2016'!AK3/'QLD Apr 2016'!AI3-'QLD Apr 2016'!L3)*('QLD Apr 2016'!R3/100)*'QLD Apr 2016'!AI3,('QLD Apr 2016'!M3-'QLD Apr 2016'!L3)*('QLD Apr 2016'!R3/100)*'QLD Apr 2016'!AI3))</f>
        <v>0</v>
      </c>
      <c r="I9" s="107">
        <f>IF($C$5*'QLD Apr 2016'!AK3/'QLD Apr 2016'!AI3&lt;'QLD Apr 2016'!M3,0,IF($C$5*'QLD Apr 2016'!AK3/'QLD Apr 2016'!AI3&lt;='QLD Apr 2016'!N3,($C$5*'QLD Apr 2016'!AK3/'QLD Apr 2016'!AI3-'QLD Apr 2016'!M3)*('QLD Apr 2016'!S3/100)*'QLD Apr 2016'!AI3,('QLD Apr 2016'!N3-'QLD Apr 2016'!M3)*('QLD Apr 2016'!S3/100)*'QLD Apr 2016'!AI3))</f>
        <v>0</v>
      </c>
      <c r="J9" s="106">
        <f>IF(($C$5*'QLD Apr 2016'!AK3/'QLD Apr 2016'!AI3&gt;'QLD Apr 2016'!N3),($C$5*'QLD Apr 2016'!AK3/'QLD Apr 2016'!AI3-'QLD Apr 2016'!N3)*'QLD Apr 2016'!T3/100*'QLD Apr 2016'!AI3,0)</f>
        <v>0</v>
      </c>
      <c r="K9" s="106">
        <f>IF($C$5*'QLD Apr 2016'!AL3/'QLD Apr 2016'!AJ3&gt;='QLD Apr 2016'!J3,('QLD Apr 2016'!J3*'QLD Apr 2016'!U3/100)*'QLD Apr 2016'!AJ3,($C$5*'QLD Apr 2016'!AL3/'QLD Apr 2016'!AJ3*'QLD Apr 2016'!U3/100)*'QLD Apr 2016'!AJ3)</f>
        <v>1288.5</v>
      </c>
      <c r="L9" s="106">
        <f>IF($C$5*'QLD Apr 2016'!AL3/'QLD Apr 2016'!AJ3&lt;'QLD Apr 2016'!J3,0,IF($C$5*'QLD Apr 2016'!AL3/'QLD Apr 2016'!AJ3&lt;='QLD Apr 2016'!K3,($C$5*'QLD Apr 2016'!AK3/'QLD Apr 2016'!AJ3-'QLD Apr 2016'!J3)*('QLD Apr 2016'!V3/100)*'QLD Apr 2016'!AJ3,('QLD Apr 2016'!K3-'QLD Apr 2016'!J3)*('QLD Apr 2016'!V3/100)*'QLD Apr 2016'!AJ3))</f>
        <v>0</v>
      </c>
      <c r="M9" s="106">
        <f>IF($C$5*'QLD Apr 2016'!AL3/'QLD Apr 2016'!AJ3&lt;'QLD Apr 2016'!K3,0,IF($C$5*'QLD Apr 2016'!AL3/'QLD Apr 2016'!AJ3&lt;='QLD Apr 2016'!L3,($C$5*'QLD Apr 2016'!AL3/'QLD Apr 2016'!AJ3-'QLD Apr 2016'!K3)*('QLD Apr 2016'!W3/100)*'QLD Apr 2016'!AJ3,('QLD Apr 2016'!L3-'QLD Apr 2016'!K3)*('QLD Apr 2016'!W3/100)*'QLD Apr 2016'!AJ3))</f>
        <v>0</v>
      </c>
      <c r="N9" s="106">
        <f>IF($C$5*'QLD Apr 2016'!AL3/'QLD Apr 2016'!AJ3&lt;'QLD Apr 2016'!L3,0,IF($C$5*'QLD Apr 2016'!AL3/'QLD Apr 2016'!AJ3&lt;='QLD Apr 2016'!M3,($C$5*'QLD Apr 2016'!AL3/'QLD Apr 2016'!AJ3-'QLD Apr 2016'!L3)*('QLD Apr 2016'!X3/100)*'QLD Apr 2016'!AJ3,('QLD Apr 2016'!M3-'QLD Apr 2016'!L3)*('QLD Apr 2016'!X3/100)*'QLD Apr 2016'!AJ3))</f>
        <v>0</v>
      </c>
      <c r="O9" s="106">
        <f>IF($C$5*'QLD Apr 2016'!AL3/'QLD Apr 2016'!AJ3&lt;'QLD Apr 2016'!M3,0,IF($C$5*'QLD Apr 2016'!AL3/'QLD Apr 2016'!AJ3&lt;='QLD Apr 2016'!N3,($C$5*'QLD Apr 2016'!AL3/'QLD Apr 2016'!AJ3-'QLD Apr 2016'!M3)*('QLD Apr 2016'!Y3/100)*'QLD Apr 2016'!AJ3,('QLD Apr 2016'!N3-'QLD Apr 2016'!M3)*('QLD Apr 2016'!Y3/100)*'QLD Apr 2016'!AJ3))</f>
        <v>0</v>
      </c>
      <c r="P9" s="106">
        <f>IF(($C$5*'QLD Apr 2016'!AL3/'QLD Apr 2016'!AJ3&gt;'QLD Apr 2016'!N3),($C$5*'QLD Apr 2016'!AL3/'QLD Apr 2016'!AJ3-'QLD Apr 2016'!N3)*'QLD Apr 2016'!Z3/100*'QLD Apr 2016'!AJ3,0)</f>
        <v>0</v>
      </c>
      <c r="Q9" s="109">
        <f t="shared" ref="Q9:Q13" si="0">SUM(D9:P9)</f>
        <v>2939.7370000000001</v>
      </c>
      <c r="R9" s="110">
        <f>'QLD Apr 2016'!AM3</f>
        <v>0</v>
      </c>
      <c r="S9" s="110">
        <f>'QLD Apr 2016'!AN3</f>
        <v>8</v>
      </c>
      <c r="T9" s="110">
        <f>'QLD Apr 2016'!AO3</f>
        <v>0</v>
      </c>
      <c r="U9" s="110">
        <f>'QLD Apr 2016'!AP3</f>
        <v>0</v>
      </c>
      <c r="V9" s="109">
        <f t="shared" ref="V9:V13" si="1">(Q9-(Q9-D9)*S9/100)</f>
        <v>2733.5770000000002</v>
      </c>
      <c r="W9" s="109">
        <f t="shared" ref="W9:W13" si="2">V9</f>
        <v>2733.5770000000002</v>
      </c>
      <c r="X9" s="109">
        <f t="shared" ref="X9:X13" si="3">V9*1.1</f>
        <v>3006.9347000000007</v>
      </c>
      <c r="Y9" s="109">
        <f t="shared" ref="Y9:Y13" si="4">W9*1.1</f>
        <v>3006.9347000000007</v>
      </c>
      <c r="Z9" s="111">
        <f>'QLD Apr 2016'!AW3</f>
        <v>12</v>
      </c>
      <c r="AA9" s="112" t="str">
        <f>'QLD Apr 2016'!AX3</f>
        <v>y</v>
      </c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</row>
    <row r="10" spans="1:142" ht="20" customHeight="1" thickTop="1" x14ac:dyDescent="0.2">
      <c r="A10" s="330" t="str">
        <f>'QLD Apr 2016'!D4</f>
        <v>Envestra Brisbane North</v>
      </c>
      <c r="B10" s="63" t="str">
        <f>'QLD Apr 2016'!F4</f>
        <v>AGL</v>
      </c>
      <c r="C10" s="63" t="str">
        <f>'QLD Apr 2016'!G4</f>
        <v>Savers</v>
      </c>
      <c r="D10" s="98">
        <f>365*'QLD Apr 2016'!H4/100</f>
        <v>257.32499999999999</v>
      </c>
      <c r="E10" s="99">
        <f>IF($C$5*'QLD Apr 2016'!AK4/'QLD Apr 2016'!AI4&gt;='QLD Apr 2016'!J4,('QLD Apr 2016'!J4*'QLD Apr 2016'!O4/100)*'QLD Apr 2016'!AI4,($C$5*'QLD Apr 2016'!AK4/'QLD Apr 2016'!AI4*'QLD Apr 2016'!O4/100)*'QLD Apr 2016'!AI4)</f>
        <v>1289.8799999999999</v>
      </c>
      <c r="F10" s="100">
        <f>IF($C$5*'QLD Apr 2016'!AK4/'QLD Apr 2016'!AI4&lt;'QLD Apr 2016'!J4,0,IF($C$5*'QLD Apr 2016'!AK4/'QLD Apr 2016'!AI4&lt;='QLD Apr 2016'!K4,($C$5*'QLD Apr 2016'!AK4/'QLD Apr 2016'!AI4-'QLD Apr 2016'!J4)*('QLD Apr 2016'!P4/100)*'QLD Apr 2016'!AI4,('QLD Apr 2016'!K4-'QLD Apr 2016'!J4)*('QLD Apr 2016'!P4/100)*'QLD Apr 2016'!AI4))</f>
        <v>484.40000000000009</v>
      </c>
      <c r="G10" s="98">
        <f>IF($C$5*'QLD Apr 2016'!AK4/'QLD Apr 2016'!AI4&lt;'QLD Apr 2016'!K4,0,IF($C$5*'QLD Apr 2016'!AK4/'QLD Apr 2016'!AI4&lt;='QLD Apr 2016'!L4,($C$5*'QLD Apr 2016'!AK4/'QLD Apr 2016'!AI4-'QLD Apr 2016'!K4)*('QLD Apr 2016'!Q4/100)*'QLD Apr 2016'!AI4,('QLD Apr 2016'!L4-'QLD Apr 2016'!K4)*('QLD Apr 2016'!Q4/100)*'QLD Apr 2016'!AI4))</f>
        <v>0</v>
      </c>
      <c r="H10" s="99">
        <f>IF($C$5*'QLD Apr 2016'!AK4/'QLD Apr 2016'!AI4&lt;'QLD Apr 2016'!L4,0,IF($C$5*'QLD Apr 2016'!AK4/'QLD Apr 2016'!AI4&lt;='QLD Apr 2016'!M4,($C$5*'QLD Apr 2016'!AK4/'QLD Apr 2016'!AI4-'QLD Apr 2016'!L4)*('QLD Apr 2016'!R4/100)*'QLD Apr 2016'!AI4,('QLD Apr 2016'!M4-'QLD Apr 2016'!L4)*('QLD Apr 2016'!R4/100)*'QLD Apr 2016'!AI4))</f>
        <v>0</v>
      </c>
      <c r="I10" s="99">
        <f>IF($C$5*'QLD Apr 2016'!AK4/'QLD Apr 2016'!AI4&lt;'QLD Apr 2016'!M4,0,IF($C$5*'QLD Apr 2016'!AK4/'QLD Apr 2016'!AI4&lt;='QLD Apr 2016'!N4,($C$5*'QLD Apr 2016'!AK4/'QLD Apr 2016'!AI4-'QLD Apr 2016'!M4)*('QLD Apr 2016'!S4/100)*'QLD Apr 2016'!AI4,('QLD Apr 2016'!N4-'QLD Apr 2016'!M4)*('QLD Apr 2016'!S4/100)*'QLD Apr 2016'!AI4))</f>
        <v>0</v>
      </c>
      <c r="J10" s="98">
        <f>IF(($C$5*'QLD Apr 2016'!AK4/'QLD Apr 2016'!AI4&gt;'QLD Apr 2016'!N4),($C$5*'QLD Apr 2016'!AK4/'QLD Apr 2016'!AI4-'QLD Apr 2016'!N4)*'QLD Apr 2016'!T4/100*'QLD Apr 2016'!AI4,0)</f>
        <v>0</v>
      </c>
      <c r="K10" s="98">
        <f>IF($C$5*'QLD Apr 2016'!AL4/'QLD Apr 2016'!AJ4&gt;='QLD Apr 2016'!J4,('QLD Apr 2016'!J4*'QLD Apr 2016'!U4/100)*'QLD Apr 2016'!AJ4,($C$5*'QLD Apr 2016'!AL4/'QLD Apr 2016'!AJ4*'QLD Apr 2016'!U4/100)*'QLD Apr 2016'!AJ4)</f>
        <v>1289.8799999999999</v>
      </c>
      <c r="L10" s="98">
        <f>IF($C$5*'QLD Apr 2016'!AL4/'QLD Apr 2016'!AJ4&lt;'QLD Apr 2016'!J4,0,IF($C$5*'QLD Apr 2016'!AL4/'QLD Apr 2016'!AJ4&lt;='QLD Apr 2016'!K4,($C$5*'QLD Apr 2016'!AK4/'QLD Apr 2016'!AJ4-'QLD Apr 2016'!J4)*('QLD Apr 2016'!V4/100)*'QLD Apr 2016'!AJ4,('QLD Apr 2016'!K4-'QLD Apr 2016'!J4)*('QLD Apr 2016'!V4/100)*'QLD Apr 2016'!AJ4))</f>
        <v>484.40000000000009</v>
      </c>
      <c r="M10" s="98">
        <f>IF($C$5*'QLD Apr 2016'!AL4/'QLD Apr 2016'!AJ4&lt;'QLD Apr 2016'!K4,0,IF($C$5*'QLD Apr 2016'!AL4/'QLD Apr 2016'!AJ4&lt;='QLD Apr 2016'!L4,($C$5*'QLD Apr 2016'!AL4/'QLD Apr 2016'!AJ4-'QLD Apr 2016'!K4)*('QLD Apr 2016'!W4/100)*'QLD Apr 2016'!AJ4,('QLD Apr 2016'!L4-'QLD Apr 2016'!K4)*('QLD Apr 2016'!W4/100)*'QLD Apr 2016'!AJ4))</f>
        <v>0</v>
      </c>
      <c r="N10" s="98">
        <f>IF($C$5*'QLD Apr 2016'!AL4/'QLD Apr 2016'!AJ4&lt;'QLD Apr 2016'!L4,0,IF($C$5*'QLD Apr 2016'!AL4/'QLD Apr 2016'!AJ4&lt;='QLD Apr 2016'!M4,($C$5*'QLD Apr 2016'!AL4/'QLD Apr 2016'!AJ4-'QLD Apr 2016'!L4)*('QLD Apr 2016'!X4/100)*'QLD Apr 2016'!AJ4,('QLD Apr 2016'!M4-'QLD Apr 2016'!L4)*('QLD Apr 2016'!X4/100)*'QLD Apr 2016'!AJ4))</f>
        <v>0</v>
      </c>
      <c r="O10" s="98">
        <f>IF($C$5*'QLD Apr 2016'!AL4/'QLD Apr 2016'!AJ4&lt;'QLD Apr 2016'!M4,0,IF($C$5*'QLD Apr 2016'!AL4/'QLD Apr 2016'!AJ4&lt;='QLD Apr 2016'!N4,($C$5*'QLD Apr 2016'!AL4/'QLD Apr 2016'!AJ4-'QLD Apr 2016'!M4)*('QLD Apr 2016'!Y4/100)*'QLD Apr 2016'!AJ4,('QLD Apr 2016'!N4-'QLD Apr 2016'!M4)*('QLD Apr 2016'!Y4/100)*'QLD Apr 2016'!AJ4))</f>
        <v>0</v>
      </c>
      <c r="P10" s="98">
        <f>IF(($C$5*'QLD Apr 2016'!AL4/'QLD Apr 2016'!AJ4&gt;'QLD Apr 2016'!N4),($C$5*'QLD Apr 2016'!AL4/'QLD Apr 2016'!AJ4-'QLD Apr 2016'!N4)*'QLD Apr 2016'!Z4/100*'QLD Apr 2016'!AJ4,0)</f>
        <v>0</v>
      </c>
      <c r="Q10" s="101">
        <f t="shared" si="0"/>
        <v>3805.8849999999998</v>
      </c>
      <c r="R10" s="102">
        <f>'QLD Apr 2016'!AM4</f>
        <v>0</v>
      </c>
      <c r="S10" s="102">
        <f>'QLD Apr 2016'!AN4</f>
        <v>6</v>
      </c>
      <c r="T10" s="102">
        <f>'QLD Apr 2016'!AO4</f>
        <v>0</v>
      </c>
      <c r="U10" s="102">
        <f>'QLD Apr 2016'!AP4</f>
        <v>0</v>
      </c>
      <c r="V10" s="101">
        <f t="shared" si="1"/>
        <v>3592.9713999999999</v>
      </c>
      <c r="W10" s="101">
        <f t="shared" si="2"/>
        <v>3592.9713999999999</v>
      </c>
      <c r="X10" s="101">
        <f t="shared" si="3"/>
        <v>3952.26854</v>
      </c>
      <c r="Y10" s="101">
        <f t="shared" si="4"/>
        <v>3952.26854</v>
      </c>
      <c r="Z10" s="103">
        <f>'QLD Apr 2016'!AW4</f>
        <v>0</v>
      </c>
      <c r="AA10" s="104" t="str">
        <f>'QLD Apr 2016'!AX4</f>
        <v>n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</row>
    <row r="11" spans="1:142" ht="20" customHeight="1" thickBot="1" x14ac:dyDescent="0.25">
      <c r="A11" s="327"/>
      <c r="B11" s="105" t="str">
        <f>'QLD Apr 2016'!F5</f>
        <v>Origin Energy</v>
      </c>
      <c r="C11" s="105" t="str">
        <f>'QLD Apr 2016'!G5</f>
        <v>Saver</v>
      </c>
      <c r="D11" s="106">
        <f>365*'QLD Apr 2016'!H5/100</f>
        <v>235.02349999999998</v>
      </c>
      <c r="E11" s="107">
        <f>IF($C$5*'QLD Apr 2016'!AK5/'QLD Apr 2016'!AI5&gt;='QLD Apr 2016'!J5,('QLD Apr 2016'!J5*'QLD Apr 2016'!O5/100)*'QLD Apr 2016'!AI5,($C$5*'QLD Apr 2016'!AK5/'QLD Apr 2016'!AI5*'QLD Apr 2016'!O5/100)*'QLD Apr 2016'!AI5)</f>
        <v>1355.04</v>
      </c>
      <c r="F11" s="108">
        <f>IF($C$5*'QLD Apr 2016'!AK5/'QLD Apr 2016'!AI5&lt;'QLD Apr 2016'!J5,0,IF($C$5*'QLD Apr 2016'!AK5/'QLD Apr 2016'!AI5&lt;='QLD Apr 2016'!K5,($C$5*'QLD Apr 2016'!AK5/'QLD Apr 2016'!AI5-'QLD Apr 2016'!J5)*('QLD Apr 2016'!P5/100)*'QLD Apr 2016'!AI5,('QLD Apr 2016'!K5-'QLD Apr 2016'!J5)*('QLD Apr 2016'!P5/100)*'QLD Apr 2016'!AI5))</f>
        <v>485.38000000000011</v>
      </c>
      <c r="G11" s="106">
        <f>IF($C$5*'QLD Apr 2016'!AK5/'QLD Apr 2016'!AI5&lt;'QLD Apr 2016'!K5,0,IF($C$5*'QLD Apr 2016'!AK5/'QLD Apr 2016'!AI5&lt;='QLD Apr 2016'!L5,($C$5*'QLD Apr 2016'!AK5/'QLD Apr 2016'!AI5-'QLD Apr 2016'!K5)*('QLD Apr 2016'!Q5/100)*'QLD Apr 2016'!AI5,('QLD Apr 2016'!L5-'QLD Apr 2016'!K5)*('QLD Apr 2016'!Q5/100)*'QLD Apr 2016'!AI5))</f>
        <v>0</v>
      </c>
      <c r="H11" s="107">
        <f>IF($C$5*'QLD Apr 2016'!AK5/'QLD Apr 2016'!AI5&lt;'QLD Apr 2016'!L5,0,IF($C$5*'QLD Apr 2016'!AK5/'QLD Apr 2016'!AI5&lt;='QLD Apr 2016'!M5,($C$5*'QLD Apr 2016'!AK5/'QLD Apr 2016'!AI5-'QLD Apr 2016'!L5)*('QLD Apr 2016'!R5/100)*'QLD Apr 2016'!AI5,('QLD Apr 2016'!M5-'QLD Apr 2016'!L5)*('QLD Apr 2016'!R5/100)*'QLD Apr 2016'!AI5))</f>
        <v>0</v>
      </c>
      <c r="I11" s="107">
        <f>IF($C$5*'QLD Apr 2016'!AK5/'QLD Apr 2016'!AI5&lt;'QLD Apr 2016'!M5,0,IF($C$5*'QLD Apr 2016'!AK5/'QLD Apr 2016'!AI5&lt;='QLD Apr 2016'!N5,($C$5*'QLD Apr 2016'!AK5/'QLD Apr 2016'!AI5-'QLD Apr 2016'!M5)*('QLD Apr 2016'!S5/100)*'QLD Apr 2016'!AI5,('QLD Apr 2016'!N5-'QLD Apr 2016'!M5)*('QLD Apr 2016'!S5/100)*'QLD Apr 2016'!AI5))</f>
        <v>0</v>
      </c>
      <c r="J11" s="106">
        <f>IF(($C$5*'QLD Apr 2016'!AK5/'QLD Apr 2016'!AI5&gt;'QLD Apr 2016'!N5),($C$5*'QLD Apr 2016'!AK5/'QLD Apr 2016'!AI5-'QLD Apr 2016'!N5)*'QLD Apr 2016'!T5/100*'QLD Apr 2016'!AI5,0)</f>
        <v>0</v>
      </c>
      <c r="K11" s="106">
        <f>IF($C$5*'QLD Apr 2016'!AL5/'QLD Apr 2016'!AJ5&gt;='QLD Apr 2016'!J5,('QLD Apr 2016'!J5*'QLD Apr 2016'!U5/100)*'QLD Apr 2016'!AJ5,($C$5*'QLD Apr 2016'!AL5/'QLD Apr 2016'!AJ5*'QLD Apr 2016'!U5/100)*'QLD Apr 2016'!AJ5)</f>
        <v>1355.04</v>
      </c>
      <c r="L11" s="106">
        <f>IF($C$5*'QLD Apr 2016'!AL5/'QLD Apr 2016'!AJ5&lt;'QLD Apr 2016'!J5,0,IF($C$5*'QLD Apr 2016'!AL5/'QLD Apr 2016'!AJ5&lt;='QLD Apr 2016'!K5,($C$5*'QLD Apr 2016'!AK5/'QLD Apr 2016'!AJ5-'QLD Apr 2016'!J5)*('QLD Apr 2016'!V5/100)*'QLD Apr 2016'!AJ5,('QLD Apr 2016'!K5-'QLD Apr 2016'!J5)*('QLD Apr 2016'!V5/100)*'QLD Apr 2016'!AJ5))</f>
        <v>485.38000000000011</v>
      </c>
      <c r="M11" s="106">
        <f>IF($C$5*'QLD Apr 2016'!AL5/'QLD Apr 2016'!AJ5&lt;'QLD Apr 2016'!K5,0,IF($C$5*'QLD Apr 2016'!AL5/'QLD Apr 2016'!AJ5&lt;='QLD Apr 2016'!L5,($C$5*'QLD Apr 2016'!AL5/'QLD Apr 2016'!AJ5-'QLD Apr 2016'!K5)*('QLD Apr 2016'!W5/100)*'QLD Apr 2016'!AJ5,('QLD Apr 2016'!L5-'QLD Apr 2016'!K5)*('QLD Apr 2016'!W5/100)*'QLD Apr 2016'!AJ5))</f>
        <v>0</v>
      </c>
      <c r="N11" s="106">
        <f>IF($C$5*'QLD Apr 2016'!AL5/'QLD Apr 2016'!AJ5&lt;'QLD Apr 2016'!L5,0,IF($C$5*'QLD Apr 2016'!AL5/'QLD Apr 2016'!AJ5&lt;='QLD Apr 2016'!M5,($C$5*'QLD Apr 2016'!AL5/'QLD Apr 2016'!AJ5-'QLD Apr 2016'!L5)*('QLD Apr 2016'!X5/100)*'QLD Apr 2016'!AJ5,('QLD Apr 2016'!M5-'QLD Apr 2016'!L5)*('QLD Apr 2016'!X5/100)*'QLD Apr 2016'!AJ5))</f>
        <v>0</v>
      </c>
      <c r="O11" s="106">
        <f>IF($C$5*'QLD Apr 2016'!AL5/'QLD Apr 2016'!AJ5&lt;'QLD Apr 2016'!M5,0,IF($C$5*'QLD Apr 2016'!AL5/'QLD Apr 2016'!AJ5&lt;='QLD Apr 2016'!N5,($C$5*'QLD Apr 2016'!AL5/'QLD Apr 2016'!AJ5-'QLD Apr 2016'!M5)*('QLD Apr 2016'!Y5/100)*'QLD Apr 2016'!AJ5,('QLD Apr 2016'!N5-'QLD Apr 2016'!M5)*('QLD Apr 2016'!Y5/100)*'QLD Apr 2016'!AJ5))</f>
        <v>0</v>
      </c>
      <c r="P11" s="106">
        <f>IF(($C$5*'QLD Apr 2016'!AL5/'QLD Apr 2016'!AJ5&gt;'QLD Apr 2016'!N5),($C$5*'QLD Apr 2016'!AL5/'QLD Apr 2016'!AJ5-'QLD Apr 2016'!N5)*'QLD Apr 2016'!Z5/100*'QLD Apr 2016'!AJ5,0)</f>
        <v>0</v>
      </c>
      <c r="Q11" s="109">
        <f t="shared" si="0"/>
        <v>3915.8635000000004</v>
      </c>
      <c r="R11" s="110">
        <f>'QLD Apr 2016'!AM5</f>
        <v>0</v>
      </c>
      <c r="S11" s="110">
        <f>'QLD Apr 2016'!AN5</f>
        <v>8</v>
      </c>
      <c r="T11" s="110">
        <f>'QLD Apr 2016'!AO5</f>
        <v>0</v>
      </c>
      <c r="U11" s="110">
        <f>'QLD Apr 2016'!AP5</f>
        <v>0</v>
      </c>
      <c r="V11" s="109">
        <f t="shared" si="1"/>
        <v>3621.3963000000003</v>
      </c>
      <c r="W11" s="109">
        <f t="shared" si="2"/>
        <v>3621.3963000000003</v>
      </c>
      <c r="X11" s="109">
        <f t="shared" si="3"/>
        <v>3983.5359300000009</v>
      </c>
      <c r="Y11" s="109">
        <f t="shared" si="4"/>
        <v>3983.5359300000009</v>
      </c>
      <c r="Z11" s="111">
        <f>'QLD Apr 2016'!AW5</f>
        <v>12</v>
      </c>
      <c r="AA11" s="112" t="str">
        <f>'QLD Apr 2016'!AX5</f>
        <v>y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</row>
    <row r="12" spans="1:142" ht="20" customHeight="1" thickTop="1" thickBot="1" x14ac:dyDescent="0.25">
      <c r="A12" s="129" t="str">
        <f>'QLD Apr 2016'!D6</f>
        <v>Envestra Northern</v>
      </c>
      <c r="B12" s="113" t="str">
        <f>'QLD Apr 2016'!F6</f>
        <v>Origin Energy</v>
      </c>
      <c r="C12" s="113" t="str">
        <f>'QLD Apr 2016'!G6</f>
        <v>Saver</v>
      </c>
      <c r="D12" s="114">
        <f>365*'QLD Apr 2016'!H6/100</f>
        <v>229.14700000000002</v>
      </c>
      <c r="E12" s="115">
        <f>IF($C$5*'QLD Apr 2016'!AK6/'QLD Apr 2016'!AI6&gt;='QLD Apr 2016'!J6,('QLD Apr 2016'!J6*'QLD Apr 2016'!O6/100)*'QLD Apr 2016'!AI6,($C$5*'QLD Apr 2016'!AK6/'QLD Apr 2016'!AI6*'QLD Apr 2016'!O6/100)*'QLD Apr 2016'!AI6)</f>
        <v>1429.92</v>
      </c>
      <c r="F12" s="116">
        <f>IF($C$5*'QLD Apr 2016'!AK6/'QLD Apr 2016'!AI6&lt;'QLD Apr 2016'!J6,0,IF($C$5*'QLD Apr 2016'!AK6/'QLD Apr 2016'!AI6&lt;='QLD Apr 2016'!K6,($C$5*'QLD Apr 2016'!AK6/'QLD Apr 2016'!AI6-'QLD Apr 2016'!J6)*('QLD Apr 2016'!P6/100)*'QLD Apr 2016'!AI6,('QLD Apr 2016'!K6-'QLD Apr 2016'!J6)*('QLD Apr 2016'!P6/100)*'QLD Apr 2016'!AI6))</f>
        <v>520.24000000000012</v>
      </c>
      <c r="G12" s="114">
        <f>IF($C$5*'QLD Apr 2016'!AK6/'QLD Apr 2016'!AI6&lt;'QLD Apr 2016'!K6,0,IF($C$5*'QLD Apr 2016'!AK6/'QLD Apr 2016'!AI6&lt;='QLD Apr 2016'!L6,($C$5*'QLD Apr 2016'!AK6/'QLD Apr 2016'!AI6-'QLD Apr 2016'!K6)*('QLD Apr 2016'!Q6/100)*'QLD Apr 2016'!AI6,('QLD Apr 2016'!L6-'QLD Apr 2016'!K6)*('QLD Apr 2016'!Q6/100)*'QLD Apr 2016'!AI6))</f>
        <v>0</v>
      </c>
      <c r="H12" s="115">
        <f>IF($C$5*'QLD Apr 2016'!AK6/'QLD Apr 2016'!AI6&lt;'QLD Apr 2016'!L6,0,IF($C$5*'QLD Apr 2016'!AK6/'QLD Apr 2016'!AI6&lt;='QLD Apr 2016'!M6,($C$5*'QLD Apr 2016'!AK6/'QLD Apr 2016'!AI6-'QLD Apr 2016'!L6)*('QLD Apr 2016'!R6/100)*'QLD Apr 2016'!AI6,('QLD Apr 2016'!M6-'QLD Apr 2016'!L6)*('QLD Apr 2016'!R6/100)*'QLD Apr 2016'!AI6))</f>
        <v>0</v>
      </c>
      <c r="I12" s="115">
        <f>IF($C$5*'QLD Apr 2016'!AK6/'QLD Apr 2016'!AI6&lt;'QLD Apr 2016'!M6,0,IF($C$5*'QLD Apr 2016'!AK6/'QLD Apr 2016'!AI6&lt;='QLD Apr 2016'!N6,($C$5*'QLD Apr 2016'!AK6/'QLD Apr 2016'!AI6-'QLD Apr 2016'!M6)*('QLD Apr 2016'!S6/100)*'QLD Apr 2016'!AI6,('QLD Apr 2016'!N6-'QLD Apr 2016'!M6)*('QLD Apr 2016'!S6/100)*'QLD Apr 2016'!AI6))</f>
        <v>0</v>
      </c>
      <c r="J12" s="114">
        <f>IF(($C$5*'QLD Apr 2016'!AK6/'QLD Apr 2016'!AI6&gt;'QLD Apr 2016'!N6),($C$5*'QLD Apr 2016'!AK6/'QLD Apr 2016'!AI6-'QLD Apr 2016'!N6)*'QLD Apr 2016'!T6/100*'QLD Apr 2016'!AI6,0)</f>
        <v>0</v>
      </c>
      <c r="K12" s="114">
        <f>IF($C$5*'QLD Apr 2016'!AL6/'QLD Apr 2016'!AJ6&gt;='QLD Apr 2016'!J6,('QLD Apr 2016'!J6*'QLD Apr 2016'!U6/100)*'QLD Apr 2016'!AJ6,($C$5*'QLD Apr 2016'!AL6/'QLD Apr 2016'!AJ6*'QLD Apr 2016'!U6/100)*'QLD Apr 2016'!AJ6)</f>
        <v>1429.92</v>
      </c>
      <c r="L12" s="114">
        <f>IF($C$5*'QLD Apr 2016'!AL6/'QLD Apr 2016'!AJ6&lt;'QLD Apr 2016'!J6,0,IF($C$5*'QLD Apr 2016'!AL6/'QLD Apr 2016'!AJ6&lt;='QLD Apr 2016'!K6,($C$5*'QLD Apr 2016'!AK6/'QLD Apr 2016'!AJ6-'QLD Apr 2016'!J6)*('QLD Apr 2016'!V6/100)*'QLD Apr 2016'!AJ6,('QLD Apr 2016'!K6-'QLD Apr 2016'!J6)*('QLD Apr 2016'!V6/100)*'QLD Apr 2016'!AJ6))</f>
        <v>520.24000000000012</v>
      </c>
      <c r="M12" s="114">
        <f>IF($C$5*'QLD Apr 2016'!AL6/'QLD Apr 2016'!AJ6&lt;'QLD Apr 2016'!K6,0,IF($C$5*'QLD Apr 2016'!AL6/'QLD Apr 2016'!AJ6&lt;='QLD Apr 2016'!L6,($C$5*'QLD Apr 2016'!AL6/'QLD Apr 2016'!AJ6-'QLD Apr 2016'!K6)*('QLD Apr 2016'!W6/100)*'QLD Apr 2016'!AJ6,('QLD Apr 2016'!L6-'QLD Apr 2016'!K6)*('QLD Apr 2016'!W6/100)*'QLD Apr 2016'!AJ6))</f>
        <v>0</v>
      </c>
      <c r="N12" s="114">
        <f>IF($C$5*'QLD Apr 2016'!AL6/'QLD Apr 2016'!AJ6&lt;'QLD Apr 2016'!L6,0,IF($C$5*'QLD Apr 2016'!AL6/'QLD Apr 2016'!AJ6&lt;='QLD Apr 2016'!M6,($C$5*'QLD Apr 2016'!AL6/'QLD Apr 2016'!AJ6-'QLD Apr 2016'!L6)*('QLD Apr 2016'!X6/100)*'QLD Apr 2016'!AJ6,('QLD Apr 2016'!M6-'QLD Apr 2016'!L6)*('QLD Apr 2016'!X6/100)*'QLD Apr 2016'!AJ6))</f>
        <v>0</v>
      </c>
      <c r="O12" s="114">
        <f>IF($C$5*'QLD Apr 2016'!AL6/'QLD Apr 2016'!AJ6&lt;'QLD Apr 2016'!M6,0,IF($C$5*'QLD Apr 2016'!AL6/'QLD Apr 2016'!AJ6&lt;='QLD Apr 2016'!N6,($C$5*'QLD Apr 2016'!AL6/'QLD Apr 2016'!AJ6-'QLD Apr 2016'!M6)*('QLD Apr 2016'!Y6/100)*'QLD Apr 2016'!AJ6,('QLD Apr 2016'!N6-'QLD Apr 2016'!M6)*('QLD Apr 2016'!Y6/100)*'QLD Apr 2016'!AJ6))</f>
        <v>0</v>
      </c>
      <c r="P12" s="114">
        <f>IF(($C$5*'QLD Apr 2016'!AL6/'QLD Apr 2016'!AJ6&gt;'QLD Apr 2016'!N6),($C$5*'QLD Apr 2016'!AL6/'QLD Apr 2016'!AJ6-'QLD Apr 2016'!N6)*'QLD Apr 2016'!Z6/100*'QLD Apr 2016'!AJ6,0)</f>
        <v>0</v>
      </c>
      <c r="Q12" s="117">
        <f t="shared" si="0"/>
        <v>4129.4670000000006</v>
      </c>
      <c r="R12" s="118">
        <f>'QLD Apr 2016'!AM6</f>
        <v>0</v>
      </c>
      <c r="S12" s="118">
        <f>'QLD Apr 2016'!AN6</f>
        <v>8</v>
      </c>
      <c r="T12" s="118">
        <f>'QLD Apr 2016'!AO6</f>
        <v>0</v>
      </c>
      <c r="U12" s="118">
        <f>'QLD Apr 2016'!AP6</f>
        <v>0</v>
      </c>
      <c r="V12" s="117">
        <f t="shared" si="1"/>
        <v>3817.4414000000006</v>
      </c>
      <c r="W12" s="117">
        <f t="shared" si="2"/>
        <v>3817.4414000000006</v>
      </c>
      <c r="X12" s="117">
        <f t="shared" si="3"/>
        <v>4199.1855400000013</v>
      </c>
      <c r="Y12" s="117">
        <f t="shared" si="4"/>
        <v>4199.1855400000013</v>
      </c>
      <c r="Z12" s="119">
        <f>'QLD Apr 2016'!AW6</f>
        <v>12</v>
      </c>
      <c r="AA12" s="120" t="str">
        <f>'QLD Apr 2016'!AX6</f>
        <v>y</v>
      </c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</row>
    <row r="13" spans="1:142" ht="20" customHeight="1" thickTop="1" thickBot="1" x14ac:dyDescent="0.25">
      <c r="A13" s="130" t="str">
        <f>'QLD Apr 2016'!D7</f>
        <v>Envestra Wide Bay</v>
      </c>
      <c r="B13" s="121" t="str">
        <f>'QLD Apr 2016'!F7</f>
        <v>Origin Energy</v>
      </c>
      <c r="C13" s="121" t="str">
        <f>'QLD Apr 2016'!G7</f>
        <v>Saver</v>
      </c>
      <c r="D13" s="122">
        <f>365*'QLD Apr 2016'!H7/100</f>
        <v>210.678</v>
      </c>
      <c r="E13" s="123">
        <f>IF($C$5*'QLD Apr 2016'!AK7/'QLD Apr 2016'!AI7&gt;='QLD Apr 2016'!J7,('QLD Apr 2016'!J7*'QLD Apr 2016'!O7/100)*'QLD Apr 2016'!AI7,($C$5*'QLD Apr 2016'!AK7/'QLD Apr 2016'!AI7*'QLD Apr 2016'!O7/100)*'QLD Apr 2016'!AI7)</f>
        <v>1175.76</v>
      </c>
      <c r="F13" s="124">
        <f>IF($C$5*'QLD Apr 2016'!AK7/'QLD Apr 2016'!AI7&lt;'QLD Apr 2016'!J7,0,IF($C$5*'QLD Apr 2016'!AK7/'QLD Apr 2016'!AI7&lt;='QLD Apr 2016'!K7,($C$5*'QLD Apr 2016'!AK7/'QLD Apr 2016'!AI7-'QLD Apr 2016'!J7)*('QLD Apr 2016'!P7/100)*'QLD Apr 2016'!AI7,('QLD Apr 2016'!K7-'QLD Apr 2016'!J7)*('QLD Apr 2016'!P7/100)*'QLD Apr 2016'!AI7))</f>
        <v>0</v>
      </c>
      <c r="G13" s="122">
        <f>IF($C$5*'QLD Apr 2016'!AK7/'QLD Apr 2016'!AI7&lt;'QLD Apr 2016'!K7,0,IF($C$5*'QLD Apr 2016'!AK7/'QLD Apr 2016'!AI7&lt;='QLD Apr 2016'!L7,($C$5*'QLD Apr 2016'!AK7/'QLD Apr 2016'!AI7-'QLD Apr 2016'!K7)*('QLD Apr 2016'!Q7/100)*'QLD Apr 2016'!AI7,('QLD Apr 2016'!L7-'QLD Apr 2016'!K7)*('QLD Apr 2016'!Q7/100)*'QLD Apr 2016'!AI7))</f>
        <v>0</v>
      </c>
      <c r="H13" s="123">
        <f>IF($C$5*'QLD Apr 2016'!AK7/'QLD Apr 2016'!AI7&lt;'QLD Apr 2016'!L7,0,IF($C$5*'QLD Apr 2016'!AK7/'QLD Apr 2016'!AI7&lt;='QLD Apr 2016'!M7,($C$5*'QLD Apr 2016'!AK7/'QLD Apr 2016'!AI7-'QLD Apr 2016'!L7)*('QLD Apr 2016'!R7/100)*'QLD Apr 2016'!AI7,('QLD Apr 2016'!M7-'QLD Apr 2016'!L7)*('QLD Apr 2016'!R7/100)*'QLD Apr 2016'!AI7))</f>
        <v>0</v>
      </c>
      <c r="I13" s="123">
        <f>IF($C$5*'QLD Apr 2016'!AK7/'QLD Apr 2016'!AI7&lt;'QLD Apr 2016'!M7,0,IF($C$5*'QLD Apr 2016'!AK7/'QLD Apr 2016'!AI7&lt;='QLD Apr 2016'!N7,($C$5*'QLD Apr 2016'!AK7/'QLD Apr 2016'!AI7-'QLD Apr 2016'!M7)*('QLD Apr 2016'!S7/100)*'QLD Apr 2016'!AI7,('QLD Apr 2016'!N7-'QLD Apr 2016'!M7)*('QLD Apr 2016'!S7/100)*'QLD Apr 2016'!AI7))</f>
        <v>0</v>
      </c>
      <c r="J13" s="122">
        <f>IF(($C$5*'QLD Apr 2016'!AK7/'QLD Apr 2016'!AI7&gt;'QLD Apr 2016'!N7),($C$5*'QLD Apr 2016'!AK7/'QLD Apr 2016'!AI7-'QLD Apr 2016'!N7)*'QLD Apr 2016'!T7/100*'QLD Apr 2016'!AI7,0)</f>
        <v>446.04000000000008</v>
      </c>
      <c r="K13" s="122">
        <f>IF($C$5*'QLD Apr 2016'!AL7/'QLD Apr 2016'!AJ7&gt;='QLD Apr 2016'!J7,('QLD Apr 2016'!J7*'QLD Apr 2016'!U7/100)*'QLD Apr 2016'!AJ7,($C$5*'QLD Apr 2016'!AL7/'QLD Apr 2016'!AJ7*'QLD Apr 2016'!U7/100)*'QLD Apr 2016'!AJ7)</f>
        <v>1175.76</v>
      </c>
      <c r="L13" s="122">
        <f>IF($C$5*'QLD Apr 2016'!AL7/'QLD Apr 2016'!AJ7&lt;'QLD Apr 2016'!J7,0,IF($C$5*'QLD Apr 2016'!AL7/'QLD Apr 2016'!AJ7&lt;='QLD Apr 2016'!K7,($C$5*'QLD Apr 2016'!AK7/'QLD Apr 2016'!AJ7-'QLD Apr 2016'!J7)*('QLD Apr 2016'!V7/100)*'QLD Apr 2016'!AJ7,('QLD Apr 2016'!K7-'QLD Apr 2016'!J7)*('QLD Apr 2016'!V7/100)*'QLD Apr 2016'!AJ7))</f>
        <v>0</v>
      </c>
      <c r="M13" s="122">
        <f>IF($C$5*'QLD Apr 2016'!AL7/'QLD Apr 2016'!AJ7&lt;'QLD Apr 2016'!K7,0,IF($C$5*'QLD Apr 2016'!AL7/'QLD Apr 2016'!AJ7&lt;='QLD Apr 2016'!L7,($C$5*'QLD Apr 2016'!AL7/'QLD Apr 2016'!AJ7-'QLD Apr 2016'!K7)*('QLD Apr 2016'!W7/100)*'QLD Apr 2016'!AJ7,('QLD Apr 2016'!L7-'QLD Apr 2016'!K7)*('QLD Apr 2016'!W7/100)*'QLD Apr 2016'!AJ7))</f>
        <v>0</v>
      </c>
      <c r="N13" s="122">
        <f>IF($C$5*'QLD Apr 2016'!AL7/'QLD Apr 2016'!AJ7&lt;'QLD Apr 2016'!L7,0,IF($C$5*'QLD Apr 2016'!AL7/'QLD Apr 2016'!AJ7&lt;='QLD Apr 2016'!M7,($C$5*'QLD Apr 2016'!AL7/'QLD Apr 2016'!AJ7-'QLD Apr 2016'!L7)*('QLD Apr 2016'!X7/100)*'QLD Apr 2016'!AJ7,('QLD Apr 2016'!M7-'QLD Apr 2016'!L7)*('QLD Apr 2016'!X7/100)*'QLD Apr 2016'!AJ7))</f>
        <v>0</v>
      </c>
      <c r="O13" s="122">
        <f>IF($C$5*'QLD Apr 2016'!AL7/'QLD Apr 2016'!AJ7&lt;'QLD Apr 2016'!M7,0,IF($C$5*'QLD Apr 2016'!AL7/'QLD Apr 2016'!AJ7&lt;='QLD Apr 2016'!N7,($C$5*'QLD Apr 2016'!AL7/'QLD Apr 2016'!AJ7-'QLD Apr 2016'!M7)*('QLD Apr 2016'!Y7/100)*'QLD Apr 2016'!AJ7,('QLD Apr 2016'!N7-'QLD Apr 2016'!M7)*('QLD Apr 2016'!Y7/100)*'QLD Apr 2016'!AJ7))</f>
        <v>0</v>
      </c>
      <c r="P13" s="122">
        <f>IF(($C$5*'QLD Apr 2016'!AL7/'QLD Apr 2016'!AJ7&gt;'QLD Apr 2016'!N7),($C$5*'QLD Apr 2016'!AL7/'QLD Apr 2016'!AJ7-'QLD Apr 2016'!N7)*'QLD Apr 2016'!Z7/100*'QLD Apr 2016'!AJ7,0)</f>
        <v>446.04000000000008</v>
      </c>
      <c r="Q13" s="125">
        <f t="shared" si="0"/>
        <v>3454.2780000000002</v>
      </c>
      <c r="R13" s="126">
        <f>'QLD Apr 2016'!AM7</f>
        <v>0</v>
      </c>
      <c r="S13" s="126">
        <f>'QLD Apr 2016'!AN7</f>
        <v>8</v>
      </c>
      <c r="T13" s="126">
        <f>'QLD Apr 2016'!AO7</f>
        <v>0</v>
      </c>
      <c r="U13" s="126">
        <f>'QLD Apr 2016'!AP7</f>
        <v>0</v>
      </c>
      <c r="V13" s="125">
        <f t="shared" si="1"/>
        <v>3194.79</v>
      </c>
      <c r="W13" s="125">
        <f t="shared" si="2"/>
        <v>3194.79</v>
      </c>
      <c r="X13" s="125">
        <f t="shared" si="3"/>
        <v>3514.2690000000002</v>
      </c>
      <c r="Y13" s="125">
        <f t="shared" si="4"/>
        <v>3514.2690000000002</v>
      </c>
      <c r="Z13" s="127">
        <f>'QLD Apr 2016'!AW7</f>
        <v>12</v>
      </c>
      <c r="AA13" s="128" t="str">
        <f>'QLD Apr 2016'!AX7</f>
        <v>y</v>
      </c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</row>
    <row r="14" spans="1:142" x14ac:dyDescent="0.2">
      <c r="A14" s="65"/>
      <c r="B14" s="55"/>
      <c r="C14" s="5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</row>
    <row r="15" spans="1:142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</row>
    <row r="16" spans="1:142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</row>
    <row r="17" spans="1:142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</row>
    <row r="18" spans="1:142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</row>
    <row r="19" spans="1:142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</row>
    <row r="20" spans="1:142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</row>
    <row r="21" spans="1:142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</row>
    <row r="22" spans="1:142" x14ac:dyDescent="0.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</row>
    <row r="23" spans="1:142" x14ac:dyDescent="0.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</row>
    <row r="24" spans="1:142" x14ac:dyDescent="0.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</row>
    <row r="25" spans="1:142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</row>
    <row r="26" spans="1:142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</row>
    <row r="27" spans="1:142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</row>
    <row r="28" spans="1:142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</row>
    <row r="29" spans="1:142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</row>
    <row r="30" spans="1:142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</row>
    <row r="31" spans="1:142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</row>
    <row r="32" spans="1:142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</row>
    <row r="33" spans="1:142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</row>
    <row r="34" spans="1:142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</row>
    <row r="35" spans="1:142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</row>
    <row r="36" spans="1:142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</row>
    <row r="37" spans="1:142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</row>
    <row r="38" spans="1:142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</row>
    <row r="39" spans="1:142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</row>
    <row r="40" spans="1:142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</row>
    <row r="41" spans="1:142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</row>
    <row r="42" spans="1:142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</row>
    <row r="43" spans="1:142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</row>
    <row r="44" spans="1:142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</row>
    <row r="45" spans="1:142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</row>
    <row r="46" spans="1:142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</row>
    <row r="47" spans="1:142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</row>
    <row r="48" spans="1:142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</row>
    <row r="49" spans="1:142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</row>
    <row r="50" spans="1:142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</row>
    <row r="51" spans="1:142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</row>
    <row r="52" spans="1:142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</row>
    <row r="53" spans="1:142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</row>
    <row r="54" spans="1:142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</row>
    <row r="55" spans="1:142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</row>
    <row r="56" spans="1:142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</row>
    <row r="57" spans="1:142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</row>
    <row r="58" spans="1:142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</row>
    <row r="59" spans="1:142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</row>
    <row r="60" spans="1:142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</row>
    <row r="61" spans="1:142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</row>
    <row r="62" spans="1:142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</row>
    <row r="63" spans="1:142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</row>
    <row r="64" spans="1:142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</row>
    <row r="65" spans="1:142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</row>
    <row r="66" spans="1:142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</row>
    <row r="67" spans="1:142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</row>
    <row r="68" spans="1:142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</row>
    <row r="69" spans="1:142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</row>
    <row r="70" spans="1:142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</row>
    <row r="71" spans="1:142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</row>
    <row r="72" spans="1:142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</row>
    <row r="73" spans="1:142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</row>
    <row r="74" spans="1:142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</row>
    <row r="75" spans="1:142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</row>
    <row r="76" spans="1:142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</row>
    <row r="77" spans="1:142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</row>
    <row r="78" spans="1:142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</row>
    <row r="79" spans="1:142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</row>
    <row r="80" spans="1:142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</row>
    <row r="81" spans="1:142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</row>
    <row r="82" spans="1:142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</row>
    <row r="83" spans="1:142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</row>
    <row r="84" spans="1:142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</row>
    <row r="85" spans="1:142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</row>
    <row r="86" spans="1:142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</row>
    <row r="87" spans="1:142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</row>
    <row r="88" spans="1:142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</row>
    <row r="89" spans="1:142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</row>
    <row r="90" spans="1:142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</row>
    <row r="91" spans="1:142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</row>
    <row r="92" spans="1:142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</row>
    <row r="93" spans="1:142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</row>
    <row r="94" spans="1:142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</row>
    <row r="95" spans="1:142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</row>
    <row r="96" spans="1:142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</row>
    <row r="97" spans="1:142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</row>
    <row r="98" spans="1:142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</row>
    <row r="99" spans="1:142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</row>
    <row r="100" spans="1:142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</row>
    <row r="101" spans="1:142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</row>
    <row r="102" spans="1:142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</row>
    <row r="103" spans="1:142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</row>
    <row r="104" spans="1:142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</row>
    <row r="105" spans="1:142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</row>
    <row r="106" spans="1:142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</row>
    <row r="107" spans="1:142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</row>
    <row r="108" spans="1:142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</row>
    <row r="109" spans="1:142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</row>
    <row r="110" spans="1:142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</row>
    <row r="111" spans="1:142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</row>
    <row r="112" spans="1:142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</row>
    <row r="113" spans="1:142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</row>
    <row r="114" spans="1:142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</row>
    <row r="115" spans="1:142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</row>
    <row r="116" spans="1:142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</row>
    <row r="117" spans="1:142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</row>
    <row r="118" spans="1:142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</row>
    <row r="119" spans="1:142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</row>
    <row r="120" spans="1:142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</row>
    <row r="121" spans="1:142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</row>
    <row r="122" spans="1:142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</row>
    <row r="123" spans="1:142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</row>
    <row r="124" spans="1:142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</row>
    <row r="125" spans="1:142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</row>
    <row r="126" spans="1:142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</row>
    <row r="127" spans="1:142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</row>
    <row r="128" spans="1:142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</row>
    <row r="129" spans="1:142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</row>
    <row r="130" spans="1:142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</row>
    <row r="131" spans="1:142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</row>
    <row r="132" spans="1:142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</row>
    <row r="133" spans="1:142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</row>
    <row r="134" spans="1:142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</row>
    <row r="135" spans="1:142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</row>
    <row r="136" spans="1:142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</row>
    <row r="137" spans="1:142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</row>
    <row r="138" spans="1:142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</row>
    <row r="139" spans="1:142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</row>
    <row r="140" spans="1:142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</row>
    <row r="141" spans="1:142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</row>
    <row r="142" spans="1:142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</row>
    <row r="143" spans="1:142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</row>
    <row r="144" spans="1:142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</row>
    <row r="145" spans="1:142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</row>
    <row r="146" spans="1:142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</row>
    <row r="147" spans="1:142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</row>
    <row r="148" spans="1:142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</row>
    <row r="149" spans="1:142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</row>
    <row r="150" spans="1:142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</row>
    <row r="151" spans="1:142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</row>
    <row r="152" spans="1:142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</row>
    <row r="153" spans="1:142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</row>
    <row r="154" spans="1:142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</row>
    <row r="155" spans="1:142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</row>
    <row r="156" spans="1:142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</row>
    <row r="157" spans="1:142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</row>
    <row r="158" spans="1:142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</row>
    <row r="159" spans="1:142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</row>
    <row r="160" spans="1:142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</row>
    <row r="161" spans="1:142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</row>
    <row r="162" spans="1:142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</row>
    <row r="163" spans="1:142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</row>
    <row r="164" spans="1:142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</row>
    <row r="165" spans="1:142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</row>
    <row r="166" spans="1:142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</row>
    <row r="167" spans="1:142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</row>
    <row r="168" spans="1:142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</row>
    <row r="169" spans="1:142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</row>
    <row r="170" spans="1:142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</row>
    <row r="171" spans="1:142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</row>
    <row r="172" spans="1:142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</row>
    <row r="173" spans="1:142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</row>
    <row r="174" spans="1:142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</row>
    <row r="175" spans="1:142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</row>
    <row r="176" spans="1:142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</row>
    <row r="177" spans="1:142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</row>
    <row r="178" spans="1:142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</row>
    <row r="179" spans="1:142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</row>
    <row r="180" spans="1:142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</row>
    <row r="181" spans="1:142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</row>
    <row r="182" spans="1:142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</row>
    <row r="183" spans="1:142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</row>
    <row r="184" spans="1:142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</row>
    <row r="185" spans="1:142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</row>
    <row r="186" spans="1:142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</row>
    <row r="187" spans="1:142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</row>
    <row r="188" spans="1:142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</row>
    <row r="189" spans="1:142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</row>
    <row r="190" spans="1:142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</row>
    <row r="191" spans="1:142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</row>
    <row r="192" spans="1:142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</row>
    <row r="193" spans="1:142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</row>
    <row r="194" spans="1:142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</row>
    <row r="195" spans="1:142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</row>
    <row r="196" spans="1:142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</row>
    <row r="197" spans="1:142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</row>
    <row r="198" spans="1:142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</row>
    <row r="199" spans="1:142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</row>
    <row r="200" spans="1:142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</row>
    <row r="201" spans="1:142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</row>
    <row r="202" spans="1:142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</row>
    <row r="203" spans="1:142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</row>
    <row r="204" spans="1:142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</row>
    <row r="205" spans="1:142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</row>
    <row r="206" spans="1:142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</row>
    <row r="207" spans="1:142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</row>
    <row r="208" spans="1:142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</row>
    <row r="209" spans="1:142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</row>
    <row r="210" spans="1:142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</row>
    <row r="211" spans="1:142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</row>
    <row r="212" spans="1:142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</row>
    <row r="213" spans="1:142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</row>
    <row r="214" spans="1:142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</row>
    <row r="215" spans="1:142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</row>
    <row r="216" spans="1:142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</row>
    <row r="217" spans="1:142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</row>
    <row r="218" spans="1:142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</row>
    <row r="219" spans="1:142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</row>
    <row r="220" spans="1:142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</row>
    <row r="221" spans="1:142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</row>
    <row r="222" spans="1:142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</row>
    <row r="223" spans="1:142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</row>
    <row r="224" spans="1:142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</row>
    <row r="225" spans="1:142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</row>
    <row r="226" spans="1:142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</row>
    <row r="227" spans="1:142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</row>
    <row r="228" spans="1:142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</row>
    <row r="229" spans="1:142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</row>
    <row r="230" spans="1:142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</row>
    <row r="231" spans="1:142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</row>
    <row r="232" spans="1:142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</row>
    <row r="233" spans="1:142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</row>
    <row r="234" spans="1:142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</row>
    <row r="235" spans="1:142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</row>
    <row r="236" spans="1:142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</row>
    <row r="237" spans="1:142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</row>
    <row r="238" spans="1:142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</row>
    <row r="239" spans="1:142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</row>
    <row r="240" spans="1:142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</row>
    <row r="241" spans="1:142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</row>
    <row r="242" spans="1:142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</row>
    <row r="243" spans="1:142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</row>
    <row r="244" spans="1:142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</row>
    <row r="245" spans="1:142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</row>
    <row r="246" spans="1:142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</row>
    <row r="247" spans="1:142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</row>
    <row r="248" spans="1:142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</row>
    <row r="249" spans="1:142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</row>
    <row r="250" spans="1:142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</row>
    <row r="251" spans="1:142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</row>
    <row r="252" spans="1:142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</row>
    <row r="253" spans="1:142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</row>
    <row r="254" spans="1:142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</row>
    <row r="255" spans="1:142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</row>
    <row r="256" spans="1:142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</row>
    <row r="257" spans="1:142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</row>
    <row r="258" spans="1:142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</row>
    <row r="259" spans="1:142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</row>
    <row r="260" spans="1:142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</row>
    <row r="261" spans="1:142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</row>
    <row r="262" spans="1:142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</row>
    <row r="263" spans="1:142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</row>
    <row r="264" spans="1:142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</row>
    <row r="265" spans="1:142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</row>
    <row r="266" spans="1:142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</row>
    <row r="267" spans="1:142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</row>
    <row r="268" spans="1:142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</row>
    <row r="269" spans="1:142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</row>
    <row r="270" spans="1:142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</row>
    <row r="271" spans="1:142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</row>
    <row r="272" spans="1:142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</row>
    <row r="273" spans="1:142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</row>
    <row r="274" spans="1:142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</row>
    <row r="275" spans="1:142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</row>
    <row r="276" spans="1:142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</row>
    <row r="277" spans="1:142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</row>
    <row r="278" spans="1:142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</row>
    <row r="279" spans="1:142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</row>
    <row r="280" spans="1:142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</row>
    <row r="281" spans="1:142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</row>
    <row r="282" spans="1:142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</row>
    <row r="283" spans="1:142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</row>
    <row r="284" spans="1:142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</row>
    <row r="285" spans="1:142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</row>
    <row r="286" spans="1:142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</row>
    <row r="287" spans="1:142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</row>
    <row r="288" spans="1:142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</row>
    <row r="289" spans="1:142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</row>
    <row r="290" spans="1:142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</row>
    <row r="291" spans="1:142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</row>
    <row r="292" spans="1:142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</row>
    <row r="293" spans="1:142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</row>
    <row r="294" spans="1:142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</row>
    <row r="295" spans="1:142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</row>
    <row r="296" spans="1:142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</row>
    <row r="297" spans="1:142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</row>
    <row r="298" spans="1:142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</row>
    <row r="299" spans="1:142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</row>
    <row r="300" spans="1:142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</row>
    <row r="301" spans="1:142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</row>
    <row r="302" spans="1:142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</row>
    <row r="303" spans="1:142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</row>
    <row r="304" spans="1:142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</row>
    <row r="305" spans="1:142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</row>
    <row r="306" spans="1:142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</row>
    <row r="307" spans="1:142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</row>
    <row r="308" spans="1:142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</row>
    <row r="309" spans="1:142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</row>
    <row r="310" spans="1:142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</row>
    <row r="311" spans="1:142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</row>
    <row r="312" spans="1:142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</row>
    <row r="313" spans="1:142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</row>
    <row r="314" spans="1:142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</row>
    <row r="315" spans="1:142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</row>
    <row r="316" spans="1:142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</row>
    <row r="317" spans="1:142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</row>
    <row r="318" spans="1:142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</row>
    <row r="319" spans="1:142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</row>
    <row r="320" spans="1:142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</row>
    <row r="321" spans="1:142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</row>
    <row r="322" spans="1:142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</row>
    <row r="323" spans="1:142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</row>
    <row r="324" spans="1:142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</row>
    <row r="325" spans="1:142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</row>
    <row r="326" spans="1:142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</row>
    <row r="327" spans="1:142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</row>
    <row r="328" spans="1:142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</row>
    <row r="329" spans="1:142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</row>
    <row r="330" spans="1:142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</row>
    <row r="331" spans="1:142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</row>
    <row r="332" spans="1:142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</row>
    <row r="333" spans="1:142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</row>
    <row r="334" spans="1:142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</row>
    <row r="335" spans="1:142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</row>
    <row r="336" spans="1:142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</row>
    <row r="337" spans="1:142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</row>
    <row r="338" spans="1:142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</row>
    <row r="339" spans="1:142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</row>
    <row r="340" spans="1:142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</row>
    <row r="341" spans="1:142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</row>
    <row r="342" spans="1:142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</row>
    <row r="343" spans="1:142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</row>
    <row r="344" spans="1:142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</row>
    <row r="345" spans="1:142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</row>
    <row r="346" spans="1:142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</row>
    <row r="347" spans="1:142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</row>
    <row r="348" spans="1:142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</row>
    <row r="349" spans="1:142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</row>
    <row r="350" spans="1:142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</row>
    <row r="351" spans="1:142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</row>
    <row r="352" spans="1:142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</row>
    <row r="353" spans="1:142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</row>
    <row r="354" spans="1:142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</row>
    <row r="355" spans="1:142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</row>
    <row r="356" spans="1:142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</row>
    <row r="357" spans="1:142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</row>
    <row r="358" spans="1:142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</row>
    <row r="359" spans="1:142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</row>
    <row r="360" spans="1:142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</row>
    <row r="361" spans="1:142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</row>
    <row r="362" spans="1:142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</row>
    <row r="363" spans="1:142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</row>
    <row r="364" spans="1:142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</row>
    <row r="365" spans="1:142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</row>
    <row r="366" spans="1:142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</row>
    <row r="367" spans="1:142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</row>
    <row r="368" spans="1:142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</row>
    <row r="369" spans="1:142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</row>
    <row r="370" spans="1:142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</row>
    <row r="371" spans="1:142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</row>
    <row r="372" spans="1:142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</row>
    <row r="373" spans="1:142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</row>
    <row r="374" spans="1:142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</row>
    <row r="375" spans="1:142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</row>
    <row r="376" spans="1:142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</row>
    <row r="377" spans="1:142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</row>
    <row r="378" spans="1:142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</row>
    <row r="379" spans="1:142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</row>
    <row r="380" spans="1:142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</row>
    <row r="381" spans="1:142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</row>
    <row r="382" spans="1:142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</row>
    <row r="383" spans="1:142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</row>
    <row r="384" spans="1:142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</row>
    <row r="385" spans="1:142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</row>
    <row r="386" spans="1:142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</row>
    <row r="387" spans="1:142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</row>
    <row r="388" spans="1:142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</row>
    <row r="389" spans="1:142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</row>
    <row r="390" spans="1:142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</row>
    <row r="391" spans="1:142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</row>
    <row r="392" spans="1:142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</row>
    <row r="393" spans="1:142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</row>
    <row r="394" spans="1:142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</row>
    <row r="395" spans="1:142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</row>
    <row r="396" spans="1:142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</row>
    <row r="397" spans="1:142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</row>
    <row r="398" spans="1:142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</row>
    <row r="399" spans="1:142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</row>
    <row r="400" spans="1:142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</row>
    <row r="401" spans="1:142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</row>
    <row r="402" spans="1:142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</row>
    <row r="403" spans="1:142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</row>
    <row r="404" spans="1:142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</row>
    <row r="405" spans="1:142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</row>
    <row r="406" spans="1:142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</row>
    <row r="407" spans="1:142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</row>
    <row r="408" spans="1:142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</row>
    <row r="409" spans="1:142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</row>
    <row r="410" spans="1:142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</row>
    <row r="411" spans="1:142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</row>
  </sheetData>
  <sheetProtection algorithmName="SHA-512" hashValue="yFgeymO79s1wBUndZ1hpe9bGX6fJtSmtNoU+4Yc3moD68KUvAgWWDQJy0TjQDBGjuqUS/UBtyqGbv1/tHpD+Pg==" saltValue="EmTRWm98OaDUUSn/782HkA==" spinCount="100000" sheet="1" objects="1" scenarios="1"/>
  <mergeCells count="2">
    <mergeCell ref="A8:A9"/>
    <mergeCell ref="A10:A11"/>
  </mergeCells>
  <phoneticPr fontId="3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F2F0-DD59-4349-ADC8-25542FA8C812}">
  <sheetPr codeName="Sheet31"/>
  <dimension ref="A1:BR15"/>
  <sheetViews>
    <sheetView zoomScale="140" zoomScaleNormal="140" zoomScalePageLayoutView="120" workbookViewId="0">
      <pane xSplit="7" ySplit="1" topLeftCell="T2" activePane="bottomRight" state="frozen"/>
      <selection activeCell="Z30" sqref="Z30"/>
      <selection pane="topRight" activeCell="Z30" sqref="Z30"/>
      <selection pane="bottomLeft" activeCell="Z30" sqref="Z30"/>
      <selection pane="bottomRight" activeCell="Z30" sqref="Z30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295">
        <v>45210</v>
      </c>
      <c r="C2" s="19" t="s">
        <v>141</v>
      </c>
      <c r="D2" s="19" t="s">
        <v>142</v>
      </c>
      <c r="E2" s="19">
        <v>45204</v>
      </c>
      <c r="F2" s="19" t="s">
        <v>143</v>
      </c>
      <c r="G2" s="19" t="s">
        <v>249</v>
      </c>
      <c r="H2" s="143">
        <v>149.80909090909088</v>
      </c>
      <c r="I2" s="20"/>
      <c r="J2" s="20"/>
      <c r="K2" s="28"/>
      <c r="L2" s="54"/>
      <c r="M2" s="54"/>
      <c r="N2" s="54"/>
      <c r="O2" s="54"/>
      <c r="P2" s="54"/>
      <c r="Q2" s="20"/>
      <c r="R2" s="20"/>
      <c r="S2" s="20"/>
      <c r="T2" s="20"/>
      <c r="U2" s="20"/>
      <c r="V2" s="20"/>
      <c r="W2" s="143">
        <v>3.4363636363636361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3.4363636363636361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0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9" t="s">
        <v>256</v>
      </c>
      <c r="BR2" s="145" t="s">
        <v>298</v>
      </c>
    </row>
    <row r="3" spans="1:70" x14ac:dyDescent="0.2">
      <c r="A3" s="20">
        <v>2</v>
      </c>
      <c r="B3" s="295">
        <v>45210</v>
      </c>
      <c r="C3" s="19" t="s">
        <v>141</v>
      </c>
      <c r="D3" s="19" t="s">
        <v>142</v>
      </c>
      <c r="E3" s="19">
        <v>45139</v>
      </c>
      <c r="F3" s="19" t="s">
        <v>147</v>
      </c>
      <c r="G3" s="19" t="s">
        <v>258</v>
      </c>
      <c r="H3" s="143">
        <v>124.45454545454545</v>
      </c>
      <c r="I3" s="20"/>
      <c r="J3" s="20"/>
      <c r="K3" s="28" t="s">
        <v>144</v>
      </c>
      <c r="L3" s="144">
        <v>102000</v>
      </c>
      <c r="M3" s="144"/>
      <c r="N3" s="144"/>
      <c r="O3" s="144"/>
      <c r="P3" s="144"/>
      <c r="Q3" s="20"/>
      <c r="R3" s="20"/>
      <c r="S3" s="20"/>
      <c r="T3" s="20"/>
      <c r="U3" s="20"/>
      <c r="V3" s="20"/>
      <c r="W3" s="143">
        <v>3.5727272727272728</v>
      </c>
      <c r="X3" s="143">
        <v>2.9090909090909092</v>
      </c>
      <c r="Y3" s="143">
        <v>0</v>
      </c>
      <c r="Z3" s="143">
        <v>0</v>
      </c>
      <c r="AA3" s="143">
        <v>0</v>
      </c>
      <c r="AB3" s="143">
        <v>0</v>
      </c>
      <c r="AC3" s="143">
        <v>3.5727272727272728</v>
      </c>
      <c r="AD3" s="143">
        <v>2.9090909090909092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0</v>
      </c>
      <c r="BG3" s="30" t="s">
        <v>145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9"/>
      <c r="BR3" s="145" t="s">
        <v>289</v>
      </c>
    </row>
    <row r="4" spans="1:70" x14ac:dyDescent="0.2">
      <c r="A4" s="20">
        <v>3</v>
      </c>
      <c r="B4" s="295">
        <v>45210</v>
      </c>
      <c r="C4" s="19" t="s">
        <v>141</v>
      </c>
      <c r="D4" s="19" t="s">
        <v>142</v>
      </c>
      <c r="E4" s="19">
        <v>45108</v>
      </c>
      <c r="F4" s="19" t="s">
        <v>155</v>
      </c>
      <c r="G4" s="19" t="s">
        <v>156</v>
      </c>
      <c r="H4" s="143">
        <v>128</v>
      </c>
      <c r="I4" s="20"/>
      <c r="J4" s="20"/>
      <c r="K4" s="28" t="s">
        <v>144</v>
      </c>
      <c r="L4" s="144">
        <v>102000</v>
      </c>
      <c r="M4" s="144">
        <v>498000</v>
      </c>
      <c r="N4" s="144"/>
      <c r="O4" s="144"/>
      <c r="P4" s="144"/>
      <c r="Q4" s="20"/>
      <c r="R4" s="20"/>
      <c r="S4" s="20"/>
      <c r="T4" s="20"/>
      <c r="U4" s="20"/>
      <c r="V4" s="20"/>
      <c r="W4" s="143">
        <v>3.5909090909090908</v>
      </c>
      <c r="X4" s="143">
        <v>2.7</v>
      </c>
      <c r="Y4" s="143">
        <v>2.3818181818181818</v>
      </c>
      <c r="Z4" s="143">
        <v>0</v>
      </c>
      <c r="AA4" s="143">
        <v>0</v>
      </c>
      <c r="AB4" s="143">
        <v>0</v>
      </c>
      <c r="AC4" s="143">
        <v>3.5909090909090908</v>
      </c>
      <c r="AD4" s="143">
        <v>2.7</v>
      </c>
      <c r="AE4" s="143">
        <v>2.3818181818181818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9"/>
      <c r="BR4" s="145" t="s">
        <v>290</v>
      </c>
    </row>
    <row r="5" spans="1:70" x14ac:dyDescent="0.2">
      <c r="A5" s="20"/>
      <c r="B5" s="295">
        <v>45210</v>
      </c>
      <c r="C5" s="19" t="s">
        <v>141</v>
      </c>
      <c r="D5" s="19" t="s">
        <v>142</v>
      </c>
      <c r="E5" s="19">
        <v>45174</v>
      </c>
      <c r="F5" s="19" t="s">
        <v>193</v>
      </c>
      <c r="G5" s="19" t="s">
        <v>194</v>
      </c>
      <c r="H5" s="143">
        <v>123.66363636363636</v>
      </c>
      <c r="I5" s="20"/>
      <c r="J5" s="20"/>
      <c r="K5" s="28" t="s">
        <v>144</v>
      </c>
      <c r="L5" s="144">
        <v>102000</v>
      </c>
      <c r="M5" s="144">
        <v>498000</v>
      </c>
      <c r="N5" s="144"/>
      <c r="O5" s="144"/>
      <c r="P5" s="144"/>
      <c r="Q5" s="20"/>
      <c r="R5" s="20"/>
      <c r="S5" s="20"/>
      <c r="T5" s="20"/>
      <c r="U5" s="20"/>
      <c r="V5" s="20"/>
      <c r="W5" s="143">
        <v>3.5727272727272728</v>
      </c>
      <c r="X5" s="143">
        <v>2.9</v>
      </c>
      <c r="Y5" s="143">
        <v>2.9</v>
      </c>
      <c r="Z5" s="143">
        <v>0</v>
      </c>
      <c r="AA5" s="143">
        <v>0</v>
      </c>
      <c r="AB5" s="143">
        <v>0</v>
      </c>
      <c r="AC5" s="143">
        <v>3.5727272727272728</v>
      </c>
      <c r="AD5" s="143">
        <v>2.9</v>
      </c>
      <c r="AE5" s="143">
        <v>2.9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9"/>
      <c r="BR5" s="145" t="s">
        <v>291</v>
      </c>
    </row>
    <row r="6" spans="1:70" x14ac:dyDescent="0.2">
      <c r="A6" s="20"/>
      <c r="B6" s="295">
        <v>45210</v>
      </c>
      <c r="C6" s="19" t="s">
        <v>141</v>
      </c>
      <c r="D6" s="19" t="s">
        <v>142</v>
      </c>
      <c r="E6" s="19">
        <v>45108</v>
      </c>
      <c r="F6" s="19" t="s">
        <v>218</v>
      </c>
      <c r="G6" s="19" t="s">
        <v>219</v>
      </c>
      <c r="H6" s="143">
        <v>137.47272727272727</v>
      </c>
      <c r="I6" s="20"/>
      <c r="J6" s="20"/>
      <c r="K6" s="28" t="s">
        <v>144</v>
      </c>
      <c r="L6" s="144">
        <v>102000</v>
      </c>
      <c r="M6" s="144">
        <v>498000</v>
      </c>
      <c r="N6" s="144"/>
      <c r="O6" s="144"/>
      <c r="P6" s="144"/>
      <c r="Q6" s="20"/>
      <c r="R6" s="20"/>
      <c r="S6" s="20"/>
      <c r="T6" s="20"/>
      <c r="U6" s="20"/>
      <c r="V6" s="20"/>
      <c r="W6" s="143">
        <v>4.4272727272727268</v>
      </c>
      <c r="X6" s="143">
        <v>4.4272727272727268</v>
      </c>
      <c r="Y6" s="143">
        <v>4.4272727272727268</v>
      </c>
      <c r="Z6" s="143">
        <v>0</v>
      </c>
      <c r="AA6" s="143">
        <v>0</v>
      </c>
      <c r="AB6" s="143">
        <v>0</v>
      </c>
      <c r="AC6" s="143">
        <v>4.4272727272727268</v>
      </c>
      <c r="AD6" s="143">
        <v>4.4272727272727268</v>
      </c>
      <c r="AE6" s="143">
        <v>4.4272727272727268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9"/>
      <c r="BR6" s="145" t="s">
        <v>292</v>
      </c>
    </row>
    <row r="7" spans="1:70" x14ac:dyDescent="0.2">
      <c r="A7" s="20">
        <v>4</v>
      </c>
      <c r="B7" s="295">
        <v>45210</v>
      </c>
      <c r="C7" s="19" t="s">
        <v>141</v>
      </c>
      <c r="D7" s="19" t="s">
        <v>148</v>
      </c>
      <c r="E7" s="19">
        <v>45204</v>
      </c>
      <c r="F7" s="19" t="s">
        <v>143</v>
      </c>
      <c r="G7" s="19" t="s">
        <v>249</v>
      </c>
      <c r="H7" s="143">
        <v>75.545454545454533</v>
      </c>
      <c r="I7" s="20"/>
      <c r="J7" s="20"/>
      <c r="K7" s="28"/>
      <c r="L7" s="54"/>
      <c r="M7" s="54"/>
      <c r="N7" s="54"/>
      <c r="O7" s="54"/>
      <c r="P7" s="54"/>
      <c r="Q7" s="20"/>
      <c r="R7" s="20"/>
      <c r="S7" s="20"/>
      <c r="T7" s="20"/>
      <c r="U7" s="20"/>
      <c r="V7" s="20"/>
      <c r="W7" s="143">
        <v>4.1181818181818182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4.1181818181818182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12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9" t="s">
        <v>256</v>
      </c>
      <c r="BR7" s="145" t="s">
        <v>297</v>
      </c>
    </row>
    <row r="8" spans="1:70" x14ac:dyDescent="0.2">
      <c r="A8" s="20">
        <v>5</v>
      </c>
      <c r="B8" s="295">
        <v>45210</v>
      </c>
      <c r="C8" s="19" t="s">
        <v>141</v>
      </c>
      <c r="D8" s="19" t="s">
        <v>148</v>
      </c>
      <c r="E8" s="19">
        <v>45139</v>
      </c>
      <c r="F8" s="19" t="s">
        <v>147</v>
      </c>
      <c r="G8" s="19" t="s">
        <v>258</v>
      </c>
      <c r="H8" s="143">
        <v>72.72727272727272</v>
      </c>
      <c r="I8" s="20"/>
      <c r="J8" s="20"/>
      <c r="K8" s="28" t="s">
        <v>144</v>
      </c>
      <c r="L8" s="144">
        <v>12000</v>
      </c>
      <c r="M8" s="144">
        <v>420000</v>
      </c>
      <c r="N8" s="144"/>
      <c r="O8" s="144"/>
      <c r="P8" s="144"/>
      <c r="Q8" s="20"/>
      <c r="R8" s="20"/>
      <c r="S8" s="20"/>
      <c r="T8" s="20"/>
      <c r="U8" s="20"/>
      <c r="V8" s="20"/>
      <c r="W8" s="143">
        <v>4.4454545454545444</v>
      </c>
      <c r="X8" s="143">
        <v>3.9363636363636361</v>
      </c>
      <c r="Y8" s="143">
        <v>3.2181818181818178</v>
      </c>
      <c r="Z8" s="143">
        <v>0</v>
      </c>
      <c r="AA8" s="143">
        <v>0</v>
      </c>
      <c r="AB8" s="143">
        <v>0</v>
      </c>
      <c r="AC8" s="143">
        <v>4.4454545454545444</v>
      </c>
      <c r="AD8" s="143">
        <v>3.9363636363636361</v>
      </c>
      <c r="AE8" s="143">
        <v>3.2181818181818178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0</v>
      </c>
      <c r="BG8" s="30" t="s">
        <v>145</v>
      </c>
      <c r="BH8" s="30">
        <v>12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9"/>
      <c r="BR8" s="145" t="s">
        <v>285</v>
      </c>
    </row>
    <row r="9" spans="1:70" x14ac:dyDescent="0.2">
      <c r="A9" s="20">
        <v>6</v>
      </c>
      <c r="B9" s="295">
        <v>45210</v>
      </c>
      <c r="C9" s="19" t="s">
        <v>141</v>
      </c>
      <c r="D9" s="19" t="s">
        <v>148</v>
      </c>
      <c r="E9" s="19">
        <v>45108</v>
      </c>
      <c r="F9" s="19" t="s">
        <v>155</v>
      </c>
      <c r="G9" s="19" t="s">
        <v>156</v>
      </c>
      <c r="H9" s="143">
        <v>92</v>
      </c>
      <c r="I9" s="20"/>
      <c r="J9" s="20"/>
      <c r="K9" s="28" t="s">
        <v>144</v>
      </c>
      <c r="L9" s="144">
        <v>12000</v>
      </c>
      <c r="M9" s="144">
        <v>18000</v>
      </c>
      <c r="N9" s="144">
        <v>30000</v>
      </c>
      <c r="O9" s="144">
        <v>60000</v>
      </c>
      <c r="P9" s="146"/>
      <c r="Q9" s="20"/>
      <c r="R9" s="20"/>
      <c r="S9" s="20"/>
      <c r="T9" s="20"/>
      <c r="U9" s="20"/>
      <c r="V9" s="20"/>
      <c r="W9" s="143">
        <v>4.2</v>
      </c>
      <c r="X9" s="143">
        <v>3.836363636363636</v>
      </c>
      <c r="Y9" s="143">
        <v>3.7363636363636363</v>
      </c>
      <c r="Z9" s="143">
        <v>3.5999999999999996</v>
      </c>
      <c r="AA9" s="143">
        <v>3.1363636363636362</v>
      </c>
      <c r="AB9" s="143">
        <v>0</v>
      </c>
      <c r="AC9" s="143">
        <v>4.2</v>
      </c>
      <c r="AD9" s="143">
        <v>3.836363636363636</v>
      </c>
      <c r="AE9" s="143">
        <v>3.7363636363636363</v>
      </c>
      <c r="AF9" s="143">
        <v>3.5999999999999996</v>
      </c>
      <c r="AG9" s="143">
        <v>3.1363636363636362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9"/>
      <c r="BR9" s="145" t="s">
        <v>286</v>
      </c>
    </row>
    <row r="10" spans="1:70" x14ac:dyDescent="0.2">
      <c r="A10" s="20"/>
      <c r="B10" s="295">
        <v>45210</v>
      </c>
      <c r="C10" s="19" t="s">
        <v>141</v>
      </c>
      <c r="D10" s="19" t="s">
        <v>148</v>
      </c>
      <c r="E10" s="19">
        <v>45174</v>
      </c>
      <c r="F10" s="19" t="s">
        <v>193</v>
      </c>
      <c r="G10" s="19" t="s">
        <v>194</v>
      </c>
      <c r="H10" s="143">
        <v>72.627272727272725</v>
      </c>
      <c r="I10" s="20"/>
      <c r="J10" s="20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20"/>
      <c r="R10" s="20"/>
      <c r="S10" s="20"/>
      <c r="T10" s="20"/>
      <c r="U10" s="20"/>
      <c r="V10" s="20"/>
      <c r="W10" s="143">
        <v>4.4363636363636356</v>
      </c>
      <c r="X10" s="143">
        <v>3.9363636363636361</v>
      </c>
      <c r="Y10" s="143">
        <v>3.9363636363636361</v>
      </c>
      <c r="Z10" s="143">
        <v>3.9363636363636361</v>
      </c>
      <c r="AA10" s="143">
        <v>3.9363636363636361</v>
      </c>
      <c r="AB10" s="143">
        <v>3.2181818181818178</v>
      </c>
      <c r="AC10" s="143">
        <v>4.4363636363636356</v>
      </c>
      <c r="AD10" s="143">
        <v>3.9363636363636361</v>
      </c>
      <c r="AE10" s="143">
        <v>3.9363636363636361</v>
      </c>
      <c r="AF10" s="143">
        <v>3.9363636363636361</v>
      </c>
      <c r="AG10" s="143">
        <v>3.9363636363636361</v>
      </c>
      <c r="AH10" s="143">
        <v>3.2181818181818178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9"/>
      <c r="BR10" s="145" t="s">
        <v>287</v>
      </c>
    </row>
    <row r="11" spans="1:70" x14ac:dyDescent="0.2">
      <c r="A11" s="20"/>
      <c r="B11" s="295">
        <v>45210</v>
      </c>
      <c r="C11" s="19" t="s">
        <v>141</v>
      </c>
      <c r="D11" s="19" t="s">
        <v>148</v>
      </c>
      <c r="E11" s="19">
        <v>45108</v>
      </c>
      <c r="F11" s="19" t="s">
        <v>218</v>
      </c>
      <c r="G11" s="19" t="s">
        <v>219</v>
      </c>
      <c r="H11" s="143">
        <v>75.499999999999986</v>
      </c>
      <c r="I11" s="20"/>
      <c r="J11" s="20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20"/>
      <c r="R11" s="20"/>
      <c r="S11" s="20"/>
      <c r="T11" s="20"/>
      <c r="U11" s="20"/>
      <c r="V11" s="20"/>
      <c r="W11" s="237">
        <v>4.9818181818181815</v>
      </c>
      <c r="X11" s="237">
        <v>4.9818181818181815</v>
      </c>
      <c r="Y11" s="237">
        <v>4.9818181818181815</v>
      </c>
      <c r="Z11" s="237">
        <v>4.9818181818181815</v>
      </c>
      <c r="AA11" s="237">
        <v>4.9818181818181815</v>
      </c>
      <c r="AB11" s="237">
        <v>4.9818181818181815</v>
      </c>
      <c r="AC11" s="237">
        <v>4.9818181818181815</v>
      </c>
      <c r="AD11" s="237">
        <v>4.9818181818181815</v>
      </c>
      <c r="AE11" s="237">
        <v>4.9818181818181815</v>
      </c>
      <c r="AF11" s="237">
        <v>4.9818181818181815</v>
      </c>
      <c r="AG11" s="237">
        <v>4.9818181818181815</v>
      </c>
      <c r="AH11" s="237">
        <v>4.9818181818181815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9"/>
      <c r="BR11" s="145" t="s">
        <v>288</v>
      </c>
    </row>
    <row r="12" spans="1:70" x14ac:dyDescent="0.2">
      <c r="A12" s="20">
        <v>7</v>
      </c>
      <c r="B12" s="295">
        <v>45210</v>
      </c>
      <c r="C12" s="19" t="s">
        <v>141</v>
      </c>
      <c r="D12" s="19" t="s">
        <v>149</v>
      </c>
      <c r="E12" s="19">
        <v>45139</v>
      </c>
      <c r="F12" s="19" t="s">
        <v>147</v>
      </c>
      <c r="G12" s="19" t="s">
        <v>258</v>
      </c>
      <c r="H12" s="143">
        <v>70.590909090909093</v>
      </c>
      <c r="I12" s="20"/>
      <c r="J12" s="20"/>
      <c r="K12" s="28" t="s">
        <v>144</v>
      </c>
      <c r="L12" s="144">
        <v>12000</v>
      </c>
      <c r="M12" s="144">
        <v>408000</v>
      </c>
      <c r="N12" s="144"/>
      <c r="O12" s="144"/>
      <c r="P12" s="144"/>
      <c r="Q12" s="20"/>
      <c r="R12" s="20"/>
      <c r="S12" s="20"/>
      <c r="T12" s="20"/>
      <c r="U12" s="20"/>
      <c r="V12" s="20"/>
      <c r="W12" s="143">
        <v>4.6818181818181817</v>
      </c>
      <c r="X12" s="143">
        <v>4.0181818181818176</v>
      </c>
      <c r="Y12" s="143">
        <v>3.2363636363636363</v>
      </c>
      <c r="Z12" s="143">
        <v>0</v>
      </c>
      <c r="AA12" s="143">
        <v>0</v>
      </c>
      <c r="AB12" s="143">
        <v>0</v>
      </c>
      <c r="AC12" s="143">
        <v>4.6818181818181817</v>
      </c>
      <c r="AD12" s="143">
        <v>4.0181818181818176</v>
      </c>
      <c r="AE12" s="143">
        <v>3.2363636363636363</v>
      </c>
      <c r="AF12" s="143">
        <v>0</v>
      </c>
      <c r="AG12" s="143">
        <v>0</v>
      </c>
      <c r="AH12" s="143">
        <v>0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0</v>
      </c>
      <c r="BG12" s="30" t="s">
        <v>145</v>
      </c>
      <c r="BH12" s="30">
        <v>12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9"/>
      <c r="BR12" s="145" t="s">
        <v>293</v>
      </c>
    </row>
    <row r="13" spans="1:70" x14ac:dyDescent="0.2">
      <c r="A13" s="20"/>
      <c r="B13" s="295">
        <v>45210</v>
      </c>
      <c r="C13" s="19" t="s">
        <v>141</v>
      </c>
      <c r="D13" s="19" t="s">
        <v>149</v>
      </c>
      <c r="E13" s="19">
        <v>45174</v>
      </c>
      <c r="F13" s="19" t="s">
        <v>193</v>
      </c>
      <c r="G13" s="19" t="s">
        <v>194</v>
      </c>
      <c r="H13" s="143">
        <v>72.627272727272725</v>
      </c>
      <c r="I13" s="20"/>
      <c r="J13" s="20"/>
      <c r="K13" s="28" t="s">
        <v>144</v>
      </c>
      <c r="L13" s="144">
        <v>12000</v>
      </c>
      <c r="M13" s="144">
        <v>18000</v>
      </c>
      <c r="N13" s="144">
        <v>30000</v>
      </c>
      <c r="O13" s="144">
        <v>60000</v>
      </c>
      <c r="P13" s="144">
        <v>300000</v>
      </c>
      <c r="Q13" s="20"/>
      <c r="R13" s="20"/>
      <c r="S13" s="20"/>
      <c r="T13" s="20"/>
      <c r="U13" s="20"/>
      <c r="V13" s="20"/>
      <c r="W13" s="143">
        <v>4.4363636363636356</v>
      </c>
      <c r="X13" s="143">
        <v>3.9363636363636361</v>
      </c>
      <c r="Y13" s="143">
        <v>3.9363636363636361</v>
      </c>
      <c r="Z13" s="143">
        <v>3.9363636363636361</v>
      </c>
      <c r="AA13" s="143">
        <v>3.9363636363636361</v>
      </c>
      <c r="AB13" s="143">
        <v>3.2181818181818178</v>
      </c>
      <c r="AC13" s="143">
        <v>4.4363636363636356</v>
      </c>
      <c r="AD13" s="143">
        <v>3.9363636363636361</v>
      </c>
      <c r="AE13" s="143">
        <v>3.9363636363636361</v>
      </c>
      <c r="AF13" s="143">
        <v>3.9363636363636361</v>
      </c>
      <c r="AG13" s="143">
        <v>3.9363636363636361</v>
      </c>
      <c r="AH13" s="143">
        <v>3.2181818181818178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0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9"/>
      <c r="BR13" s="145" t="s">
        <v>294</v>
      </c>
    </row>
    <row r="14" spans="1:70" x14ac:dyDescent="0.2">
      <c r="A14" s="20">
        <v>9</v>
      </c>
      <c r="B14" s="295">
        <v>45210</v>
      </c>
      <c r="C14" s="19" t="s">
        <v>141</v>
      </c>
      <c r="D14" s="19" t="s">
        <v>150</v>
      </c>
      <c r="E14" s="19">
        <v>45108</v>
      </c>
      <c r="F14" s="19" t="s">
        <v>147</v>
      </c>
      <c r="G14" s="19" t="s">
        <v>258</v>
      </c>
      <c r="H14" s="143">
        <v>54.436363636363637</v>
      </c>
      <c r="I14" s="20"/>
      <c r="J14" s="20"/>
      <c r="K14" s="28"/>
      <c r="L14" s="144"/>
      <c r="M14" s="144"/>
      <c r="N14" s="144"/>
      <c r="O14" s="144"/>
      <c r="P14" s="144"/>
      <c r="Q14" s="20"/>
      <c r="R14" s="20"/>
      <c r="S14" s="20"/>
      <c r="T14" s="20"/>
      <c r="U14" s="20"/>
      <c r="V14" s="20"/>
      <c r="W14" s="143">
        <v>4.0090909090909088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4.0090909090909088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0</v>
      </c>
      <c r="BG14" s="30" t="s">
        <v>145</v>
      </c>
      <c r="BH14" s="30">
        <v>12</v>
      </c>
      <c r="BI14" s="30" t="s">
        <v>145</v>
      </c>
      <c r="BJ14" s="30"/>
      <c r="BK14" s="30"/>
      <c r="BL14" s="27"/>
      <c r="BM14" s="20"/>
      <c r="BN14" s="30"/>
      <c r="BO14" s="30" t="s">
        <v>146</v>
      </c>
      <c r="BP14" s="160"/>
      <c r="BQ14" s="19"/>
      <c r="BR14" s="145" t="s">
        <v>295</v>
      </c>
    </row>
    <row r="15" spans="1:70" x14ac:dyDescent="0.2">
      <c r="B15" s="295">
        <v>45210</v>
      </c>
      <c r="C15" s="19" t="s">
        <v>141</v>
      </c>
      <c r="D15" s="19" t="s">
        <v>150</v>
      </c>
      <c r="E15" s="19">
        <v>45174</v>
      </c>
      <c r="F15" s="19" t="s">
        <v>193</v>
      </c>
      <c r="G15" s="19" t="s">
        <v>194</v>
      </c>
      <c r="H15" s="143">
        <v>72.627272727272725</v>
      </c>
      <c r="I15" s="20"/>
      <c r="J15" s="20"/>
      <c r="K15" s="28" t="s">
        <v>144</v>
      </c>
      <c r="L15" s="144">
        <v>12000</v>
      </c>
      <c r="M15" s="144">
        <v>18000</v>
      </c>
      <c r="N15" s="144">
        <v>30000</v>
      </c>
      <c r="O15" s="144">
        <v>60000</v>
      </c>
      <c r="P15" s="144">
        <v>300000</v>
      </c>
      <c r="Q15" s="20"/>
      <c r="R15" s="20"/>
      <c r="S15" s="20"/>
      <c r="T15" s="20"/>
      <c r="U15" s="20"/>
      <c r="V15" s="20"/>
      <c r="W15" s="143">
        <v>4.4363636363636356</v>
      </c>
      <c r="X15" s="143">
        <v>3.9363636363636361</v>
      </c>
      <c r="Y15" s="143">
        <v>3.9363636363636361</v>
      </c>
      <c r="Z15" s="143">
        <v>3.9363636363636361</v>
      </c>
      <c r="AA15" s="143">
        <v>3.9363636363636361</v>
      </c>
      <c r="AB15" s="143">
        <v>3.2181818181818178</v>
      </c>
      <c r="AC15" s="143">
        <v>4.4363636363636356</v>
      </c>
      <c r="AD15" s="143">
        <v>3.9363636363636361</v>
      </c>
      <c r="AE15" s="143">
        <v>3.9363636363636361</v>
      </c>
      <c r="AF15" s="143">
        <v>3.9363636363636361</v>
      </c>
      <c r="AG15" s="143">
        <v>3.9363636363636361</v>
      </c>
      <c r="AH15" s="143">
        <v>3.2181818181818178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/>
      <c r="BM15" s="20"/>
      <c r="BN15" s="30"/>
      <c r="BO15" s="30" t="s">
        <v>146</v>
      </c>
      <c r="BP15" s="160"/>
      <c r="BQ15" s="19"/>
      <c r="BR15" s="145" t="s">
        <v>296</v>
      </c>
    </row>
  </sheetData>
  <sheetProtection algorithmName="SHA-512" hashValue="IMLin5IhbXxuL/e4PjQVh0zGiI04MpgfapTfedVog9g3jVoIpxVIYsil1i73IB4idofrxZs1S1rjqc777dNFSg==" saltValue="0STmTjU21kVycenM03u4OA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3E4C-8D08-6746-80DA-ABCBCE1B7E73}">
  <sheetPr codeName="Sheet28"/>
  <dimension ref="A1:BR15"/>
  <sheetViews>
    <sheetView zoomScale="140" zoomScaleNormal="140" zoomScalePageLayoutView="120" workbookViewId="0">
      <pane xSplit="7" ySplit="1" topLeftCell="H2" activePane="bottomRight" state="frozen"/>
      <selection activeCell="Z30" sqref="Z30"/>
      <selection pane="topRight" activeCell="Z30" sqref="Z30"/>
      <selection pane="bottomLeft" activeCell="Z30" sqref="Z30"/>
      <selection pane="bottomRight" activeCell="Z30" sqref="Z30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299">
        <v>45029</v>
      </c>
      <c r="C2" s="19" t="s">
        <v>141</v>
      </c>
      <c r="D2" s="19" t="s">
        <v>142</v>
      </c>
      <c r="E2" s="19">
        <v>44927</v>
      </c>
      <c r="F2" s="19" t="s">
        <v>143</v>
      </c>
      <c r="G2" s="19" t="s">
        <v>249</v>
      </c>
      <c r="H2" s="143">
        <v>130.62727272727273</v>
      </c>
      <c r="I2" s="20"/>
      <c r="J2" s="20"/>
      <c r="K2" s="28"/>
      <c r="L2" s="54"/>
      <c r="M2" s="54"/>
      <c r="N2" s="54"/>
      <c r="O2" s="54"/>
      <c r="P2" s="54"/>
      <c r="Q2" s="20"/>
      <c r="R2" s="20"/>
      <c r="S2" s="20"/>
      <c r="T2" s="20"/>
      <c r="U2" s="20"/>
      <c r="V2" s="20"/>
      <c r="W2" s="143">
        <v>3.1454545454545451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3.1454545454545451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0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9" t="s">
        <v>256</v>
      </c>
      <c r="BR2" s="145" t="s">
        <v>271</v>
      </c>
    </row>
    <row r="3" spans="1:70" x14ac:dyDescent="0.2">
      <c r="A3" s="20">
        <v>2</v>
      </c>
      <c r="B3" s="299">
        <v>45029</v>
      </c>
      <c r="C3" s="19" t="s">
        <v>141</v>
      </c>
      <c r="D3" s="19" t="s">
        <v>142</v>
      </c>
      <c r="E3" s="19">
        <v>45017</v>
      </c>
      <c r="F3" s="19" t="s">
        <v>147</v>
      </c>
      <c r="G3" s="19" t="s">
        <v>258</v>
      </c>
      <c r="H3" s="143">
        <v>125.3090909090909</v>
      </c>
      <c r="I3" s="20"/>
      <c r="J3" s="20"/>
      <c r="K3" s="28" t="s">
        <v>144</v>
      </c>
      <c r="L3" s="144">
        <v>102000</v>
      </c>
      <c r="M3" s="144"/>
      <c r="N3" s="144"/>
      <c r="O3" s="144"/>
      <c r="P3" s="144"/>
      <c r="Q3" s="20"/>
      <c r="R3" s="20"/>
      <c r="S3" s="20"/>
      <c r="T3" s="20"/>
      <c r="U3" s="20"/>
      <c r="V3" s="20"/>
      <c r="W3" s="143">
        <v>3.5818181818181816</v>
      </c>
      <c r="X3" s="143">
        <v>2.9272727272727272</v>
      </c>
      <c r="Y3" s="143">
        <v>0</v>
      </c>
      <c r="Z3" s="143">
        <v>0</v>
      </c>
      <c r="AA3" s="143">
        <v>0</v>
      </c>
      <c r="AB3" s="143">
        <v>0</v>
      </c>
      <c r="AC3" s="143">
        <v>3.5818181818181816</v>
      </c>
      <c r="AD3" s="143">
        <v>2.9272727272727272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0</v>
      </c>
      <c r="BG3" s="30" t="s">
        <v>145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9"/>
      <c r="BR3" s="145" t="s">
        <v>272</v>
      </c>
    </row>
    <row r="4" spans="1:70" x14ac:dyDescent="0.2">
      <c r="A4" s="20">
        <v>3</v>
      </c>
      <c r="B4" s="299">
        <v>45029</v>
      </c>
      <c r="C4" s="19" t="s">
        <v>141</v>
      </c>
      <c r="D4" s="19" t="s">
        <v>142</v>
      </c>
      <c r="E4" s="19">
        <v>45015</v>
      </c>
      <c r="F4" s="19" t="s">
        <v>155</v>
      </c>
      <c r="G4" s="19" t="s">
        <v>156</v>
      </c>
      <c r="H4" s="143">
        <v>121.99999999999999</v>
      </c>
      <c r="I4" s="20"/>
      <c r="J4" s="20"/>
      <c r="K4" s="28" t="s">
        <v>144</v>
      </c>
      <c r="L4" s="144">
        <v>102000</v>
      </c>
      <c r="M4" s="144">
        <v>498000</v>
      </c>
      <c r="N4" s="144"/>
      <c r="O4" s="144"/>
      <c r="P4" s="144"/>
      <c r="Q4" s="20"/>
      <c r="R4" s="20"/>
      <c r="S4" s="20"/>
      <c r="T4" s="20"/>
      <c r="U4" s="20"/>
      <c r="V4" s="20"/>
      <c r="W4" s="143">
        <v>3.5909090909090908</v>
      </c>
      <c r="X4" s="143">
        <v>2.7</v>
      </c>
      <c r="Y4" s="143">
        <v>2.0545454545454542</v>
      </c>
      <c r="Z4" s="143">
        <v>0</v>
      </c>
      <c r="AA4" s="143">
        <v>0</v>
      </c>
      <c r="AB4" s="143">
        <v>0</v>
      </c>
      <c r="AC4" s="143">
        <v>3.5909090909090908</v>
      </c>
      <c r="AD4" s="143">
        <v>2.7</v>
      </c>
      <c r="AE4" s="143">
        <v>2.0545454545454542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9"/>
      <c r="BR4" s="145" t="s">
        <v>273</v>
      </c>
    </row>
    <row r="5" spans="1:70" x14ac:dyDescent="0.2">
      <c r="A5" s="20"/>
      <c r="B5" s="299">
        <v>45029</v>
      </c>
      <c r="C5" s="19" t="s">
        <v>141</v>
      </c>
      <c r="D5" s="19" t="s">
        <v>142</v>
      </c>
      <c r="E5" s="19">
        <v>45020</v>
      </c>
      <c r="F5" s="19" t="s">
        <v>193</v>
      </c>
      <c r="G5" s="19" t="s">
        <v>194</v>
      </c>
      <c r="H5" s="143">
        <v>122.85454545454543</v>
      </c>
      <c r="I5" s="20"/>
      <c r="J5" s="20"/>
      <c r="K5" s="28" t="s">
        <v>144</v>
      </c>
      <c r="L5" s="144">
        <v>102000</v>
      </c>
      <c r="M5" s="144">
        <v>498000</v>
      </c>
      <c r="N5" s="144"/>
      <c r="O5" s="144"/>
      <c r="P5" s="144"/>
      <c r="Q5" s="20"/>
      <c r="R5" s="20"/>
      <c r="S5" s="20"/>
      <c r="T5" s="20"/>
      <c r="U5" s="20"/>
      <c r="V5" s="20"/>
      <c r="W5" s="143">
        <v>3.2545454545454544</v>
      </c>
      <c r="X5" s="143">
        <v>2.6545454545454543</v>
      </c>
      <c r="Y5" s="143">
        <v>2.6545454545454543</v>
      </c>
      <c r="Z5" s="143">
        <v>0</v>
      </c>
      <c r="AA5" s="143">
        <v>0</v>
      </c>
      <c r="AB5" s="143">
        <v>0</v>
      </c>
      <c r="AC5" s="143">
        <v>3.2545454545454544</v>
      </c>
      <c r="AD5" s="143">
        <v>2.6545454545454543</v>
      </c>
      <c r="AE5" s="143">
        <v>2.6545454545454543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 t="s">
        <v>274</v>
      </c>
      <c r="BM5" s="20" t="s">
        <v>275</v>
      </c>
      <c r="BN5" s="30">
        <v>50</v>
      </c>
      <c r="BO5" s="30" t="s">
        <v>146</v>
      </c>
      <c r="BP5" s="160"/>
      <c r="BQ5" s="19"/>
      <c r="BR5" s="145" t="s">
        <v>265</v>
      </c>
    </row>
    <row r="6" spans="1:70" x14ac:dyDescent="0.2">
      <c r="A6" s="20"/>
      <c r="B6" s="299">
        <v>45029</v>
      </c>
      <c r="C6" s="19" t="s">
        <v>141</v>
      </c>
      <c r="D6" s="19" t="s">
        <v>142</v>
      </c>
      <c r="E6" s="19">
        <v>44805</v>
      </c>
      <c r="F6" s="19" t="s">
        <v>218</v>
      </c>
      <c r="G6" s="19" t="s">
        <v>219</v>
      </c>
      <c r="H6" s="143">
        <v>130.49090909090907</v>
      </c>
      <c r="I6" s="20"/>
      <c r="J6" s="20"/>
      <c r="K6" s="28" t="s">
        <v>144</v>
      </c>
      <c r="L6" s="144">
        <v>102000</v>
      </c>
      <c r="M6" s="144">
        <v>498000</v>
      </c>
      <c r="N6" s="144"/>
      <c r="O6" s="144"/>
      <c r="P6" s="144"/>
      <c r="Q6" s="20"/>
      <c r="R6" s="20"/>
      <c r="S6" s="20"/>
      <c r="T6" s="20"/>
      <c r="U6" s="20"/>
      <c r="V6" s="20"/>
      <c r="W6" s="143">
        <v>3.1</v>
      </c>
      <c r="X6" s="143">
        <v>3.1</v>
      </c>
      <c r="Y6" s="143">
        <v>3.1</v>
      </c>
      <c r="Z6" s="143">
        <v>0</v>
      </c>
      <c r="AA6" s="143">
        <v>0</v>
      </c>
      <c r="AB6" s="143">
        <v>0</v>
      </c>
      <c r="AC6" s="143">
        <v>3.1</v>
      </c>
      <c r="AD6" s="143">
        <v>3.1</v>
      </c>
      <c r="AE6" s="143">
        <v>3.1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9"/>
      <c r="BR6" s="145" t="s">
        <v>266</v>
      </c>
    </row>
    <row r="7" spans="1:70" x14ac:dyDescent="0.2">
      <c r="A7" s="20">
        <v>4</v>
      </c>
      <c r="B7" s="299">
        <v>45029</v>
      </c>
      <c r="C7" s="19" t="s">
        <v>141</v>
      </c>
      <c r="D7" s="19" t="s">
        <v>148</v>
      </c>
      <c r="E7" s="19">
        <v>44927</v>
      </c>
      <c r="F7" s="19" t="s">
        <v>143</v>
      </c>
      <c r="G7" s="19" t="s">
        <v>249</v>
      </c>
      <c r="H7" s="143">
        <v>72.909090909090907</v>
      </c>
      <c r="I7" s="20"/>
      <c r="J7" s="20"/>
      <c r="K7" s="28"/>
      <c r="L7" s="54"/>
      <c r="M7" s="54"/>
      <c r="N7" s="54"/>
      <c r="O7" s="54"/>
      <c r="P7" s="54"/>
      <c r="Q7" s="20"/>
      <c r="R7" s="20"/>
      <c r="S7" s="20"/>
      <c r="T7" s="20"/>
      <c r="U7" s="20"/>
      <c r="V7" s="20"/>
      <c r="W7" s="143">
        <v>4.1909090909090905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4.1909090909090905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0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9" t="s">
        <v>256</v>
      </c>
      <c r="BR7" s="145" t="s">
        <v>276</v>
      </c>
    </row>
    <row r="8" spans="1:70" x14ac:dyDescent="0.2">
      <c r="A8" s="20">
        <v>5</v>
      </c>
      <c r="B8" s="299">
        <v>45029</v>
      </c>
      <c r="C8" s="19" t="s">
        <v>141</v>
      </c>
      <c r="D8" s="19" t="s">
        <v>148</v>
      </c>
      <c r="E8" s="19">
        <v>45017</v>
      </c>
      <c r="F8" s="19" t="s">
        <v>147</v>
      </c>
      <c r="G8" s="19" t="s">
        <v>258</v>
      </c>
      <c r="H8" s="143">
        <v>72.818181818181813</v>
      </c>
      <c r="I8" s="20"/>
      <c r="J8" s="20"/>
      <c r="K8" s="28" t="s">
        <v>144</v>
      </c>
      <c r="L8" s="144">
        <v>12000</v>
      </c>
      <c r="M8" s="144">
        <v>408000</v>
      </c>
      <c r="N8" s="144"/>
      <c r="O8" s="144"/>
      <c r="P8" s="144"/>
      <c r="Q8" s="20"/>
      <c r="R8" s="20"/>
      <c r="S8" s="20"/>
      <c r="T8" s="20"/>
      <c r="U8" s="20"/>
      <c r="V8" s="20"/>
      <c r="W8" s="143">
        <v>4.4727272727272727</v>
      </c>
      <c r="X8" s="143">
        <v>3.9454545454545449</v>
      </c>
      <c r="Y8" s="143">
        <v>3.2090909090909085</v>
      </c>
      <c r="Z8" s="143">
        <v>0</v>
      </c>
      <c r="AA8" s="143">
        <v>0</v>
      </c>
      <c r="AB8" s="143">
        <v>0</v>
      </c>
      <c r="AC8" s="143">
        <v>4.4727272727272727</v>
      </c>
      <c r="AD8" s="143">
        <v>3.9454545454545449</v>
      </c>
      <c r="AE8" s="143">
        <v>3.2090909090909085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0</v>
      </c>
      <c r="BG8" s="30" t="s">
        <v>145</v>
      </c>
      <c r="BH8" s="30">
        <v>12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9"/>
      <c r="BR8" s="145" t="s">
        <v>277</v>
      </c>
    </row>
    <row r="9" spans="1:70" x14ac:dyDescent="0.2">
      <c r="A9" s="20">
        <v>6</v>
      </c>
      <c r="B9" s="299">
        <v>45029</v>
      </c>
      <c r="C9" s="19" t="s">
        <v>141</v>
      </c>
      <c r="D9" s="19" t="s">
        <v>148</v>
      </c>
      <c r="E9" s="19">
        <v>45015</v>
      </c>
      <c r="F9" s="19" t="s">
        <v>155</v>
      </c>
      <c r="G9" s="19" t="s">
        <v>156</v>
      </c>
      <c r="H9" s="143">
        <v>82</v>
      </c>
      <c r="I9" s="20"/>
      <c r="J9" s="20"/>
      <c r="K9" s="28" t="s">
        <v>144</v>
      </c>
      <c r="L9" s="144">
        <v>12000</v>
      </c>
      <c r="M9" s="144">
        <v>18000</v>
      </c>
      <c r="N9" s="144">
        <v>30000</v>
      </c>
      <c r="O9" s="144">
        <v>60000</v>
      </c>
      <c r="P9" s="146"/>
      <c r="Q9" s="20"/>
      <c r="R9" s="20"/>
      <c r="S9" s="20"/>
      <c r="T9" s="20"/>
      <c r="U9" s="20"/>
      <c r="V9" s="20"/>
      <c r="W9" s="143">
        <v>4.2</v>
      </c>
      <c r="X9" s="143">
        <v>3.836363636363636</v>
      </c>
      <c r="Y9" s="143">
        <v>3.7363636363636363</v>
      </c>
      <c r="Z9" s="143">
        <v>3.6363636363636362</v>
      </c>
      <c r="AA9" s="143">
        <v>3.1363636363636362</v>
      </c>
      <c r="AB9" s="143">
        <v>0</v>
      </c>
      <c r="AC9" s="143">
        <v>4.2</v>
      </c>
      <c r="AD9" s="143">
        <v>3.836363636363636</v>
      </c>
      <c r="AE9" s="143">
        <v>3.7363636363636363</v>
      </c>
      <c r="AF9" s="143">
        <v>3.6363636363636362</v>
      </c>
      <c r="AG9" s="143">
        <v>3.1363636363636362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9"/>
      <c r="BR9" s="145" t="s">
        <v>278</v>
      </c>
    </row>
    <row r="10" spans="1:70" x14ac:dyDescent="0.2">
      <c r="A10" s="20"/>
      <c r="B10" s="299">
        <v>45029</v>
      </c>
      <c r="C10" s="19" t="s">
        <v>141</v>
      </c>
      <c r="D10" s="19" t="s">
        <v>148</v>
      </c>
      <c r="E10" s="19">
        <v>45020</v>
      </c>
      <c r="F10" s="19" t="s">
        <v>193</v>
      </c>
      <c r="G10" s="19" t="s">
        <v>194</v>
      </c>
      <c r="H10" s="143">
        <v>71.390909090909091</v>
      </c>
      <c r="I10" s="20"/>
      <c r="J10" s="20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20"/>
      <c r="R10" s="20"/>
      <c r="S10" s="20"/>
      <c r="T10" s="20"/>
      <c r="U10" s="20"/>
      <c r="V10" s="20"/>
      <c r="W10" s="143">
        <v>4.1090909090909085</v>
      </c>
      <c r="X10" s="143">
        <v>3.6181818181818177</v>
      </c>
      <c r="Y10" s="143">
        <v>3.6181818181818177</v>
      </c>
      <c r="Z10" s="143">
        <v>3.6181818181818177</v>
      </c>
      <c r="AA10" s="143">
        <v>3.6181818181818177</v>
      </c>
      <c r="AB10" s="143">
        <v>2.9272727272727272</v>
      </c>
      <c r="AC10" s="143">
        <v>4.1090909090909085</v>
      </c>
      <c r="AD10" s="143">
        <v>3.6181818181818177</v>
      </c>
      <c r="AE10" s="143">
        <v>3.6181818181818177</v>
      </c>
      <c r="AF10" s="143">
        <v>3.6181818181818177</v>
      </c>
      <c r="AG10" s="143">
        <v>3.6181818181818177</v>
      </c>
      <c r="AH10" s="143">
        <v>2.9272727272727272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 t="s">
        <v>274</v>
      </c>
      <c r="BM10" s="20" t="s">
        <v>275</v>
      </c>
      <c r="BN10" s="30">
        <v>50</v>
      </c>
      <c r="BO10" s="30" t="s">
        <v>146</v>
      </c>
      <c r="BP10" s="160"/>
      <c r="BQ10" s="19"/>
      <c r="BR10" s="145" t="s">
        <v>279</v>
      </c>
    </row>
    <row r="11" spans="1:70" x14ac:dyDescent="0.2">
      <c r="A11" s="20"/>
      <c r="B11" s="299">
        <v>45029</v>
      </c>
      <c r="C11" s="19" t="s">
        <v>141</v>
      </c>
      <c r="D11" s="19" t="s">
        <v>148</v>
      </c>
      <c r="E11" s="19">
        <v>44805</v>
      </c>
      <c r="F11" s="19" t="s">
        <v>218</v>
      </c>
      <c r="G11" s="19" t="s">
        <v>219</v>
      </c>
      <c r="H11" s="143">
        <v>71.881818181818176</v>
      </c>
      <c r="I11" s="20"/>
      <c r="J11" s="20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20"/>
      <c r="R11" s="20"/>
      <c r="S11" s="20"/>
      <c r="T11" s="20"/>
      <c r="U11" s="20"/>
      <c r="V11" s="20"/>
      <c r="W11" s="143">
        <v>3.5999999999999996</v>
      </c>
      <c r="X11" s="143">
        <v>3.5999999999999996</v>
      </c>
      <c r="Y11" s="143">
        <v>3.5999999999999996</v>
      </c>
      <c r="Z11" s="143">
        <v>3.5999999999999996</v>
      </c>
      <c r="AA11" s="143">
        <v>3.5999999999999996</v>
      </c>
      <c r="AB11" s="143">
        <v>3.5999999999999996</v>
      </c>
      <c r="AC11" s="143">
        <v>3.5999999999999996</v>
      </c>
      <c r="AD11" s="143">
        <v>3.5999999999999996</v>
      </c>
      <c r="AE11" s="143">
        <v>3.5999999999999996</v>
      </c>
      <c r="AF11" s="143">
        <v>3.5999999999999996</v>
      </c>
      <c r="AG11" s="143">
        <v>3.5999999999999996</v>
      </c>
      <c r="AH11" s="143">
        <v>3.5999999999999996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9"/>
      <c r="BR11" s="145" t="s">
        <v>255</v>
      </c>
    </row>
    <row r="12" spans="1:70" x14ac:dyDescent="0.2">
      <c r="A12" s="20">
        <v>7</v>
      </c>
      <c r="B12" s="299">
        <v>45029</v>
      </c>
      <c r="C12" s="19" t="s">
        <v>141</v>
      </c>
      <c r="D12" s="19" t="s">
        <v>149</v>
      </c>
      <c r="E12" s="19">
        <v>45017</v>
      </c>
      <c r="F12" s="19" t="s">
        <v>147</v>
      </c>
      <c r="G12" s="19" t="s">
        <v>258</v>
      </c>
      <c r="H12" s="143">
        <v>71.018181818181816</v>
      </c>
      <c r="I12" s="20"/>
      <c r="J12" s="20"/>
      <c r="K12" s="28" t="s">
        <v>144</v>
      </c>
      <c r="L12" s="144">
        <v>12000</v>
      </c>
      <c r="M12" s="144">
        <v>408000</v>
      </c>
      <c r="N12" s="144"/>
      <c r="O12" s="144"/>
      <c r="P12" s="144"/>
      <c r="Q12" s="20"/>
      <c r="R12" s="20"/>
      <c r="S12" s="20"/>
      <c r="T12" s="20"/>
      <c r="U12" s="20"/>
      <c r="V12" s="20"/>
      <c r="W12" s="143">
        <v>4.7090909090909081</v>
      </c>
      <c r="X12" s="143">
        <v>4.0363636363636362</v>
      </c>
      <c r="Y12" s="143">
        <v>3.2454545454545451</v>
      </c>
      <c r="Z12" s="143">
        <v>0</v>
      </c>
      <c r="AA12" s="143">
        <v>0</v>
      </c>
      <c r="AB12" s="143">
        <v>0</v>
      </c>
      <c r="AC12" s="143">
        <v>4.7090909090909081</v>
      </c>
      <c r="AD12" s="143">
        <v>4.0363636363636362</v>
      </c>
      <c r="AE12" s="143">
        <v>3.2454545454545451</v>
      </c>
      <c r="AF12" s="143">
        <v>0</v>
      </c>
      <c r="AG12" s="143">
        <v>0</v>
      </c>
      <c r="AH12" s="143">
        <v>0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0</v>
      </c>
      <c r="BG12" s="30" t="s">
        <v>145</v>
      </c>
      <c r="BH12" s="30">
        <v>12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9"/>
      <c r="BR12" s="145" t="s">
        <v>280</v>
      </c>
    </row>
    <row r="13" spans="1:70" x14ac:dyDescent="0.2">
      <c r="A13" s="20"/>
      <c r="B13" s="299">
        <v>45029</v>
      </c>
      <c r="C13" s="19" t="s">
        <v>141</v>
      </c>
      <c r="D13" s="19" t="s">
        <v>149</v>
      </c>
      <c r="E13" s="19">
        <v>45020</v>
      </c>
      <c r="F13" s="19" t="s">
        <v>193</v>
      </c>
      <c r="G13" s="19" t="s">
        <v>194</v>
      </c>
      <c r="H13" s="143">
        <v>71.390909090909091</v>
      </c>
      <c r="I13" s="20"/>
      <c r="J13" s="20"/>
      <c r="K13" s="28" t="s">
        <v>144</v>
      </c>
      <c r="L13" s="144">
        <v>12000</v>
      </c>
      <c r="M13" s="144">
        <v>18000</v>
      </c>
      <c r="N13" s="144">
        <v>30000</v>
      </c>
      <c r="O13" s="144">
        <v>60000</v>
      </c>
      <c r="P13" s="144">
        <v>300000</v>
      </c>
      <c r="Q13" s="20"/>
      <c r="R13" s="20"/>
      <c r="S13" s="20"/>
      <c r="T13" s="20"/>
      <c r="U13" s="20"/>
      <c r="V13" s="20"/>
      <c r="W13" s="143">
        <v>4.1090909090909085</v>
      </c>
      <c r="X13" s="143">
        <v>3.6181818181818177</v>
      </c>
      <c r="Y13" s="143">
        <v>3.6181818181818177</v>
      </c>
      <c r="Z13" s="143">
        <v>3.6181818181818177</v>
      </c>
      <c r="AA13" s="143">
        <v>3.6181818181818177</v>
      </c>
      <c r="AB13" s="143">
        <v>2.9272727272727272</v>
      </c>
      <c r="AC13" s="143">
        <v>4.1090909090909085</v>
      </c>
      <c r="AD13" s="143">
        <v>3.6181818181818177</v>
      </c>
      <c r="AE13" s="143">
        <v>3.6181818181818177</v>
      </c>
      <c r="AF13" s="143">
        <v>3.6181818181818177</v>
      </c>
      <c r="AG13" s="143">
        <v>3.6181818181818177</v>
      </c>
      <c r="AH13" s="143">
        <v>2.9272727272727272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0</v>
      </c>
      <c r="BI13" s="30" t="s">
        <v>145</v>
      </c>
      <c r="BJ13" s="30"/>
      <c r="BK13" s="30"/>
      <c r="BL13" s="27" t="s">
        <v>274</v>
      </c>
      <c r="BM13" s="20" t="s">
        <v>275</v>
      </c>
      <c r="BN13" s="30">
        <v>50</v>
      </c>
      <c r="BO13" s="30" t="s">
        <v>146</v>
      </c>
      <c r="BP13" s="160"/>
      <c r="BQ13" s="19"/>
      <c r="BR13" s="145" t="s">
        <v>281</v>
      </c>
    </row>
    <row r="14" spans="1:70" x14ac:dyDescent="0.2">
      <c r="A14" s="20">
        <v>9</v>
      </c>
      <c r="B14" s="299">
        <v>45029</v>
      </c>
      <c r="C14" s="19" t="s">
        <v>141</v>
      </c>
      <c r="D14" s="19" t="s">
        <v>150</v>
      </c>
      <c r="E14" s="19">
        <v>45017</v>
      </c>
      <c r="F14" s="19" t="s">
        <v>147</v>
      </c>
      <c r="G14" s="19" t="s">
        <v>258</v>
      </c>
      <c r="H14" s="143">
        <v>55.599999999999994</v>
      </c>
      <c r="I14" s="20"/>
      <c r="J14" s="20"/>
      <c r="K14" s="28"/>
      <c r="L14" s="144"/>
      <c r="M14" s="144"/>
      <c r="N14" s="144"/>
      <c r="O14" s="144"/>
      <c r="P14" s="144"/>
      <c r="Q14" s="20"/>
      <c r="R14" s="20"/>
      <c r="S14" s="20"/>
      <c r="T14" s="20"/>
      <c r="U14" s="20"/>
      <c r="V14" s="20"/>
      <c r="W14" s="143">
        <v>4.0909090909090908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4.0909090909090908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0</v>
      </c>
      <c r="BG14" s="30" t="s">
        <v>145</v>
      </c>
      <c r="BH14" s="30">
        <v>12</v>
      </c>
      <c r="BI14" s="30" t="s">
        <v>145</v>
      </c>
      <c r="BJ14" s="30"/>
      <c r="BK14" s="30"/>
      <c r="BL14" s="27"/>
      <c r="BM14" s="20"/>
      <c r="BN14" s="30"/>
      <c r="BO14" s="30" t="s">
        <v>146</v>
      </c>
      <c r="BP14" s="160"/>
      <c r="BQ14" s="19"/>
      <c r="BR14" s="145" t="s">
        <v>282</v>
      </c>
    </row>
    <row r="15" spans="1:70" x14ac:dyDescent="0.2">
      <c r="B15" s="299">
        <v>45029</v>
      </c>
      <c r="C15" s="19" t="s">
        <v>141</v>
      </c>
      <c r="D15" s="19" t="s">
        <v>150</v>
      </c>
      <c r="E15" s="19">
        <v>45020</v>
      </c>
      <c r="F15" s="19" t="s">
        <v>193</v>
      </c>
      <c r="G15" s="19" t="s">
        <v>194</v>
      </c>
      <c r="H15" s="143">
        <v>71.390909090909091</v>
      </c>
      <c r="I15" s="20"/>
      <c r="J15" s="20"/>
      <c r="K15" s="28" t="s">
        <v>144</v>
      </c>
      <c r="L15" s="144">
        <v>12000</v>
      </c>
      <c r="M15" s="144">
        <v>18000</v>
      </c>
      <c r="N15" s="144">
        <v>30000</v>
      </c>
      <c r="O15" s="144">
        <v>60000</v>
      </c>
      <c r="P15" s="144">
        <v>300000</v>
      </c>
      <c r="Q15" s="20"/>
      <c r="R15" s="20"/>
      <c r="S15" s="20"/>
      <c r="T15" s="20"/>
      <c r="U15" s="20"/>
      <c r="V15" s="20"/>
      <c r="W15" s="143">
        <v>4.1090909090909085</v>
      </c>
      <c r="X15" s="143">
        <v>3.6181818181818177</v>
      </c>
      <c r="Y15" s="143">
        <v>3.6181818181818177</v>
      </c>
      <c r="Z15" s="143">
        <v>3.6181818181818177</v>
      </c>
      <c r="AA15" s="143">
        <v>3.6181818181818177</v>
      </c>
      <c r="AB15" s="143">
        <v>2.9272727272727272</v>
      </c>
      <c r="AC15" s="143">
        <v>4.1090909090909085</v>
      </c>
      <c r="AD15" s="143">
        <v>3.6181818181818177</v>
      </c>
      <c r="AE15" s="143">
        <v>3.6181818181818177</v>
      </c>
      <c r="AF15" s="143">
        <v>3.6181818181818177</v>
      </c>
      <c r="AG15" s="143">
        <v>3.6181818181818177</v>
      </c>
      <c r="AH15" s="143">
        <v>2.9272727272727272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 t="s">
        <v>274</v>
      </c>
      <c r="BM15" s="20" t="s">
        <v>275</v>
      </c>
      <c r="BN15" s="30">
        <v>50</v>
      </c>
      <c r="BO15" s="30" t="s">
        <v>146</v>
      </c>
      <c r="BP15" s="160"/>
      <c r="BQ15" s="19"/>
      <c r="BR15" s="145" t="s">
        <v>283</v>
      </c>
    </row>
  </sheetData>
  <sheetProtection algorithmName="SHA-512" hashValue="pC09gmi1jIYxhp8p3H2gX+PC5Bf2wCwDzpemDQLy8VvaXnY/HvyBajt4J7hMxLl+Y+WwEiWLq9mrH9MAJ1x5TA==" saltValue="jiv+sn9k9KAMpBAuRl4oqQ==" spinCount="100000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E4829-9282-444F-A743-F6C37B1EA2A6}">
  <sheetPr codeName="Sheet29"/>
  <dimension ref="A1:BR15"/>
  <sheetViews>
    <sheetView zoomScale="140" zoomScaleNormal="140" zoomScalePageLayoutView="120" workbookViewId="0">
      <pane xSplit="7" ySplit="1" topLeftCell="H2" activePane="bottomRight" state="frozen"/>
      <selection activeCell="F12" sqref="F12:G15"/>
      <selection pane="topRight" activeCell="F12" sqref="F12:G15"/>
      <selection pane="bottomLeft" activeCell="F12" sqref="F12:G15"/>
      <selection pane="bottomRight" activeCell="F12" sqref="F12:G15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295">
        <v>44847</v>
      </c>
      <c r="C2" s="19" t="s">
        <v>141</v>
      </c>
      <c r="D2" s="19" t="s">
        <v>142</v>
      </c>
      <c r="E2" s="19">
        <v>44746</v>
      </c>
      <c r="F2" s="19" t="s">
        <v>143</v>
      </c>
      <c r="G2" s="19" t="s">
        <v>249</v>
      </c>
      <c r="H2" s="143">
        <v>130.62727272727273</v>
      </c>
      <c r="I2" s="20"/>
      <c r="J2" s="20"/>
      <c r="K2" s="28"/>
      <c r="L2" s="54"/>
      <c r="M2" s="54"/>
      <c r="N2" s="54"/>
      <c r="O2" s="54"/>
      <c r="P2" s="54"/>
      <c r="Q2" s="20"/>
      <c r="R2" s="20"/>
      <c r="S2" s="20"/>
      <c r="T2" s="20"/>
      <c r="U2" s="20"/>
      <c r="V2" s="20"/>
      <c r="W2" s="143">
        <v>2.8818181818181814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2.8818181818181814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0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9" t="s">
        <v>256</v>
      </c>
      <c r="BR2" s="145" t="s">
        <v>262</v>
      </c>
    </row>
    <row r="3" spans="1:70" x14ac:dyDescent="0.2">
      <c r="A3" s="20">
        <v>2</v>
      </c>
      <c r="B3" s="295">
        <v>44847</v>
      </c>
      <c r="C3" s="19" t="s">
        <v>141</v>
      </c>
      <c r="D3" s="19" t="s">
        <v>142</v>
      </c>
      <c r="E3" s="19">
        <v>44846</v>
      </c>
      <c r="F3" s="19" t="s">
        <v>147</v>
      </c>
      <c r="G3" s="19" t="s">
        <v>258</v>
      </c>
      <c r="H3" s="143">
        <v>122.85454545454543</v>
      </c>
      <c r="I3" s="20"/>
      <c r="J3" s="20"/>
      <c r="K3" s="28" t="s">
        <v>144</v>
      </c>
      <c r="L3" s="144">
        <v>102000</v>
      </c>
      <c r="M3" s="144"/>
      <c r="N3" s="144"/>
      <c r="O3" s="144"/>
      <c r="P3" s="144"/>
      <c r="Q3" s="20"/>
      <c r="R3" s="20"/>
      <c r="S3" s="20"/>
      <c r="T3" s="20"/>
      <c r="U3" s="20"/>
      <c r="V3" s="20"/>
      <c r="W3" s="143">
        <v>3.2454545454545451</v>
      </c>
      <c r="X3" s="143">
        <v>2.6454545454545455</v>
      </c>
      <c r="Y3" s="143">
        <v>0</v>
      </c>
      <c r="Z3" s="143">
        <v>0</v>
      </c>
      <c r="AA3" s="143">
        <v>0</v>
      </c>
      <c r="AB3" s="143">
        <v>0</v>
      </c>
      <c r="AC3" s="143">
        <v>3.2454545454545451</v>
      </c>
      <c r="AD3" s="143">
        <v>2.6454545454545455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0</v>
      </c>
      <c r="BG3" s="30" t="s">
        <v>145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9"/>
      <c r="BR3" s="145" t="s">
        <v>263</v>
      </c>
    </row>
    <row r="4" spans="1:70" x14ac:dyDescent="0.2">
      <c r="A4" s="20">
        <v>3</v>
      </c>
      <c r="B4" s="295">
        <v>44847</v>
      </c>
      <c r="C4" s="19" t="s">
        <v>141</v>
      </c>
      <c r="D4" s="19" t="s">
        <v>142</v>
      </c>
      <c r="E4" s="19">
        <v>44764</v>
      </c>
      <c r="F4" s="19" t="s">
        <v>155</v>
      </c>
      <c r="G4" s="19" t="s">
        <v>156</v>
      </c>
      <c r="H4" s="143">
        <v>121.99999999999999</v>
      </c>
      <c r="I4" s="20"/>
      <c r="J4" s="20"/>
      <c r="K4" s="28" t="s">
        <v>144</v>
      </c>
      <c r="L4" s="144">
        <v>102000</v>
      </c>
      <c r="M4" s="144">
        <v>498000</v>
      </c>
      <c r="N4" s="144"/>
      <c r="O4" s="144"/>
      <c r="P4" s="144"/>
      <c r="Q4" s="20"/>
      <c r="R4" s="20"/>
      <c r="S4" s="20"/>
      <c r="T4" s="20"/>
      <c r="U4" s="20"/>
      <c r="V4" s="20"/>
      <c r="W4" s="143">
        <v>3.5909090909090908</v>
      </c>
      <c r="X4" s="143">
        <v>2.7</v>
      </c>
      <c r="Y4" s="143">
        <v>2.3818181818181818</v>
      </c>
      <c r="Z4" s="143">
        <v>0</v>
      </c>
      <c r="AA4" s="143">
        <v>0</v>
      </c>
      <c r="AB4" s="143">
        <v>0</v>
      </c>
      <c r="AC4" s="143">
        <v>3.5909090909090908</v>
      </c>
      <c r="AD4" s="143">
        <v>2.7</v>
      </c>
      <c r="AE4" s="143">
        <v>2.3818181818181818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9"/>
      <c r="BR4" s="145" t="s">
        <v>264</v>
      </c>
    </row>
    <row r="5" spans="1:70" x14ac:dyDescent="0.2">
      <c r="A5" s="20"/>
      <c r="B5" s="295">
        <v>44847</v>
      </c>
      <c r="C5" s="19" t="s">
        <v>141</v>
      </c>
      <c r="D5" s="19" t="s">
        <v>142</v>
      </c>
      <c r="E5" s="19">
        <v>44812</v>
      </c>
      <c r="F5" s="19" t="s">
        <v>193</v>
      </c>
      <c r="G5" s="19" t="s">
        <v>194</v>
      </c>
      <c r="H5" s="143">
        <v>125.99999999999999</v>
      </c>
      <c r="I5" s="20"/>
      <c r="J5" s="20"/>
      <c r="K5" s="28" t="s">
        <v>144</v>
      </c>
      <c r="L5" s="144">
        <v>102000</v>
      </c>
      <c r="M5" s="144">
        <v>498000</v>
      </c>
      <c r="N5" s="144"/>
      <c r="O5" s="144"/>
      <c r="P5" s="144"/>
      <c r="Q5" s="20"/>
      <c r="R5" s="20"/>
      <c r="S5" s="20"/>
      <c r="T5" s="20"/>
      <c r="U5" s="20"/>
      <c r="V5" s="20"/>
      <c r="W5" s="143">
        <v>4.7181818181818178</v>
      </c>
      <c r="X5" s="143">
        <v>4.7181818181818178</v>
      </c>
      <c r="Y5" s="143">
        <v>4.7181818181818178</v>
      </c>
      <c r="Z5" s="143">
        <v>0</v>
      </c>
      <c r="AA5" s="143">
        <v>0</v>
      </c>
      <c r="AB5" s="143">
        <v>0</v>
      </c>
      <c r="AC5" s="143">
        <v>4.7181818181818178</v>
      </c>
      <c r="AD5" s="143">
        <v>4.7181818181818178</v>
      </c>
      <c r="AE5" s="143">
        <v>4.7181818181818178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15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9"/>
      <c r="BR5" s="145" t="s">
        <v>265</v>
      </c>
    </row>
    <row r="6" spans="1:70" x14ac:dyDescent="0.2">
      <c r="A6" s="20"/>
      <c r="B6" s="295">
        <v>44847</v>
      </c>
      <c r="C6" s="19" t="s">
        <v>141</v>
      </c>
      <c r="D6" s="19" t="s">
        <v>142</v>
      </c>
      <c r="E6" s="19">
        <v>44805</v>
      </c>
      <c r="F6" s="19" t="s">
        <v>218</v>
      </c>
      <c r="G6" s="19" t="s">
        <v>219</v>
      </c>
      <c r="H6" s="143">
        <v>130.49090909090907</v>
      </c>
      <c r="I6" s="20"/>
      <c r="J6" s="20"/>
      <c r="K6" s="28" t="s">
        <v>144</v>
      </c>
      <c r="L6" s="144">
        <v>102000</v>
      </c>
      <c r="M6" s="144">
        <v>498000</v>
      </c>
      <c r="N6" s="144"/>
      <c r="O6" s="144"/>
      <c r="P6" s="144"/>
      <c r="Q6" s="20"/>
      <c r="R6" s="20"/>
      <c r="S6" s="20"/>
      <c r="T6" s="20"/>
      <c r="U6" s="20"/>
      <c r="V6" s="20"/>
      <c r="W6" s="143">
        <v>3.1</v>
      </c>
      <c r="X6" s="143">
        <v>3.1</v>
      </c>
      <c r="Y6" s="143">
        <v>3.1</v>
      </c>
      <c r="Z6" s="143">
        <v>0</v>
      </c>
      <c r="AA6" s="143">
        <v>0</v>
      </c>
      <c r="AB6" s="143">
        <v>0</v>
      </c>
      <c r="AC6" s="143">
        <v>3.1</v>
      </c>
      <c r="AD6" s="143">
        <v>3.1</v>
      </c>
      <c r="AE6" s="143">
        <v>3.1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9"/>
      <c r="BR6" s="145" t="s">
        <v>266</v>
      </c>
    </row>
    <row r="7" spans="1:70" x14ac:dyDescent="0.2">
      <c r="A7" s="20">
        <v>4</v>
      </c>
      <c r="B7" s="295">
        <v>44847</v>
      </c>
      <c r="C7" s="19" t="s">
        <v>141</v>
      </c>
      <c r="D7" s="19" t="s">
        <v>148</v>
      </c>
      <c r="E7" s="19">
        <v>44746</v>
      </c>
      <c r="F7" s="19" t="s">
        <v>143</v>
      </c>
      <c r="G7" s="19" t="s">
        <v>249</v>
      </c>
      <c r="H7" s="143">
        <v>72.909090909090907</v>
      </c>
      <c r="I7" s="20"/>
      <c r="J7" s="20"/>
      <c r="K7" s="28"/>
      <c r="L7" s="54"/>
      <c r="M7" s="54"/>
      <c r="N7" s="54"/>
      <c r="O7" s="54"/>
      <c r="P7" s="54"/>
      <c r="Q7" s="20"/>
      <c r="R7" s="20"/>
      <c r="S7" s="20"/>
      <c r="T7" s="20"/>
      <c r="U7" s="20"/>
      <c r="V7" s="20"/>
      <c r="W7" s="143">
        <v>3.836363636363636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3.836363636363636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0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9" t="s">
        <v>256</v>
      </c>
      <c r="BR7" s="145" t="s">
        <v>257</v>
      </c>
    </row>
    <row r="8" spans="1:70" x14ac:dyDescent="0.2">
      <c r="A8" s="20">
        <v>5</v>
      </c>
      <c r="B8" s="295">
        <v>44847</v>
      </c>
      <c r="C8" s="19" t="s">
        <v>141</v>
      </c>
      <c r="D8" s="19" t="s">
        <v>148</v>
      </c>
      <c r="E8" s="19">
        <v>44846</v>
      </c>
      <c r="F8" s="19" t="s">
        <v>147</v>
      </c>
      <c r="G8" s="19" t="s">
        <v>258</v>
      </c>
      <c r="H8" s="143">
        <v>71.390909090909091</v>
      </c>
      <c r="I8" s="20"/>
      <c r="J8" s="20"/>
      <c r="K8" s="28" t="s">
        <v>144</v>
      </c>
      <c r="L8" s="144">
        <v>12000</v>
      </c>
      <c r="M8" s="144">
        <v>408000</v>
      </c>
      <c r="N8" s="144"/>
      <c r="O8" s="144"/>
      <c r="P8" s="144"/>
      <c r="Q8" s="20"/>
      <c r="R8" s="20"/>
      <c r="S8" s="20"/>
      <c r="T8" s="20"/>
      <c r="U8" s="20"/>
      <c r="V8" s="20"/>
      <c r="W8" s="143">
        <v>4.1090909090909085</v>
      </c>
      <c r="X8" s="143">
        <v>3.6181818181818177</v>
      </c>
      <c r="Y8" s="143">
        <v>2.9272727272727272</v>
      </c>
      <c r="Z8" s="143">
        <v>0</v>
      </c>
      <c r="AA8" s="143">
        <v>0</v>
      </c>
      <c r="AB8" s="143">
        <v>0</v>
      </c>
      <c r="AC8" s="143">
        <v>4.1090909090909085</v>
      </c>
      <c r="AD8" s="143">
        <v>3.6181818181818177</v>
      </c>
      <c r="AE8" s="143">
        <v>2.9272727272727272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0</v>
      </c>
      <c r="BG8" s="30" t="s">
        <v>145</v>
      </c>
      <c r="BH8" s="30">
        <v>12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9"/>
      <c r="BR8" s="145" t="s">
        <v>259</v>
      </c>
    </row>
    <row r="9" spans="1:70" x14ac:dyDescent="0.2">
      <c r="A9" s="20">
        <v>6</v>
      </c>
      <c r="B9" s="295">
        <v>44847</v>
      </c>
      <c r="C9" s="19" t="s">
        <v>141</v>
      </c>
      <c r="D9" s="19" t="s">
        <v>148</v>
      </c>
      <c r="E9" s="19">
        <v>44764</v>
      </c>
      <c r="F9" s="19" t="s">
        <v>155</v>
      </c>
      <c r="G9" s="19" t="s">
        <v>156</v>
      </c>
      <c r="H9" s="143">
        <v>82</v>
      </c>
      <c r="I9" s="20"/>
      <c r="J9" s="20"/>
      <c r="K9" s="28" t="s">
        <v>144</v>
      </c>
      <c r="L9" s="144">
        <v>12000</v>
      </c>
      <c r="M9" s="144">
        <v>18000</v>
      </c>
      <c r="N9" s="144">
        <v>30000</v>
      </c>
      <c r="O9" s="144">
        <v>60000</v>
      </c>
      <c r="P9" s="146"/>
      <c r="Q9" s="20"/>
      <c r="R9" s="20"/>
      <c r="S9" s="20"/>
      <c r="T9" s="20"/>
      <c r="U9" s="20"/>
      <c r="V9" s="20"/>
      <c r="W9" s="143">
        <v>4.2</v>
      </c>
      <c r="X9" s="143">
        <v>3.836363636363636</v>
      </c>
      <c r="Y9" s="143">
        <v>3.7363636363636363</v>
      </c>
      <c r="Z9" s="143">
        <v>3.6363636363636362</v>
      </c>
      <c r="AA9" s="143">
        <v>3.1363636363636362</v>
      </c>
      <c r="AB9" s="143">
        <v>0</v>
      </c>
      <c r="AC9" s="143">
        <v>4.2</v>
      </c>
      <c r="AD9" s="143">
        <v>3.836363636363636</v>
      </c>
      <c r="AE9" s="143">
        <v>3.7363636363636363</v>
      </c>
      <c r="AF9" s="143">
        <v>3.6363636363636362</v>
      </c>
      <c r="AG9" s="143">
        <v>3.1363636363636362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9"/>
      <c r="BR9" s="145" t="s">
        <v>260</v>
      </c>
    </row>
    <row r="10" spans="1:70" x14ac:dyDescent="0.2">
      <c r="A10" s="20"/>
      <c r="B10" s="295">
        <v>44847</v>
      </c>
      <c r="C10" s="19" t="s">
        <v>141</v>
      </c>
      <c r="D10" s="19" t="s">
        <v>148</v>
      </c>
      <c r="E10" s="19">
        <v>44812</v>
      </c>
      <c r="F10" s="19" t="s">
        <v>193</v>
      </c>
      <c r="G10" s="19" t="s">
        <v>194</v>
      </c>
      <c r="H10" s="143">
        <v>78.854545454545445</v>
      </c>
      <c r="I10" s="20"/>
      <c r="J10" s="20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20"/>
      <c r="R10" s="20"/>
      <c r="S10" s="20"/>
      <c r="T10" s="20"/>
      <c r="U10" s="20"/>
      <c r="V10" s="20"/>
      <c r="W10" s="143">
        <v>6.4545454545454541</v>
      </c>
      <c r="X10" s="143">
        <v>5.8999999999999995</v>
      </c>
      <c r="Y10" s="143">
        <v>5.8999999999999995</v>
      </c>
      <c r="Z10" s="143">
        <v>5.8999999999999995</v>
      </c>
      <c r="AA10" s="143">
        <v>5.8999999999999995</v>
      </c>
      <c r="AB10" s="143">
        <v>5.0999999999999996</v>
      </c>
      <c r="AC10" s="143">
        <v>6.4545454545454541</v>
      </c>
      <c r="AD10" s="143">
        <v>5.8999999999999995</v>
      </c>
      <c r="AE10" s="143">
        <v>5.8999999999999995</v>
      </c>
      <c r="AF10" s="143">
        <v>5.8999999999999995</v>
      </c>
      <c r="AG10" s="143">
        <v>5.8999999999999995</v>
      </c>
      <c r="AH10" s="143">
        <v>5.0999999999999996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15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9"/>
      <c r="BR10" s="145" t="s">
        <v>261</v>
      </c>
    </row>
    <row r="11" spans="1:70" x14ac:dyDescent="0.2">
      <c r="A11" s="20"/>
      <c r="B11" s="295">
        <v>44847</v>
      </c>
      <c r="C11" s="19" t="s">
        <v>141</v>
      </c>
      <c r="D11" s="19" t="s">
        <v>148</v>
      </c>
      <c r="E11" s="19">
        <v>44805</v>
      </c>
      <c r="F11" s="19" t="s">
        <v>218</v>
      </c>
      <c r="G11" s="19" t="s">
        <v>219</v>
      </c>
      <c r="H11" s="143">
        <v>71.899999999999991</v>
      </c>
      <c r="I11" s="20"/>
      <c r="J11" s="20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20"/>
      <c r="R11" s="20"/>
      <c r="S11" s="20"/>
      <c r="T11" s="20"/>
      <c r="U11" s="20"/>
      <c r="V11" s="20"/>
      <c r="W11" s="143">
        <v>3.5999999999999996</v>
      </c>
      <c r="X11" s="143">
        <v>3.5999999999999996</v>
      </c>
      <c r="Y11" s="143">
        <v>3.5999999999999996</v>
      </c>
      <c r="Z11" s="143">
        <v>3.5999999999999996</v>
      </c>
      <c r="AA11" s="143">
        <v>3.5999999999999996</v>
      </c>
      <c r="AB11" s="143">
        <v>3.5999999999999996</v>
      </c>
      <c r="AC11" s="143">
        <v>3.5999999999999996</v>
      </c>
      <c r="AD11" s="143">
        <v>3.5999999999999996</v>
      </c>
      <c r="AE11" s="143">
        <v>3.5999999999999996</v>
      </c>
      <c r="AF11" s="143">
        <v>3.5999999999999996</v>
      </c>
      <c r="AG11" s="143">
        <v>3.5999999999999996</v>
      </c>
      <c r="AH11" s="143">
        <v>3.5999999999999996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9"/>
      <c r="BR11" s="145" t="s">
        <v>255</v>
      </c>
    </row>
    <row r="12" spans="1:70" x14ac:dyDescent="0.2">
      <c r="A12" s="20">
        <v>7</v>
      </c>
      <c r="B12" s="295">
        <v>44847</v>
      </c>
      <c r="C12" s="19" t="s">
        <v>141</v>
      </c>
      <c r="D12" s="19" t="s">
        <v>149</v>
      </c>
      <c r="E12" s="19">
        <v>44846</v>
      </c>
      <c r="F12" s="19" t="s">
        <v>147</v>
      </c>
      <c r="G12" s="19" t="s">
        <v>258</v>
      </c>
      <c r="H12" s="143">
        <v>69.61818181818181</v>
      </c>
      <c r="I12" s="20"/>
      <c r="J12" s="20"/>
      <c r="K12" s="28" t="s">
        <v>144</v>
      </c>
      <c r="L12" s="144">
        <v>12000</v>
      </c>
      <c r="M12" s="144">
        <v>408000</v>
      </c>
      <c r="N12" s="144"/>
      <c r="O12" s="144"/>
      <c r="P12" s="144"/>
      <c r="Q12" s="20"/>
      <c r="R12" s="20"/>
      <c r="S12" s="20"/>
      <c r="T12" s="20"/>
      <c r="U12" s="20"/>
      <c r="V12" s="20"/>
      <c r="W12" s="143">
        <v>4.3636363636363633</v>
      </c>
      <c r="X12" s="143">
        <v>3.709090909090909</v>
      </c>
      <c r="Y12" s="143">
        <v>2.918181818181818</v>
      </c>
      <c r="Z12" s="143">
        <v>0</v>
      </c>
      <c r="AA12" s="143">
        <v>0</v>
      </c>
      <c r="AB12" s="143">
        <v>0</v>
      </c>
      <c r="AC12" s="143">
        <v>4.3636363636363633</v>
      </c>
      <c r="AD12" s="143">
        <v>3.709090909090909</v>
      </c>
      <c r="AE12" s="143">
        <v>2.918181818181818</v>
      </c>
      <c r="AF12" s="143">
        <v>0</v>
      </c>
      <c r="AG12" s="143">
        <v>0</v>
      </c>
      <c r="AH12" s="143">
        <v>0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0</v>
      </c>
      <c r="BG12" s="30" t="s">
        <v>145</v>
      </c>
      <c r="BH12" s="30">
        <v>12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9"/>
      <c r="BR12" s="145" t="s">
        <v>267</v>
      </c>
    </row>
    <row r="13" spans="1:70" x14ac:dyDescent="0.2">
      <c r="A13" s="20"/>
      <c r="B13" s="295">
        <v>44847</v>
      </c>
      <c r="C13" s="19" t="s">
        <v>141</v>
      </c>
      <c r="D13" s="19" t="s">
        <v>149</v>
      </c>
      <c r="E13" s="19">
        <v>44812</v>
      </c>
      <c r="F13" s="19" t="s">
        <v>193</v>
      </c>
      <c r="G13" s="19" t="s">
        <v>194</v>
      </c>
      <c r="H13" s="143">
        <v>78.854545454545445</v>
      </c>
      <c r="I13" s="20"/>
      <c r="J13" s="20"/>
      <c r="K13" s="28" t="s">
        <v>144</v>
      </c>
      <c r="L13" s="144">
        <v>12000</v>
      </c>
      <c r="M13" s="144">
        <v>18000</v>
      </c>
      <c r="N13" s="144">
        <v>30000</v>
      </c>
      <c r="O13" s="144">
        <v>60000</v>
      </c>
      <c r="P13" s="144">
        <v>300000</v>
      </c>
      <c r="Q13" s="20"/>
      <c r="R13" s="20"/>
      <c r="S13" s="20"/>
      <c r="T13" s="20"/>
      <c r="U13" s="20"/>
      <c r="V13" s="20"/>
      <c r="W13" s="143">
        <v>6.4545454545454541</v>
      </c>
      <c r="X13" s="143">
        <v>5.8999999999999995</v>
      </c>
      <c r="Y13" s="143">
        <v>5.8999999999999995</v>
      </c>
      <c r="Z13" s="143">
        <v>5.8999999999999995</v>
      </c>
      <c r="AA13" s="143">
        <v>5.8999999999999995</v>
      </c>
      <c r="AB13" s="143">
        <v>5.0999999999999996</v>
      </c>
      <c r="AC13" s="143">
        <v>6.4545454545454541</v>
      </c>
      <c r="AD13" s="143">
        <v>5.8999999999999995</v>
      </c>
      <c r="AE13" s="143">
        <v>5.8999999999999995</v>
      </c>
      <c r="AF13" s="143">
        <v>5.8999999999999995</v>
      </c>
      <c r="AG13" s="143">
        <v>5.8999999999999995</v>
      </c>
      <c r="AH13" s="143">
        <v>5.0999999999999996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15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0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9"/>
      <c r="BR13" s="145" t="s">
        <v>268</v>
      </c>
    </row>
    <row r="14" spans="1:70" x14ac:dyDescent="0.2">
      <c r="A14" s="20">
        <v>9</v>
      </c>
      <c r="B14" s="295">
        <v>44847</v>
      </c>
      <c r="C14" s="19" t="s">
        <v>141</v>
      </c>
      <c r="D14" s="19" t="s">
        <v>150</v>
      </c>
      <c r="E14" s="19">
        <v>44846</v>
      </c>
      <c r="F14" s="19" t="s">
        <v>147</v>
      </c>
      <c r="G14" s="19" t="s">
        <v>258</v>
      </c>
      <c r="H14" s="143">
        <v>54.409090909090907</v>
      </c>
      <c r="I14" s="20"/>
      <c r="J14" s="20"/>
      <c r="K14" s="28"/>
      <c r="L14" s="144"/>
      <c r="M14" s="144"/>
      <c r="N14" s="144"/>
      <c r="O14" s="144"/>
      <c r="P14" s="144"/>
      <c r="Q14" s="20"/>
      <c r="R14" s="20"/>
      <c r="S14" s="20"/>
      <c r="T14" s="20"/>
      <c r="U14" s="20"/>
      <c r="V14" s="20"/>
      <c r="W14" s="143">
        <v>3.7727272727272729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3.7727272727272729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0</v>
      </c>
      <c r="BG14" s="30" t="s">
        <v>145</v>
      </c>
      <c r="BH14" s="30">
        <v>12</v>
      </c>
      <c r="BI14" s="30" t="s">
        <v>145</v>
      </c>
      <c r="BJ14" s="30"/>
      <c r="BK14" s="30"/>
      <c r="BL14" s="27"/>
      <c r="BM14" s="20"/>
      <c r="BN14" s="30"/>
      <c r="BO14" s="30" t="s">
        <v>146</v>
      </c>
      <c r="BP14" s="160"/>
      <c r="BQ14" s="19"/>
      <c r="BR14" s="145" t="s">
        <v>269</v>
      </c>
    </row>
    <row r="15" spans="1:70" x14ac:dyDescent="0.2">
      <c r="B15" s="295">
        <v>44847</v>
      </c>
      <c r="C15" s="19" t="s">
        <v>141</v>
      </c>
      <c r="D15" s="19" t="s">
        <v>150</v>
      </c>
      <c r="E15" s="19">
        <v>44812</v>
      </c>
      <c r="F15" s="19" t="s">
        <v>193</v>
      </c>
      <c r="G15" s="19" t="s">
        <v>194</v>
      </c>
      <c r="H15" s="143">
        <v>78.854545454545445</v>
      </c>
      <c r="I15" s="20"/>
      <c r="J15" s="20"/>
      <c r="K15" s="28" t="s">
        <v>144</v>
      </c>
      <c r="L15" s="144">
        <v>12000</v>
      </c>
      <c r="M15" s="144">
        <v>18000</v>
      </c>
      <c r="N15" s="144">
        <v>30000</v>
      </c>
      <c r="O15" s="144">
        <v>60000</v>
      </c>
      <c r="P15" s="144">
        <v>300000</v>
      </c>
      <c r="Q15" s="20"/>
      <c r="R15" s="20"/>
      <c r="S15" s="20"/>
      <c r="T15" s="20"/>
      <c r="U15" s="20"/>
      <c r="V15" s="20"/>
      <c r="W15" s="143">
        <v>6.4545454545454541</v>
      </c>
      <c r="X15" s="143">
        <v>5.8999999999999995</v>
      </c>
      <c r="Y15" s="143">
        <v>5.8999999999999995</v>
      </c>
      <c r="Z15" s="143">
        <v>5.8999999999999995</v>
      </c>
      <c r="AA15" s="143">
        <v>5.8999999999999995</v>
      </c>
      <c r="AB15" s="143">
        <v>5.0999999999999996</v>
      </c>
      <c r="AC15" s="143">
        <v>6.4545454545454541</v>
      </c>
      <c r="AD15" s="143">
        <v>5.8999999999999995</v>
      </c>
      <c r="AE15" s="143">
        <v>5.8999999999999995</v>
      </c>
      <c r="AF15" s="143">
        <v>5.8999999999999995</v>
      </c>
      <c r="AG15" s="143">
        <v>5.8999999999999995</v>
      </c>
      <c r="AH15" s="143">
        <v>5.0999999999999996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15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/>
      <c r="BM15" s="20"/>
      <c r="BN15" s="30"/>
      <c r="BO15" s="30" t="s">
        <v>146</v>
      </c>
      <c r="BP15" s="160"/>
      <c r="BQ15" s="19"/>
      <c r="BR15" s="145" t="s">
        <v>270</v>
      </c>
    </row>
  </sheetData>
  <sheetProtection algorithmName="SHA-512" hashValue="kf3s5zbZnRhn0aOGTt3QvNIOC5E58Y+GI/Mk860bvxrdj9lFQCNTD1pZt+YCjmSr56pah2pfKMRYQBcm7W160A==" saltValue="3sbuQR0NzdKa+UB+MriZg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E2EBF-DEF0-B043-9BAA-563689104E76}">
  <sheetPr codeName="Sheet30">
    <tabColor theme="4" tint="0.59999389629810485"/>
  </sheetPr>
  <dimension ref="A1:AT59"/>
  <sheetViews>
    <sheetView tabSelected="1" zoomScale="90" zoomScaleNormal="90" workbookViewId="0">
      <selection activeCell="D2" sqref="D2"/>
    </sheetView>
  </sheetViews>
  <sheetFormatPr baseColWidth="10" defaultRowHeight="15" x14ac:dyDescent="0.2"/>
  <cols>
    <col min="1" max="1" width="23.1640625" customWidth="1"/>
    <col min="2" max="2" width="15.33203125" bestFit="1" customWidth="1"/>
    <col min="3" max="3" width="23.33203125" bestFit="1" customWidth="1"/>
    <col min="4" max="4" width="14.1640625" customWidth="1"/>
    <col min="5" max="6" width="14.1640625" hidden="1" customWidth="1"/>
    <col min="7" max="18" width="14.1640625" customWidth="1"/>
    <col min="19" max="20" width="14.1640625" hidden="1" customWidth="1"/>
    <col min="21" max="25" width="14.1640625" customWidth="1"/>
    <col min="26" max="29" width="14.1640625" hidden="1" customWidth="1"/>
    <col min="30" max="41" width="14.1640625" customWidth="1"/>
    <col min="42" max="146" width="12.5" customWidth="1"/>
  </cols>
  <sheetData>
    <row r="1" spans="1:46" x14ac:dyDescent="0.2">
      <c r="A1" s="305" t="s">
        <v>38</v>
      </c>
      <c r="B1" s="305"/>
      <c r="C1" s="305"/>
      <c r="D1" s="305"/>
      <c r="E1" s="306"/>
      <c r="F1" s="306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</row>
    <row r="2" spans="1:46" x14ac:dyDescent="0.2">
      <c r="A2" s="307" t="s">
        <v>72</v>
      </c>
      <c r="B2" s="305"/>
      <c r="C2" s="305"/>
      <c r="D2" s="305"/>
      <c r="E2" s="306"/>
      <c r="F2" s="306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</row>
    <row r="3" spans="1:46" ht="16" thickBot="1" x14ac:dyDescent="0.25">
      <c r="A3" s="305"/>
      <c r="B3" s="309"/>
      <c r="C3" s="305"/>
      <c r="D3" s="305"/>
      <c r="E3" s="306"/>
      <c r="F3" s="306"/>
      <c r="G3" s="305"/>
      <c r="H3" s="305"/>
      <c r="I3" s="305"/>
      <c r="J3" s="309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</row>
    <row r="4" spans="1:46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</row>
    <row r="5" spans="1:46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64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</row>
    <row r="6" spans="1:46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64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</row>
    <row r="7" spans="1:46" ht="76" x14ac:dyDescent="0.2">
      <c r="A7" s="209" t="s">
        <v>41</v>
      </c>
      <c r="B7" s="91" t="s">
        <v>96</v>
      </c>
      <c r="C7" s="91" t="s">
        <v>97</v>
      </c>
      <c r="D7" s="263" t="s">
        <v>8</v>
      </c>
      <c r="E7" s="264" t="s">
        <v>179</v>
      </c>
      <c r="F7" s="264" t="s">
        <v>180</v>
      </c>
      <c r="G7" s="263" t="s">
        <v>9</v>
      </c>
      <c r="H7" s="263" t="s">
        <v>10</v>
      </c>
      <c r="I7" s="263" t="s">
        <v>11</v>
      </c>
      <c r="J7" s="263" t="s">
        <v>12</v>
      </c>
      <c r="K7" s="263" t="s">
        <v>13</v>
      </c>
      <c r="L7" s="263" t="s">
        <v>14</v>
      </c>
      <c r="M7" s="263" t="s">
        <v>15</v>
      </c>
      <c r="N7" s="263" t="s">
        <v>16</v>
      </c>
      <c r="O7" s="263" t="s">
        <v>98</v>
      </c>
      <c r="P7" s="263" t="s">
        <v>99</v>
      </c>
      <c r="Q7" s="263" t="s">
        <v>66</v>
      </c>
      <c r="R7" s="263" t="s">
        <v>67</v>
      </c>
      <c r="S7" s="264" t="s">
        <v>181</v>
      </c>
      <c r="T7" s="265" t="s">
        <v>182</v>
      </c>
      <c r="U7" s="266" t="s">
        <v>183</v>
      </c>
      <c r="V7" s="267" t="s">
        <v>101</v>
      </c>
      <c r="W7" s="267" t="s">
        <v>102</v>
      </c>
      <c r="X7" s="267" t="s">
        <v>103</v>
      </c>
      <c r="Y7" s="267" t="s">
        <v>104</v>
      </c>
      <c r="Z7" s="268" t="s">
        <v>184</v>
      </c>
      <c r="AA7" s="268" t="s">
        <v>185</v>
      </c>
      <c r="AB7" s="269" t="s">
        <v>69</v>
      </c>
      <c r="AC7" s="269" t="s">
        <v>70</v>
      </c>
      <c r="AD7" s="270" t="s">
        <v>36</v>
      </c>
      <c r="AE7" s="300" t="s">
        <v>37</v>
      </c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</row>
    <row r="8" spans="1:46" ht="20" customHeight="1" x14ac:dyDescent="0.2">
      <c r="A8" s="313" t="str">
        <f>'QLD Oct 2023'!D2</f>
        <v>APT Brisbane South</v>
      </c>
      <c r="B8" s="179" t="str">
        <f>'QLD Oct 2023'!F2</f>
        <v>AGL</v>
      </c>
      <c r="C8" s="262" t="str">
        <f>'QLD Oct 2023'!G2</f>
        <v>Business Value Saver</v>
      </c>
      <c r="D8" s="257">
        <f>365*'QLD Oct 2023'!H2/100</f>
        <v>546.80318181818166</v>
      </c>
      <c r="E8" s="258">
        <f>IF('QLD Oct 2023'!AQ2=3,0.5,IF('QLD Oct 2023'!AQ2=2,0.33,0))</f>
        <v>0.5</v>
      </c>
      <c r="F8" s="258">
        <f>1-E8</f>
        <v>0.5</v>
      </c>
      <c r="G8" s="257">
        <f>IF('QLD Oct 2023'!K2="",($C$5*E8/'QLD Oct 2023'!AQ2*'QLD Oct 2023'!W2/100)*'QLD Oct 2023'!AQ2,IF($C$5*E8/'QLD Oct 2023'!AQ2&gt;='QLD Oct 2023'!L2,('QLD Oct 2023'!L2*'QLD Oct 2023'!W2/100)*'QLD Oct 2023'!AQ2,($C$5*E8/'QLD Oct 2023'!AQ2*'QLD Oct 2023'!W2/100)*'QLD Oct 2023'!AQ2))</f>
        <v>1718.1818181818182</v>
      </c>
      <c r="H8" s="257">
        <f>IF(AND('QLD Oct 2023'!L2&gt;0,'QLD Oct 2023'!M2&gt;0),IF($C$5*E8/'QLD Oct 2023'!AQ2&lt;'QLD Oct 2023'!L2,0,IF(($C$5*E8/'QLD Oct 2023'!AQ2-'QLD Oct 2023'!L2)&lt;=('QLD Oct 2023'!M2+'QLD Oct 2023'!L2),((($C$5*E8/'QLD Oct 2023'!AQ2-'QLD Oct 2023'!L2)*'QLD Oct 2023'!X2/100))*'QLD Oct 2023'!AQ2,((('QLD Oct 2023'!M2)*'QLD Oct 2023'!X2/100)*'QLD Oct 2023'!AQ2))),0)</f>
        <v>0</v>
      </c>
      <c r="I8" s="257">
        <f>IF(AND('QLD Oct 2023'!M2&gt;0,'QLD Oct 2023'!N2&gt;0),IF($C$5*E8/'QLD Oct 2023'!AQ2&lt;('QLD Oct 2023'!L2+'QLD Oct 2023'!M2),0,IF(($C$5*E8/'QLD Oct 2023'!AQ2-'QLD Oct 2023'!L2+'QLD Oct 2023'!M2)&lt;=('QLD Oct 2023'!L2+'QLD Oct 2023'!M2+'QLD Oct 2023'!N2),((($C$5*E8/'QLD Oct 2023'!AQ2-('QLD Oct 2023'!L2+'QLD Oct 2023'!M2))*'QLD Oct 2023'!Y2/100))*'QLD Oct 2023'!AQ2,('QLD Oct 2023'!N2*'QLD Oct 2023'!Y2/100)*'QLD Oct 2023'!AQ2)),0)</f>
        <v>0</v>
      </c>
      <c r="J8" s="257">
        <f>IF(AND('QLD Oct 2023'!N2&gt;0,'QLD Oct 2023'!O2&gt;0),IF($C$5*E8/'QLD Oct 2023'!AQ2&lt;('QLD Oct 2023'!L2+'QLD Oct 2023'!M2+'QLD Oct 2023'!N2),0,IF(($C$5*E8/'QLD Oct 2023'!AQ2-'QLD Oct 2023'!L2+'QLD Oct 2023'!M2+'QLD Oct 2023'!N2)&lt;=('QLD Oct 2023'!L2+'QLD Oct 2023'!M2+'QLD Oct 2023'!N2+'QLD Oct 2023'!O2),(($C$5*E8/'QLD Oct 2023'!AQ2-('QLD Oct 2023'!L2+'QLD Oct 2023'!M2+'QLD Oct 2023'!N2))*'QLD Oct 2023'!Z2/100)*'QLD Oct 2023'!AQ2,('QLD Oct 2023'!O2*'QLD Oct 2023'!Z2/100)*'QLD Oct 2023'!AQ2)),0)</f>
        <v>0</v>
      </c>
      <c r="K8" s="257">
        <f>IF(AND('QLD Oct 2023'!O2&gt;0,'QLD Oct 2023'!P2&gt;0),IF($C$5*E8/'QLD Oct 2023'!AQ2&lt;('QLD Oct 2023'!L2+'QLD Oct 2023'!M2+'QLD Oct 2023'!N2+'QLD Oct 2023'!O2),0,IF(($C$5*E8/'QLD Oct 2023'!AQ2-'QLD Oct 2023'!L2+'QLD Oct 2023'!M2+'QLD Oct 2023'!N2+'QLD Oct 2023'!O2)&lt;=('QLD Oct 2023'!L2+'QLD Oct 2023'!M2+'QLD Oct 2023'!N2+'QLD Oct 2023'!O2+'QLD Oct 2023'!P2),(($C$5*E8/'QLD Oct 2023'!AQ2-('QLD Oct 2023'!L2+'QLD Oct 2023'!M2+'QLD Oct 2023'!N2+'QLD Oct 2023'!O2))*'QLD Oct 2023'!AA2/100)*'QLD Oct 2023'!AQ2,('QLD Oct 2023'!P2*'QLD Oct 2023'!AA2/100)*'QLD Oct 2023'!AQ2)),0)</f>
        <v>0</v>
      </c>
      <c r="L8" s="257">
        <f>IF(AND('QLD Oct 2023'!P2&gt;0,'QLD Oct 2023'!O2&gt;0),IF(($C$5*E8/'QLD Oct 2023'!AQ2&lt;SUM('QLD Oct 2023'!L2:P2)),(0),($C$5*E8/'QLD Oct 2023'!AQ2-SUM('QLD Oct 2023'!L2:P2))*'QLD Oct 2023'!AB2/100)* 'QLD Oct 2023'!AQ2,IF(AND('QLD Oct 2023'!O2&gt;0,'QLD Oct 2023'!P2=""),IF(($C$5*E8/'QLD Oct 2023'!AQ2&lt; SUM('QLD Oct 2023'!L2:O2)),(0),($C$5*E8/'QLD Oct 2023'!AQ2-SUM('QLD Oct 2023'!L2:O2))*'QLD Oct 2023'!AA2/100)* 'QLD Oct 2023'!AQ2,IF(AND('QLD Oct 2023'!N2&gt;0,'QLD Oct 2023'!O2=""),IF(($C$5*E8/'QLD Oct 2023'!AQ2&lt; SUM('QLD Oct 2023'!L2:N2)),(0),($C$5*E8/'QLD Oct 2023'!AQ2-SUM('QLD Oct 2023'!L2:N2))*'QLD Oct 2023'!Z2/100)* 'QLD Oct 2023'!AQ2,IF(AND('QLD Oct 2023'!M2&gt;0,'QLD Oct 2023'!N2=""),IF(($C$5*E8/'QLD Oct 2023'!AQ2&lt;'QLD Oct 2023'!M2+'QLD Oct 2023'!L2),(0),(($C$5*E8/'QLD Oct 2023'!AQ2-('QLD Oct 2023'!M2+'QLD Oct 2023'!L2))*'QLD Oct 2023'!Y2/100))*'QLD Oct 2023'!AQ2,IF(AND('QLD Oct 2023'!L2&gt;0,'QLD Oct 2023'!M2=""&gt;0),IF(($C$5*E8/'QLD Oct 2023'!AQ2&lt;'QLD Oct 2023'!L2),(0),($C$5*E8/'QLD Oct 2023'!AQ2-'QLD Oct 2023'!L2)*'QLD Oct 2023'!X2/100)*'QLD Oct 2023'!AQ2,0)))))</f>
        <v>0</v>
      </c>
      <c r="M8" s="257">
        <f>IF('QLD Oct 2023'!K2="",($C$5*F8/'QLD Oct 2023'!AR2*'QLD Oct 2023'!AC2/100)*'QLD Oct 2023'!AR2,IF($C$5*F8/'QLD Oct 2023'!AR2&gt;='QLD Oct 2023'!L2,('QLD Oct 2023'!L2*'QLD Oct 2023'!AC2/100)*'QLD Oct 2023'!AR2,($C$5*F8/'QLD Oct 2023'!AR2*'QLD Oct 2023'!AC2/100)*'QLD Oct 2023'!AR2))</f>
        <v>1718.1818181818182</v>
      </c>
      <c r="N8" s="257">
        <f>IF(AND('QLD Oct 2023'!L2&gt;0,'QLD Oct 2023'!M2&gt;0),IF($C$5*F8/'QLD Oct 2023'!AR2&lt;'QLD Oct 2023'!L2,0,IF(($C$5*F8/'QLD Oct 2023'!AR2-'QLD Oct 2023'!L2)&lt;=('QLD Oct 2023'!M2+'QLD Oct 2023'!L2),((($C$5*F8/'QLD Oct 2023'!AR2-'QLD Oct 2023'!L2)*'QLD Oct 2023'!AD2/100))*'QLD Oct 2023'!AR2,((('QLD Oct 2023'!M2)*'QLD Oct 2023'!AD2/100)*'QLD Oct 2023'!AR2))),0)</f>
        <v>0</v>
      </c>
      <c r="O8" s="257">
        <f>IF(AND('QLD Oct 2023'!M2&gt;0,'QLD Oct 2023'!N2&gt;0),IF($C$5*F8/'QLD Oct 2023'!AR2&lt;('QLD Oct 2023'!L2+'QLD Oct 2023'!M2),0,IF(($C$5*F8/'QLD Oct 2023'!AR2-'QLD Oct 2023'!L2+'QLD Oct 2023'!M2)&lt;=('QLD Oct 2023'!L2+'QLD Oct 2023'!M2+'QLD Oct 2023'!N2),((($C$5*F8/'QLD Oct 2023'!AR2-('QLD Oct 2023'!L2+'QLD Oct 2023'!M2))*'QLD Oct 2023'!AE2/100))*'QLD Oct 2023'!AR2,('QLD Oct 2023'!N2*'QLD Oct 2023'!AE2/100)*'QLD Oct 2023'!AR2)),0)</f>
        <v>0</v>
      </c>
      <c r="P8" s="257">
        <f>IF(AND('QLD Oct 2023'!N2&gt;0,'QLD Oct 2023'!O2&gt;0),IF($C$5*F8/'QLD Oct 2023'!AR2&lt;('QLD Oct 2023'!L2+'QLD Oct 2023'!M2+'QLD Oct 2023'!N2),0,IF(($C$5*F8/'QLD Oct 2023'!AR2-'QLD Oct 2023'!L2+'QLD Oct 2023'!M2+'QLD Oct 2023'!N2)&lt;=('QLD Oct 2023'!L2+'QLD Oct 2023'!M2+'QLD Oct 2023'!N2+'QLD Oct 2023'!O2),(($C$5*F8/'QLD Oct 2023'!AR2-('QLD Oct 2023'!L2+'QLD Oct 2023'!M2+'QLD Oct 2023'!N2))*'QLD Oct 2023'!AF2/100)*'QLD Oct 2023'!AR2,('QLD Oct 2023'!O2*'QLD Oct 2023'!AF2/100)*'QLD Oct 2023'!AR2)),0)</f>
        <v>0</v>
      </c>
      <c r="Q8" s="257">
        <f>IF(AND('QLD Oct 2023'!P2&gt;0,'QLD Oct 2023'!P2&gt;0),IF($C$5*F8/'QLD Oct 2023'!AR2&lt;('QLD Oct 2023'!L2+'QLD Oct 2023'!M2+'QLD Oct 2023'!N2+'QLD Oct 2023'!O2),0,IF(($C$5*F8/'QLD Oct 2023'!AR2-'QLD Oct 2023'!L2+'QLD Oct 2023'!M2+'QLD Oct 2023'!N2+'QLD Oct 2023'!O2)&lt;=('QLD Oct 2023'!L2+'QLD Oct 2023'!M2+'QLD Oct 2023'!N2+'QLD Oct 2023'!O2+'QLD Oct 2023'!P2),(($C$5*F8/'QLD Oct 2023'!AR2-('QLD Oct 2023'!L2+'QLD Oct 2023'!M2+'QLD Oct 2023'!N2+'QLD Oct 2023'!O2))*'QLD Oct 2023'!AG2/100)*'QLD Oct 2023'!AR2,('QLD Oct 2023'!P2*'QLD Oct 2023'!AG2/100)*'QLD Oct 2023'!AR2)),0)</f>
        <v>0</v>
      </c>
      <c r="R8" s="257">
        <f>IF(AND('QLD Oct 2023'!P2&gt;0,'QLD Oct 2023'!O2&gt;0),IF(($C$5*F8/'QLD Oct 2023'!AR2&lt;SUM('QLD Oct 2023'!L2:P2)),(0),($C$5*F8/'QLD Oct 2023'!AR2-SUM('QLD Oct 2023'!L2:P2))*'QLD Oct 2023'!AB2/100)* 'QLD Oct 2023'!AR2,IF(AND('QLD Oct 2023'!O2&gt;0,'QLD Oct 2023'!P2=""),IF(($C$5*F8/'QLD Oct 2023'!AR2&lt; SUM('QLD Oct 2023'!L2:O2)),(0),($C$5*F8/'QLD Oct 2023'!AR2-SUM('QLD Oct 2023'!L2:O2))*'QLD Oct 2023'!AG2/100)* 'QLD Oct 2023'!AR2,IF(AND('QLD Oct 2023'!N2&gt;0,'QLD Oct 2023'!O2=""),IF(($C$5*F8/'QLD Oct 2023'!AR2&lt; SUM('QLD Oct 2023'!L2:N2)),(0),($C$5*F8/'QLD Oct 2023'!AR2-SUM('QLD Oct 2023'!L2:N2))*'QLD Oct 2023'!AF2/100)* 'QLD Oct 2023'!AR2,IF(AND('QLD Oct 2023'!M2&gt;0,'QLD Oct 2023'!N2=""),IF(($C$5*F8/'QLD Oct 2023'!AR2&lt;'QLD Oct 2023'!M2+'QLD Oct 2023'!L2),(0),(($C$5*F8/'QLD Oct 2023'!AR2-('QLD Oct 2023'!M2+'QLD Oct 2023'!L2))*'QLD Oct 2023'!AE2/100))*'QLD Oct 2023'!AR2,IF(AND('QLD Oct 2023'!L2&gt;0,'QLD Oct 2023'!M2=""&gt;0),IF(($C$5*F8/'QLD Oct 2023'!AR2&lt;'QLD Oct 2023'!L2),(0),($C$5*F8/'QLD Oct 2023'!AR2-'QLD Oct 2023'!L2)*'QLD Oct 2023'!AD2/100)*'QLD Oct 2023'!AR2,0)))))</f>
        <v>0</v>
      </c>
      <c r="S8" s="168">
        <f>SUM(G8:R8)</f>
        <v>3436.3636363636365</v>
      </c>
      <c r="T8" s="170">
        <f>S8+D8</f>
        <v>3983.1668181818181</v>
      </c>
      <c r="U8" s="259">
        <f>T8*1.1</f>
        <v>4381.4835000000003</v>
      </c>
      <c r="V8" s="63">
        <f>'QLD Oct 2023'!AT2</f>
        <v>0</v>
      </c>
      <c r="W8" s="63">
        <f>'QLD Oct 2023'!AU2</f>
        <v>0</v>
      </c>
      <c r="X8" s="63">
        <f>'QLD Oct 2023'!AV2</f>
        <v>0</v>
      </c>
      <c r="Y8" s="63">
        <f>'QLD Oct 2023'!AW2</f>
        <v>0</v>
      </c>
      <c r="Z8" s="260" t="str">
        <f>IF(SUM(V8:Y8)=0,"No discount",IF(V8&gt;0,"Guaranteed off bill",IF(W8&gt;0,"Guaranteed off usage",IF(X8&gt;0,"Pay-on-time off bill","Pay-on-time off usage"))))</f>
        <v>No discount</v>
      </c>
      <c r="AA8" s="260" t="str">
        <f>IF(OR(B8="Origin Energy",B8="Red Energy",B8="Powershop"),"Inclusive","Exclusive")</f>
        <v>Exclusive</v>
      </c>
      <c r="AB8" s="170">
        <f t="shared" ref="AB8:AB21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3983.1668181818181</v>
      </c>
      <c r="AC8" s="170">
        <f t="shared" ref="AC8:AC21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3983.1668181818181</v>
      </c>
      <c r="AD8" s="259">
        <f t="shared" ref="AD8:AE21" si="2">AB8*1.1</f>
        <v>4381.4835000000003</v>
      </c>
      <c r="AE8" s="301">
        <f t="shared" si="2"/>
        <v>4381.4835000000003</v>
      </c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</row>
    <row r="9" spans="1:46" ht="20" customHeight="1" x14ac:dyDescent="0.2">
      <c r="A9" s="314"/>
      <c r="B9" s="179" t="str">
        <f>'QLD Oct 2023'!F3</f>
        <v>Origin Energy</v>
      </c>
      <c r="C9" s="179" t="str">
        <f>'QLD Oct 2023'!G3</f>
        <v>Business Go Variable</v>
      </c>
      <c r="D9" s="257">
        <f>365*'QLD Oct 2023'!H3/100</f>
        <v>454.2590909090909</v>
      </c>
      <c r="E9" s="258">
        <f>IF('QLD Oct 2023'!AQ3=3,0.5,IF('QLD Oct 2023'!AQ3=2,0.33,0))</f>
        <v>0.5</v>
      </c>
      <c r="F9" s="258">
        <f t="shared" ref="F9:F21" si="3">1-E9</f>
        <v>0.5</v>
      </c>
      <c r="G9" s="257">
        <f>IF('QLD Oct 2023'!K3="",($C$5*E9/'QLD Oct 2023'!AQ3*'QLD Oct 2023'!W3/100)*'QLD Oct 2023'!AQ3,IF($C$5*E9/'QLD Oct 2023'!AQ3&gt;='QLD Oct 2023'!L3,('QLD Oct 2023'!L3*'QLD Oct 2023'!W3/100)*'QLD Oct 2023'!AQ3,($C$5*E9/'QLD Oct 2023'!AQ3*'QLD Oct 2023'!W3/100)*'QLD Oct 2023'!AQ3))</f>
        <v>1786.3636363636365</v>
      </c>
      <c r="H9" s="257">
        <f>IF(AND('QLD Oct 2023'!L3&gt;0,'QLD Oct 2023'!M3&gt;0),IF($C$5*E9/'QLD Oct 2023'!AQ3&lt;'QLD Oct 2023'!L3,0,IF(($C$5*E9/'QLD Oct 2023'!AQ3-'QLD Oct 2023'!L3)&lt;=('QLD Oct 2023'!M3+'QLD Oct 2023'!L3),((($C$5*E9/'QLD Oct 2023'!AQ3-'QLD Oct 2023'!L3)*'QLD Oct 2023'!X3/100))*'QLD Oct 2023'!AQ3,((('QLD Oct 2023'!M3)*'QLD Oct 2023'!X3/100)*'QLD Oct 2023'!AQ3))),0)</f>
        <v>0</v>
      </c>
      <c r="I9" s="257">
        <f>IF(AND('QLD Oct 2023'!M3&gt;0,'QLD Oct 2023'!N3&gt;0),IF($C$5*E9/'QLD Oct 2023'!AQ3&lt;('QLD Oct 2023'!L3+'QLD Oct 2023'!M3),0,IF(($C$5*E9/'QLD Oct 2023'!AQ3-'QLD Oct 2023'!L3+'QLD Oct 2023'!M3)&lt;=('QLD Oct 2023'!L3+'QLD Oct 2023'!M3+'QLD Oct 2023'!N3),((($C$5*E9/'QLD Oct 2023'!AQ3-('QLD Oct 2023'!L3+'QLD Oct 2023'!M3))*'QLD Oct 2023'!Y3/100))*'QLD Oct 2023'!AQ3,('QLD Oct 2023'!N3*'QLD Oct 2023'!Y3/100)*'QLD Oct 2023'!AQ3)),0)</f>
        <v>0</v>
      </c>
      <c r="J9" s="257">
        <f>IF(AND('QLD Oct 2023'!N3&gt;0,'QLD Oct 2023'!O3&gt;0),IF($C$5*E9/'QLD Oct 2023'!AQ3&lt;('QLD Oct 2023'!L3+'QLD Oct 2023'!M3+'QLD Oct 2023'!N3),0,IF(($C$5*E9/'QLD Oct 2023'!AQ3-'QLD Oct 2023'!L3+'QLD Oct 2023'!M3+'QLD Oct 2023'!N3)&lt;=('QLD Oct 2023'!L3+'QLD Oct 2023'!M3+'QLD Oct 2023'!N3+'QLD Oct 2023'!O3),(($C$5*E9/'QLD Oct 2023'!AQ3-('QLD Oct 2023'!L3+'QLD Oct 2023'!M3+'QLD Oct 2023'!N3))*'QLD Oct 2023'!Z3/100)*'QLD Oct 2023'!AQ3,('QLD Oct 2023'!O3*'QLD Oct 2023'!Z3/100)*'QLD Oct 2023'!AQ3)),0)</f>
        <v>0</v>
      </c>
      <c r="K9" s="257">
        <f>IF(AND('QLD Oct 2023'!O3&gt;0,'QLD Oct 2023'!P3&gt;0),IF($C$5*E9/'QLD Oct 2023'!AQ3&lt;('QLD Oct 2023'!L3+'QLD Oct 2023'!M3+'QLD Oct 2023'!N3+'QLD Oct 2023'!O3),0,IF(($C$5*E9/'QLD Oct 2023'!AQ3-'QLD Oct 2023'!L3+'QLD Oct 2023'!M3+'QLD Oct 2023'!N3+'QLD Oct 2023'!O3)&lt;=('QLD Oct 2023'!L3+'QLD Oct 2023'!M3+'QLD Oct 2023'!N3+'QLD Oct 2023'!O3+'QLD Oct 2023'!P3),(($C$5*E9/'QLD Oct 2023'!AQ3-('QLD Oct 2023'!L3+'QLD Oct 2023'!M3+'QLD Oct 2023'!N3+'QLD Oct 2023'!O3))*'QLD Oct 2023'!AA3/100)*'QLD Oct 2023'!AQ3,('QLD Oct 2023'!P3*'QLD Oct 2023'!AA3/100)*'QLD Oct 2023'!AQ3)),0)</f>
        <v>0</v>
      </c>
      <c r="L9" s="257">
        <f>IF(AND('QLD Oct 2023'!P3&gt;0,'QLD Oct 2023'!O3&gt;0),IF(($C$5*E9/'QLD Oct 2023'!AQ3&lt;SUM('QLD Oct 2023'!L3:P3)),(0),($C$5*E9/'QLD Oct 2023'!AQ3-SUM('QLD Oct 2023'!L3:P3))*'QLD Oct 2023'!AB3/100)* 'QLD Oct 2023'!AQ3,IF(AND('QLD Oct 2023'!O3&gt;0,'QLD Oct 2023'!P3=""),IF(($C$5*E9/'QLD Oct 2023'!AQ3&lt; SUM('QLD Oct 2023'!L3:O3)),(0),($C$5*E9/'QLD Oct 2023'!AQ3-SUM('QLD Oct 2023'!L3:O3))*'QLD Oct 2023'!AA3/100)* 'QLD Oct 2023'!AQ3,IF(AND('QLD Oct 2023'!N3&gt;0,'QLD Oct 2023'!O3=""),IF(($C$5*E9/'QLD Oct 2023'!AQ3&lt; SUM('QLD Oct 2023'!L3:N3)),(0),($C$5*E9/'QLD Oct 2023'!AQ3-SUM('QLD Oct 2023'!L3:N3))*'QLD Oct 2023'!Z3/100)* 'QLD Oct 2023'!AQ3,IF(AND('QLD Oct 2023'!M3&gt;0,'QLD Oct 2023'!N3=""),IF(($C$5*E9/'QLD Oct 2023'!AQ3&lt;'QLD Oct 2023'!M3+'QLD Oct 2023'!L3),(0),(($C$5*E9/'QLD Oct 2023'!AQ3-('QLD Oct 2023'!M3+'QLD Oct 2023'!L3))*'QLD Oct 2023'!Y3/100))*'QLD Oct 2023'!AQ3,IF(AND('QLD Oct 2023'!L3&gt;0,'QLD Oct 2023'!M3=""&gt;0),IF(($C$5*E9/'QLD Oct 2023'!AQ3&lt;'QLD Oct 2023'!L3),(0),($C$5*E9/'QLD Oct 2023'!AQ3-'QLD Oct 2023'!L3)*'QLD Oct 2023'!X3/100)*'QLD Oct 2023'!AQ3,0)))))</f>
        <v>0</v>
      </c>
      <c r="M9" s="257">
        <f>IF('QLD Oct 2023'!K3="",($C$5*F9/'QLD Oct 2023'!AR3*'QLD Oct 2023'!AC3/100)*'QLD Oct 2023'!AR3,IF($C$5*F9/'QLD Oct 2023'!AR3&gt;='QLD Oct 2023'!L3,('QLD Oct 2023'!L3*'QLD Oct 2023'!AC3/100)*'QLD Oct 2023'!AR3,($C$5*F9/'QLD Oct 2023'!AR3*'QLD Oct 2023'!AC3/100)*'QLD Oct 2023'!AR3))</f>
        <v>1786.3636363636365</v>
      </c>
      <c r="N9" s="257">
        <f>IF(AND('QLD Oct 2023'!L3&gt;0,'QLD Oct 2023'!M3&gt;0),IF($C$5*F9/'QLD Oct 2023'!AR3&lt;'QLD Oct 2023'!L3,0,IF(($C$5*F9/'QLD Oct 2023'!AR3-'QLD Oct 2023'!L3)&lt;=('QLD Oct 2023'!M3+'QLD Oct 2023'!L3),((($C$5*F9/'QLD Oct 2023'!AR3-'QLD Oct 2023'!L3)*'QLD Oct 2023'!AD3/100))*'QLD Oct 2023'!AR3,((('QLD Oct 2023'!M3)*'QLD Oct 2023'!AD3/100)*'QLD Oct 2023'!AR3))),0)</f>
        <v>0</v>
      </c>
      <c r="O9" s="257">
        <f>IF(AND('QLD Oct 2023'!M3&gt;0,'QLD Oct 2023'!N3&gt;0),IF($C$5*F9/'QLD Oct 2023'!AR3&lt;('QLD Oct 2023'!L3+'QLD Oct 2023'!M3),0,IF(($C$5*F9/'QLD Oct 2023'!AR3-'QLD Oct 2023'!L3+'QLD Oct 2023'!M3)&lt;=('QLD Oct 2023'!L3+'QLD Oct 2023'!M3+'QLD Oct 2023'!N3),((($C$5*F9/'QLD Oct 2023'!AR3-('QLD Oct 2023'!L3+'QLD Oct 2023'!M3))*'QLD Oct 2023'!AE3/100))*'QLD Oct 2023'!AR3,('QLD Oct 2023'!N3*'QLD Oct 2023'!AE3/100)*'QLD Oct 2023'!AR3)),0)</f>
        <v>0</v>
      </c>
      <c r="P9" s="257">
        <f>IF(AND('QLD Oct 2023'!N3&gt;0,'QLD Oct 2023'!O3&gt;0),IF($C$5*F9/'QLD Oct 2023'!AR3&lt;('QLD Oct 2023'!L3+'QLD Oct 2023'!M3+'QLD Oct 2023'!N3),0,IF(($C$5*F9/'QLD Oct 2023'!AR3-'QLD Oct 2023'!L3+'QLD Oct 2023'!M3+'QLD Oct 2023'!N3)&lt;=('QLD Oct 2023'!L3+'QLD Oct 2023'!M3+'QLD Oct 2023'!N3+'QLD Oct 2023'!O3),(($C$5*F9/'QLD Oct 2023'!AR3-('QLD Oct 2023'!L3+'QLD Oct 2023'!M3+'QLD Oct 2023'!N3))*'QLD Oct 2023'!AF3/100)*'QLD Oct 2023'!AR3,('QLD Oct 2023'!O3*'QLD Oct 2023'!AF3/100)*'QLD Oct 2023'!AR3)),0)</f>
        <v>0</v>
      </c>
      <c r="Q9" s="257">
        <f>IF(AND('QLD Oct 2023'!P3&gt;0,'QLD Oct 2023'!P3&gt;0),IF($C$5*F9/'QLD Oct 2023'!AR3&lt;('QLD Oct 2023'!L3+'QLD Oct 2023'!M3+'QLD Oct 2023'!N3+'QLD Oct 2023'!O3),0,IF(($C$5*F9/'QLD Oct 2023'!AR3-'QLD Oct 2023'!L3+'QLD Oct 2023'!M3+'QLD Oct 2023'!N3+'QLD Oct 2023'!O3)&lt;=('QLD Oct 2023'!L3+'QLD Oct 2023'!M3+'QLD Oct 2023'!N3+'QLD Oct 2023'!O3+'QLD Oct 2023'!P3),(($C$5*F9/'QLD Oct 2023'!AR3-('QLD Oct 2023'!L3+'QLD Oct 2023'!M3+'QLD Oct 2023'!N3+'QLD Oct 2023'!O3))*'QLD Oct 2023'!AG3/100)*'QLD Oct 2023'!AR3,('QLD Oct 2023'!P3*'QLD Oct 2023'!AG3/100)*'QLD Oct 2023'!AR3)),0)</f>
        <v>0</v>
      </c>
      <c r="R9" s="257">
        <f>IF(AND('QLD Oct 2023'!P3&gt;0,'QLD Oct 2023'!O3&gt;0),IF(($C$5*F9/'QLD Oct 2023'!AR3&lt;SUM('QLD Oct 2023'!L3:P3)),(0),($C$5*F9/'QLD Oct 2023'!AR3-SUM('QLD Oct 2023'!L3:P3))*'QLD Oct 2023'!AB3/100)* 'QLD Oct 2023'!AR3,IF(AND('QLD Oct 2023'!O3&gt;0,'QLD Oct 2023'!P3=""),IF(($C$5*F9/'QLD Oct 2023'!AR3&lt; SUM('QLD Oct 2023'!L3:O3)),(0),($C$5*F9/'QLD Oct 2023'!AR3-SUM('QLD Oct 2023'!L3:O3))*'QLD Oct 2023'!AG3/100)* 'QLD Oct 2023'!AR3,IF(AND('QLD Oct 2023'!N3&gt;0,'QLD Oct 2023'!O3=""),IF(($C$5*F9/'QLD Oct 2023'!AR3&lt; SUM('QLD Oct 2023'!L3:N3)),(0),($C$5*F9/'QLD Oct 2023'!AR3-SUM('QLD Oct 2023'!L3:N3))*'QLD Oct 2023'!AF3/100)* 'QLD Oct 2023'!AR3,IF(AND('QLD Oct 2023'!M3&gt;0,'QLD Oct 2023'!N3=""),IF(($C$5*F9/'QLD Oct 2023'!AR3&lt;'QLD Oct 2023'!M3+'QLD Oct 2023'!L3),(0),(($C$5*F9/'QLD Oct 2023'!AR3-('QLD Oct 2023'!M3+'QLD Oct 2023'!L3))*'QLD Oct 2023'!AE3/100))*'QLD Oct 2023'!AR3,IF(AND('QLD Oct 2023'!L3&gt;0,'QLD Oct 2023'!M3=""&gt;0),IF(($C$5*F9/'QLD Oct 2023'!AR3&lt;'QLD Oct 2023'!L3),(0),($C$5*F9/'QLD Oct 2023'!AR3-'QLD Oct 2023'!L3)*'QLD Oct 2023'!AD3/100)*'QLD Oct 2023'!AR3,0)))))</f>
        <v>0</v>
      </c>
      <c r="S9" s="168">
        <f t="shared" ref="S9:S20" si="4">SUM(G9:R9)</f>
        <v>3572.727272727273</v>
      </c>
      <c r="T9" s="170">
        <f t="shared" ref="T9:T21" si="5">S9+D9</f>
        <v>4026.9863636363639</v>
      </c>
      <c r="U9" s="259">
        <f t="shared" ref="U9:U21" si="6">T9*1.1</f>
        <v>4429.6850000000004</v>
      </c>
      <c r="V9" s="63">
        <f>'QLD Oct 2023'!AT3</f>
        <v>0</v>
      </c>
      <c r="W9" s="63">
        <f>'QLD Oct 2023'!AU3</f>
        <v>0</v>
      </c>
      <c r="X9" s="63">
        <f>'QLD Oct 2023'!AV3</f>
        <v>0</v>
      </c>
      <c r="Y9" s="63">
        <f>'QLD Oct 2023'!AW3</f>
        <v>0</v>
      </c>
      <c r="Z9" s="260" t="str">
        <f t="shared" ref="Z9:Z21" si="7">IF(SUM(V9:Y9)=0,"No discount",IF(V9&gt;0,"Guaranteed off bill",IF(W9&gt;0,"Guaranteed off usage",IF(X9&gt;0,"Pay-on-time off bill","Pay-on-time off usage"))))</f>
        <v>No discount</v>
      </c>
      <c r="AA9" s="260" t="str">
        <f t="shared" ref="AA9:AA21" si="8">IF(OR(B9="Origin Energy",B9="Red Energy",B9="Powershop"),"Inclusive","Exclusive")</f>
        <v>Inclusive</v>
      </c>
      <c r="AB9" s="170">
        <f t="shared" si="0"/>
        <v>4026.9863636363639</v>
      </c>
      <c r="AC9" s="170">
        <f t="shared" si="1"/>
        <v>4026.9863636363639</v>
      </c>
      <c r="AD9" s="259">
        <f t="shared" si="2"/>
        <v>4429.6850000000004</v>
      </c>
      <c r="AE9" s="301">
        <f t="shared" si="2"/>
        <v>4429.6850000000004</v>
      </c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</row>
    <row r="10" spans="1:46" ht="20" customHeight="1" x14ac:dyDescent="0.2">
      <c r="A10" s="314"/>
      <c r="B10" s="179" t="str">
        <f>'QLD Oct 2023'!F4</f>
        <v>Red Energy</v>
      </c>
      <c r="C10" s="179" t="str">
        <f>'QLD Oct 2023'!G4</f>
        <v>Business Saver</v>
      </c>
      <c r="D10" s="257">
        <f>365*'QLD Oct 2023'!H4/100</f>
        <v>467.2</v>
      </c>
      <c r="E10" s="258">
        <f>IF('QLD Oct 2023'!AQ4=3,0.5,IF('QLD Oct 2023'!AQ4=2,0.33,0))</f>
        <v>0.5</v>
      </c>
      <c r="F10" s="258">
        <f t="shared" si="3"/>
        <v>0.5</v>
      </c>
      <c r="G10" s="257">
        <f>IF('QLD Oct 2023'!K4="",($C$5*E10/'QLD Oct 2023'!AQ4*'QLD Oct 2023'!W4/100)*'QLD Oct 2023'!AQ4,IF($C$5*E10/'QLD Oct 2023'!AQ4&gt;='QLD Oct 2023'!L4,('QLD Oct 2023'!L4*'QLD Oct 2023'!W4/100)*'QLD Oct 2023'!AQ4,($C$5*E10/'QLD Oct 2023'!AQ4*'QLD Oct 2023'!W4/100)*'QLD Oct 2023'!AQ4))</f>
        <v>1795.4545454545455</v>
      </c>
      <c r="H10" s="257">
        <f>IF(AND('QLD Oct 2023'!L4&gt;0,'QLD Oct 2023'!M4&gt;0),IF($C$5*E10/'QLD Oct 2023'!AQ4&lt;'QLD Oct 2023'!L4,0,IF(($C$5*E10/'QLD Oct 2023'!AQ4-'QLD Oct 2023'!L4)&lt;=('QLD Oct 2023'!M4+'QLD Oct 2023'!L4),((($C$5*E10/'QLD Oct 2023'!AQ4-'QLD Oct 2023'!L4)*'QLD Oct 2023'!X4/100))*'QLD Oct 2023'!AQ4,((('QLD Oct 2023'!M4)*'QLD Oct 2023'!X4/100)*'QLD Oct 2023'!AQ4))),0)</f>
        <v>0</v>
      </c>
      <c r="I10" s="257">
        <f>IF(AND('QLD Oct 2023'!M4&gt;0,'QLD Oct 2023'!N4&gt;0),IF($C$5*E10/'QLD Oct 2023'!AQ4&lt;('QLD Oct 2023'!L4+'QLD Oct 2023'!M4),0,IF(($C$5*E10/'QLD Oct 2023'!AQ4-'QLD Oct 2023'!L4+'QLD Oct 2023'!M4)&lt;=('QLD Oct 2023'!L4+'QLD Oct 2023'!M4+'QLD Oct 2023'!N4),((($C$5*E10/'QLD Oct 2023'!AQ4-('QLD Oct 2023'!L4+'QLD Oct 2023'!M4))*'QLD Oct 2023'!Y4/100))*'QLD Oct 2023'!AQ4,('QLD Oct 2023'!N4*'QLD Oct 2023'!Y4/100)*'QLD Oct 2023'!AQ4)),0)</f>
        <v>0</v>
      </c>
      <c r="J10" s="257">
        <f>IF(AND('QLD Oct 2023'!N4&gt;0,'QLD Oct 2023'!O4&gt;0),IF($C$5*E10/'QLD Oct 2023'!AQ4&lt;('QLD Oct 2023'!L4+'QLD Oct 2023'!M4+'QLD Oct 2023'!N4),0,IF(($C$5*E10/'QLD Oct 2023'!AQ4-'QLD Oct 2023'!L4+'QLD Oct 2023'!M4+'QLD Oct 2023'!N4)&lt;=('QLD Oct 2023'!L4+'QLD Oct 2023'!M4+'QLD Oct 2023'!N4+'QLD Oct 2023'!O4),(($C$5*E10/'QLD Oct 2023'!AQ4-('QLD Oct 2023'!L4+'QLD Oct 2023'!M4+'QLD Oct 2023'!N4))*'QLD Oct 2023'!Z4/100)*'QLD Oct 2023'!AQ4,('QLD Oct 2023'!O4*'QLD Oct 2023'!Z4/100)*'QLD Oct 2023'!AQ4)),0)</f>
        <v>0</v>
      </c>
      <c r="K10" s="257">
        <f>IF(AND('QLD Oct 2023'!O4&gt;0,'QLD Oct 2023'!P4&gt;0),IF($C$5*E10/'QLD Oct 2023'!AQ4&lt;('QLD Oct 2023'!L4+'QLD Oct 2023'!M4+'QLD Oct 2023'!N4+'QLD Oct 2023'!O4),0,IF(($C$5*E10/'QLD Oct 2023'!AQ4-'QLD Oct 2023'!L4+'QLD Oct 2023'!M4+'QLD Oct 2023'!N4+'QLD Oct 2023'!O4)&lt;=('QLD Oct 2023'!L4+'QLD Oct 2023'!M4+'QLD Oct 2023'!N4+'QLD Oct 2023'!O4+'QLD Oct 2023'!P4),(($C$5*E10/'QLD Oct 2023'!AQ4-('QLD Oct 2023'!L4+'QLD Oct 2023'!M4+'QLD Oct 2023'!N4+'QLD Oct 2023'!O4))*'QLD Oct 2023'!AA4/100)*'QLD Oct 2023'!AQ4,('QLD Oct 2023'!P4*'QLD Oct 2023'!AA4/100)*'QLD Oct 2023'!AQ4)),0)</f>
        <v>0</v>
      </c>
      <c r="L10" s="257">
        <f>IF(AND('QLD Oct 2023'!P4&gt;0,'QLD Oct 2023'!O4&gt;0),IF(($C$5*E10/'QLD Oct 2023'!AQ4&lt;SUM('QLD Oct 2023'!L4:P4)),(0),($C$5*E10/'QLD Oct 2023'!AQ4-SUM('QLD Oct 2023'!L4:P4))*'QLD Oct 2023'!AB4/100)* 'QLD Oct 2023'!AQ4,IF(AND('QLD Oct 2023'!O4&gt;0,'QLD Oct 2023'!P4=""),IF(($C$5*E10/'QLD Oct 2023'!AQ4&lt; SUM('QLD Oct 2023'!L4:O4)),(0),($C$5*E10/'QLD Oct 2023'!AQ4-SUM('QLD Oct 2023'!L4:O4))*'QLD Oct 2023'!AA4/100)* 'QLD Oct 2023'!AQ4,IF(AND('QLD Oct 2023'!N4&gt;0,'QLD Oct 2023'!O4=""),IF(($C$5*E10/'QLD Oct 2023'!AQ4&lt; SUM('QLD Oct 2023'!L4:N4)),(0),($C$5*E10/'QLD Oct 2023'!AQ4-SUM('QLD Oct 2023'!L4:N4))*'QLD Oct 2023'!Z4/100)* 'QLD Oct 2023'!AQ4,IF(AND('QLD Oct 2023'!M4&gt;0,'QLD Oct 2023'!N4=""),IF(($C$5*E10/'QLD Oct 2023'!AQ4&lt;'QLD Oct 2023'!M4+'QLD Oct 2023'!L4),(0),(($C$5*E10/'QLD Oct 2023'!AQ4-('QLD Oct 2023'!M4+'QLD Oct 2023'!L4))*'QLD Oct 2023'!Y4/100))*'QLD Oct 2023'!AQ4,IF(AND('QLD Oct 2023'!L4&gt;0,'QLD Oct 2023'!M4=""&gt;0),IF(($C$5*E10/'QLD Oct 2023'!AQ4&lt;'QLD Oct 2023'!L4),(0),($C$5*E10/'QLD Oct 2023'!AQ4-'QLD Oct 2023'!L4)*'QLD Oct 2023'!X4/100)*'QLD Oct 2023'!AQ4,0)))))</f>
        <v>0</v>
      </c>
      <c r="M10" s="257">
        <f>IF('QLD Oct 2023'!K4="",($C$5*F10/'QLD Oct 2023'!AR4*'QLD Oct 2023'!AC4/100)*'QLD Oct 2023'!AR4,IF($C$5*F10/'QLD Oct 2023'!AR4&gt;='QLD Oct 2023'!L4,('QLD Oct 2023'!L4*'QLD Oct 2023'!AC4/100)*'QLD Oct 2023'!AR4,($C$5*F10/'QLD Oct 2023'!AR4*'QLD Oct 2023'!AC4/100)*'QLD Oct 2023'!AR4))</f>
        <v>1795.4545454545455</v>
      </c>
      <c r="N10" s="257">
        <f>IF(AND('QLD Oct 2023'!L4&gt;0,'QLD Oct 2023'!M4&gt;0),IF($C$5*F10/'QLD Oct 2023'!AR4&lt;'QLD Oct 2023'!L4,0,IF(($C$5*F10/'QLD Oct 2023'!AR4-'QLD Oct 2023'!L4)&lt;=('QLD Oct 2023'!M4+'QLD Oct 2023'!L4),((($C$5*F10/'QLD Oct 2023'!AR4-'QLD Oct 2023'!L4)*'QLD Oct 2023'!AD4/100))*'QLD Oct 2023'!AR4,((('QLD Oct 2023'!M4)*'QLD Oct 2023'!AD4/100)*'QLD Oct 2023'!AR4))),0)</f>
        <v>0</v>
      </c>
      <c r="O10" s="257">
        <f>IF(AND('QLD Oct 2023'!M4&gt;0,'QLD Oct 2023'!N4&gt;0),IF($C$5*F10/'QLD Oct 2023'!AR4&lt;('QLD Oct 2023'!L4+'QLD Oct 2023'!M4),0,IF(($C$5*F10/'QLD Oct 2023'!AR4-'QLD Oct 2023'!L4+'QLD Oct 2023'!M4)&lt;=('QLD Oct 2023'!L4+'QLD Oct 2023'!M4+'QLD Oct 2023'!N4),((($C$5*F10/'QLD Oct 2023'!AR4-('QLD Oct 2023'!L4+'QLD Oct 2023'!M4))*'QLD Oct 2023'!AE4/100))*'QLD Oct 2023'!AR4,('QLD Oct 2023'!N4*'QLD Oct 2023'!AE4/100)*'QLD Oct 2023'!AR4)),0)</f>
        <v>0</v>
      </c>
      <c r="P10" s="257">
        <f>IF(AND('QLD Oct 2023'!N4&gt;0,'QLD Oct 2023'!O4&gt;0),IF($C$5*F10/'QLD Oct 2023'!AR4&lt;('QLD Oct 2023'!L4+'QLD Oct 2023'!M4+'QLD Oct 2023'!N4),0,IF(($C$5*F10/'QLD Oct 2023'!AR4-'QLD Oct 2023'!L4+'QLD Oct 2023'!M4+'QLD Oct 2023'!N4)&lt;=('QLD Oct 2023'!L4+'QLD Oct 2023'!M4+'QLD Oct 2023'!N4+'QLD Oct 2023'!O4),(($C$5*F10/'QLD Oct 2023'!AR4-('QLD Oct 2023'!L4+'QLD Oct 2023'!M4+'QLD Oct 2023'!N4))*'QLD Oct 2023'!AF4/100)*'QLD Oct 2023'!AR4,('QLD Oct 2023'!O4*'QLD Oct 2023'!AF4/100)*'QLD Oct 2023'!AR4)),0)</f>
        <v>0</v>
      </c>
      <c r="Q10" s="257">
        <f>IF(AND('QLD Oct 2023'!P4&gt;0,'QLD Oct 2023'!P4&gt;0),IF($C$5*F10/'QLD Oct 2023'!AR4&lt;('QLD Oct 2023'!L4+'QLD Oct 2023'!M4+'QLD Oct 2023'!N4+'QLD Oct 2023'!O4),0,IF(($C$5*F10/'QLD Oct 2023'!AR4-'QLD Oct 2023'!L4+'QLD Oct 2023'!M4+'QLD Oct 2023'!N4+'QLD Oct 2023'!O4)&lt;=('QLD Oct 2023'!L4+'QLD Oct 2023'!M4+'QLD Oct 2023'!N4+'QLD Oct 2023'!O4+'QLD Oct 2023'!P4),(($C$5*F10/'QLD Oct 2023'!AR4-('QLD Oct 2023'!L4+'QLD Oct 2023'!M4+'QLD Oct 2023'!N4+'QLD Oct 2023'!O4))*'QLD Oct 2023'!AG4/100)*'QLD Oct 2023'!AR4,('QLD Oct 2023'!P4*'QLD Oct 2023'!AG4/100)*'QLD Oct 2023'!AR4)),0)</f>
        <v>0</v>
      </c>
      <c r="R10" s="257">
        <f>IF(AND('QLD Oct 2023'!P4&gt;0,'QLD Oct 2023'!O4&gt;0),IF(($C$5*F10/'QLD Oct 2023'!AR4&lt;SUM('QLD Oct 2023'!L4:P4)),(0),($C$5*F10/'QLD Oct 2023'!AR4-SUM('QLD Oct 2023'!L4:P4))*'QLD Oct 2023'!AB4/100)* 'QLD Oct 2023'!AR4,IF(AND('QLD Oct 2023'!O4&gt;0,'QLD Oct 2023'!P4=""),IF(($C$5*F10/'QLD Oct 2023'!AR4&lt; SUM('QLD Oct 2023'!L4:O4)),(0),($C$5*F10/'QLD Oct 2023'!AR4-SUM('QLD Oct 2023'!L4:O4))*'QLD Oct 2023'!AG4/100)* 'QLD Oct 2023'!AR4,IF(AND('QLD Oct 2023'!N4&gt;0,'QLD Oct 2023'!O4=""),IF(($C$5*F10/'QLD Oct 2023'!AR4&lt; SUM('QLD Oct 2023'!L4:N4)),(0),($C$5*F10/'QLD Oct 2023'!AR4-SUM('QLD Oct 2023'!L4:N4))*'QLD Oct 2023'!AF4/100)* 'QLD Oct 2023'!AR4,IF(AND('QLD Oct 2023'!M4&gt;0,'QLD Oct 2023'!N4=""),IF(($C$5*F10/'QLD Oct 2023'!AR4&lt;'QLD Oct 2023'!M4+'QLD Oct 2023'!L4),(0),(($C$5*F10/'QLD Oct 2023'!AR4-('QLD Oct 2023'!M4+'QLD Oct 2023'!L4))*'QLD Oct 2023'!AE4/100))*'QLD Oct 2023'!AR4,IF(AND('QLD Oct 2023'!L4&gt;0,'QLD Oct 2023'!M4=""&gt;0),IF(($C$5*F10/'QLD Oct 2023'!AR4&lt;'QLD Oct 2023'!L4),(0),($C$5*F10/'QLD Oct 2023'!AR4-'QLD Oct 2023'!L4)*'QLD Oct 2023'!AD4/100)*'QLD Oct 2023'!AR4,0)))))</f>
        <v>0</v>
      </c>
      <c r="S10" s="168">
        <f t="shared" si="4"/>
        <v>3590.909090909091</v>
      </c>
      <c r="T10" s="170">
        <f t="shared" si="5"/>
        <v>4058.1090909090908</v>
      </c>
      <c r="U10" s="259">
        <f t="shared" si="6"/>
        <v>4463.92</v>
      </c>
      <c r="V10" s="63">
        <f>'QLD Oct 2023'!AT4</f>
        <v>0</v>
      </c>
      <c r="W10" s="63">
        <f>'QLD Oct 2023'!AU4</f>
        <v>0</v>
      </c>
      <c r="X10" s="63">
        <f>'QLD Oct 2023'!AV4</f>
        <v>0</v>
      </c>
      <c r="Y10" s="63">
        <f>'QLD Oct 2023'!AW4</f>
        <v>0</v>
      </c>
      <c r="Z10" s="260" t="str">
        <f t="shared" si="7"/>
        <v>No discount</v>
      </c>
      <c r="AA10" s="260" t="str">
        <f t="shared" si="8"/>
        <v>Inclusive</v>
      </c>
      <c r="AB10" s="170">
        <f t="shared" si="0"/>
        <v>4058.1090909090908</v>
      </c>
      <c r="AC10" s="170">
        <f t="shared" si="1"/>
        <v>4058.1090909090908</v>
      </c>
      <c r="AD10" s="259">
        <f t="shared" si="2"/>
        <v>4463.92</v>
      </c>
      <c r="AE10" s="301">
        <f t="shared" si="2"/>
        <v>4463.92</v>
      </c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</row>
    <row r="11" spans="1:46" ht="20" customHeight="1" x14ac:dyDescent="0.2">
      <c r="A11" s="314"/>
      <c r="B11" s="179" t="str">
        <f>'QLD Oct 2023'!F5</f>
        <v>Covau</v>
      </c>
      <c r="C11" s="179" t="str">
        <f>'QLD Oct 2023'!G5</f>
        <v>Freedom</v>
      </c>
      <c r="D11" s="257">
        <f>365*'QLD Oct 2023'!H5/100</f>
        <v>451.37227272727273</v>
      </c>
      <c r="E11" s="258">
        <f>IF('QLD Oct 2023'!AQ5=3,0.5,IF('QLD Oct 2023'!AQ5=2,0.33,0))</f>
        <v>0.5</v>
      </c>
      <c r="F11" s="258">
        <f t="shared" si="3"/>
        <v>0.5</v>
      </c>
      <c r="G11" s="257">
        <f>IF('QLD Oct 2023'!K5="",($C$5*E11/'QLD Oct 2023'!AQ5*'QLD Oct 2023'!W5/100)*'QLD Oct 2023'!AQ5,IF($C$5*E11/'QLD Oct 2023'!AQ5&gt;='QLD Oct 2023'!L5,('QLD Oct 2023'!L5*'QLD Oct 2023'!W5/100)*'QLD Oct 2023'!AQ5,($C$5*E11/'QLD Oct 2023'!AQ5*'QLD Oct 2023'!W5/100)*'QLD Oct 2023'!AQ5))</f>
        <v>1786.3636363636365</v>
      </c>
      <c r="H11" s="257">
        <f>IF(AND('QLD Oct 2023'!L5&gt;0,'QLD Oct 2023'!M5&gt;0),IF($C$5*E11/'QLD Oct 2023'!AQ5&lt;'QLD Oct 2023'!L5,0,IF(($C$5*E11/'QLD Oct 2023'!AQ5-'QLD Oct 2023'!L5)&lt;=('QLD Oct 2023'!M5+'QLD Oct 2023'!L5),((($C$5*E11/'QLD Oct 2023'!AQ5-'QLD Oct 2023'!L5)*'QLD Oct 2023'!X5/100))*'QLD Oct 2023'!AQ5,((('QLD Oct 2023'!M5)*'QLD Oct 2023'!X5/100)*'QLD Oct 2023'!AQ5))),0)</f>
        <v>0</v>
      </c>
      <c r="I11" s="257">
        <f>IF(AND('QLD Oct 2023'!M5&gt;0,'QLD Oct 2023'!N5&gt;0),IF($C$5*E11/'QLD Oct 2023'!AQ5&lt;('QLD Oct 2023'!L5+'QLD Oct 2023'!M5),0,IF(($C$5*E11/'QLD Oct 2023'!AQ5-'QLD Oct 2023'!L5+'QLD Oct 2023'!M5)&lt;=('QLD Oct 2023'!L5+'QLD Oct 2023'!M5+'QLD Oct 2023'!N5),((($C$5*E11/'QLD Oct 2023'!AQ5-('QLD Oct 2023'!L5+'QLD Oct 2023'!M5))*'QLD Oct 2023'!Y5/100))*'QLD Oct 2023'!AQ5,('QLD Oct 2023'!N5*'QLD Oct 2023'!Y5/100)*'QLD Oct 2023'!AQ5)),0)</f>
        <v>0</v>
      </c>
      <c r="J11" s="257">
        <f>IF(AND('QLD Oct 2023'!N5&gt;0,'QLD Oct 2023'!O5&gt;0),IF($C$5*E11/'QLD Oct 2023'!AQ5&lt;('QLD Oct 2023'!L5+'QLD Oct 2023'!M5+'QLD Oct 2023'!N5),0,IF(($C$5*E11/'QLD Oct 2023'!AQ5-'QLD Oct 2023'!L5+'QLD Oct 2023'!M5+'QLD Oct 2023'!N5)&lt;=('QLD Oct 2023'!L5+'QLD Oct 2023'!M5+'QLD Oct 2023'!N5+'QLD Oct 2023'!O5),(($C$5*E11/'QLD Oct 2023'!AQ5-('QLD Oct 2023'!L5+'QLD Oct 2023'!M5+'QLD Oct 2023'!N5))*'QLD Oct 2023'!Z5/100)*'QLD Oct 2023'!AQ5,('QLD Oct 2023'!O5*'QLD Oct 2023'!Z5/100)*'QLD Oct 2023'!AQ5)),0)</f>
        <v>0</v>
      </c>
      <c r="K11" s="257">
        <f>IF(AND('QLD Oct 2023'!O5&gt;0,'QLD Oct 2023'!P5&gt;0),IF($C$5*E11/'QLD Oct 2023'!AQ5&lt;('QLD Oct 2023'!L5+'QLD Oct 2023'!M5+'QLD Oct 2023'!N5+'QLD Oct 2023'!O5),0,IF(($C$5*E11/'QLD Oct 2023'!AQ5-'QLD Oct 2023'!L5+'QLD Oct 2023'!M5+'QLD Oct 2023'!N5+'QLD Oct 2023'!O5)&lt;=('QLD Oct 2023'!L5+'QLD Oct 2023'!M5+'QLD Oct 2023'!N5+'QLD Oct 2023'!O5+'QLD Oct 2023'!P5),(($C$5*E11/'QLD Oct 2023'!AQ5-('QLD Oct 2023'!L5+'QLD Oct 2023'!M5+'QLD Oct 2023'!N5+'QLD Oct 2023'!O5))*'QLD Oct 2023'!AA5/100)*'QLD Oct 2023'!AQ5,('QLD Oct 2023'!P5*'QLD Oct 2023'!AA5/100)*'QLD Oct 2023'!AQ5)),0)</f>
        <v>0</v>
      </c>
      <c r="L11" s="257">
        <f>IF(AND('QLD Oct 2023'!P5&gt;0,'QLD Oct 2023'!O5&gt;0),IF(($C$5*E11/'QLD Oct 2023'!AQ5&lt;SUM('QLD Oct 2023'!L5:P5)),(0),($C$5*E11/'QLD Oct 2023'!AQ5-SUM('QLD Oct 2023'!L5:P5))*'QLD Oct 2023'!AB5/100)* 'QLD Oct 2023'!AQ5,IF(AND('QLD Oct 2023'!O5&gt;0,'QLD Oct 2023'!P5=""),IF(($C$5*E11/'QLD Oct 2023'!AQ5&lt; SUM('QLD Oct 2023'!L5:O5)),(0),($C$5*E11/'QLD Oct 2023'!AQ5-SUM('QLD Oct 2023'!L5:O5))*'QLD Oct 2023'!AA5/100)* 'QLD Oct 2023'!AQ5,IF(AND('QLD Oct 2023'!N5&gt;0,'QLD Oct 2023'!O5=""),IF(($C$5*E11/'QLD Oct 2023'!AQ5&lt; SUM('QLD Oct 2023'!L5:N5)),(0),($C$5*E11/'QLD Oct 2023'!AQ5-SUM('QLD Oct 2023'!L5:N5))*'QLD Oct 2023'!Z5/100)* 'QLD Oct 2023'!AQ5,IF(AND('QLD Oct 2023'!M5&gt;0,'QLD Oct 2023'!N5=""),IF(($C$5*E11/'QLD Oct 2023'!AQ5&lt;'QLD Oct 2023'!M5+'QLD Oct 2023'!L5),(0),(($C$5*E11/'QLD Oct 2023'!AQ5-('QLD Oct 2023'!M5+'QLD Oct 2023'!L5))*'QLD Oct 2023'!Y5/100))*'QLD Oct 2023'!AQ5,IF(AND('QLD Oct 2023'!L5&gt;0,'QLD Oct 2023'!M5=""&gt;0),IF(($C$5*E11/'QLD Oct 2023'!AQ5&lt;'QLD Oct 2023'!L5),(0),($C$5*E11/'QLD Oct 2023'!AQ5-'QLD Oct 2023'!L5)*'QLD Oct 2023'!X5/100)*'QLD Oct 2023'!AQ5,0)))))</f>
        <v>0</v>
      </c>
      <c r="M11" s="257">
        <f>IF('QLD Oct 2023'!K5="",($C$5*F11/'QLD Oct 2023'!AR5*'QLD Oct 2023'!AC5/100)*'QLD Oct 2023'!AR5,IF($C$5*F11/'QLD Oct 2023'!AR5&gt;='QLD Oct 2023'!L5,('QLD Oct 2023'!L5*'QLD Oct 2023'!AC5/100)*'QLD Oct 2023'!AR5,($C$5*F11/'QLD Oct 2023'!AR5*'QLD Oct 2023'!AC5/100)*'QLD Oct 2023'!AR5))</f>
        <v>1786.3636363636365</v>
      </c>
      <c r="N11" s="257">
        <f>IF(AND('QLD Oct 2023'!L5&gt;0,'QLD Oct 2023'!M5&gt;0),IF($C$5*F11/'QLD Oct 2023'!AR5&lt;'QLD Oct 2023'!L5,0,IF(($C$5*F11/'QLD Oct 2023'!AR5-'QLD Oct 2023'!L5)&lt;=('QLD Oct 2023'!M5+'QLD Oct 2023'!L5),((($C$5*F11/'QLD Oct 2023'!AR5-'QLD Oct 2023'!L5)*'QLD Oct 2023'!AD5/100))*'QLD Oct 2023'!AR5,((('QLD Oct 2023'!M5)*'QLD Oct 2023'!AD5/100)*'QLD Oct 2023'!AR5))),0)</f>
        <v>0</v>
      </c>
      <c r="O11" s="257">
        <f>IF(AND('QLD Oct 2023'!M5&gt;0,'QLD Oct 2023'!N5&gt;0),IF($C$5*F11/'QLD Oct 2023'!AR5&lt;('QLD Oct 2023'!L5+'QLD Oct 2023'!M5),0,IF(($C$5*F11/'QLD Oct 2023'!AR5-'QLD Oct 2023'!L5+'QLD Oct 2023'!M5)&lt;=('QLD Oct 2023'!L5+'QLD Oct 2023'!M5+'QLD Oct 2023'!N5),((($C$5*F11/'QLD Oct 2023'!AR5-('QLD Oct 2023'!L5+'QLD Oct 2023'!M5))*'QLD Oct 2023'!AE5/100))*'QLD Oct 2023'!AR5,('QLD Oct 2023'!N5*'QLD Oct 2023'!AE5/100)*'QLD Oct 2023'!AR5)),0)</f>
        <v>0</v>
      </c>
      <c r="P11" s="257">
        <f>IF(AND('QLD Oct 2023'!N5&gt;0,'QLD Oct 2023'!O5&gt;0),IF($C$5*F11/'QLD Oct 2023'!AR5&lt;('QLD Oct 2023'!L5+'QLD Oct 2023'!M5+'QLD Oct 2023'!N5),0,IF(($C$5*F11/'QLD Oct 2023'!AR5-'QLD Oct 2023'!L5+'QLD Oct 2023'!M5+'QLD Oct 2023'!N5)&lt;=('QLD Oct 2023'!L5+'QLD Oct 2023'!M5+'QLD Oct 2023'!N5+'QLD Oct 2023'!O5),(($C$5*F11/'QLD Oct 2023'!AR5-('QLD Oct 2023'!L5+'QLD Oct 2023'!M5+'QLD Oct 2023'!N5))*'QLD Oct 2023'!AF5/100)*'QLD Oct 2023'!AR5,('QLD Oct 2023'!O5*'QLD Oct 2023'!AF5/100)*'QLD Oct 2023'!AR5)),0)</f>
        <v>0</v>
      </c>
      <c r="Q11" s="257">
        <f>IF(AND('QLD Oct 2023'!P5&gt;0,'QLD Oct 2023'!P5&gt;0),IF($C$5*F11/'QLD Oct 2023'!AR5&lt;('QLD Oct 2023'!L5+'QLD Oct 2023'!M5+'QLD Oct 2023'!N5+'QLD Oct 2023'!O5),0,IF(($C$5*F11/'QLD Oct 2023'!AR5-'QLD Oct 2023'!L5+'QLD Oct 2023'!M5+'QLD Oct 2023'!N5+'QLD Oct 2023'!O5)&lt;=('QLD Oct 2023'!L5+'QLD Oct 2023'!M5+'QLD Oct 2023'!N5+'QLD Oct 2023'!O5+'QLD Oct 2023'!P5),(($C$5*F11/'QLD Oct 2023'!AR5-('QLD Oct 2023'!L5+'QLD Oct 2023'!M5+'QLD Oct 2023'!N5+'QLD Oct 2023'!O5))*'QLD Oct 2023'!AG5/100)*'QLD Oct 2023'!AR5,('QLD Oct 2023'!P5*'QLD Oct 2023'!AG5/100)*'QLD Oct 2023'!AR5)),0)</f>
        <v>0</v>
      </c>
      <c r="R11" s="257">
        <f>IF(AND('QLD Oct 2023'!P5&gt;0,'QLD Oct 2023'!O5&gt;0),IF(($C$5*F11/'QLD Oct 2023'!AR5&lt;SUM('QLD Oct 2023'!L5:P5)),(0),($C$5*F11/'QLD Oct 2023'!AR5-SUM('QLD Oct 2023'!L5:P5))*'QLD Oct 2023'!AB5/100)* 'QLD Oct 2023'!AR5,IF(AND('QLD Oct 2023'!O5&gt;0,'QLD Oct 2023'!P5=""),IF(($C$5*F11/'QLD Oct 2023'!AR5&lt; SUM('QLD Oct 2023'!L5:O5)),(0),($C$5*F11/'QLD Oct 2023'!AR5-SUM('QLD Oct 2023'!L5:O5))*'QLD Oct 2023'!AG5/100)* 'QLD Oct 2023'!AR5,IF(AND('QLD Oct 2023'!N5&gt;0,'QLD Oct 2023'!O5=""),IF(($C$5*F11/'QLD Oct 2023'!AR5&lt; SUM('QLD Oct 2023'!L5:N5)),(0),($C$5*F11/'QLD Oct 2023'!AR5-SUM('QLD Oct 2023'!L5:N5))*'QLD Oct 2023'!AF5/100)* 'QLD Oct 2023'!AR5,IF(AND('QLD Oct 2023'!M5&gt;0,'QLD Oct 2023'!N5=""),IF(($C$5*F11/'QLD Oct 2023'!AR5&lt;'QLD Oct 2023'!M5+'QLD Oct 2023'!L5),(0),(($C$5*F11/'QLD Oct 2023'!AR5-('QLD Oct 2023'!M5+'QLD Oct 2023'!L5))*'QLD Oct 2023'!AE5/100))*'QLD Oct 2023'!AR5,IF(AND('QLD Oct 2023'!L5&gt;0,'QLD Oct 2023'!M5=""&gt;0),IF(($C$5*F11/'QLD Oct 2023'!AR5&lt;'QLD Oct 2023'!L5),(0),($C$5*F11/'QLD Oct 2023'!AR5-'QLD Oct 2023'!L5)*'QLD Oct 2023'!AD5/100)*'QLD Oct 2023'!AR5,0)))))</f>
        <v>0</v>
      </c>
      <c r="S11" s="168">
        <f t="shared" ref="S11" si="9">SUM(G11:R11)</f>
        <v>3572.727272727273</v>
      </c>
      <c r="T11" s="170">
        <f t="shared" si="5"/>
        <v>4024.0995454545455</v>
      </c>
      <c r="U11" s="259">
        <f t="shared" si="6"/>
        <v>4426.5095000000001</v>
      </c>
      <c r="V11" s="63">
        <f>'QLD Oct 2023'!AT5</f>
        <v>0</v>
      </c>
      <c r="W11" s="63">
        <f>'QLD Oct 2023'!AU5</f>
        <v>0</v>
      </c>
      <c r="X11" s="63">
        <f>'QLD Oct 2023'!AV5</f>
        <v>0</v>
      </c>
      <c r="Y11" s="63">
        <f>'QLD Oct 2023'!AW5</f>
        <v>0</v>
      </c>
      <c r="Z11" s="260" t="str">
        <f t="shared" si="7"/>
        <v>No discount</v>
      </c>
      <c r="AA11" s="260" t="str">
        <f t="shared" si="8"/>
        <v>Exclusive</v>
      </c>
      <c r="AB11" s="170">
        <f t="shared" si="0"/>
        <v>4024.0995454545455</v>
      </c>
      <c r="AC11" s="170">
        <f t="shared" si="1"/>
        <v>4024.0995454545455</v>
      </c>
      <c r="AD11" s="259">
        <f t="shared" si="2"/>
        <v>4426.5095000000001</v>
      </c>
      <c r="AE11" s="301">
        <f t="shared" si="2"/>
        <v>4426.5095000000001</v>
      </c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</row>
    <row r="12" spans="1:46" ht="20" customHeight="1" thickBot="1" x14ac:dyDescent="0.25">
      <c r="A12" s="315"/>
      <c r="B12" s="273" t="str">
        <f>'QLD Oct 2023'!F6</f>
        <v>Alinta Energy</v>
      </c>
      <c r="C12" s="180" t="str">
        <f>'QLD Oct 2023'!G6</f>
        <v>Business Deal</v>
      </c>
      <c r="D12" s="274">
        <f>365*'QLD Oct 2023'!H6/100</f>
        <v>501.77545454545458</v>
      </c>
      <c r="E12" s="275">
        <f>IF('QLD Oct 2023'!AQ6=3,0.5,IF('QLD Oct 2023'!AQ6=2,0.33,0))</f>
        <v>0.5</v>
      </c>
      <c r="F12" s="275">
        <f t="shared" si="3"/>
        <v>0.5</v>
      </c>
      <c r="G12" s="274">
        <f>IF('QLD Oct 2023'!K6="",($C$5*E12/'QLD Oct 2023'!AQ6*'QLD Oct 2023'!W6/100)*'QLD Oct 2023'!AQ6,IF($C$5*E12/'QLD Oct 2023'!AQ6&gt;='QLD Oct 2023'!L6,('QLD Oct 2023'!L6*'QLD Oct 2023'!W6/100)*'QLD Oct 2023'!AQ6,($C$5*E12/'QLD Oct 2023'!AQ6*'QLD Oct 2023'!W6/100)*'QLD Oct 2023'!AQ6))</f>
        <v>2213.6363636363635</v>
      </c>
      <c r="H12" s="274">
        <f>IF(AND('QLD Oct 2023'!L6&gt;0,'QLD Oct 2023'!M6&gt;0),IF($C$5*E12/'QLD Oct 2023'!AQ6&lt;'QLD Oct 2023'!L6,0,IF(($C$5*E12/'QLD Oct 2023'!AQ6-'QLD Oct 2023'!L6)&lt;=('QLD Oct 2023'!M6+'QLD Oct 2023'!L6),((($C$5*E12/'QLD Oct 2023'!AQ6-'QLD Oct 2023'!L6)*'QLD Oct 2023'!X6/100))*'QLD Oct 2023'!AQ6,((('QLD Oct 2023'!M6)*'QLD Oct 2023'!X6/100)*'QLD Oct 2023'!AQ6))),0)</f>
        <v>0</v>
      </c>
      <c r="I12" s="274">
        <f>IF(AND('QLD Oct 2023'!M6&gt;0,'QLD Oct 2023'!N6&gt;0),IF($C$5*E12/'QLD Oct 2023'!AQ6&lt;('QLD Oct 2023'!L6+'QLD Oct 2023'!M6),0,IF(($C$5*E12/'QLD Oct 2023'!AQ6-'QLD Oct 2023'!L6+'QLD Oct 2023'!M6)&lt;=('QLD Oct 2023'!L6+'QLD Oct 2023'!M6+'QLD Oct 2023'!N6),((($C$5*E12/'QLD Oct 2023'!AQ6-('QLD Oct 2023'!L6+'QLD Oct 2023'!M6))*'QLD Oct 2023'!Y6/100))*'QLD Oct 2023'!AQ6,('QLD Oct 2023'!N6*'QLD Oct 2023'!Y6/100)*'QLD Oct 2023'!AQ6)),0)</f>
        <v>0</v>
      </c>
      <c r="J12" s="274">
        <f>IF(AND('QLD Oct 2023'!N6&gt;0,'QLD Oct 2023'!O6&gt;0),IF($C$5*E12/'QLD Oct 2023'!AQ6&lt;('QLD Oct 2023'!L6+'QLD Oct 2023'!M6+'QLD Oct 2023'!N6),0,IF(($C$5*E12/'QLD Oct 2023'!AQ6-'QLD Oct 2023'!L6+'QLD Oct 2023'!M6+'QLD Oct 2023'!N6)&lt;=('QLD Oct 2023'!L6+'QLD Oct 2023'!M6+'QLD Oct 2023'!N6+'QLD Oct 2023'!O6),(($C$5*E12/'QLD Oct 2023'!AQ6-('QLD Oct 2023'!L6+'QLD Oct 2023'!M6+'QLD Oct 2023'!N6))*'QLD Oct 2023'!Z6/100)*'QLD Oct 2023'!AQ6,('QLD Oct 2023'!O6*'QLD Oct 2023'!Z6/100)*'QLD Oct 2023'!AQ6)),0)</f>
        <v>0</v>
      </c>
      <c r="K12" s="274">
        <f>IF(AND('QLD Oct 2023'!O6&gt;0,'QLD Oct 2023'!P6&gt;0),IF($C$5*E12/'QLD Oct 2023'!AQ6&lt;('QLD Oct 2023'!L6+'QLD Oct 2023'!M6+'QLD Oct 2023'!N6+'QLD Oct 2023'!O6),0,IF(($C$5*E12/'QLD Oct 2023'!AQ6-'QLD Oct 2023'!L6+'QLD Oct 2023'!M6+'QLD Oct 2023'!N6+'QLD Oct 2023'!O6)&lt;=('QLD Oct 2023'!L6+'QLD Oct 2023'!M6+'QLD Oct 2023'!N6+'QLD Oct 2023'!O6+'QLD Oct 2023'!P6),(($C$5*E12/'QLD Oct 2023'!AQ6-('QLD Oct 2023'!L6+'QLD Oct 2023'!M6+'QLD Oct 2023'!N6+'QLD Oct 2023'!O6))*'QLD Oct 2023'!AA6/100)*'QLD Oct 2023'!AQ6,('QLD Oct 2023'!P6*'QLD Oct 2023'!AA6/100)*'QLD Oct 2023'!AQ6)),0)</f>
        <v>0</v>
      </c>
      <c r="L12" s="274">
        <f>IF(AND('QLD Oct 2023'!P6&gt;0,'QLD Oct 2023'!O6&gt;0),IF(($C$5*E12/'QLD Oct 2023'!AQ6&lt;SUM('QLD Oct 2023'!L6:P6)),(0),($C$5*E12/'QLD Oct 2023'!AQ6-SUM('QLD Oct 2023'!L6:P6))*'QLD Oct 2023'!AB6/100)* 'QLD Oct 2023'!AQ6,IF(AND('QLD Oct 2023'!O6&gt;0,'QLD Oct 2023'!P6=""),IF(($C$5*E12/'QLD Oct 2023'!AQ6&lt; SUM('QLD Oct 2023'!L6:O6)),(0),($C$5*E12/'QLD Oct 2023'!AQ6-SUM('QLD Oct 2023'!L6:O6))*'QLD Oct 2023'!AA6/100)* 'QLD Oct 2023'!AQ6,IF(AND('QLD Oct 2023'!N6&gt;0,'QLD Oct 2023'!O6=""),IF(($C$5*E12/'QLD Oct 2023'!AQ6&lt; SUM('QLD Oct 2023'!L6:N6)),(0),($C$5*E12/'QLD Oct 2023'!AQ6-SUM('QLD Oct 2023'!L6:N6))*'QLD Oct 2023'!Z6/100)* 'QLD Oct 2023'!AQ6,IF(AND('QLD Oct 2023'!M6&gt;0,'QLD Oct 2023'!N6=""),IF(($C$5*E12/'QLD Oct 2023'!AQ6&lt;'QLD Oct 2023'!M6+'QLD Oct 2023'!L6),(0),(($C$5*E12/'QLD Oct 2023'!AQ6-('QLD Oct 2023'!M6+'QLD Oct 2023'!L6))*'QLD Oct 2023'!Y6/100))*'QLD Oct 2023'!AQ6,IF(AND('QLD Oct 2023'!L6&gt;0,'QLD Oct 2023'!M6=""&gt;0),IF(($C$5*E12/'QLD Oct 2023'!AQ6&lt;'QLD Oct 2023'!L6),(0),($C$5*E12/'QLD Oct 2023'!AQ6-'QLD Oct 2023'!L6)*'QLD Oct 2023'!X6/100)*'QLD Oct 2023'!AQ6,0)))))</f>
        <v>0</v>
      </c>
      <c r="M12" s="274">
        <f>IF('QLD Oct 2023'!K6="",($C$5*F12/'QLD Oct 2023'!AR6*'QLD Oct 2023'!AC6/100)*'QLD Oct 2023'!AR6,IF($C$5*F12/'QLD Oct 2023'!AR6&gt;='QLD Oct 2023'!L6,('QLD Oct 2023'!L6*'QLD Oct 2023'!AC6/100)*'QLD Oct 2023'!AR6,($C$5*F12/'QLD Oct 2023'!AR6*'QLD Oct 2023'!AC6/100)*'QLD Oct 2023'!AR6))</f>
        <v>2213.6363636363635</v>
      </c>
      <c r="N12" s="274">
        <f>IF(AND('QLD Oct 2023'!L6&gt;0,'QLD Oct 2023'!M6&gt;0),IF($C$5*F12/'QLD Oct 2023'!AR6&lt;'QLD Oct 2023'!L6,0,IF(($C$5*F12/'QLD Oct 2023'!AR6-'QLD Oct 2023'!L6)&lt;=('QLD Oct 2023'!M6+'QLD Oct 2023'!L6),((($C$5*F12/'QLD Oct 2023'!AR6-'QLD Oct 2023'!L6)*'QLD Oct 2023'!AD6/100))*'QLD Oct 2023'!AR6,((('QLD Oct 2023'!M6)*'QLD Oct 2023'!AD6/100)*'QLD Oct 2023'!AR6))),0)</f>
        <v>0</v>
      </c>
      <c r="O12" s="274">
        <f>IF(AND('QLD Oct 2023'!M6&gt;0,'QLD Oct 2023'!N6&gt;0),IF($C$5*F12/'QLD Oct 2023'!AR6&lt;('QLD Oct 2023'!L6+'QLD Oct 2023'!M6),0,IF(($C$5*F12/'QLD Oct 2023'!AR6-'QLD Oct 2023'!L6+'QLD Oct 2023'!M6)&lt;=('QLD Oct 2023'!L6+'QLD Oct 2023'!M6+'QLD Oct 2023'!N6),((($C$5*F12/'QLD Oct 2023'!AR6-('QLD Oct 2023'!L6+'QLD Oct 2023'!M6))*'QLD Oct 2023'!AE6/100))*'QLD Oct 2023'!AR6,('QLD Oct 2023'!N6*'QLD Oct 2023'!AE6/100)*'QLD Oct 2023'!AR6)),0)</f>
        <v>0</v>
      </c>
      <c r="P12" s="274">
        <f>IF(AND('QLD Oct 2023'!N6&gt;0,'QLD Oct 2023'!O6&gt;0),IF($C$5*F12/'QLD Oct 2023'!AR6&lt;('QLD Oct 2023'!L6+'QLD Oct 2023'!M6+'QLD Oct 2023'!N6),0,IF(($C$5*F12/'QLD Oct 2023'!AR6-'QLD Oct 2023'!L6+'QLD Oct 2023'!M6+'QLD Oct 2023'!N6)&lt;=('QLD Oct 2023'!L6+'QLD Oct 2023'!M6+'QLD Oct 2023'!N6+'QLD Oct 2023'!O6),(($C$5*F12/'QLD Oct 2023'!AR6-('QLD Oct 2023'!L6+'QLD Oct 2023'!M6+'QLD Oct 2023'!N6))*'QLD Oct 2023'!AF6/100)*'QLD Oct 2023'!AR6,('QLD Oct 2023'!O6*'QLD Oct 2023'!AF6/100)*'QLD Oct 2023'!AR6)),0)</f>
        <v>0</v>
      </c>
      <c r="Q12" s="274">
        <f>IF(AND('QLD Oct 2023'!P6&gt;0,'QLD Oct 2023'!P6&gt;0),IF($C$5*F12/'QLD Oct 2023'!AR6&lt;('QLD Oct 2023'!L6+'QLD Oct 2023'!M6+'QLD Oct 2023'!N6+'QLD Oct 2023'!O6),0,IF(($C$5*F12/'QLD Oct 2023'!AR6-'QLD Oct 2023'!L6+'QLD Oct 2023'!M6+'QLD Oct 2023'!N6+'QLD Oct 2023'!O6)&lt;=('QLD Oct 2023'!L6+'QLD Oct 2023'!M6+'QLD Oct 2023'!N6+'QLD Oct 2023'!O6+'QLD Oct 2023'!P6),(($C$5*F12/'QLD Oct 2023'!AR6-('QLD Oct 2023'!L6+'QLD Oct 2023'!M6+'QLD Oct 2023'!N6+'QLD Oct 2023'!O6))*'QLD Oct 2023'!AG6/100)*'QLD Oct 2023'!AR6,('QLD Oct 2023'!P6*'QLD Oct 2023'!AG6/100)*'QLD Oct 2023'!AR6)),0)</f>
        <v>0</v>
      </c>
      <c r="R12" s="274">
        <f>IF(AND('QLD Oct 2023'!P6&gt;0,'QLD Oct 2023'!O6&gt;0),IF(($C$5*F12/'QLD Oct 2023'!AR6&lt;SUM('QLD Oct 2023'!L6:P6)),(0),($C$5*F12/'QLD Oct 2023'!AR6-SUM('QLD Oct 2023'!L6:P6))*'QLD Oct 2023'!AB6/100)* 'QLD Oct 2023'!AR6,IF(AND('QLD Oct 2023'!O6&gt;0,'QLD Oct 2023'!P6=""),IF(($C$5*F12/'QLD Oct 2023'!AR6&lt; SUM('QLD Oct 2023'!L6:O6)),(0),($C$5*F12/'QLD Oct 2023'!AR6-SUM('QLD Oct 2023'!L6:O6))*'QLD Oct 2023'!AG6/100)* 'QLD Oct 2023'!AR6,IF(AND('QLD Oct 2023'!N6&gt;0,'QLD Oct 2023'!O6=""),IF(($C$5*F12/'QLD Oct 2023'!AR6&lt; SUM('QLD Oct 2023'!L6:N6)),(0),($C$5*F12/'QLD Oct 2023'!AR6-SUM('QLD Oct 2023'!L6:N6))*'QLD Oct 2023'!AF6/100)* 'QLD Oct 2023'!AR6,IF(AND('QLD Oct 2023'!M6&gt;0,'QLD Oct 2023'!N6=""),IF(($C$5*F12/'QLD Oct 2023'!AR6&lt;'QLD Oct 2023'!M6+'QLD Oct 2023'!L6),(0),(($C$5*F12/'QLD Oct 2023'!AR6-('QLD Oct 2023'!M6+'QLD Oct 2023'!L6))*'QLD Oct 2023'!AE6/100))*'QLD Oct 2023'!AR6,IF(AND('QLD Oct 2023'!L6&gt;0,'QLD Oct 2023'!M6=""&gt;0),IF(($C$5*F12/'QLD Oct 2023'!AR6&lt;'QLD Oct 2023'!L6),(0),($C$5*F12/'QLD Oct 2023'!AR6-'QLD Oct 2023'!L6)*'QLD Oct 2023'!AD6/100)*'QLD Oct 2023'!AR6,0)))))</f>
        <v>0</v>
      </c>
      <c r="S12" s="276">
        <f t="shared" ref="S12" si="10">SUM(G12:R12)</f>
        <v>4427.272727272727</v>
      </c>
      <c r="T12" s="201">
        <f t="shared" si="5"/>
        <v>4929.0481818181815</v>
      </c>
      <c r="U12" s="277">
        <f t="shared" si="6"/>
        <v>5421.9530000000004</v>
      </c>
      <c r="V12" s="105">
        <f>'QLD Oct 2023'!AT6</f>
        <v>0</v>
      </c>
      <c r="W12" s="105">
        <f>'QLD Oct 2023'!AU6</f>
        <v>0</v>
      </c>
      <c r="X12" s="105">
        <f>'QLD Oct 2023'!AV6</f>
        <v>0</v>
      </c>
      <c r="Y12" s="105">
        <f>'QLD Oct 2023'!AW6</f>
        <v>0</v>
      </c>
      <c r="Z12" s="278" t="str">
        <f t="shared" si="7"/>
        <v>No discount</v>
      </c>
      <c r="AA12" s="278" t="str">
        <f t="shared" si="8"/>
        <v>Exclusive</v>
      </c>
      <c r="AB12" s="201">
        <f t="shared" si="0"/>
        <v>4929.0481818181815</v>
      </c>
      <c r="AC12" s="201">
        <f t="shared" si="1"/>
        <v>4929.0481818181815</v>
      </c>
      <c r="AD12" s="277">
        <f t="shared" si="2"/>
        <v>5421.9530000000004</v>
      </c>
      <c r="AE12" s="302">
        <f t="shared" si="2"/>
        <v>5421.9530000000004</v>
      </c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</row>
    <row r="13" spans="1:46" ht="20" customHeight="1" thickTop="1" x14ac:dyDescent="0.2">
      <c r="A13" s="313" t="str">
        <f>'QLD Oct 2023'!D7</f>
        <v>Envestra Brisbane North</v>
      </c>
      <c r="B13" s="179" t="str">
        <f>'QLD Oct 2023'!F7</f>
        <v>AGL</v>
      </c>
      <c r="C13" s="179" t="str">
        <f>'QLD Oct 2023'!G7</f>
        <v>Business Value Saver</v>
      </c>
      <c r="D13" s="257">
        <f>365*'QLD Oct 2023'!H7/100</f>
        <v>275.74090909090904</v>
      </c>
      <c r="E13" s="258">
        <f>IF('QLD Oct 2023'!AQ7=3,0.5,IF('QLD Oct 2023'!AQ7=2,0.33,0))</f>
        <v>0.5</v>
      </c>
      <c r="F13" s="258">
        <f t="shared" si="3"/>
        <v>0.5</v>
      </c>
      <c r="G13" s="257">
        <f>IF('QLD Oct 2023'!K7="",($C$5*E13/'QLD Oct 2023'!AQ7*'QLD Oct 2023'!W7/100)*'QLD Oct 2023'!AQ7,IF($C$5*E13/'QLD Oct 2023'!AQ7&gt;='QLD Oct 2023'!L7,('QLD Oct 2023'!L7*'QLD Oct 2023'!W7/100)*'QLD Oct 2023'!AQ7,($C$5*E13/'QLD Oct 2023'!AQ7*'QLD Oct 2023'!W7/100)*'QLD Oct 2023'!AQ7))</f>
        <v>2059.0909090909095</v>
      </c>
      <c r="H13" s="257">
        <f>IF(AND('QLD Oct 2023'!L7&gt;0,'QLD Oct 2023'!M7&gt;0),IF($C$5*E13/'QLD Oct 2023'!AQ7&lt;'QLD Oct 2023'!L7,0,IF(($C$5*E13/'QLD Oct 2023'!AQ7-'QLD Oct 2023'!L7)&lt;=('QLD Oct 2023'!M7+'QLD Oct 2023'!L7),((($C$5*E13/'QLD Oct 2023'!AQ7-'QLD Oct 2023'!L7)*'QLD Oct 2023'!X7/100))*'QLD Oct 2023'!AQ7,((('QLD Oct 2023'!M7)*'QLD Oct 2023'!X7/100)*'QLD Oct 2023'!AQ7))),0)</f>
        <v>0</v>
      </c>
      <c r="I13" s="257">
        <f>IF(AND('QLD Oct 2023'!M7&gt;0,'QLD Oct 2023'!N7&gt;0),IF($C$5*E13/'QLD Oct 2023'!AQ7&lt;('QLD Oct 2023'!L7+'QLD Oct 2023'!M7),0,IF(($C$5*E13/'QLD Oct 2023'!AQ7-'QLD Oct 2023'!L7+'QLD Oct 2023'!M7)&lt;=('QLD Oct 2023'!L7+'QLD Oct 2023'!M7+'QLD Oct 2023'!N7),((($C$5*E13/'QLD Oct 2023'!AQ7-('QLD Oct 2023'!L7+'QLD Oct 2023'!M7))*'QLD Oct 2023'!Y7/100))*'QLD Oct 2023'!AQ7,('QLD Oct 2023'!N7*'QLD Oct 2023'!Y7/100)*'QLD Oct 2023'!AQ7)),0)</f>
        <v>0</v>
      </c>
      <c r="J13" s="257">
        <f>IF(AND('QLD Oct 2023'!N7&gt;0,'QLD Oct 2023'!O7&gt;0),IF($C$5*E13/'QLD Oct 2023'!AQ7&lt;('QLD Oct 2023'!L7+'QLD Oct 2023'!M7+'QLD Oct 2023'!N7),0,IF(($C$5*E13/'QLD Oct 2023'!AQ7-'QLD Oct 2023'!L7+'QLD Oct 2023'!M7+'QLD Oct 2023'!N7)&lt;=('QLD Oct 2023'!L7+'QLD Oct 2023'!M7+'QLD Oct 2023'!N7+'QLD Oct 2023'!O7),(($C$5*E13/'QLD Oct 2023'!AQ7-('QLD Oct 2023'!L7+'QLD Oct 2023'!M7+'QLD Oct 2023'!N7))*'QLD Oct 2023'!Z7/100)*'QLD Oct 2023'!AQ7,('QLD Oct 2023'!O7*'QLD Oct 2023'!Z7/100)*'QLD Oct 2023'!AQ7)),0)</f>
        <v>0</v>
      </c>
      <c r="K13" s="257">
        <f>IF(AND('QLD Oct 2023'!O7&gt;0,'QLD Oct 2023'!P7&gt;0),IF($C$5*E13/'QLD Oct 2023'!AQ7&lt;('QLD Oct 2023'!L7+'QLD Oct 2023'!M7+'QLD Oct 2023'!N7+'QLD Oct 2023'!O7),0,IF(($C$5*E13/'QLD Oct 2023'!AQ7-'QLD Oct 2023'!L7+'QLD Oct 2023'!M7+'QLD Oct 2023'!N7+'QLD Oct 2023'!O7)&lt;=('QLD Oct 2023'!L7+'QLD Oct 2023'!M7+'QLD Oct 2023'!N7+'QLD Oct 2023'!O7+'QLD Oct 2023'!P7),(($C$5*E13/'QLD Oct 2023'!AQ7-('QLD Oct 2023'!L7+'QLD Oct 2023'!M7+'QLD Oct 2023'!N7+'QLD Oct 2023'!O7))*'QLD Oct 2023'!AA7/100)*'QLD Oct 2023'!AQ7,('QLD Oct 2023'!P7*'QLD Oct 2023'!AA7/100)*'QLD Oct 2023'!AQ7)),0)</f>
        <v>0</v>
      </c>
      <c r="L13" s="257">
        <f>IF(AND('QLD Oct 2023'!P7&gt;0,'QLD Oct 2023'!O7&gt;0),IF(($C$5*E13/'QLD Oct 2023'!AQ7&lt;SUM('QLD Oct 2023'!L7:P7)),(0),($C$5*E13/'QLD Oct 2023'!AQ7-SUM('QLD Oct 2023'!L7:P7))*'QLD Oct 2023'!AB7/100)* 'QLD Oct 2023'!AQ7,IF(AND('QLD Oct 2023'!O7&gt;0,'QLD Oct 2023'!P7=""),IF(($C$5*E13/'QLD Oct 2023'!AQ7&lt; SUM('QLD Oct 2023'!L7:O7)),(0),($C$5*E13/'QLD Oct 2023'!AQ7-SUM('QLD Oct 2023'!L7:O7))*'QLD Oct 2023'!AA7/100)* 'QLD Oct 2023'!AQ7,IF(AND('QLD Oct 2023'!N7&gt;0,'QLD Oct 2023'!O7=""),IF(($C$5*E13/'QLD Oct 2023'!AQ7&lt; SUM('QLD Oct 2023'!L7:N7)),(0),($C$5*E13/'QLD Oct 2023'!AQ7-SUM('QLD Oct 2023'!L7:N7))*'QLD Oct 2023'!Z7/100)* 'QLD Oct 2023'!AQ7,IF(AND('QLD Oct 2023'!M7&gt;0,'QLD Oct 2023'!N7=""),IF(($C$5*E13/'QLD Oct 2023'!AQ7&lt;'QLD Oct 2023'!M7+'QLD Oct 2023'!L7),(0),(($C$5*E13/'QLD Oct 2023'!AQ7-('QLD Oct 2023'!M7+'QLD Oct 2023'!L7))*'QLD Oct 2023'!Y7/100))*'QLD Oct 2023'!AQ7,IF(AND('QLD Oct 2023'!L7&gt;0,'QLD Oct 2023'!M7=""&gt;0),IF(($C$5*E13/'QLD Oct 2023'!AQ7&lt;'QLD Oct 2023'!L7),(0),($C$5*E13/'QLD Oct 2023'!AQ7-'QLD Oct 2023'!L7)*'QLD Oct 2023'!X7/100)*'QLD Oct 2023'!AQ7,0)))))</f>
        <v>0</v>
      </c>
      <c r="M13" s="257">
        <f>IF('QLD Oct 2023'!K7="",($C$5*F13/'QLD Oct 2023'!AR7*'QLD Oct 2023'!AC7/100)*'QLD Oct 2023'!AR7,IF($C$5*F13/'QLD Oct 2023'!AR7&gt;='QLD Oct 2023'!L7,('QLD Oct 2023'!L7*'QLD Oct 2023'!AC7/100)*'QLD Oct 2023'!AR7,($C$5*F13/'QLD Oct 2023'!AR7*'QLD Oct 2023'!AC7/100)*'QLD Oct 2023'!AR7))</f>
        <v>2059.0909090909095</v>
      </c>
      <c r="N13" s="257">
        <f>IF(AND('QLD Oct 2023'!L7&gt;0,'QLD Oct 2023'!M7&gt;0),IF($C$5*F13/'QLD Oct 2023'!AR7&lt;'QLD Oct 2023'!L7,0,IF(($C$5*F13/'QLD Oct 2023'!AR7-'QLD Oct 2023'!L7)&lt;=('QLD Oct 2023'!M7+'QLD Oct 2023'!L7),((($C$5*F13/'QLD Oct 2023'!AR7-'QLD Oct 2023'!L7)*'QLD Oct 2023'!AD7/100))*'QLD Oct 2023'!AR7,((('QLD Oct 2023'!M7)*'QLD Oct 2023'!AD7/100)*'QLD Oct 2023'!AR7))),0)</f>
        <v>0</v>
      </c>
      <c r="O13" s="257">
        <f>IF(AND('QLD Oct 2023'!M7&gt;0,'QLD Oct 2023'!N7&gt;0),IF($C$5*F13/'QLD Oct 2023'!AR7&lt;('QLD Oct 2023'!L7+'QLD Oct 2023'!M7),0,IF(($C$5*F13/'QLD Oct 2023'!AR7-'QLD Oct 2023'!L7+'QLD Oct 2023'!M7)&lt;=('QLD Oct 2023'!L7+'QLD Oct 2023'!M7+'QLD Oct 2023'!N7),((($C$5*F13/'QLD Oct 2023'!AR7-('QLD Oct 2023'!L7+'QLD Oct 2023'!M7))*'QLD Oct 2023'!AE7/100))*'QLD Oct 2023'!AR7,('QLD Oct 2023'!N7*'QLD Oct 2023'!AE7/100)*'QLD Oct 2023'!AR7)),0)</f>
        <v>0</v>
      </c>
      <c r="P13" s="257">
        <f>IF(AND('QLD Oct 2023'!N7&gt;0,'QLD Oct 2023'!O7&gt;0),IF($C$5*F13/'QLD Oct 2023'!AR7&lt;('QLD Oct 2023'!L7+'QLD Oct 2023'!M7+'QLD Oct 2023'!N7),0,IF(($C$5*F13/'QLD Oct 2023'!AR7-'QLD Oct 2023'!L7+'QLD Oct 2023'!M7+'QLD Oct 2023'!N7)&lt;=('QLD Oct 2023'!L7+'QLD Oct 2023'!M7+'QLD Oct 2023'!N7+'QLD Oct 2023'!O7),(($C$5*F13/'QLD Oct 2023'!AR7-('QLD Oct 2023'!L7+'QLD Oct 2023'!M7+'QLD Oct 2023'!N7))*'QLD Oct 2023'!AF7/100)*'QLD Oct 2023'!AR7,('QLD Oct 2023'!O7*'QLD Oct 2023'!AF7/100)*'QLD Oct 2023'!AR7)),0)</f>
        <v>0</v>
      </c>
      <c r="Q13" s="257">
        <f>IF(AND('QLD Oct 2023'!P7&gt;0,'QLD Oct 2023'!P7&gt;0),IF($C$5*F13/'QLD Oct 2023'!AR7&lt;('QLD Oct 2023'!L7+'QLD Oct 2023'!M7+'QLD Oct 2023'!N7+'QLD Oct 2023'!O7),0,IF(($C$5*F13/'QLD Oct 2023'!AR7-'QLD Oct 2023'!L7+'QLD Oct 2023'!M7+'QLD Oct 2023'!N7+'QLD Oct 2023'!O7)&lt;=('QLD Oct 2023'!L7+'QLD Oct 2023'!M7+'QLD Oct 2023'!N7+'QLD Oct 2023'!O7+'QLD Oct 2023'!P7),(($C$5*F13/'QLD Oct 2023'!AR7-('QLD Oct 2023'!L7+'QLD Oct 2023'!M7+'QLD Oct 2023'!N7+'QLD Oct 2023'!O7))*'QLD Oct 2023'!AG7/100)*'QLD Oct 2023'!AR7,('QLD Oct 2023'!P7*'QLD Oct 2023'!AG7/100)*'QLD Oct 2023'!AR7)),0)</f>
        <v>0</v>
      </c>
      <c r="R13" s="257">
        <f>IF(AND('QLD Oct 2023'!P7&gt;0,'QLD Oct 2023'!O7&gt;0),IF(($C$5*F13/'QLD Oct 2023'!AR7&lt;SUM('QLD Oct 2023'!L7:P7)),(0),($C$5*F13/'QLD Oct 2023'!AR7-SUM('QLD Oct 2023'!L7:P7))*'QLD Oct 2023'!AB7/100)* 'QLD Oct 2023'!AR7,IF(AND('QLD Oct 2023'!O7&gt;0,'QLD Oct 2023'!P7=""),IF(($C$5*F13/'QLD Oct 2023'!AR7&lt; SUM('QLD Oct 2023'!L7:O7)),(0),($C$5*F13/'QLD Oct 2023'!AR7-SUM('QLD Oct 2023'!L7:O7))*'QLD Oct 2023'!AG7/100)* 'QLD Oct 2023'!AR7,IF(AND('QLD Oct 2023'!N7&gt;0,'QLD Oct 2023'!O7=""),IF(($C$5*F13/'QLD Oct 2023'!AR7&lt; SUM('QLD Oct 2023'!L7:N7)),(0),($C$5*F13/'QLD Oct 2023'!AR7-SUM('QLD Oct 2023'!L7:N7))*'QLD Oct 2023'!AF7/100)* 'QLD Oct 2023'!AR7,IF(AND('QLD Oct 2023'!M7&gt;0,'QLD Oct 2023'!N7=""),IF(($C$5*F13/'QLD Oct 2023'!AR7&lt;'QLD Oct 2023'!M7+'QLD Oct 2023'!L7),(0),(($C$5*F13/'QLD Oct 2023'!AR7-('QLD Oct 2023'!M7+'QLD Oct 2023'!L7))*'QLD Oct 2023'!AE7/100))*'QLD Oct 2023'!AR7,IF(AND('QLD Oct 2023'!L7&gt;0,'QLD Oct 2023'!M7=""&gt;0),IF(($C$5*F13/'QLD Oct 2023'!AR7&lt;'QLD Oct 2023'!L7),(0),($C$5*F13/'QLD Oct 2023'!AR7-'QLD Oct 2023'!L7)*'QLD Oct 2023'!AD7/100)*'QLD Oct 2023'!AR7,0)))))</f>
        <v>0</v>
      </c>
      <c r="S13" s="168">
        <f t="shared" si="4"/>
        <v>4118.1818181818189</v>
      </c>
      <c r="T13" s="170">
        <f t="shared" si="5"/>
        <v>4393.9227272727276</v>
      </c>
      <c r="U13" s="259">
        <f t="shared" si="6"/>
        <v>4833.3150000000005</v>
      </c>
      <c r="V13" s="63">
        <f>'QLD Oct 2023'!AT7</f>
        <v>0</v>
      </c>
      <c r="W13" s="63">
        <f>'QLD Oct 2023'!AU7</f>
        <v>0</v>
      </c>
      <c r="X13" s="63">
        <f>'QLD Oct 2023'!AV7</f>
        <v>0</v>
      </c>
      <c r="Y13" s="63">
        <f>'QLD Oct 2023'!AW7</f>
        <v>0</v>
      </c>
      <c r="Z13" s="260" t="str">
        <f t="shared" si="7"/>
        <v>No discount</v>
      </c>
      <c r="AA13" s="260" t="str">
        <f t="shared" si="8"/>
        <v>Exclusive</v>
      </c>
      <c r="AB13" s="170">
        <f t="shared" si="0"/>
        <v>4393.9227272727276</v>
      </c>
      <c r="AC13" s="170">
        <f t="shared" si="1"/>
        <v>4393.9227272727276</v>
      </c>
      <c r="AD13" s="259">
        <f t="shared" si="2"/>
        <v>4833.3150000000005</v>
      </c>
      <c r="AE13" s="301">
        <f t="shared" si="2"/>
        <v>4833.3150000000005</v>
      </c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</row>
    <row r="14" spans="1:46" ht="20" customHeight="1" x14ac:dyDescent="0.2">
      <c r="A14" s="314"/>
      <c r="B14" s="179" t="str">
        <f>'QLD Oct 2023'!F8</f>
        <v>Origin Energy</v>
      </c>
      <c r="C14" s="179" t="str">
        <f>'QLD Oct 2023'!G8</f>
        <v>Business Go Variable</v>
      </c>
      <c r="D14" s="257">
        <f>365*'QLD Oct 2023'!H8/100</f>
        <v>265.45454545454544</v>
      </c>
      <c r="E14" s="258">
        <f>IF('QLD Oct 2023'!AQ8=3,0.5,IF('QLD Oct 2023'!AQ8=2,0.33,0))</f>
        <v>0.5</v>
      </c>
      <c r="F14" s="258">
        <f t="shared" si="3"/>
        <v>0.5</v>
      </c>
      <c r="G14" s="257">
        <f>IF('QLD Oct 2023'!K8="",($C$5*E14/'QLD Oct 2023'!AQ8*'QLD Oct 2023'!W8/100)*'QLD Oct 2023'!AQ8,IF($C$5*E14/'QLD Oct 2023'!AQ8&gt;='QLD Oct 2023'!L8,('QLD Oct 2023'!L8*'QLD Oct 2023'!W8/100)*'QLD Oct 2023'!AQ8,($C$5*E14/'QLD Oct 2023'!AQ8*'QLD Oct 2023'!W8/100)*'QLD Oct 2023'!AQ8))</f>
        <v>1600.363636363636</v>
      </c>
      <c r="H14" s="257">
        <f>IF(AND('QLD Oct 2023'!L8&gt;0,'QLD Oct 2023'!M8&gt;0),IF($C$5*E14/'QLD Oct 2023'!AQ8&lt;'QLD Oct 2023'!L8,0,IF(($C$5*E14/'QLD Oct 2023'!AQ8-'QLD Oct 2023'!L8)&lt;=('QLD Oct 2023'!M8+'QLD Oct 2023'!L8),((($C$5*E14/'QLD Oct 2023'!AQ8-'QLD Oct 2023'!L8)*'QLD Oct 2023'!X8/100))*'QLD Oct 2023'!AQ8,((('QLD Oct 2023'!M8)*'QLD Oct 2023'!X8/100)*'QLD Oct 2023'!AQ8))),0)</f>
        <v>551.09090909090912</v>
      </c>
      <c r="I14" s="257">
        <f>IF(AND('QLD Oct 2023'!M8&gt;0,'QLD Oct 2023'!N8&gt;0),IF($C$5*E14/'QLD Oct 2023'!AQ8&lt;('QLD Oct 2023'!L8+'QLD Oct 2023'!M8),0,IF(($C$5*E14/'QLD Oct 2023'!AQ8-'QLD Oct 2023'!L8+'QLD Oct 2023'!M8)&lt;=('QLD Oct 2023'!L8+'QLD Oct 2023'!M8+'QLD Oct 2023'!N8),((($C$5*E14/'QLD Oct 2023'!AQ8-('QLD Oct 2023'!L8+'QLD Oct 2023'!M8))*'QLD Oct 2023'!Y8/100))*'QLD Oct 2023'!AQ8,('QLD Oct 2023'!N8*'QLD Oct 2023'!Y8/100)*'QLD Oct 2023'!AQ8)),0)</f>
        <v>0</v>
      </c>
      <c r="J14" s="257">
        <f>IF(AND('QLD Oct 2023'!N8&gt;0,'QLD Oct 2023'!O8&gt;0),IF($C$5*E14/'QLD Oct 2023'!AQ8&lt;('QLD Oct 2023'!L8+'QLD Oct 2023'!M8+'QLD Oct 2023'!N8),0,IF(($C$5*E14/'QLD Oct 2023'!AQ8-'QLD Oct 2023'!L8+'QLD Oct 2023'!M8+'QLD Oct 2023'!N8)&lt;=('QLD Oct 2023'!L8+'QLD Oct 2023'!M8+'QLD Oct 2023'!N8+'QLD Oct 2023'!O8),(($C$5*E14/'QLD Oct 2023'!AQ8-('QLD Oct 2023'!L8+'QLD Oct 2023'!M8+'QLD Oct 2023'!N8))*'QLD Oct 2023'!Z8/100)*'QLD Oct 2023'!AQ8,('QLD Oct 2023'!O8*'QLD Oct 2023'!Z8/100)*'QLD Oct 2023'!AQ8)),0)</f>
        <v>0</v>
      </c>
      <c r="K14" s="257">
        <f>IF(AND('QLD Oct 2023'!O8&gt;0,'QLD Oct 2023'!P8&gt;0),IF($C$5*E14/'QLD Oct 2023'!AQ8&lt;('QLD Oct 2023'!L8+'QLD Oct 2023'!M8+'QLD Oct 2023'!N8+'QLD Oct 2023'!O8),0,IF(($C$5*E14/'QLD Oct 2023'!AQ8-'QLD Oct 2023'!L8+'QLD Oct 2023'!M8+'QLD Oct 2023'!N8+'QLD Oct 2023'!O8)&lt;=('QLD Oct 2023'!L8+'QLD Oct 2023'!M8+'QLD Oct 2023'!N8+'QLD Oct 2023'!O8+'QLD Oct 2023'!P8),(($C$5*E14/'QLD Oct 2023'!AQ8-('QLD Oct 2023'!L8+'QLD Oct 2023'!M8+'QLD Oct 2023'!N8+'QLD Oct 2023'!O8))*'QLD Oct 2023'!AA8/100)*'QLD Oct 2023'!AQ8,('QLD Oct 2023'!P8*'QLD Oct 2023'!AA8/100)*'QLD Oct 2023'!AQ8)),0)</f>
        <v>0</v>
      </c>
      <c r="L14" s="257">
        <f>IF(AND('QLD Oct 2023'!P8&gt;0,'QLD Oct 2023'!O8&gt;0),IF(($C$5*E14/'QLD Oct 2023'!AQ8&lt;SUM('QLD Oct 2023'!L8:P8)),(0),($C$5*E14/'QLD Oct 2023'!AQ8-SUM('QLD Oct 2023'!L8:P8))*'QLD Oct 2023'!AB8/100)* 'QLD Oct 2023'!AQ8,IF(AND('QLD Oct 2023'!O8&gt;0,'QLD Oct 2023'!P8=""),IF(($C$5*E14/'QLD Oct 2023'!AQ8&lt; SUM('QLD Oct 2023'!L8:O8)),(0),($C$5*E14/'QLD Oct 2023'!AQ8-SUM('QLD Oct 2023'!L8:O8))*'QLD Oct 2023'!AA8/100)* 'QLD Oct 2023'!AQ8,IF(AND('QLD Oct 2023'!N8&gt;0,'QLD Oct 2023'!O8=""),IF(($C$5*E14/'QLD Oct 2023'!AQ8&lt; SUM('QLD Oct 2023'!L8:N8)),(0),($C$5*E14/'QLD Oct 2023'!AQ8-SUM('QLD Oct 2023'!L8:N8))*'QLD Oct 2023'!Z8/100)* 'QLD Oct 2023'!AQ8,IF(AND('QLD Oct 2023'!M8&gt;0,'QLD Oct 2023'!N8=""),IF(($C$5*E14/'QLD Oct 2023'!AQ8&lt;'QLD Oct 2023'!M8+'QLD Oct 2023'!L8),(0),(($C$5*E14/'QLD Oct 2023'!AQ8-('QLD Oct 2023'!M8+'QLD Oct 2023'!L8))*'QLD Oct 2023'!Y8/100))*'QLD Oct 2023'!AQ8,IF(AND('QLD Oct 2023'!L8&gt;0,'QLD Oct 2023'!M8=""&gt;0),IF(($C$5*E14/'QLD Oct 2023'!AQ8&lt;'QLD Oct 2023'!L8),(0),($C$5*E14/'QLD Oct 2023'!AQ8-'QLD Oct 2023'!L8)*'QLD Oct 2023'!X8/100)*'QLD Oct 2023'!AQ8,0)))))</f>
        <v>0</v>
      </c>
      <c r="M14" s="257">
        <f>IF('QLD Oct 2023'!K8="",($C$5*F14/'QLD Oct 2023'!AR8*'QLD Oct 2023'!AC8/100)*'QLD Oct 2023'!AR8,IF($C$5*F14/'QLD Oct 2023'!AR8&gt;='QLD Oct 2023'!L8,('QLD Oct 2023'!L8*'QLD Oct 2023'!AC8/100)*'QLD Oct 2023'!AR8,($C$5*F14/'QLD Oct 2023'!AR8*'QLD Oct 2023'!AC8/100)*'QLD Oct 2023'!AR8))</f>
        <v>1600.363636363636</v>
      </c>
      <c r="N14" s="257">
        <f>IF(AND('QLD Oct 2023'!L8&gt;0,'QLD Oct 2023'!M8&gt;0),IF($C$5*F14/'QLD Oct 2023'!AR8&lt;'QLD Oct 2023'!L8,0,IF(($C$5*F14/'QLD Oct 2023'!AR8-'QLD Oct 2023'!L8)&lt;=('QLD Oct 2023'!M8+'QLD Oct 2023'!L8),((($C$5*F14/'QLD Oct 2023'!AR8-'QLD Oct 2023'!L8)*'QLD Oct 2023'!AD8/100))*'QLD Oct 2023'!AR8,((('QLD Oct 2023'!M8)*'QLD Oct 2023'!AD8/100)*'QLD Oct 2023'!AR8))),0)</f>
        <v>551.09090909090912</v>
      </c>
      <c r="O14" s="257">
        <f>IF(AND('QLD Oct 2023'!M8&gt;0,'QLD Oct 2023'!N8&gt;0),IF($C$5*F14/'QLD Oct 2023'!AR8&lt;('QLD Oct 2023'!L8+'QLD Oct 2023'!M8),0,IF(($C$5*F14/'QLD Oct 2023'!AR8-'QLD Oct 2023'!L8+'QLD Oct 2023'!M8)&lt;=('QLD Oct 2023'!L8+'QLD Oct 2023'!M8+'QLD Oct 2023'!N8),((($C$5*F14/'QLD Oct 2023'!AR8-('QLD Oct 2023'!L8+'QLD Oct 2023'!M8))*'QLD Oct 2023'!AE8/100))*'QLD Oct 2023'!AR8,('QLD Oct 2023'!N8*'QLD Oct 2023'!AE8/100)*'QLD Oct 2023'!AR8)),0)</f>
        <v>0</v>
      </c>
      <c r="P14" s="257">
        <f>IF(AND('QLD Oct 2023'!N8&gt;0,'QLD Oct 2023'!O8&gt;0),IF($C$5*F14/'QLD Oct 2023'!AR8&lt;('QLD Oct 2023'!L8+'QLD Oct 2023'!M8+'QLD Oct 2023'!N8),0,IF(($C$5*F14/'QLD Oct 2023'!AR8-'QLD Oct 2023'!L8+'QLD Oct 2023'!M8+'QLD Oct 2023'!N8)&lt;=('QLD Oct 2023'!L8+'QLD Oct 2023'!M8+'QLD Oct 2023'!N8+'QLD Oct 2023'!O8),(($C$5*F14/'QLD Oct 2023'!AR8-('QLD Oct 2023'!L8+'QLD Oct 2023'!M8+'QLD Oct 2023'!N8))*'QLD Oct 2023'!AF8/100)*'QLD Oct 2023'!AR8,('QLD Oct 2023'!O8*'QLD Oct 2023'!AF8/100)*'QLD Oct 2023'!AR8)),0)</f>
        <v>0</v>
      </c>
      <c r="Q14" s="257">
        <f>IF(AND('QLD Oct 2023'!P8&gt;0,'QLD Oct 2023'!P8&gt;0),IF($C$5*F14/'QLD Oct 2023'!AR8&lt;('QLD Oct 2023'!L8+'QLD Oct 2023'!M8+'QLD Oct 2023'!N8+'QLD Oct 2023'!O8),0,IF(($C$5*F14/'QLD Oct 2023'!AR8-'QLD Oct 2023'!L8+'QLD Oct 2023'!M8+'QLD Oct 2023'!N8+'QLD Oct 2023'!O8)&lt;=('QLD Oct 2023'!L8+'QLD Oct 2023'!M8+'QLD Oct 2023'!N8+'QLD Oct 2023'!O8+'QLD Oct 2023'!P8),(($C$5*F14/'QLD Oct 2023'!AR8-('QLD Oct 2023'!L8+'QLD Oct 2023'!M8+'QLD Oct 2023'!N8+'QLD Oct 2023'!O8))*'QLD Oct 2023'!AG8/100)*'QLD Oct 2023'!AR8,('QLD Oct 2023'!P8*'QLD Oct 2023'!AG8/100)*'QLD Oct 2023'!AR8)),0)</f>
        <v>0</v>
      </c>
      <c r="R14" s="257">
        <f>IF(AND('QLD Oct 2023'!P8&gt;0,'QLD Oct 2023'!O8&gt;0),IF(($C$5*F14/'QLD Oct 2023'!AR8&lt;SUM('QLD Oct 2023'!L8:P8)),(0),($C$5*F14/'QLD Oct 2023'!AR8-SUM('QLD Oct 2023'!L8:P8))*'QLD Oct 2023'!AB8/100)* 'QLD Oct 2023'!AR8,IF(AND('QLD Oct 2023'!O8&gt;0,'QLD Oct 2023'!P8=""),IF(($C$5*F14/'QLD Oct 2023'!AR8&lt; SUM('QLD Oct 2023'!L8:O8)),(0),($C$5*F14/'QLD Oct 2023'!AR8-SUM('QLD Oct 2023'!L8:O8))*'QLD Oct 2023'!AG8/100)* 'QLD Oct 2023'!AR8,IF(AND('QLD Oct 2023'!N8&gt;0,'QLD Oct 2023'!O8=""),IF(($C$5*F14/'QLD Oct 2023'!AR8&lt; SUM('QLD Oct 2023'!L8:N8)),(0),($C$5*F14/'QLD Oct 2023'!AR8-SUM('QLD Oct 2023'!L8:N8))*'QLD Oct 2023'!AF8/100)* 'QLD Oct 2023'!AR8,IF(AND('QLD Oct 2023'!M8&gt;0,'QLD Oct 2023'!N8=""),IF(($C$5*F14/'QLD Oct 2023'!AR8&lt;'QLD Oct 2023'!M8+'QLD Oct 2023'!L8),(0),(($C$5*F14/'QLD Oct 2023'!AR8-('QLD Oct 2023'!M8+'QLD Oct 2023'!L8))*'QLD Oct 2023'!AE8/100))*'QLD Oct 2023'!AR8,IF(AND('QLD Oct 2023'!L8&gt;0,'QLD Oct 2023'!M8=""&gt;0),IF(($C$5*F14/'QLD Oct 2023'!AR8&lt;'QLD Oct 2023'!L8),(0),($C$5*F14/'QLD Oct 2023'!AR8-'QLD Oct 2023'!L8)*'QLD Oct 2023'!AD8/100)*'QLD Oct 2023'!AR8,0)))))</f>
        <v>0</v>
      </c>
      <c r="S14" s="168">
        <f t="shared" si="4"/>
        <v>4302.9090909090901</v>
      </c>
      <c r="T14" s="170">
        <f t="shared" si="5"/>
        <v>4568.3636363636351</v>
      </c>
      <c r="U14" s="259">
        <f t="shared" si="6"/>
        <v>5025.1999999999989</v>
      </c>
      <c r="V14" s="63">
        <f>'QLD Oct 2023'!AT8</f>
        <v>0</v>
      </c>
      <c r="W14" s="63">
        <f>'QLD Oct 2023'!AU8</f>
        <v>0</v>
      </c>
      <c r="X14" s="63">
        <f>'QLD Oct 2023'!AV8</f>
        <v>0</v>
      </c>
      <c r="Y14" s="63">
        <f>'QLD Oct 2023'!AW8</f>
        <v>0</v>
      </c>
      <c r="Z14" s="260" t="str">
        <f t="shared" si="7"/>
        <v>No discount</v>
      </c>
      <c r="AA14" s="260" t="str">
        <f t="shared" si="8"/>
        <v>Inclusive</v>
      </c>
      <c r="AB14" s="170">
        <f t="shared" si="0"/>
        <v>4568.3636363636351</v>
      </c>
      <c r="AC14" s="170">
        <f t="shared" si="1"/>
        <v>4568.3636363636351</v>
      </c>
      <c r="AD14" s="259">
        <f t="shared" si="2"/>
        <v>5025.1999999999989</v>
      </c>
      <c r="AE14" s="301">
        <f t="shared" si="2"/>
        <v>5025.1999999999989</v>
      </c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</row>
    <row r="15" spans="1:46" ht="20" customHeight="1" x14ac:dyDescent="0.2">
      <c r="A15" s="314"/>
      <c r="B15" s="179" t="str">
        <f>'QLD Oct 2023'!F9</f>
        <v>Red Energy</v>
      </c>
      <c r="C15" s="179" t="str">
        <f>'QLD Oct 2023'!G9</f>
        <v>Business Saver</v>
      </c>
      <c r="D15" s="257">
        <f>365*'QLD Oct 2023'!H9/100</f>
        <v>335.8</v>
      </c>
      <c r="E15" s="258">
        <f>IF('QLD Oct 2023'!AQ9=3,0.5,IF('QLD Oct 2023'!AQ9=2,0.33,0))</f>
        <v>0.5</v>
      </c>
      <c r="F15" s="258">
        <f t="shared" si="3"/>
        <v>0.5</v>
      </c>
      <c r="G15" s="257">
        <f>IF('QLD Oct 2023'!K9="",($C$5*E15/'QLD Oct 2023'!AQ9*'QLD Oct 2023'!W9/100)*'QLD Oct 2023'!AQ9,IF($C$5*E15/'QLD Oct 2023'!AQ9&gt;='QLD Oct 2023'!L9,('QLD Oct 2023'!L9*'QLD Oct 2023'!W9/100)*'QLD Oct 2023'!AQ9,($C$5*E15/'QLD Oct 2023'!AQ9*'QLD Oct 2023'!W9/100)*'QLD Oct 2023'!AQ9))</f>
        <v>1512</v>
      </c>
      <c r="H15" s="257">
        <f>IF(AND('QLD Oct 2023'!L9&gt;0,'QLD Oct 2023'!M9&gt;0),IF($C$5*E15/'QLD Oct 2023'!AQ9&lt;'QLD Oct 2023'!L9,0,IF(($C$5*E15/'QLD Oct 2023'!AQ9-'QLD Oct 2023'!L9)&lt;=('QLD Oct 2023'!M9+'QLD Oct 2023'!L9),((($C$5*E15/'QLD Oct 2023'!AQ9-'QLD Oct 2023'!L9)*'QLD Oct 2023'!X9/100))*'QLD Oct 2023'!AQ9,((('QLD Oct 2023'!M9)*'QLD Oct 2023'!X9/100)*'QLD Oct 2023'!AQ9))),0)</f>
        <v>537.09090909090924</v>
      </c>
      <c r="I15" s="257">
        <f>IF(AND('QLD Oct 2023'!M9&gt;0,'QLD Oct 2023'!N9&gt;0),IF($C$5*E15/'QLD Oct 2023'!AQ9&lt;('QLD Oct 2023'!L9+'QLD Oct 2023'!M9),0,IF(($C$5*E15/'QLD Oct 2023'!AQ9-'QLD Oct 2023'!L9+'QLD Oct 2023'!M9)&lt;=('QLD Oct 2023'!L9+'QLD Oct 2023'!M9+'QLD Oct 2023'!N9),((($C$5*E15/'QLD Oct 2023'!AQ9-('QLD Oct 2023'!L9+'QLD Oct 2023'!M9))*'QLD Oct 2023'!Y9/100))*'QLD Oct 2023'!AQ9,('QLD Oct 2023'!N9*'QLD Oct 2023'!Y9/100)*'QLD Oct 2023'!AQ9)),0)</f>
        <v>0</v>
      </c>
      <c r="J15" s="257">
        <f>IF(AND('QLD Oct 2023'!N9&gt;0,'QLD Oct 2023'!O9&gt;0),IF($C$5*E15/'QLD Oct 2023'!AQ9&lt;('QLD Oct 2023'!L9+'QLD Oct 2023'!M9+'QLD Oct 2023'!N9),0,IF(($C$5*E15/'QLD Oct 2023'!AQ9-'QLD Oct 2023'!L9+'QLD Oct 2023'!M9+'QLD Oct 2023'!N9)&lt;=('QLD Oct 2023'!L9+'QLD Oct 2023'!M9+'QLD Oct 2023'!N9+'QLD Oct 2023'!O9),(($C$5*E15/'QLD Oct 2023'!AQ9-('QLD Oct 2023'!L9+'QLD Oct 2023'!M9+'QLD Oct 2023'!N9))*'QLD Oct 2023'!Z9/100)*'QLD Oct 2023'!AQ9,('QLD Oct 2023'!O9*'QLD Oct 2023'!Z9/100)*'QLD Oct 2023'!AQ9)),0)</f>
        <v>0</v>
      </c>
      <c r="K15" s="257">
        <f>IF(AND('QLD Oct 2023'!O9&gt;0,'QLD Oct 2023'!P9&gt;0),IF($C$5*E15/'QLD Oct 2023'!AQ9&lt;('QLD Oct 2023'!L9+'QLD Oct 2023'!M9+'QLD Oct 2023'!N9+'QLD Oct 2023'!O9),0,IF(($C$5*E15/'QLD Oct 2023'!AQ9-'QLD Oct 2023'!L9+'QLD Oct 2023'!M9+'QLD Oct 2023'!N9+'QLD Oct 2023'!O9)&lt;=('QLD Oct 2023'!L9+'QLD Oct 2023'!M9+'QLD Oct 2023'!N9+'QLD Oct 2023'!O9+'QLD Oct 2023'!P9),(($C$5*E15/'QLD Oct 2023'!AQ9-('QLD Oct 2023'!L9+'QLD Oct 2023'!M9+'QLD Oct 2023'!N9+'QLD Oct 2023'!O9))*'QLD Oct 2023'!AA9/100)*'QLD Oct 2023'!AQ9,('QLD Oct 2023'!P9*'QLD Oct 2023'!AA9/100)*'QLD Oct 2023'!AQ9)),0)</f>
        <v>0</v>
      </c>
      <c r="L15" s="257">
        <f>IF(AND('QLD Oct 2023'!P9&gt;0,'QLD Oct 2023'!O9&gt;0),IF(($C$5*E15/'QLD Oct 2023'!AQ9&lt;SUM('QLD Oct 2023'!L9:P9)),(0),($C$5*E15/'QLD Oct 2023'!AQ9-SUM('QLD Oct 2023'!L9:P9))*'QLD Oct 2023'!AB9/100)* 'QLD Oct 2023'!AQ9,IF(AND('QLD Oct 2023'!O9&gt;0,'QLD Oct 2023'!P9=""),IF(($C$5*E15/'QLD Oct 2023'!AQ9&lt; SUM('QLD Oct 2023'!L9:O9)),(0),($C$5*E15/'QLD Oct 2023'!AQ9-SUM('QLD Oct 2023'!L9:O9))*'QLD Oct 2023'!AA9/100)* 'QLD Oct 2023'!AQ9,IF(AND('QLD Oct 2023'!N9&gt;0,'QLD Oct 2023'!O9=""),IF(($C$5*E15/'QLD Oct 2023'!AQ9&lt; SUM('QLD Oct 2023'!L9:N9)),(0),($C$5*E15/'QLD Oct 2023'!AQ9-SUM('QLD Oct 2023'!L9:N9))*'QLD Oct 2023'!Z9/100)* 'QLD Oct 2023'!AQ9,IF(AND('QLD Oct 2023'!M9&gt;0,'QLD Oct 2023'!N9=""),IF(($C$5*E15/'QLD Oct 2023'!AQ9&lt;'QLD Oct 2023'!M9+'QLD Oct 2023'!L9),(0),(($C$5*E15/'QLD Oct 2023'!AQ9-('QLD Oct 2023'!M9+'QLD Oct 2023'!L9))*'QLD Oct 2023'!Y9/100))*'QLD Oct 2023'!AQ9,IF(AND('QLD Oct 2023'!L9&gt;0,'QLD Oct 2023'!M9=""&gt;0),IF(($C$5*E15/'QLD Oct 2023'!AQ9&lt;'QLD Oct 2023'!L9),(0),($C$5*E15/'QLD Oct 2023'!AQ9-'QLD Oct 2023'!L9)*'QLD Oct 2023'!X9/100)*'QLD Oct 2023'!AQ9,0)))))</f>
        <v>0</v>
      </c>
      <c r="M15" s="257">
        <f>IF('QLD Oct 2023'!K9="",($C$5*F15/'QLD Oct 2023'!AR9*'QLD Oct 2023'!AC9/100)*'QLD Oct 2023'!AR9,IF($C$5*F15/'QLD Oct 2023'!AR9&gt;='QLD Oct 2023'!L9,('QLD Oct 2023'!L9*'QLD Oct 2023'!AC9/100)*'QLD Oct 2023'!AR9,($C$5*F15/'QLD Oct 2023'!AR9*'QLD Oct 2023'!AC9/100)*'QLD Oct 2023'!AR9))</f>
        <v>1512</v>
      </c>
      <c r="N15" s="257">
        <f>IF(AND('QLD Oct 2023'!L9&gt;0,'QLD Oct 2023'!M9&gt;0),IF($C$5*F15/'QLD Oct 2023'!AR9&lt;'QLD Oct 2023'!L9,0,IF(($C$5*F15/'QLD Oct 2023'!AR9-'QLD Oct 2023'!L9)&lt;=('QLD Oct 2023'!M9+'QLD Oct 2023'!L9),((($C$5*F15/'QLD Oct 2023'!AR9-'QLD Oct 2023'!L9)*'QLD Oct 2023'!AD9/100))*'QLD Oct 2023'!AR9,((('QLD Oct 2023'!M9)*'QLD Oct 2023'!AD9/100)*'QLD Oct 2023'!AR9))),0)</f>
        <v>537.09090909090924</v>
      </c>
      <c r="O15" s="257">
        <f>IF(AND('QLD Oct 2023'!M9&gt;0,'QLD Oct 2023'!N9&gt;0),IF($C$5*F15/'QLD Oct 2023'!AR9&lt;('QLD Oct 2023'!L9+'QLD Oct 2023'!M9),0,IF(($C$5*F15/'QLD Oct 2023'!AR9-'QLD Oct 2023'!L9+'QLD Oct 2023'!M9)&lt;=('QLD Oct 2023'!L9+'QLD Oct 2023'!M9+'QLD Oct 2023'!N9),((($C$5*F15/'QLD Oct 2023'!AR9-('QLD Oct 2023'!L9+'QLD Oct 2023'!M9))*'QLD Oct 2023'!AE9/100))*'QLD Oct 2023'!AR9,('QLD Oct 2023'!N9*'QLD Oct 2023'!AE9/100)*'QLD Oct 2023'!AR9)),0)</f>
        <v>0</v>
      </c>
      <c r="P15" s="257">
        <f>IF(AND('QLD Oct 2023'!N9&gt;0,'QLD Oct 2023'!O9&gt;0),IF($C$5*F15/'QLD Oct 2023'!AR9&lt;('QLD Oct 2023'!L9+'QLD Oct 2023'!M9+'QLD Oct 2023'!N9),0,IF(($C$5*F15/'QLD Oct 2023'!AR9-'QLD Oct 2023'!L9+'QLD Oct 2023'!M9+'QLD Oct 2023'!N9)&lt;=('QLD Oct 2023'!L9+'QLD Oct 2023'!M9+'QLD Oct 2023'!N9+'QLD Oct 2023'!O9),(($C$5*F15/'QLD Oct 2023'!AR9-('QLD Oct 2023'!L9+'QLD Oct 2023'!M9+'QLD Oct 2023'!N9))*'QLD Oct 2023'!AF9/100)*'QLD Oct 2023'!AR9,('QLD Oct 2023'!O9*'QLD Oct 2023'!AF9/100)*'QLD Oct 2023'!AR9)),0)</f>
        <v>0</v>
      </c>
      <c r="Q15" s="257">
        <f>IF(AND('QLD Oct 2023'!P9&gt;0,'QLD Oct 2023'!P9&gt;0),IF($C$5*F15/'QLD Oct 2023'!AR9&lt;('QLD Oct 2023'!L9+'QLD Oct 2023'!M9+'QLD Oct 2023'!N9+'QLD Oct 2023'!O9),0,IF(($C$5*F15/'QLD Oct 2023'!AR9-'QLD Oct 2023'!L9+'QLD Oct 2023'!M9+'QLD Oct 2023'!N9+'QLD Oct 2023'!O9)&lt;=('QLD Oct 2023'!L9+'QLD Oct 2023'!M9+'QLD Oct 2023'!N9+'QLD Oct 2023'!O9+'QLD Oct 2023'!P9),(($C$5*F15/'QLD Oct 2023'!AR9-('QLD Oct 2023'!L9+'QLD Oct 2023'!M9+'QLD Oct 2023'!N9+'QLD Oct 2023'!O9))*'QLD Oct 2023'!AG9/100)*'QLD Oct 2023'!AR9,('QLD Oct 2023'!P9*'QLD Oct 2023'!AG9/100)*'QLD Oct 2023'!AR9)),0)</f>
        <v>0</v>
      </c>
      <c r="R15" s="257">
        <f>IF(AND('QLD Oct 2023'!P9&gt;0,'QLD Oct 2023'!O9&gt;0),IF(($C$5*F15/'QLD Oct 2023'!AR9&lt;SUM('QLD Oct 2023'!L9:P9)),(0),($C$5*F15/'QLD Oct 2023'!AR9-SUM('QLD Oct 2023'!L9:P9))*'QLD Oct 2023'!AB9/100)* 'QLD Oct 2023'!AR9,IF(AND('QLD Oct 2023'!O9&gt;0,'QLD Oct 2023'!P9=""),IF(($C$5*F15/'QLD Oct 2023'!AR9&lt; SUM('QLD Oct 2023'!L9:O9)),(0),($C$5*F15/'QLD Oct 2023'!AR9-SUM('QLD Oct 2023'!L9:O9))*'QLD Oct 2023'!AG9/100)* 'QLD Oct 2023'!AR9,IF(AND('QLD Oct 2023'!N9&gt;0,'QLD Oct 2023'!O9=""),IF(($C$5*F15/'QLD Oct 2023'!AR9&lt; SUM('QLD Oct 2023'!L9:N9)),(0),($C$5*F15/'QLD Oct 2023'!AR9-SUM('QLD Oct 2023'!L9:N9))*'QLD Oct 2023'!AF9/100)* 'QLD Oct 2023'!AR9,IF(AND('QLD Oct 2023'!M9&gt;0,'QLD Oct 2023'!N9=""),IF(($C$5*F15/'QLD Oct 2023'!AR9&lt;'QLD Oct 2023'!M9+'QLD Oct 2023'!L9),(0),(($C$5*F15/'QLD Oct 2023'!AR9-('QLD Oct 2023'!M9+'QLD Oct 2023'!L9))*'QLD Oct 2023'!AE9/100))*'QLD Oct 2023'!AR9,IF(AND('QLD Oct 2023'!L9&gt;0,'QLD Oct 2023'!M9=""&gt;0),IF(($C$5*F15/'QLD Oct 2023'!AR9&lt;'QLD Oct 2023'!L9),(0),($C$5*F15/'QLD Oct 2023'!AR9-'QLD Oct 2023'!L9)*'QLD Oct 2023'!AD9/100)*'QLD Oct 2023'!AR9,0)))))</f>
        <v>0</v>
      </c>
      <c r="S15" s="168">
        <f t="shared" si="4"/>
        <v>4098.181818181818</v>
      </c>
      <c r="T15" s="170">
        <f t="shared" si="5"/>
        <v>4433.9818181818182</v>
      </c>
      <c r="U15" s="259">
        <f t="shared" si="6"/>
        <v>4877.38</v>
      </c>
      <c r="V15" s="63">
        <f>'QLD Oct 2023'!AT9</f>
        <v>0</v>
      </c>
      <c r="W15" s="63">
        <f>'QLD Oct 2023'!AU9</f>
        <v>0</v>
      </c>
      <c r="X15" s="63">
        <f>'QLD Oct 2023'!AV9</f>
        <v>0</v>
      </c>
      <c r="Y15" s="63">
        <f>'QLD Oct 2023'!AW9</f>
        <v>0</v>
      </c>
      <c r="Z15" s="260" t="str">
        <f t="shared" si="7"/>
        <v>No discount</v>
      </c>
      <c r="AA15" s="260" t="str">
        <f t="shared" si="8"/>
        <v>Inclusive</v>
      </c>
      <c r="AB15" s="170">
        <f t="shared" si="0"/>
        <v>4433.9818181818182</v>
      </c>
      <c r="AC15" s="170">
        <f t="shared" si="1"/>
        <v>4433.9818181818182</v>
      </c>
      <c r="AD15" s="259">
        <f t="shared" si="2"/>
        <v>4877.38</v>
      </c>
      <c r="AE15" s="301">
        <f t="shared" si="2"/>
        <v>4877.38</v>
      </c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</row>
    <row r="16" spans="1:46" ht="20" customHeight="1" x14ac:dyDescent="0.2">
      <c r="A16" s="314"/>
      <c r="B16" s="179" t="str">
        <f>'QLD Oct 2023'!F10</f>
        <v>Covau</v>
      </c>
      <c r="C16" s="179" t="str">
        <f>'QLD Oct 2023'!G10</f>
        <v>Freedom</v>
      </c>
      <c r="D16" s="257">
        <f>365*'QLD Oct 2023'!H10/100</f>
        <v>265.08954545454543</v>
      </c>
      <c r="E16" s="258">
        <f>IF('QLD Oct 2023'!AQ10=3,0.5,IF('QLD Oct 2023'!AQ10=2,0.33,0))</f>
        <v>0.5</v>
      </c>
      <c r="F16" s="258">
        <f t="shared" si="3"/>
        <v>0.5</v>
      </c>
      <c r="G16" s="257">
        <f>IF('QLD Oct 2023'!K10="",($C$5*E16/'QLD Oct 2023'!AQ10*'QLD Oct 2023'!W10/100)*'QLD Oct 2023'!AQ10,IF($C$5*E16/'QLD Oct 2023'!AQ10&gt;='QLD Oct 2023'!L10,('QLD Oct 2023'!L10*'QLD Oct 2023'!W10/100)*'QLD Oct 2023'!AQ10,($C$5*E16/'QLD Oct 2023'!AQ10*'QLD Oct 2023'!W10/100)*'QLD Oct 2023'!AQ10))</f>
        <v>1597.0909090909088</v>
      </c>
      <c r="H16" s="257">
        <f>IF(AND('QLD Oct 2023'!L10&gt;0,'QLD Oct 2023'!M10&gt;0),IF($C$5*E16/'QLD Oct 2023'!AQ10&lt;'QLD Oct 2023'!L10,0,IF(($C$5*E16/'QLD Oct 2023'!AQ10-'QLD Oct 2023'!L10)&lt;=('QLD Oct 2023'!M10+'QLD Oct 2023'!L10),((($C$5*E16/'QLD Oct 2023'!AQ10-'QLD Oct 2023'!L10)*'QLD Oct 2023'!X10/100))*'QLD Oct 2023'!AQ10,((('QLD Oct 2023'!M10)*'QLD Oct 2023'!X10/100)*'QLD Oct 2023'!AQ10))),0)</f>
        <v>551.09090909090912</v>
      </c>
      <c r="I16" s="257">
        <f>IF(AND('QLD Oct 2023'!M10&gt;0,'QLD Oct 2023'!N10&gt;0),IF($C$5*E16/'QLD Oct 2023'!AQ10&lt;('QLD Oct 2023'!L10+'QLD Oct 2023'!M10),0,IF(($C$5*E16/'QLD Oct 2023'!AQ10-'QLD Oct 2023'!L10+'QLD Oct 2023'!M10)&lt;=('QLD Oct 2023'!L10+'QLD Oct 2023'!M10+'QLD Oct 2023'!N10),((($C$5*E16/'QLD Oct 2023'!AQ10-('QLD Oct 2023'!L10+'QLD Oct 2023'!M10))*'QLD Oct 2023'!Y10/100))*'QLD Oct 2023'!AQ10,('QLD Oct 2023'!N10*'QLD Oct 2023'!Y10/100)*'QLD Oct 2023'!AQ10)),0)</f>
        <v>0</v>
      </c>
      <c r="J16" s="257">
        <f>IF(AND('QLD Oct 2023'!N10&gt;0,'QLD Oct 2023'!O10&gt;0),IF($C$5*E16/'QLD Oct 2023'!AQ10&lt;('QLD Oct 2023'!L10+'QLD Oct 2023'!M10+'QLD Oct 2023'!N10),0,IF(($C$5*E16/'QLD Oct 2023'!AQ10-'QLD Oct 2023'!L10+'QLD Oct 2023'!M10+'QLD Oct 2023'!N10)&lt;=('QLD Oct 2023'!L10+'QLD Oct 2023'!M10+'QLD Oct 2023'!N10+'QLD Oct 2023'!O10),(($C$5*E16/'QLD Oct 2023'!AQ10-('QLD Oct 2023'!L10+'QLD Oct 2023'!M10+'QLD Oct 2023'!N10))*'QLD Oct 2023'!Z10/100)*'QLD Oct 2023'!AQ10,('QLD Oct 2023'!O10*'QLD Oct 2023'!Z10/100)*'QLD Oct 2023'!AQ10)),0)</f>
        <v>0</v>
      </c>
      <c r="K16" s="257">
        <f>IF(AND('QLD Oct 2023'!O10&gt;0,'QLD Oct 2023'!P10&gt;0),IF($C$5*E16/'QLD Oct 2023'!AQ10&lt;('QLD Oct 2023'!L10+'QLD Oct 2023'!M10+'QLD Oct 2023'!N10+'QLD Oct 2023'!O10),0,IF(($C$5*E16/'QLD Oct 2023'!AQ10-'QLD Oct 2023'!L10+'QLD Oct 2023'!M10+'QLD Oct 2023'!N10+'QLD Oct 2023'!O10)&lt;=('QLD Oct 2023'!L10+'QLD Oct 2023'!M10+'QLD Oct 2023'!N10+'QLD Oct 2023'!O10+'QLD Oct 2023'!P10),(($C$5*E16/'QLD Oct 2023'!AQ10-('QLD Oct 2023'!L10+'QLD Oct 2023'!M10+'QLD Oct 2023'!N10+'QLD Oct 2023'!O10))*'QLD Oct 2023'!AA10/100)*'QLD Oct 2023'!AQ10,('QLD Oct 2023'!P10*'QLD Oct 2023'!AA10/100)*'QLD Oct 2023'!AQ10)),0)</f>
        <v>0</v>
      </c>
      <c r="L16" s="257">
        <f>IF(AND('QLD Oct 2023'!P10&gt;0,'QLD Oct 2023'!O10&gt;0),IF(($C$5*E16/'QLD Oct 2023'!AQ10&lt;SUM('QLD Oct 2023'!L10:P10)),(0),($C$5*E16/'QLD Oct 2023'!AQ10-SUM('QLD Oct 2023'!L10:P10))*'QLD Oct 2023'!AB10/100)* 'QLD Oct 2023'!AQ10,IF(AND('QLD Oct 2023'!O10&gt;0,'QLD Oct 2023'!P10=""),IF(($C$5*E16/'QLD Oct 2023'!AQ10&lt; SUM('QLD Oct 2023'!L10:O10)),(0),($C$5*E16/'QLD Oct 2023'!AQ10-SUM('QLD Oct 2023'!L10:O10))*'QLD Oct 2023'!AA10/100)* 'QLD Oct 2023'!AQ10,IF(AND('QLD Oct 2023'!N10&gt;0,'QLD Oct 2023'!O10=""),IF(($C$5*E16/'QLD Oct 2023'!AQ10&lt; SUM('QLD Oct 2023'!L10:N10)),(0),($C$5*E16/'QLD Oct 2023'!AQ10-SUM('QLD Oct 2023'!L10:N10))*'QLD Oct 2023'!Z10/100)* 'QLD Oct 2023'!AQ10,IF(AND('QLD Oct 2023'!M10&gt;0,'QLD Oct 2023'!N10=""),IF(($C$5*E16/'QLD Oct 2023'!AQ10&lt;'QLD Oct 2023'!M10+'QLD Oct 2023'!L10),(0),(($C$5*E16/'QLD Oct 2023'!AQ10-('QLD Oct 2023'!M10+'QLD Oct 2023'!L10))*'QLD Oct 2023'!Y10/100))*'QLD Oct 2023'!AQ10,IF(AND('QLD Oct 2023'!L10&gt;0,'QLD Oct 2023'!M10=""&gt;0),IF(($C$5*E16/'QLD Oct 2023'!AQ10&lt;'QLD Oct 2023'!L10),(0),($C$5*E16/'QLD Oct 2023'!AQ10-'QLD Oct 2023'!L10)*'QLD Oct 2023'!X10/100)*'QLD Oct 2023'!AQ10,0)))))</f>
        <v>0</v>
      </c>
      <c r="M16" s="257">
        <f>IF('QLD Oct 2023'!K10="",($C$5*F16/'QLD Oct 2023'!AR10*'QLD Oct 2023'!AC10/100)*'QLD Oct 2023'!AR10,IF($C$5*F16/'QLD Oct 2023'!AR10&gt;='QLD Oct 2023'!L10,('QLD Oct 2023'!L10*'QLD Oct 2023'!AC10/100)*'QLD Oct 2023'!AR10,($C$5*F16/'QLD Oct 2023'!AR10*'QLD Oct 2023'!AC10/100)*'QLD Oct 2023'!AR10))</f>
        <v>1597.0909090909088</v>
      </c>
      <c r="N16" s="257">
        <f>IF(AND('QLD Oct 2023'!L10&gt;0,'QLD Oct 2023'!M10&gt;0),IF($C$5*F16/'QLD Oct 2023'!AR10&lt;'QLD Oct 2023'!L10,0,IF(($C$5*F16/'QLD Oct 2023'!AR10-'QLD Oct 2023'!L10)&lt;=('QLD Oct 2023'!M10+'QLD Oct 2023'!L10),((($C$5*F16/'QLD Oct 2023'!AR10-'QLD Oct 2023'!L10)*'QLD Oct 2023'!AD10/100))*'QLD Oct 2023'!AR10,((('QLD Oct 2023'!M10)*'QLD Oct 2023'!AD10/100)*'QLD Oct 2023'!AR10))),0)</f>
        <v>551.09090909090912</v>
      </c>
      <c r="O16" s="257">
        <f>IF(AND('QLD Oct 2023'!M10&gt;0,'QLD Oct 2023'!N10&gt;0),IF($C$5*F16/'QLD Oct 2023'!AR10&lt;('QLD Oct 2023'!L10+'QLD Oct 2023'!M10),0,IF(($C$5*F16/'QLD Oct 2023'!AR10-'QLD Oct 2023'!L10+'QLD Oct 2023'!M10)&lt;=('QLD Oct 2023'!L10+'QLD Oct 2023'!M10+'QLD Oct 2023'!N10),((($C$5*F16/'QLD Oct 2023'!AR10-('QLD Oct 2023'!L10+'QLD Oct 2023'!M10))*'QLD Oct 2023'!AE10/100))*'QLD Oct 2023'!AR10,('QLD Oct 2023'!N10*'QLD Oct 2023'!AE10/100)*'QLD Oct 2023'!AR10)),0)</f>
        <v>0</v>
      </c>
      <c r="P16" s="257">
        <f>IF(AND('QLD Oct 2023'!N10&gt;0,'QLD Oct 2023'!O10&gt;0),IF($C$5*F16/'QLD Oct 2023'!AR10&lt;('QLD Oct 2023'!L10+'QLD Oct 2023'!M10+'QLD Oct 2023'!N10),0,IF(($C$5*F16/'QLD Oct 2023'!AR10-'QLD Oct 2023'!L10+'QLD Oct 2023'!M10+'QLD Oct 2023'!N10)&lt;=('QLD Oct 2023'!L10+'QLD Oct 2023'!M10+'QLD Oct 2023'!N10+'QLD Oct 2023'!O10),(($C$5*F16/'QLD Oct 2023'!AR10-('QLD Oct 2023'!L10+'QLD Oct 2023'!M10+'QLD Oct 2023'!N10))*'QLD Oct 2023'!AF10/100)*'QLD Oct 2023'!AR10,('QLD Oct 2023'!O10*'QLD Oct 2023'!AF10/100)*'QLD Oct 2023'!AR10)),0)</f>
        <v>0</v>
      </c>
      <c r="Q16" s="257">
        <f>IF(AND('QLD Oct 2023'!P10&gt;0,'QLD Oct 2023'!P10&gt;0),IF($C$5*F16/'QLD Oct 2023'!AR10&lt;('QLD Oct 2023'!L10+'QLD Oct 2023'!M10+'QLD Oct 2023'!N10+'QLD Oct 2023'!O10),0,IF(($C$5*F16/'QLD Oct 2023'!AR10-'QLD Oct 2023'!L10+'QLD Oct 2023'!M10+'QLD Oct 2023'!N10+'QLD Oct 2023'!O10)&lt;=('QLD Oct 2023'!L10+'QLD Oct 2023'!M10+'QLD Oct 2023'!N10+'QLD Oct 2023'!O10+'QLD Oct 2023'!P10),(($C$5*F16/'QLD Oct 2023'!AR10-('QLD Oct 2023'!L10+'QLD Oct 2023'!M10+'QLD Oct 2023'!N10+'QLD Oct 2023'!O10))*'QLD Oct 2023'!AG10/100)*'QLD Oct 2023'!AR10,('QLD Oct 2023'!P10*'QLD Oct 2023'!AG10/100)*'QLD Oct 2023'!AR10)),0)</f>
        <v>0</v>
      </c>
      <c r="R16" s="257">
        <f>IF(AND('QLD Oct 2023'!P10&gt;0,'QLD Oct 2023'!O10&gt;0),IF(($C$5*F16/'QLD Oct 2023'!AR10&lt;SUM('QLD Oct 2023'!L10:P10)),(0),($C$5*F16/'QLD Oct 2023'!AR10-SUM('QLD Oct 2023'!L10:P10))*'QLD Oct 2023'!AB10/100)* 'QLD Oct 2023'!AR10,IF(AND('QLD Oct 2023'!O10&gt;0,'QLD Oct 2023'!P10=""),IF(($C$5*F16/'QLD Oct 2023'!AR10&lt; SUM('QLD Oct 2023'!L10:O10)),(0),($C$5*F16/'QLD Oct 2023'!AR10-SUM('QLD Oct 2023'!L10:O10))*'QLD Oct 2023'!AG10/100)* 'QLD Oct 2023'!AR10,IF(AND('QLD Oct 2023'!N10&gt;0,'QLD Oct 2023'!O10=""),IF(($C$5*F16/'QLD Oct 2023'!AR10&lt; SUM('QLD Oct 2023'!L10:N10)),(0),($C$5*F16/'QLD Oct 2023'!AR10-SUM('QLD Oct 2023'!L10:N10))*'QLD Oct 2023'!AF10/100)* 'QLD Oct 2023'!AR10,IF(AND('QLD Oct 2023'!M10&gt;0,'QLD Oct 2023'!N10=""),IF(($C$5*F16/'QLD Oct 2023'!AR10&lt;'QLD Oct 2023'!M10+'QLD Oct 2023'!L10),(0),(($C$5*F16/'QLD Oct 2023'!AR10-('QLD Oct 2023'!M10+'QLD Oct 2023'!L10))*'QLD Oct 2023'!AE10/100))*'QLD Oct 2023'!AR10,IF(AND('QLD Oct 2023'!L10&gt;0,'QLD Oct 2023'!M10=""&gt;0),IF(($C$5*F16/'QLD Oct 2023'!AR10&lt;'QLD Oct 2023'!L10),(0),($C$5*F16/'QLD Oct 2023'!AR10-'QLD Oct 2023'!L10)*'QLD Oct 2023'!AD10/100)*'QLD Oct 2023'!AR10,0)))))</f>
        <v>0</v>
      </c>
      <c r="S16" s="168">
        <f t="shared" ref="S16" si="11">SUM(G16:R16)</f>
        <v>4296.363636363636</v>
      </c>
      <c r="T16" s="170">
        <f t="shared" si="5"/>
        <v>4561.4531818181813</v>
      </c>
      <c r="U16" s="259">
        <f t="shared" si="6"/>
        <v>5017.5985000000001</v>
      </c>
      <c r="V16" s="63">
        <f>'QLD Oct 2023'!AT10</f>
        <v>0</v>
      </c>
      <c r="W16" s="63">
        <f>'QLD Oct 2023'!AU10</f>
        <v>0</v>
      </c>
      <c r="X16" s="63">
        <f>'QLD Oct 2023'!AV10</f>
        <v>0</v>
      </c>
      <c r="Y16" s="63">
        <f>'QLD Oct 2023'!AW10</f>
        <v>0</v>
      </c>
      <c r="Z16" s="260" t="str">
        <f t="shared" si="7"/>
        <v>No discount</v>
      </c>
      <c r="AA16" s="260" t="str">
        <f t="shared" si="8"/>
        <v>Exclusive</v>
      </c>
      <c r="AB16" s="170">
        <f t="shared" si="0"/>
        <v>4561.4531818181813</v>
      </c>
      <c r="AC16" s="170">
        <f t="shared" si="1"/>
        <v>4561.4531818181813</v>
      </c>
      <c r="AD16" s="259">
        <f t="shared" si="2"/>
        <v>5017.5985000000001</v>
      </c>
      <c r="AE16" s="301">
        <f t="shared" si="2"/>
        <v>5017.5985000000001</v>
      </c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</row>
    <row r="17" spans="1:46" ht="20" customHeight="1" thickBot="1" x14ac:dyDescent="0.25">
      <c r="A17" s="315"/>
      <c r="B17" s="273" t="str">
        <f>'QLD Oct 2023'!F11</f>
        <v>Alinta Energy</v>
      </c>
      <c r="C17" s="180" t="str">
        <f>'QLD Oct 2023'!G11</f>
        <v>Business Deal</v>
      </c>
      <c r="D17" s="274">
        <f>365*'QLD Oct 2023'!H11/100</f>
        <v>275.57499999999999</v>
      </c>
      <c r="E17" s="275">
        <f>IF('QLD Oct 2023'!AQ11=3,0.5,IF('QLD Oct 2023'!AQ11=2,0.33,0))</f>
        <v>0.5</v>
      </c>
      <c r="F17" s="275">
        <f t="shared" si="3"/>
        <v>0.5</v>
      </c>
      <c r="G17" s="274">
        <f>IF('QLD Oct 2023'!K11="",($C$5*E17/'QLD Oct 2023'!AQ11*'QLD Oct 2023'!W11/100)*'QLD Oct 2023'!AQ11,IF($C$5*E17/'QLD Oct 2023'!AQ11&gt;='QLD Oct 2023'!L11,('QLD Oct 2023'!L11*'QLD Oct 2023'!W11/100)*'QLD Oct 2023'!AQ11,($C$5*E17/'QLD Oct 2023'!AQ11*'QLD Oct 2023'!W11/100)*'QLD Oct 2023'!AQ11))</f>
        <v>1793.4545454545453</v>
      </c>
      <c r="H17" s="274">
        <f>IF(AND('QLD Oct 2023'!L11&gt;0,'QLD Oct 2023'!M11&gt;0),IF($C$5*E17/'QLD Oct 2023'!AQ11&lt;'QLD Oct 2023'!L11,0,IF(($C$5*E17/'QLD Oct 2023'!AQ11-'QLD Oct 2023'!L11)&lt;=('QLD Oct 2023'!M11+'QLD Oct 2023'!L11),((($C$5*E17/'QLD Oct 2023'!AQ11-'QLD Oct 2023'!L11)*'QLD Oct 2023'!X11/100))*'QLD Oct 2023'!AQ11,((('QLD Oct 2023'!M11)*'QLD Oct 2023'!X11/100)*'QLD Oct 2023'!AQ11))),0)</f>
        <v>697.45454545454561</v>
      </c>
      <c r="I17" s="274">
        <f>IF(AND('QLD Oct 2023'!M11&gt;0,'QLD Oct 2023'!N11&gt;0),IF($C$5*E17/'QLD Oct 2023'!AQ11&lt;('QLD Oct 2023'!L11+'QLD Oct 2023'!M11),0,IF(($C$5*E17/'QLD Oct 2023'!AQ11-'QLD Oct 2023'!L11+'QLD Oct 2023'!M11)&lt;=('QLD Oct 2023'!L11+'QLD Oct 2023'!M11+'QLD Oct 2023'!N11),((($C$5*E17/'QLD Oct 2023'!AQ11-('QLD Oct 2023'!L11+'QLD Oct 2023'!M11))*'QLD Oct 2023'!Y11/100))*'QLD Oct 2023'!AQ11,('QLD Oct 2023'!N11*'QLD Oct 2023'!Y11/100)*'QLD Oct 2023'!AQ11)),0)</f>
        <v>0</v>
      </c>
      <c r="J17" s="274">
        <f>IF(AND('QLD Oct 2023'!N11&gt;0,'QLD Oct 2023'!O11&gt;0),IF($C$5*E17/'QLD Oct 2023'!AQ11&lt;('QLD Oct 2023'!L11+'QLD Oct 2023'!M11+'QLD Oct 2023'!N11),0,IF(($C$5*E17/'QLD Oct 2023'!AQ11-'QLD Oct 2023'!L11+'QLD Oct 2023'!M11+'QLD Oct 2023'!N11)&lt;=('QLD Oct 2023'!L11+'QLD Oct 2023'!M11+'QLD Oct 2023'!N11+'QLD Oct 2023'!O11),(($C$5*E17/'QLD Oct 2023'!AQ11-('QLD Oct 2023'!L11+'QLD Oct 2023'!M11+'QLD Oct 2023'!N11))*'QLD Oct 2023'!Z11/100)*'QLD Oct 2023'!AQ11,('QLD Oct 2023'!O11*'QLD Oct 2023'!Z11/100)*'QLD Oct 2023'!AQ11)),0)</f>
        <v>0</v>
      </c>
      <c r="K17" s="274">
        <f>IF(AND('QLD Oct 2023'!O11&gt;0,'QLD Oct 2023'!P11&gt;0),IF($C$5*E17/'QLD Oct 2023'!AQ11&lt;('QLD Oct 2023'!L11+'QLD Oct 2023'!M11+'QLD Oct 2023'!N11+'QLD Oct 2023'!O11),0,IF(($C$5*E17/'QLD Oct 2023'!AQ11-'QLD Oct 2023'!L11+'QLD Oct 2023'!M11+'QLD Oct 2023'!N11+'QLD Oct 2023'!O11)&lt;=('QLD Oct 2023'!L11+'QLD Oct 2023'!M11+'QLD Oct 2023'!N11+'QLD Oct 2023'!O11+'QLD Oct 2023'!P11),(($C$5*E17/'QLD Oct 2023'!AQ11-('QLD Oct 2023'!L11+'QLD Oct 2023'!M11+'QLD Oct 2023'!N11+'QLD Oct 2023'!O11))*'QLD Oct 2023'!AA11/100)*'QLD Oct 2023'!AQ11,('QLD Oct 2023'!P11*'QLD Oct 2023'!AA11/100)*'QLD Oct 2023'!AQ11)),0)</f>
        <v>0</v>
      </c>
      <c r="L17" s="274">
        <f>IF(AND('QLD Oct 2023'!P11&gt;0,'QLD Oct 2023'!O11&gt;0),IF(($C$5*E17/'QLD Oct 2023'!AQ11&lt;SUM('QLD Oct 2023'!L11:P11)),(0),($C$5*E17/'QLD Oct 2023'!AQ11-SUM('QLD Oct 2023'!L11:P11))*'QLD Oct 2023'!AB11/100)* 'QLD Oct 2023'!AQ11,IF(AND('QLD Oct 2023'!O11&gt;0,'QLD Oct 2023'!P11=""),IF(($C$5*E17/'QLD Oct 2023'!AQ11&lt; SUM('QLD Oct 2023'!L11:O11)),(0),($C$5*E17/'QLD Oct 2023'!AQ11-SUM('QLD Oct 2023'!L11:O11))*'QLD Oct 2023'!AA11/100)* 'QLD Oct 2023'!AQ11,IF(AND('QLD Oct 2023'!N11&gt;0,'QLD Oct 2023'!O11=""),IF(($C$5*E17/'QLD Oct 2023'!AQ11&lt; SUM('QLD Oct 2023'!L11:N11)),(0),($C$5*E17/'QLD Oct 2023'!AQ11-SUM('QLD Oct 2023'!L11:N11))*'QLD Oct 2023'!Z11/100)* 'QLD Oct 2023'!AQ11,IF(AND('QLD Oct 2023'!M11&gt;0,'QLD Oct 2023'!N11=""),IF(($C$5*E17/'QLD Oct 2023'!AQ11&lt;'QLD Oct 2023'!M11+'QLD Oct 2023'!L11),(0),(($C$5*E17/'QLD Oct 2023'!AQ11-('QLD Oct 2023'!M11+'QLD Oct 2023'!L11))*'QLD Oct 2023'!Y11/100))*'QLD Oct 2023'!AQ11,IF(AND('QLD Oct 2023'!L11&gt;0,'QLD Oct 2023'!M11=""&gt;0),IF(($C$5*E17/'QLD Oct 2023'!AQ11&lt;'QLD Oct 2023'!L11),(0),($C$5*E17/'QLD Oct 2023'!AQ11-'QLD Oct 2023'!L11)*'QLD Oct 2023'!X11/100)*'QLD Oct 2023'!AQ11,0)))))</f>
        <v>0</v>
      </c>
      <c r="M17" s="274">
        <f>IF('QLD Oct 2023'!K11="",($C$5*F17/'QLD Oct 2023'!AR11*'QLD Oct 2023'!AC11/100)*'QLD Oct 2023'!AR11,IF($C$5*F17/'QLD Oct 2023'!AR11&gt;='QLD Oct 2023'!L11,('QLD Oct 2023'!L11*'QLD Oct 2023'!AC11/100)*'QLD Oct 2023'!AR11,($C$5*F17/'QLD Oct 2023'!AR11*'QLD Oct 2023'!AC11/100)*'QLD Oct 2023'!AR11))</f>
        <v>1793.4545454545453</v>
      </c>
      <c r="N17" s="274">
        <f>IF(AND('QLD Oct 2023'!L11&gt;0,'QLD Oct 2023'!M11&gt;0),IF($C$5*F17/'QLD Oct 2023'!AR11&lt;'QLD Oct 2023'!L11,0,IF(($C$5*F17/'QLD Oct 2023'!AR11-'QLD Oct 2023'!L11)&lt;=('QLD Oct 2023'!M11+'QLD Oct 2023'!L11),((($C$5*F17/'QLD Oct 2023'!AR11-'QLD Oct 2023'!L11)*'QLD Oct 2023'!AD11/100))*'QLD Oct 2023'!AR11,((('QLD Oct 2023'!M11)*'QLD Oct 2023'!AD11/100)*'QLD Oct 2023'!AR11))),0)</f>
        <v>697.45454545454561</v>
      </c>
      <c r="O17" s="274">
        <f>IF(AND('QLD Oct 2023'!M11&gt;0,'QLD Oct 2023'!N11&gt;0),IF($C$5*F17/'QLD Oct 2023'!AR11&lt;('QLD Oct 2023'!L11+'QLD Oct 2023'!M11),0,IF(($C$5*F17/'QLD Oct 2023'!AR11-'QLD Oct 2023'!L11+'QLD Oct 2023'!M11)&lt;=('QLD Oct 2023'!L11+'QLD Oct 2023'!M11+'QLD Oct 2023'!N11),((($C$5*F17/'QLD Oct 2023'!AR11-('QLD Oct 2023'!L11+'QLD Oct 2023'!M11))*'QLD Oct 2023'!AE11/100))*'QLD Oct 2023'!AR11,('QLD Oct 2023'!N11*'QLD Oct 2023'!AE11/100)*'QLD Oct 2023'!AR11)),0)</f>
        <v>0</v>
      </c>
      <c r="P17" s="274">
        <f>IF(AND('QLD Oct 2023'!N11&gt;0,'QLD Oct 2023'!O11&gt;0),IF($C$5*F17/'QLD Oct 2023'!AR11&lt;('QLD Oct 2023'!L11+'QLD Oct 2023'!M11+'QLD Oct 2023'!N11),0,IF(($C$5*F17/'QLD Oct 2023'!AR11-'QLD Oct 2023'!L11+'QLD Oct 2023'!M11+'QLD Oct 2023'!N11)&lt;=('QLD Oct 2023'!L11+'QLD Oct 2023'!M11+'QLD Oct 2023'!N11+'QLD Oct 2023'!O11),(($C$5*F17/'QLD Oct 2023'!AR11-('QLD Oct 2023'!L11+'QLD Oct 2023'!M11+'QLD Oct 2023'!N11))*'QLD Oct 2023'!AF11/100)*'QLD Oct 2023'!AR11,('QLD Oct 2023'!O11*'QLD Oct 2023'!AF11/100)*'QLD Oct 2023'!AR11)),0)</f>
        <v>0</v>
      </c>
      <c r="Q17" s="274">
        <f>IF(AND('QLD Oct 2023'!P11&gt;0,'QLD Oct 2023'!P11&gt;0),IF($C$5*F17/'QLD Oct 2023'!AR11&lt;('QLD Oct 2023'!L11+'QLD Oct 2023'!M11+'QLD Oct 2023'!N11+'QLD Oct 2023'!O11),0,IF(($C$5*F17/'QLD Oct 2023'!AR11-'QLD Oct 2023'!L11+'QLD Oct 2023'!M11+'QLD Oct 2023'!N11+'QLD Oct 2023'!O11)&lt;=('QLD Oct 2023'!L11+'QLD Oct 2023'!M11+'QLD Oct 2023'!N11+'QLD Oct 2023'!O11+'QLD Oct 2023'!P11),(($C$5*F17/'QLD Oct 2023'!AR11-('QLD Oct 2023'!L11+'QLD Oct 2023'!M11+'QLD Oct 2023'!N11+'QLD Oct 2023'!O11))*'QLD Oct 2023'!AG11/100)*'QLD Oct 2023'!AR11,('QLD Oct 2023'!P11*'QLD Oct 2023'!AG11/100)*'QLD Oct 2023'!AR11)),0)</f>
        <v>0</v>
      </c>
      <c r="R17" s="274">
        <f>IF(AND('QLD Oct 2023'!P11&gt;0,'QLD Oct 2023'!O11&gt;0),IF(($C$5*F17/'QLD Oct 2023'!AR11&lt;SUM('QLD Oct 2023'!L11:P11)),(0),($C$5*F17/'QLD Oct 2023'!AR11-SUM('QLD Oct 2023'!L11:P11))*'QLD Oct 2023'!AB11/100)* 'QLD Oct 2023'!AR11,IF(AND('QLD Oct 2023'!O11&gt;0,'QLD Oct 2023'!P11=""),IF(($C$5*F17/'QLD Oct 2023'!AR11&lt; SUM('QLD Oct 2023'!L11:O11)),(0),($C$5*F17/'QLD Oct 2023'!AR11-SUM('QLD Oct 2023'!L11:O11))*'QLD Oct 2023'!AG11/100)* 'QLD Oct 2023'!AR11,IF(AND('QLD Oct 2023'!N11&gt;0,'QLD Oct 2023'!O11=""),IF(($C$5*F17/'QLD Oct 2023'!AR11&lt; SUM('QLD Oct 2023'!L11:N11)),(0),($C$5*F17/'QLD Oct 2023'!AR11-SUM('QLD Oct 2023'!L11:N11))*'QLD Oct 2023'!AF11/100)* 'QLD Oct 2023'!AR11,IF(AND('QLD Oct 2023'!M11&gt;0,'QLD Oct 2023'!N11=""),IF(($C$5*F17/'QLD Oct 2023'!AR11&lt;'QLD Oct 2023'!M11+'QLD Oct 2023'!L11),(0),(($C$5*F17/'QLD Oct 2023'!AR11-('QLD Oct 2023'!M11+'QLD Oct 2023'!L11))*'QLD Oct 2023'!AE11/100))*'QLD Oct 2023'!AR11,IF(AND('QLD Oct 2023'!L11&gt;0,'QLD Oct 2023'!M11=""&gt;0),IF(($C$5*F17/'QLD Oct 2023'!AR11&lt;'QLD Oct 2023'!L11),(0),($C$5*F17/'QLD Oct 2023'!AR11-'QLD Oct 2023'!L11)*'QLD Oct 2023'!AD11/100)*'QLD Oct 2023'!AR11,0)))))</f>
        <v>0</v>
      </c>
      <c r="S17" s="276">
        <f t="shared" ref="S17" si="12">SUM(G17:R17)</f>
        <v>4981.818181818182</v>
      </c>
      <c r="T17" s="201">
        <f t="shared" si="5"/>
        <v>5257.3931818181818</v>
      </c>
      <c r="U17" s="277">
        <f t="shared" si="6"/>
        <v>5783.1325000000006</v>
      </c>
      <c r="V17" s="105">
        <f>'QLD Oct 2023'!AT11</f>
        <v>0</v>
      </c>
      <c r="W17" s="105">
        <f>'QLD Oct 2023'!AU11</f>
        <v>0</v>
      </c>
      <c r="X17" s="105">
        <f>'QLD Oct 2023'!AV11</f>
        <v>0</v>
      </c>
      <c r="Y17" s="105">
        <f>'QLD Oct 2023'!AW11</f>
        <v>0</v>
      </c>
      <c r="Z17" s="278" t="str">
        <f t="shared" si="7"/>
        <v>No discount</v>
      </c>
      <c r="AA17" s="278" t="str">
        <f t="shared" si="8"/>
        <v>Exclusive</v>
      </c>
      <c r="AB17" s="201">
        <f t="shared" si="0"/>
        <v>5257.3931818181818</v>
      </c>
      <c r="AC17" s="201">
        <f t="shared" si="1"/>
        <v>5257.3931818181818</v>
      </c>
      <c r="AD17" s="277">
        <f t="shared" si="2"/>
        <v>5783.1325000000006</v>
      </c>
      <c r="AE17" s="302">
        <f t="shared" si="2"/>
        <v>5783.1325000000006</v>
      </c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</row>
    <row r="18" spans="1:46" ht="20" customHeight="1" thickTop="1" x14ac:dyDescent="0.2">
      <c r="A18" s="316" t="str">
        <f>'QLD Oct 2023'!D12</f>
        <v>Envestra Northern</v>
      </c>
      <c r="B18" s="296" t="str">
        <f>'QLD Oct 2023'!F12</f>
        <v>Origin Energy</v>
      </c>
      <c r="C18" s="179" t="str">
        <f>'QLD Oct 2023'!G12</f>
        <v>Business Go Variable</v>
      </c>
      <c r="D18" s="257">
        <f>365*'QLD Oct 2023'!H12/100</f>
        <v>257.65681818181821</v>
      </c>
      <c r="E18" s="258">
        <f>IF('QLD Oct 2023'!AQ12=3,0.5,IF('QLD Oct 2023'!AQ12=2,0.33,0))</f>
        <v>0.5</v>
      </c>
      <c r="F18" s="258">
        <f t="shared" si="3"/>
        <v>0.5</v>
      </c>
      <c r="G18" s="257">
        <f>IF('QLD Oct 2023'!K12="",($C$5*E18/'QLD Oct 2023'!AQ12*'QLD Oct 2023'!W12/100)*'QLD Oct 2023'!AQ12,IF($C$5*E18/'QLD Oct 2023'!AQ12&gt;='QLD Oct 2023'!L12,('QLD Oct 2023'!L12*'QLD Oct 2023'!W12/100)*'QLD Oct 2023'!AQ12,($C$5*E18/'QLD Oct 2023'!AQ12*'QLD Oct 2023'!W12/100)*'QLD Oct 2023'!AQ12))</f>
        <v>1685.4545454545453</v>
      </c>
      <c r="H18" s="257">
        <f>IF(AND('QLD Oct 2023'!L12&gt;0,'QLD Oct 2023'!M12&gt;0),IF($C$5*E18/'QLD Oct 2023'!AQ12&lt;'QLD Oct 2023'!L12,0,IF(($C$5*E18/'QLD Oct 2023'!AQ12-'QLD Oct 2023'!L12)&lt;=('QLD Oct 2023'!M12+'QLD Oct 2023'!L12),((($C$5*E18/'QLD Oct 2023'!AQ12-'QLD Oct 2023'!L12)*'QLD Oct 2023'!X12/100))*'QLD Oct 2023'!AQ12,((('QLD Oct 2023'!M12)*'QLD Oct 2023'!X12/100)*'QLD Oct 2023'!AQ12))),0)</f>
        <v>562.54545454545473</v>
      </c>
      <c r="I18" s="257">
        <f>IF(AND('QLD Oct 2023'!M12&gt;0,'QLD Oct 2023'!N12&gt;0),IF($C$5*E18/'QLD Oct 2023'!AQ12&lt;('QLD Oct 2023'!L12+'QLD Oct 2023'!M12),0,IF(($C$5*E18/'QLD Oct 2023'!AQ12-'QLD Oct 2023'!L12+'QLD Oct 2023'!M12)&lt;=('QLD Oct 2023'!L12+'QLD Oct 2023'!M12+'QLD Oct 2023'!N12),((($C$5*E18/'QLD Oct 2023'!AQ12-('QLD Oct 2023'!L12+'QLD Oct 2023'!M12))*'QLD Oct 2023'!Y12/100))*'QLD Oct 2023'!AQ12,('QLD Oct 2023'!N12*'QLD Oct 2023'!Y12/100)*'QLD Oct 2023'!AQ12)),0)</f>
        <v>0</v>
      </c>
      <c r="J18" s="257">
        <f>IF(AND('QLD Oct 2023'!N12&gt;0,'QLD Oct 2023'!O12&gt;0),IF($C$5*E18/'QLD Oct 2023'!AQ12&lt;('QLD Oct 2023'!L12+'QLD Oct 2023'!M12+'QLD Oct 2023'!N12),0,IF(($C$5*E18/'QLD Oct 2023'!AQ12-'QLD Oct 2023'!L12+'QLD Oct 2023'!M12+'QLD Oct 2023'!N12)&lt;=('QLD Oct 2023'!L12+'QLD Oct 2023'!M12+'QLD Oct 2023'!N12+'QLD Oct 2023'!O12),(($C$5*E18/'QLD Oct 2023'!AQ12-('QLD Oct 2023'!L12+'QLD Oct 2023'!M12+'QLD Oct 2023'!N12))*'QLD Oct 2023'!Z12/100)*'QLD Oct 2023'!AQ12,('QLD Oct 2023'!O12*'QLD Oct 2023'!Z12/100)*'QLD Oct 2023'!AQ12)),0)</f>
        <v>0</v>
      </c>
      <c r="K18" s="257">
        <f>IF(AND('QLD Oct 2023'!O12&gt;0,'QLD Oct 2023'!P12&gt;0),IF($C$5*E18/'QLD Oct 2023'!AQ12&lt;('QLD Oct 2023'!L12+'QLD Oct 2023'!M12+'QLD Oct 2023'!N12+'QLD Oct 2023'!O12),0,IF(($C$5*E18/'QLD Oct 2023'!AQ12-'QLD Oct 2023'!L12+'QLD Oct 2023'!M12+'QLD Oct 2023'!N12+'QLD Oct 2023'!O12)&lt;=('QLD Oct 2023'!L12+'QLD Oct 2023'!M12+'QLD Oct 2023'!N12+'QLD Oct 2023'!O12+'QLD Oct 2023'!P12),(($C$5*E18/'QLD Oct 2023'!AQ12-('QLD Oct 2023'!L12+'QLD Oct 2023'!M12+'QLD Oct 2023'!N12+'QLD Oct 2023'!O12))*'QLD Oct 2023'!AA12/100)*'QLD Oct 2023'!AQ12,('QLD Oct 2023'!P12*'QLD Oct 2023'!AA12/100)*'QLD Oct 2023'!AQ12)),0)</f>
        <v>0</v>
      </c>
      <c r="L18" s="257">
        <f>IF(AND('QLD Oct 2023'!P12&gt;0,'QLD Oct 2023'!O12&gt;0),IF(($C$5*E18/'QLD Oct 2023'!AQ12&lt;SUM('QLD Oct 2023'!L12:P12)),(0),($C$5*E18/'QLD Oct 2023'!AQ12-SUM('QLD Oct 2023'!L12:P12))*'QLD Oct 2023'!AB12/100)* 'QLD Oct 2023'!AQ12,IF(AND('QLD Oct 2023'!O12&gt;0,'QLD Oct 2023'!P12=""),IF(($C$5*E18/'QLD Oct 2023'!AQ12&lt; SUM('QLD Oct 2023'!L12:O12)),(0),($C$5*E18/'QLD Oct 2023'!AQ12-SUM('QLD Oct 2023'!L12:O12))*'QLD Oct 2023'!AA12/100)* 'QLD Oct 2023'!AQ12,IF(AND('QLD Oct 2023'!N12&gt;0,'QLD Oct 2023'!O12=""),IF(($C$5*E18/'QLD Oct 2023'!AQ12&lt; SUM('QLD Oct 2023'!L12:N12)),(0),($C$5*E18/'QLD Oct 2023'!AQ12-SUM('QLD Oct 2023'!L12:N12))*'QLD Oct 2023'!Z12/100)* 'QLD Oct 2023'!AQ12,IF(AND('QLD Oct 2023'!M12&gt;0,'QLD Oct 2023'!N12=""),IF(($C$5*E18/'QLD Oct 2023'!AQ12&lt;'QLD Oct 2023'!M12+'QLD Oct 2023'!L12),(0),(($C$5*E18/'QLD Oct 2023'!AQ12-('QLD Oct 2023'!M12+'QLD Oct 2023'!L12))*'QLD Oct 2023'!Y12/100))*'QLD Oct 2023'!AQ12,IF(AND('QLD Oct 2023'!L12&gt;0,'QLD Oct 2023'!M12=""&gt;0),IF(($C$5*E18/'QLD Oct 2023'!AQ12&lt;'QLD Oct 2023'!L12),(0),($C$5*E18/'QLD Oct 2023'!AQ12-'QLD Oct 2023'!L12)*'QLD Oct 2023'!X12/100)*'QLD Oct 2023'!AQ12,0)))))</f>
        <v>0</v>
      </c>
      <c r="M18" s="257">
        <f>IF('QLD Oct 2023'!K12="",($C$5*F18/'QLD Oct 2023'!AR12*'QLD Oct 2023'!AC12/100)*'QLD Oct 2023'!AR12,IF($C$5*F18/'QLD Oct 2023'!AR12&gt;='QLD Oct 2023'!L12,('QLD Oct 2023'!L12*'QLD Oct 2023'!AC12/100)*'QLD Oct 2023'!AR12,($C$5*F18/'QLD Oct 2023'!AR12*'QLD Oct 2023'!AC12/100)*'QLD Oct 2023'!AR12))</f>
        <v>1685.4545454545453</v>
      </c>
      <c r="N18" s="257">
        <f>IF(AND('QLD Oct 2023'!L12&gt;0,'QLD Oct 2023'!M12&gt;0),IF($C$5*F18/'QLD Oct 2023'!AR12&lt;'QLD Oct 2023'!L12,0,IF(($C$5*F18/'QLD Oct 2023'!AR12-'QLD Oct 2023'!L12)&lt;=('QLD Oct 2023'!M12+'QLD Oct 2023'!L12),((($C$5*F18/'QLD Oct 2023'!AR12-'QLD Oct 2023'!L12)*'QLD Oct 2023'!AD12/100))*'QLD Oct 2023'!AR12,((('QLD Oct 2023'!M12)*'QLD Oct 2023'!AD12/100)*'QLD Oct 2023'!AR12))),0)</f>
        <v>562.54545454545473</v>
      </c>
      <c r="O18" s="257">
        <f>IF(AND('QLD Oct 2023'!M12&gt;0,'QLD Oct 2023'!N12&gt;0),IF($C$5*F18/'QLD Oct 2023'!AR12&lt;('QLD Oct 2023'!L12+'QLD Oct 2023'!M12),0,IF(($C$5*F18/'QLD Oct 2023'!AR12-'QLD Oct 2023'!L12+'QLD Oct 2023'!M12)&lt;=('QLD Oct 2023'!L12+'QLD Oct 2023'!M12+'QLD Oct 2023'!N12),((($C$5*F18/'QLD Oct 2023'!AR12-('QLD Oct 2023'!L12+'QLD Oct 2023'!M12))*'QLD Oct 2023'!AE12/100))*'QLD Oct 2023'!AR12,('QLD Oct 2023'!N12*'QLD Oct 2023'!AE12/100)*'QLD Oct 2023'!AR12)),0)</f>
        <v>0</v>
      </c>
      <c r="P18" s="257">
        <f>IF(AND('QLD Oct 2023'!N12&gt;0,'QLD Oct 2023'!O12&gt;0),IF($C$5*F18/'QLD Oct 2023'!AR12&lt;('QLD Oct 2023'!L12+'QLD Oct 2023'!M12+'QLD Oct 2023'!N12),0,IF(($C$5*F18/'QLD Oct 2023'!AR12-'QLD Oct 2023'!L12+'QLD Oct 2023'!M12+'QLD Oct 2023'!N12)&lt;=('QLD Oct 2023'!L12+'QLD Oct 2023'!M12+'QLD Oct 2023'!N12+'QLD Oct 2023'!O12),(($C$5*F18/'QLD Oct 2023'!AR12-('QLD Oct 2023'!L12+'QLD Oct 2023'!M12+'QLD Oct 2023'!N12))*'QLD Oct 2023'!AF12/100)*'QLD Oct 2023'!AR12,('QLD Oct 2023'!O12*'QLD Oct 2023'!AF12/100)*'QLD Oct 2023'!AR12)),0)</f>
        <v>0</v>
      </c>
      <c r="Q18" s="257">
        <f>IF(AND('QLD Oct 2023'!P12&gt;0,'QLD Oct 2023'!P12&gt;0),IF($C$5*F18/'QLD Oct 2023'!AR12&lt;('QLD Oct 2023'!L12+'QLD Oct 2023'!M12+'QLD Oct 2023'!N12+'QLD Oct 2023'!O12),0,IF(($C$5*F18/'QLD Oct 2023'!AR12-'QLD Oct 2023'!L12+'QLD Oct 2023'!M12+'QLD Oct 2023'!N12+'QLD Oct 2023'!O12)&lt;=('QLD Oct 2023'!L12+'QLD Oct 2023'!M12+'QLD Oct 2023'!N12+'QLD Oct 2023'!O12+'QLD Oct 2023'!P12),(($C$5*F18/'QLD Oct 2023'!AR12-('QLD Oct 2023'!L12+'QLD Oct 2023'!M12+'QLD Oct 2023'!N12+'QLD Oct 2023'!O12))*'QLD Oct 2023'!AG12/100)*'QLD Oct 2023'!AR12,('QLD Oct 2023'!P12*'QLD Oct 2023'!AG12/100)*'QLD Oct 2023'!AR12)),0)</f>
        <v>0</v>
      </c>
      <c r="R18" s="257">
        <f>IF(AND('QLD Oct 2023'!P12&gt;0,'QLD Oct 2023'!O12&gt;0),IF(($C$5*F18/'QLD Oct 2023'!AR12&lt;SUM('QLD Oct 2023'!L12:P12)),(0),($C$5*F18/'QLD Oct 2023'!AR12-SUM('QLD Oct 2023'!L12:P12))*'QLD Oct 2023'!AB12/100)* 'QLD Oct 2023'!AR12,IF(AND('QLD Oct 2023'!O12&gt;0,'QLD Oct 2023'!P12=""),IF(($C$5*F18/'QLD Oct 2023'!AR12&lt; SUM('QLD Oct 2023'!L12:O12)),(0),($C$5*F18/'QLD Oct 2023'!AR12-SUM('QLD Oct 2023'!L12:O12))*'QLD Oct 2023'!AG12/100)* 'QLD Oct 2023'!AR12,IF(AND('QLD Oct 2023'!N12&gt;0,'QLD Oct 2023'!O12=""),IF(($C$5*F18/'QLD Oct 2023'!AR12&lt; SUM('QLD Oct 2023'!L12:N12)),(0),($C$5*F18/'QLD Oct 2023'!AR12-SUM('QLD Oct 2023'!L12:N12))*'QLD Oct 2023'!AF12/100)* 'QLD Oct 2023'!AR12,IF(AND('QLD Oct 2023'!M12&gt;0,'QLD Oct 2023'!N12=""),IF(($C$5*F18/'QLD Oct 2023'!AR12&lt;'QLD Oct 2023'!M12+'QLD Oct 2023'!L12),(0),(($C$5*F18/'QLD Oct 2023'!AR12-('QLD Oct 2023'!M12+'QLD Oct 2023'!L12))*'QLD Oct 2023'!AE12/100))*'QLD Oct 2023'!AR12,IF(AND('QLD Oct 2023'!L12&gt;0,'QLD Oct 2023'!M12=""&gt;0),IF(($C$5*F18/'QLD Oct 2023'!AR12&lt;'QLD Oct 2023'!L12),(0),($C$5*F18/'QLD Oct 2023'!AR12-'QLD Oct 2023'!L12)*'QLD Oct 2023'!AD12/100)*'QLD Oct 2023'!AR12,0)))))</f>
        <v>0</v>
      </c>
      <c r="S18" s="168">
        <f t="shared" si="4"/>
        <v>4496</v>
      </c>
      <c r="T18" s="170">
        <f t="shared" si="5"/>
        <v>4753.6568181818184</v>
      </c>
      <c r="U18" s="259">
        <f t="shared" si="6"/>
        <v>5229.0225000000009</v>
      </c>
      <c r="V18" s="63">
        <f>'QLD Oct 2023'!AT12</f>
        <v>0</v>
      </c>
      <c r="W18" s="63">
        <f>'QLD Oct 2023'!AU12</f>
        <v>0</v>
      </c>
      <c r="X18" s="63">
        <f>'QLD Oct 2023'!AV12</f>
        <v>0</v>
      </c>
      <c r="Y18" s="63">
        <f>'QLD Oct 2023'!AW12</f>
        <v>0</v>
      </c>
      <c r="Z18" s="260" t="str">
        <f t="shared" si="7"/>
        <v>No discount</v>
      </c>
      <c r="AA18" s="260" t="str">
        <f t="shared" si="8"/>
        <v>Inclusive</v>
      </c>
      <c r="AB18" s="170">
        <f t="shared" si="0"/>
        <v>4753.6568181818184</v>
      </c>
      <c r="AC18" s="170">
        <f t="shared" si="1"/>
        <v>4753.6568181818184</v>
      </c>
      <c r="AD18" s="259">
        <f t="shared" si="2"/>
        <v>5229.0225000000009</v>
      </c>
      <c r="AE18" s="301">
        <f t="shared" si="2"/>
        <v>5229.0225000000009</v>
      </c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</row>
    <row r="19" spans="1:46" ht="20" customHeight="1" thickBot="1" x14ac:dyDescent="0.25">
      <c r="A19" s="317"/>
      <c r="B19" s="273" t="str">
        <f>'QLD Oct 2023'!F13</f>
        <v>Covau</v>
      </c>
      <c r="C19" s="180" t="str">
        <f>'QLD Oct 2023'!G13</f>
        <v>Freedom</v>
      </c>
      <c r="D19" s="274">
        <f>365*'QLD Oct 2023'!H13/100</f>
        <v>265.08954545454543</v>
      </c>
      <c r="E19" s="275">
        <f>IF('QLD Oct 2023'!AQ13=3,0.5,IF('QLD Oct 2023'!AQ13=2,0.33,0))</f>
        <v>0.5</v>
      </c>
      <c r="F19" s="275">
        <f t="shared" si="3"/>
        <v>0.5</v>
      </c>
      <c r="G19" s="274">
        <f>IF('QLD Oct 2023'!K13="",($C$5*E19/'QLD Oct 2023'!AQ13*'QLD Oct 2023'!W13/100)*'QLD Oct 2023'!AQ13,IF($C$5*E19/'QLD Oct 2023'!AQ13&gt;='QLD Oct 2023'!L13,('QLD Oct 2023'!L13*'QLD Oct 2023'!W13/100)*'QLD Oct 2023'!AQ13,($C$5*E19/'QLD Oct 2023'!AQ13*'QLD Oct 2023'!W13/100)*'QLD Oct 2023'!AQ13))</f>
        <v>1597.0909090909088</v>
      </c>
      <c r="H19" s="274">
        <f>IF(AND('QLD Oct 2023'!L13&gt;0,'QLD Oct 2023'!M13&gt;0),IF($C$5*E19/'QLD Oct 2023'!AQ13&lt;'QLD Oct 2023'!L13,0,IF(($C$5*E19/'QLD Oct 2023'!AQ13-'QLD Oct 2023'!L13)&lt;=('QLD Oct 2023'!M13+'QLD Oct 2023'!L13),((($C$5*E19/'QLD Oct 2023'!AQ13-'QLD Oct 2023'!L13)*'QLD Oct 2023'!X13/100))*'QLD Oct 2023'!AQ13,((('QLD Oct 2023'!M13)*'QLD Oct 2023'!X13/100)*'QLD Oct 2023'!AQ13))),0)</f>
        <v>551.09090909090912</v>
      </c>
      <c r="I19" s="274">
        <f>IF(AND('QLD Oct 2023'!M13&gt;0,'QLD Oct 2023'!N13&gt;0),IF($C$5*E19/'QLD Oct 2023'!AQ13&lt;('QLD Oct 2023'!L13+'QLD Oct 2023'!M13),0,IF(($C$5*E19/'QLD Oct 2023'!AQ13-'QLD Oct 2023'!L13+'QLD Oct 2023'!M13)&lt;=('QLD Oct 2023'!L13+'QLD Oct 2023'!M13+'QLD Oct 2023'!N13),((($C$5*E19/'QLD Oct 2023'!AQ13-('QLD Oct 2023'!L13+'QLD Oct 2023'!M13))*'QLD Oct 2023'!Y13/100))*'QLD Oct 2023'!AQ13,('QLD Oct 2023'!N13*'QLD Oct 2023'!Y13/100)*'QLD Oct 2023'!AQ13)),0)</f>
        <v>0</v>
      </c>
      <c r="J19" s="274">
        <f>IF(AND('QLD Oct 2023'!N13&gt;0,'QLD Oct 2023'!O13&gt;0),IF($C$5*E19/'QLD Oct 2023'!AQ13&lt;('QLD Oct 2023'!L13+'QLD Oct 2023'!M13+'QLD Oct 2023'!N13),0,IF(($C$5*E19/'QLD Oct 2023'!AQ13-'QLD Oct 2023'!L13+'QLD Oct 2023'!M13+'QLD Oct 2023'!N13)&lt;=('QLD Oct 2023'!L13+'QLD Oct 2023'!M13+'QLD Oct 2023'!N13+'QLD Oct 2023'!O13),(($C$5*E19/'QLD Oct 2023'!AQ13-('QLD Oct 2023'!L13+'QLD Oct 2023'!M13+'QLD Oct 2023'!N13))*'QLD Oct 2023'!Z13/100)*'QLD Oct 2023'!AQ13,('QLD Oct 2023'!O13*'QLD Oct 2023'!Z13/100)*'QLD Oct 2023'!AQ13)),0)</f>
        <v>0</v>
      </c>
      <c r="K19" s="274">
        <f>IF(AND('QLD Oct 2023'!O13&gt;0,'QLD Oct 2023'!P13&gt;0),IF($C$5*E19/'QLD Oct 2023'!AQ13&lt;('QLD Oct 2023'!L13+'QLD Oct 2023'!M13+'QLD Oct 2023'!N13+'QLD Oct 2023'!O13),0,IF(($C$5*E19/'QLD Oct 2023'!AQ13-'QLD Oct 2023'!L13+'QLD Oct 2023'!M13+'QLD Oct 2023'!N13+'QLD Oct 2023'!O13)&lt;=('QLD Oct 2023'!L13+'QLD Oct 2023'!M13+'QLD Oct 2023'!N13+'QLD Oct 2023'!O13+'QLD Oct 2023'!P13),(($C$5*E19/'QLD Oct 2023'!AQ13-('QLD Oct 2023'!L13+'QLD Oct 2023'!M13+'QLD Oct 2023'!N13+'QLD Oct 2023'!O13))*'QLD Oct 2023'!AA13/100)*'QLD Oct 2023'!AQ13,('QLD Oct 2023'!P13*'QLD Oct 2023'!AA13/100)*'QLD Oct 2023'!AQ13)),0)</f>
        <v>0</v>
      </c>
      <c r="L19" s="274">
        <f>IF(AND('QLD Oct 2023'!P13&gt;0,'QLD Oct 2023'!O13&gt;0),IF(($C$5*E19/'QLD Oct 2023'!AQ13&lt;SUM('QLD Oct 2023'!L13:P13)),(0),($C$5*E19/'QLD Oct 2023'!AQ13-SUM('QLD Oct 2023'!L13:P13))*'QLD Oct 2023'!AB13/100)* 'QLD Oct 2023'!AQ13,IF(AND('QLD Oct 2023'!O13&gt;0,'QLD Oct 2023'!P13=""),IF(($C$5*E19/'QLD Oct 2023'!AQ13&lt; SUM('QLD Oct 2023'!L13:O13)),(0),($C$5*E19/'QLD Oct 2023'!AQ13-SUM('QLD Oct 2023'!L13:O13))*'QLD Oct 2023'!AA13/100)* 'QLD Oct 2023'!AQ13,IF(AND('QLD Oct 2023'!N13&gt;0,'QLD Oct 2023'!O13=""),IF(($C$5*E19/'QLD Oct 2023'!AQ13&lt; SUM('QLD Oct 2023'!L13:N13)),(0),($C$5*E19/'QLD Oct 2023'!AQ13-SUM('QLD Oct 2023'!L13:N13))*'QLD Oct 2023'!Z13/100)* 'QLD Oct 2023'!AQ13,IF(AND('QLD Oct 2023'!M13&gt;0,'QLD Oct 2023'!N13=""),IF(($C$5*E19/'QLD Oct 2023'!AQ13&lt;'QLD Oct 2023'!M13+'QLD Oct 2023'!L13),(0),(($C$5*E19/'QLD Oct 2023'!AQ13-('QLD Oct 2023'!M13+'QLD Oct 2023'!L13))*'QLD Oct 2023'!Y13/100))*'QLD Oct 2023'!AQ13,IF(AND('QLD Oct 2023'!L13&gt;0,'QLD Oct 2023'!M13=""&gt;0),IF(($C$5*E19/'QLD Oct 2023'!AQ13&lt;'QLD Oct 2023'!L13),(0),($C$5*E19/'QLD Oct 2023'!AQ13-'QLD Oct 2023'!L13)*'QLD Oct 2023'!X13/100)*'QLD Oct 2023'!AQ13,0)))))</f>
        <v>0</v>
      </c>
      <c r="M19" s="274">
        <f>IF('QLD Oct 2023'!K13="",($C$5*F19/'QLD Oct 2023'!AR13*'QLD Oct 2023'!AC13/100)*'QLD Oct 2023'!AR13,IF($C$5*F19/'QLD Oct 2023'!AR13&gt;='QLD Oct 2023'!L13,('QLD Oct 2023'!L13*'QLD Oct 2023'!AC13/100)*'QLD Oct 2023'!AR13,($C$5*F19/'QLD Oct 2023'!AR13*'QLD Oct 2023'!AC13/100)*'QLD Oct 2023'!AR13))</f>
        <v>1597.0909090909088</v>
      </c>
      <c r="N19" s="274">
        <f>IF(AND('QLD Oct 2023'!L13&gt;0,'QLD Oct 2023'!M13&gt;0),IF($C$5*F19/'QLD Oct 2023'!AR13&lt;'QLD Oct 2023'!L13,0,IF(($C$5*F19/'QLD Oct 2023'!AR13-'QLD Oct 2023'!L13)&lt;=('QLD Oct 2023'!M13+'QLD Oct 2023'!L13),((($C$5*F19/'QLD Oct 2023'!AR13-'QLD Oct 2023'!L13)*'QLD Oct 2023'!AD13/100))*'QLD Oct 2023'!AR13,((('QLD Oct 2023'!M13)*'QLD Oct 2023'!AD13/100)*'QLD Oct 2023'!AR13))),0)</f>
        <v>551.09090909090912</v>
      </c>
      <c r="O19" s="274">
        <f>IF(AND('QLD Oct 2023'!M13&gt;0,'QLD Oct 2023'!N13&gt;0),IF($C$5*F19/'QLD Oct 2023'!AR13&lt;('QLD Oct 2023'!L13+'QLD Oct 2023'!M13),0,IF(($C$5*F19/'QLD Oct 2023'!AR13-'QLD Oct 2023'!L13+'QLD Oct 2023'!M13)&lt;=('QLD Oct 2023'!L13+'QLD Oct 2023'!M13+'QLD Oct 2023'!N13),((($C$5*F19/'QLD Oct 2023'!AR13-('QLD Oct 2023'!L13+'QLD Oct 2023'!M13))*'QLD Oct 2023'!AE13/100))*'QLD Oct 2023'!AR13,('QLD Oct 2023'!N13*'QLD Oct 2023'!AE13/100)*'QLD Oct 2023'!AR13)),0)</f>
        <v>0</v>
      </c>
      <c r="P19" s="274">
        <f>IF(AND('QLD Oct 2023'!N13&gt;0,'QLD Oct 2023'!O13&gt;0),IF($C$5*F19/'QLD Oct 2023'!AR13&lt;('QLD Oct 2023'!L13+'QLD Oct 2023'!M13+'QLD Oct 2023'!N13),0,IF(($C$5*F19/'QLD Oct 2023'!AR13-'QLD Oct 2023'!L13+'QLD Oct 2023'!M13+'QLD Oct 2023'!N13)&lt;=('QLD Oct 2023'!L13+'QLD Oct 2023'!M13+'QLD Oct 2023'!N13+'QLD Oct 2023'!O13),(($C$5*F19/'QLD Oct 2023'!AR13-('QLD Oct 2023'!L13+'QLD Oct 2023'!M13+'QLD Oct 2023'!N13))*'QLD Oct 2023'!AF13/100)*'QLD Oct 2023'!AR13,('QLD Oct 2023'!O13*'QLD Oct 2023'!AF13/100)*'QLD Oct 2023'!AR13)),0)</f>
        <v>0</v>
      </c>
      <c r="Q19" s="274">
        <f>IF(AND('QLD Oct 2023'!P13&gt;0,'QLD Oct 2023'!P13&gt;0),IF($C$5*F19/'QLD Oct 2023'!AR13&lt;('QLD Oct 2023'!L13+'QLD Oct 2023'!M13+'QLD Oct 2023'!N13+'QLD Oct 2023'!O13),0,IF(($C$5*F19/'QLD Oct 2023'!AR13-'QLD Oct 2023'!L13+'QLD Oct 2023'!M13+'QLD Oct 2023'!N13+'QLD Oct 2023'!O13)&lt;=('QLD Oct 2023'!L13+'QLD Oct 2023'!M13+'QLD Oct 2023'!N13+'QLD Oct 2023'!O13+'QLD Oct 2023'!P13),(($C$5*F19/'QLD Oct 2023'!AR13-('QLD Oct 2023'!L13+'QLD Oct 2023'!M13+'QLD Oct 2023'!N13+'QLD Oct 2023'!O13))*'QLD Oct 2023'!AG13/100)*'QLD Oct 2023'!AR13,('QLD Oct 2023'!P13*'QLD Oct 2023'!AG13/100)*'QLD Oct 2023'!AR13)),0)</f>
        <v>0</v>
      </c>
      <c r="R19" s="274">
        <f>IF(AND('QLD Oct 2023'!P13&gt;0,'QLD Oct 2023'!O13&gt;0),IF(($C$5*F19/'QLD Oct 2023'!AR13&lt;SUM('QLD Oct 2023'!L13:P13)),(0),($C$5*F19/'QLD Oct 2023'!AR13-SUM('QLD Oct 2023'!L13:P13))*'QLD Oct 2023'!AB13/100)* 'QLD Oct 2023'!AR13,IF(AND('QLD Oct 2023'!O13&gt;0,'QLD Oct 2023'!P13=""),IF(($C$5*F19/'QLD Oct 2023'!AR13&lt; SUM('QLD Oct 2023'!L13:O13)),(0),($C$5*F19/'QLD Oct 2023'!AR13-SUM('QLD Oct 2023'!L13:O13))*'QLD Oct 2023'!AG13/100)* 'QLD Oct 2023'!AR13,IF(AND('QLD Oct 2023'!N13&gt;0,'QLD Oct 2023'!O13=""),IF(($C$5*F19/'QLD Oct 2023'!AR13&lt; SUM('QLD Oct 2023'!L13:N13)),(0),($C$5*F19/'QLD Oct 2023'!AR13-SUM('QLD Oct 2023'!L13:N13))*'QLD Oct 2023'!AF13/100)* 'QLD Oct 2023'!AR13,IF(AND('QLD Oct 2023'!M13&gt;0,'QLD Oct 2023'!N13=""),IF(($C$5*F19/'QLD Oct 2023'!AR13&lt;'QLD Oct 2023'!M13+'QLD Oct 2023'!L13),(0),(($C$5*F19/'QLD Oct 2023'!AR13-('QLD Oct 2023'!M13+'QLD Oct 2023'!L13))*'QLD Oct 2023'!AE13/100))*'QLD Oct 2023'!AR13,IF(AND('QLD Oct 2023'!L13&gt;0,'QLD Oct 2023'!M13=""&gt;0),IF(($C$5*F19/'QLD Oct 2023'!AR13&lt;'QLD Oct 2023'!L13),(0),($C$5*F19/'QLD Oct 2023'!AR13-'QLD Oct 2023'!L13)*'QLD Oct 2023'!AD13/100)*'QLD Oct 2023'!AR13,0)))))</f>
        <v>0</v>
      </c>
      <c r="S19" s="276">
        <f t="shared" ref="S19" si="13">SUM(G19:R19)</f>
        <v>4296.363636363636</v>
      </c>
      <c r="T19" s="201">
        <f t="shared" si="5"/>
        <v>4561.4531818181813</v>
      </c>
      <c r="U19" s="277">
        <f t="shared" si="6"/>
        <v>5017.5985000000001</v>
      </c>
      <c r="V19" s="105">
        <f>'QLD Oct 2023'!AT13</f>
        <v>0</v>
      </c>
      <c r="W19" s="105">
        <f>'QLD Oct 2023'!AU13</f>
        <v>0</v>
      </c>
      <c r="X19" s="105">
        <f>'QLD Oct 2023'!AV13</f>
        <v>0</v>
      </c>
      <c r="Y19" s="105">
        <f>'QLD Oct 2023'!AW13</f>
        <v>0</v>
      </c>
      <c r="Z19" s="278" t="str">
        <f t="shared" si="7"/>
        <v>No discount</v>
      </c>
      <c r="AA19" s="278" t="str">
        <f t="shared" si="8"/>
        <v>Exclusive</v>
      </c>
      <c r="AB19" s="201">
        <f t="shared" si="0"/>
        <v>4561.4531818181813</v>
      </c>
      <c r="AC19" s="201">
        <f t="shared" si="1"/>
        <v>4561.4531818181813</v>
      </c>
      <c r="AD19" s="277">
        <f t="shared" si="2"/>
        <v>5017.5985000000001</v>
      </c>
      <c r="AE19" s="302">
        <f t="shared" si="2"/>
        <v>5017.5985000000001</v>
      </c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</row>
    <row r="20" spans="1:46" ht="20" customHeight="1" thickTop="1" x14ac:dyDescent="0.2">
      <c r="A20" s="314" t="str">
        <f>'QLD Oct 2023'!D14</f>
        <v>Envestra Wide Bay</v>
      </c>
      <c r="B20" s="179" t="str">
        <f>'QLD Oct 2023'!F14</f>
        <v>Origin Energy</v>
      </c>
      <c r="C20" s="179" t="str">
        <f>'QLD Oct 2023'!G14</f>
        <v>Business Go Variable</v>
      </c>
      <c r="D20" s="257">
        <f>365*'QLD Oct 2023'!H14/100</f>
        <v>198.69272727272727</v>
      </c>
      <c r="E20" s="258">
        <f>IF('QLD Oct 2023'!AQ14=3,0.5,IF('QLD Oct 2023'!AQ14=2,0.33,0))</f>
        <v>0.5</v>
      </c>
      <c r="F20" s="258">
        <f t="shared" si="3"/>
        <v>0.5</v>
      </c>
      <c r="G20" s="257">
        <f>IF('QLD Oct 2023'!K14="",($C$5*E20/'QLD Oct 2023'!AQ14*'QLD Oct 2023'!W14/100)*'QLD Oct 2023'!AQ14,IF($C$5*E20/'QLD Oct 2023'!AQ14&gt;='QLD Oct 2023'!L14,('QLD Oct 2023'!L14*'QLD Oct 2023'!W14/100)*'QLD Oct 2023'!AQ14,($C$5*E20/'QLD Oct 2023'!AQ14*'QLD Oct 2023'!W14/100)*'QLD Oct 2023'!AQ14))</f>
        <v>2004.5454545454547</v>
      </c>
      <c r="H20" s="257">
        <f>IF(AND('QLD Oct 2023'!L14&gt;0,'QLD Oct 2023'!M14&gt;0),IF($C$5*E20/'QLD Oct 2023'!AQ14&lt;'QLD Oct 2023'!L14,0,IF(($C$5*E20/'QLD Oct 2023'!AQ14-'QLD Oct 2023'!L14)&lt;=('QLD Oct 2023'!M14+'QLD Oct 2023'!L14),((($C$5*E20/'QLD Oct 2023'!AQ14-'QLD Oct 2023'!L14)*'QLD Oct 2023'!X14/100))*'QLD Oct 2023'!AQ14,((('QLD Oct 2023'!M14)*'QLD Oct 2023'!X14/100)*'QLD Oct 2023'!AQ14))),0)</f>
        <v>0</v>
      </c>
      <c r="I20" s="257">
        <f>IF(AND('QLD Oct 2023'!M14&gt;0,'QLD Oct 2023'!N14&gt;0),IF($C$5*E20/'QLD Oct 2023'!AQ14&lt;('QLD Oct 2023'!L14+'QLD Oct 2023'!M14),0,IF(($C$5*E20/'QLD Oct 2023'!AQ14-'QLD Oct 2023'!L14+'QLD Oct 2023'!M14)&lt;=('QLD Oct 2023'!L14+'QLD Oct 2023'!M14+'QLD Oct 2023'!N14),((($C$5*E20/'QLD Oct 2023'!AQ14-('QLD Oct 2023'!L14+'QLD Oct 2023'!M14))*'QLD Oct 2023'!Y14/100))*'QLD Oct 2023'!AQ14,('QLD Oct 2023'!N14*'QLD Oct 2023'!Y14/100)*'QLD Oct 2023'!AQ14)),0)</f>
        <v>0</v>
      </c>
      <c r="J20" s="257">
        <f>IF(AND('QLD Oct 2023'!N14&gt;0,'QLD Oct 2023'!O14&gt;0),IF($C$5*E20/'QLD Oct 2023'!AQ14&lt;('QLD Oct 2023'!L14+'QLD Oct 2023'!M14+'QLD Oct 2023'!N14),0,IF(($C$5*E20/'QLD Oct 2023'!AQ14-'QLD Oct 2023'!L14+'QLD Oct 2023'!M14+'QLD Oct 2023'!N14)&lt;=('QLD Oct 2023'!L14+'QLD Oct 2023'!M14+'QLD Oct 2023'!N14+'QLD Oct 2023'!O14),(($C$5*E20/'QLD Oct 2023'!AQ14-('QLD Oct 2023'!L14+'QLD Oct 2023'!M14+'QLD Oct 2023'!N14))*'QLD Oct 2023'!Z14/100)*'QLD Oct 2023'!AQ14,('QLD Oct 2023'!O14*'QLD Oct 2023'!Z14/100)*'QLD Oct 2023'!AQ14)),0)</f>
        <v>0</v>
      </c>
      <c r="K20" s="257">
        <f>IF(AND('QLD Oct 2023'!O14&gt;0,'QLD Oct 2023'!P14&gt;0),IF($C$5*E20/'QLD Oct 2023'!AQ14&lt;('QLD Oct 2023'!L14+'QLD Oct 2023'!M14+'QLD Oct 2023'!N14+'QLD Oct 2023'!O14),0,IF(($C$5*E20/'QLD Oct 2023'!AQ14-'QLD Oct 2023'!L14+'QLD Oct 2023'!M14+'QLD Oct 2023'!N14+'QLD Oct 2023'!O14)&lt;=('QLD Oct 2023'!L14+'QLD Oct 2023'!M14+'QLD Oct 2023'!N14+'QLD Oct 2023'!O14+'QLD Oct 2023'!P14),(($C$5*E20/'QLD Oct 2023'!AQ14-('QLD Oct 2023'!L14+'QLD Oct 2023'!M14+'QLD Oct 2023'!N14+'QLD Oct 2023'!O14))*'QLD Oct 2023'!AA14/100)*'QLD Oct 2023'!AQ14,('QLD Oct 2023'!P14*'QLD Oct 2023'!AA14/100)*'QLD Oct 2023'!AQ14)),0)</f>
        <v>0</v>
      </c>
      <c r="L20" s="257">
        <f>IF(AND('QLD Oct 2023'!P14&gt;0,'QLD Oct 2023'!O14&gt;0),IF(($C$5*E20/'QLD Oct 2023'!AQ14&lt;SUM('QLD Oct 2023'!L14:P14)),(0),($C$5*E20/'QLD Oct 2023'!AQ14-SUM('QLD Oct 2023'!L14:P14))*'QLD Oct 2023'!AB14/100)* 'QLD Oct 2023'!AQ14,IF(AND('QLD Oct 2023'!O14&gt;0,'QLD Oct 2023'!P14=""),IF(($C$5*E20/'QLD Oct 2023'!AQ14&lt; SUM('QLD Oct 2023'!L14:O14)),(0),($C$5*E20/'QLD Oct 2023'!AQ14-SUM('QLD Oct 2023'!L14:O14))*'QLD Oct 2023'!AA14/100)* 'QLD Oct 2023'!AQ14,IF(AND('QLD Oct 2023'!N14&gt;0,'QLD Oct 2023'!O14=""),IF(($C$5*E20/'QLD Oct 2023'!AQ14&lt; SUM('QLD Oct 2023'!L14:N14)),(0),($C$5*E20/'QLD Oct 2023'!AQ14-SUM('QLD Oct 2023'!L14:N14))*'QLD Oct 2023'!Z14/100)* 'QLD Oct 2023'!AQ14,IF(AND('QLD Oct 2023'!M14&gt;0,'QLD Oct 2023'!N14=""),IF(($C$5*E20/'QLD Oct 2023'!AQ14&lt;'QLD Oct 2023'!M14+'QLD Oct 2023'!L14),(0),(($C$5*E20/'QLD Oct 2023'!AQ14-('QLD Oct 2023'!M14+'QLD Oct 2023'!L14))*'QLD Oct 2023'!Y14/100))*'QLD Oct 2023'!AQ14,IF(AND('QLD Oct 2023'!L14&gt;0,'QLD Oct 2023'!M14=""&gt;0),IF(($C$5*E20/'QLD Oct 2023'!AQ14&lt;'QLD Oct 2023'!L14),(0),($C$5*E20/'QLD Oct 2023'!AQ14-'QLD Oct 2023'!L14)*'QLD Oct 2023'!X14/100)*'QLD Oct 2023'!AQ14,0)))))</f>
        <v>0</v>
      </c>
      <c r="M20" s="257">
        <f>IF('QLD Oct 2023'!K14="",($C$5*F20/'QLD Oct 2023'!AR14*'QLD Oct 2023'!AC14/100)*'QLD Oct 2023'!AR14,IF($C$5*F20/'QLD Oct 2023'!AR14&gt;='QLD Oct 2023'!L14,('QLD Oct 2023'!L14*'QLD Oct 2023'!AC14/100)*'QLD Oct 2023'!AR14,($C$5*F20/'QLD Oct 2023'!AR14*'QLD Oct 2023'!AC14/100)*'QLD Oct 2023'!AR14))</f>
        <v>2004.5454545454547</v>
      </c>
      <c r="N20" s="257">
        <f>IF(AND('QLD Oct 2023'!L14&gt;0,'QLD Oct 2023'!M14&gt;0),IF($C$5*F20/'QLD Oct 2023'!AR14&lt;'QLD Oct 2023'!L14,0,IF(($C$5*F20/'QLD Oct 2023'!AR14-'QLD Oct 2023'!L14)&lt;=('QLD Oct 2023'!M14+'QLD Oct 2023'!L14),((($C$5*F20/'QLD Oct 2023'!AR14-'QLD Oct 2023'!L14)*'QLD Oct 2023'!AD14/100))*'QLD Oct 2023'!AR14,((('QLD Oct 2023'!M14)*'QLD Oct 2023'!AD14/100)*'QLD Oct 2023'!AR14))),0)</f>
        <v>0</v>
      </c>
      <c r="O20" s="257">
        <f>IF(AND('QLD Oct 2023'!M14&gt;0,'QLD Oct 2023'!N14&gt;0),IF($C$5*F20/'QLD Oct 2023'!AR14&lt;('QLD Oct 2023'!L14+'QLD Oct 2023'!M14),0,IF(($C$5*F20/'QLD Oct 2023'!AR14-'QLD Oct 2023'!L14+'QLD Oct 2023'!M14)&lt;=('QLD Oct 2023'!L14+'QLD Oct 2023'!M14+'QLD Oct 2023'!N14),((($C$5*F20/'QLD Oct 2023'!AR14-('QLD Oct 2023'!L14+'QLD Oct 2023'!M14))*'QLD Oct 2023'!AE14/100))*'QLD Oct 2023'!AR14,('QLD Oct 2023'!N14*'QLD Oct 2023'!AE14/100)*'QLD Oct 2023'!AR14)),0)</f>
        <v>0</v>
      </c>
      <c r="P20" s="257">
        <f>IF(AND('QLD Oct 2023'!N14&gt;0,'QLD Oct 2023'!O14&gt;0),IF($C$5*F20/'QLD Oct 2023'!AR14&lt;('QLD Oct 2023'!L14+'QLD Oct 2023'!M14+'QLD Oct 2023'!N14),0,IF(($C$5*F20/'QLD Oct 2023'!AR14-'QLD Oct 2023'!L14+'QLD Oct 2023'!M14+'QLD Oct 2023'!N14)&lt;=('QLD Oct 2023'!L14+'QLD Oct 2023'!M14+'QLD Oct 2023'!N14+'QLD Oct 2023'!O14),(($C$5*F20/'QLD Oct 2023'!AR14-('QLD Oct 2023'!L14+'QLD Oct 2023'!M14+'QLD Oct 2023'!N14))*'QLD Oct 2023'!AF14/100)*'QLD Oct 2023'!AR14,('QLD Oct 2023'!O14*'QLD Oct 2023'!AF14/100)*'QLD Oct 2023'!AR14)),0)</f>
        <v>0</v>
      </c>
      <c r="Q20" s="257">
        <f>IF(AND('QLD Oct 2023'!P14&gt;0,'QLD Oct 2023'!P14&gt;0),IF($C$5*F20/'QLD Oct 2023'!AR14&lt;('QLD Oct 2023'!L14+'QLD Oct 2023'!M14+'QLD Oct 2023'!N14+'QLD Oct 2023'!O14),0,IF(($C$5*F20/'QLD Oct 2023'!AR14-'QLD Oct 2023'!L14+'QLD Oct 2023'!M14+'QLD Oct 2023'!N14+'QLD Oct 2023'!O14)&lt;=('QLD Oct 2023'!L14+'QLD Oct 2023'!M14+'QLD Oct 2023'!N14+'QLD Oct 2023'!O14+'QLD Oct 2023'!P14),(($C$5*F20/'QLD Oct 2023'!AR14-('QLD Oct 2023'!L14+'QLD Oct 2023'!M14+'QLD Oct 2023'!N14+'QLD Oct 2023'!O14))*'QLD Oct 2023'!AG14/100)*'QLD Oct 2023'!AR14,('QLD Oct 2023'!P14*'QLD Oct 2023'!AG14/100)*'QLD Oct 2023'!AR14)),0)</f>
        <v>0</v>
      </c>
      <c r="R20" s="257">
        <f>IF(AND('QLD Oct 2023'!P14&gt;0,'QLD Oct 2023'!O14&gt;0),IF(($C$5*F20/'QLD Oct 2023'!AR14&lt;SUM('QLD Oct 2023'!L14:P14)),(0),($C$5*F20/'QLD Oct 2023'!AR14-SUM('QLD Oct 2023'!L14:P14))*'QLD Oct 2023'!AB14/100)* 'QLD Oct 2023'!AR14,IF(AND('QLD Oct 2023'!O14&gt;0,'QLD Oct 2023'!P14=""),IF(($C$5*F20/'QLD Oct 2023'!AR14&lt; SUM('QLD Oct 2023'!L14:O14)),(0),($C$5*F20/'QLD Oct 2023'!AR14-SUM('QLD Oct 2023'!L14:O14))*'QLD Oct 2023'!AG14/100)* 'QLD Oct 2023'!AR14,IF(AND('QLD Oct 2023'!N14&gt;0,'QLD Oct 2023'!O14=""),IF(($C$5*F20/'QLD Oct 2023'!AR14&lt; SUM('QLD Oct 2023'!L14:N14)),(0),($C$5*F20/'QLD Oct 2023'!AR14-SUM('QLD Oct 2023'!L14:N14))*'QLD Oct 2023'!AF14/100)* 'QLD Oct 2023'!AR14,IF(AND('QLD Oct 2023'!M14&gt;0,'QLD Oct 2023'!N14=""),IF(($C$5*F20/'QLD Oct 2023'!AR14&lt;'QLD Oct 2023'!M14+'QLD Oct 2023'!L14),(0),(($C$5*F20/'QLD Oct 2023'!AR14-('QLD Oct 2023'!M14+'QLD Oct 2023'!L14))*'QLD Oct 2023'!AE14/100))*'QLD Oct 2023'!AR14,IF(AND('QLD Oct 2023'!L14&gt;0,'QLD Oct 2023'!M14=""&gt;0),IF(($C$5*F20/'QLD Oct 2023'!AR14&lt;'QLD Oct 2023'!L14),(0),($C$5*F20/'QLD Oct 2023'!AR14-'QLD Oct 2023'!L14)*'QLD Oct 2023'!AD14/100)*'QLD Oct 2023'!AR14,0)))))</f>
        <v>0</v>
      </c>
      <c r="S20" s="168">
        <f t="shared" si="4"/>
        <v>4009.0909090909095</v>
      </c>
      <c r="T20" s="170">
        <f t="shared" si="5"/>
        <v>4207.783636363637</v>
      </c>
      <c r="U20" s="259">
        <f t="shared" si="6"/>
        <v>4628.5620000000008</v>
      </c>
      <c r="V20" s="63">
        <f>'QLD Oct 2023'!AT14</f>
        <v>0</v>
      </c>
      <c r="W20" s="63">
        <f>'QLD Oct 2023'!AU14</f>
        <v>0</v>
      </c>
      <c r="X20" s="63">
        <f>'QLD Oct 2023'!AV14</f>
        <v>0</v>
      </c>
      <c r="Y20" s="63">
        <f>'QLD Oct 2023'!AW14</f>
        <v>0</v>
      </c>
      <c r="Z20" s="260" t="str">
        <f t="shared" si="7"/>
        <v>No discount</v>
      </c>
      <c r="AA20" s="260" t="str">
        <f t="shared" si="8"/>
        <v>Inclusive</v>
      </c>
      <c r="AB20" s="170">
        <f t="shared" si="0"/>
        <v>4207.783636363637</v>
      </c>
      <c r="AC20" s="170">
        <f t="shared" si="1"/>
        <v>4207.783636363637</v>
      </c>
      <c r="AD20" s="259">
        <f t="shared" si="2"/>
        <v>4628.5620000000008</v>
      </c>
      <c r="AE20" s="301">
        <f t="shared" si="2"/>
        <v>4628.5620000000008</v>
      </c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</row>
    <row r="21" spans="1:46" ht="20" customHeight="1" thickBot="1" x14ac:dyDescent="0.25">
      <c r="A21" s="318"/>
      <c r="B21" s="182" t="str">
        <f>'QLD Oct 2023'!F15</f>
        <v>Covau</v>
      </c>
      <c r="C21" s="182" t="str">
        <f>'QLD Oct 2023'!G15</f>
        <v>Freedom</v>
      </c>
      <c r="D21" s="280">
        <f>365*'QLD Oct 2023'!H15/100</f>
        <v>265.08954545454543</v>
      </c>
      <c r="E21" s="281">
        <f>IF('QLD Oct 2023'!AQ15=3,0.5,IF('QLD Oct 2023'!AQ15=2,0.33,0))</f>
        <v>0.5</v>
      </c>
      <c r="F21" s="281">
        <f t="shared" si="3"/>
        <v>0.5</v>
      </c>
      <c r="G21" s="280">
        <f>IF('QLD Oct 2023'!K15="",($C$5*E21/'QLD Oct 2023'!AQ15*'QLD Oct 2023'!W15/100)*'QLD Oct 2023'!AQ15,IF($C$5*E21/'QLD Oct 2023'!AQ15&gt;='QLD Oct 2023'!L15,('QLD Oct 2023'!L15*'QLD Oct 2023'!W15/100)*'QLD Oct 2023'!AQ15,($C$5*E21/'QLD Oct 2023'!AQ15*'QLD Oct 2023'!W15/100)*'QLD Oct 2023'!AQ15))</f>
        <v>1597.0909090909088</v>
      </c>
      <c r="H21" s="280">
        <f>IF(AND('QLD Oct 2023'!L15&gt;0,'QLD Oct 2023'!M15&gt;0),IF($C$5*E21/'QLD Oct 2023'!AQ15&lt;'QLD Oct 2023'!L15,0,IF(($C$5*E21/'QLD Oct 2023'!AQ15-'QLD Oct 2023'!L15)&lt;=('QLD Oct 2023'!M15+'QLD Oct 2023'!L15),((($C$5*E21/'QLD Oct 2023'!AQ15-'QLD Oct 2023'!L15)*'QLD Oct 2023'!X15/100))*'QLD Oct 2023'!AQ15,((('QLD Oct 2023'!M15)*'QLD Oct 2023'!X15/100)*'QLD Oct 2023'!AQ15))),0)</f>
        <v>551.09090909090912</v>
      </c>
      <c r="I21" s="280">
        <f>IF(AND('QLD Oct 2023'!M15&gt;0,'QLD Oct 2023'!N15&gt;0),IF($C$5*E21/'QLD Oct 2023'!AQ15&lt;('QLD Oct 2023'!L15+'QLD Oct 2023'!M15),0,IF(($C$5*E21/'QLD Oct 2023'!AQ15-'QLD Oct 2023'!L15+'QLD Oct 2023'!M15)&lt;=('QLD Oct 2023'!L15+'QLD Oct 2023'!M15+'QLD Oct 2023'!N15),((($C$5*E21/'QLD Oct 2023'!AQ15-('QLD Oct 2023'!L15+'QLD Oct 2023'!M15))*'QLD Oct 2023'!Y15/100))*'QLD Oct 2023'!AQ15,('QLD Oct 2023'!N15*'QLD Oct 2023'!Y15/100)*'QLD Oct 2023'!AQ15)),0)</f>
        <v>0</v>
      </c>
      <c r="J21" s="280">
        <f>IF(AND('QLD Oct 2023'!N15&gt;0,'QLD Oct 2023'!O15&gt;0),IF($C$5*E21/'QLD Oct 2023'!AQ15&lt;('QLD Oct 2023'!L15+'QLD Oct 2023'!M15+'QLD Oct 2023'!N15),0,IF(($C$5*E21/'QLD Oct 2023'!AQ15-'QLD Oct 2023'!L15+'QLD Oct 2023'!M15+'QLD Oct 2023'!N15)&lt;=('QLD Oct 2023'!L15+'QLD Oct 2023'!M15+'QLD Oct 2023'!N15+'QLD Oct 2023'!O15),(($C$5*E21/'QLD Oct 2023'!AQ15-('QLD Oct 2023'!L15+'QLD Oct 2023'!M15+'QLD Oct 2023'!N15))*'QLD Oct 2023'!Z15/100)*'QLD Oct 2023'!AQ15,('QLD Oct 2023'!O15*'QLD Oct 2023'!Z15/100)*'QLD Oct 2023'!AQ15)),0)</f>
        <v>0</v>
      </c>
      <c r="K21" s="280">
        <f>IF(AND('QLD Oct 2023'!O15&gt;0,'QLD Oct 2023'!P15&gt;0),IF($C$5*E21/'QLD Oct 2023'!AQ15&lt;('QLD Oct 2023'!L15+'QLD Oct 2023'!M15+'QLD Oct 2023'!N15+'QLD Oct 2023'!O15),0,IF(($C$5*E21/'QLD Oct 2023'!AQ15-'QLD Oct 2023'!L15+'QLD Oct 2023'!M15+'QLD Oct 2023'!N15+'QLD Oct 2023'!O15)&lt;=('QLD Oct 2023'!L15+'QLD Oct 2023'!M15+'QLD Oct 2023'!N15+'QLD Oct 2023'!O15+'QLD Oct 2023'!P15),(($C$5*E21/'QLD Oct 2023'!AQ15-('QLD Oct 2023'!L15+'QLD Oct 2023'!M15+'QLD Oct 2023'!N15+'QLD Oct 2023'!O15))*'QLD Oct 2023'!AA15/100)*'QLD Oct 2023'!AQ15,('QLD Oct 2023'!P15*'QLD Oct 2023'!AA15/100)*'QLD Oct 2023'!AQ15)),0)</f>
        <v>0</v>
      </c>
      <c r="L21" s="280">
        <f>IF(AND('QLD Oct 2023'!P15&gt;0,'QLD Oct 2023'!O15&gt;0),IF(($C$5*E21/'QLD Oct 2023'!AQ15&lt;SUM('QLD Oct 2023'!L15:P15)),(0),($C$5*E21/'QLD Oct 2023'!AQ15-SUM('QLD Oct 2023'!L15:P15))*'QLD Oct 2023'!AB15/100)* 'QLD Oct 2023'!AQ15,IF(AND('QLD Oct 2023'!O15&gt;0,'QLD Oct 2023'!P15=""),IF(($C$5*E21/'QLD Oct 2023'!AQ15&lt; SUM('QLD Oct 2023'!L15:O15)),(0),($C$5*E21/'QLD Oct 2023'!AQ15-SUM('QLD Oct 2023'!L15:O15))*'QLD Oct 2023'!AA15/100)* 'QLD Oct 2023'!AQ15,IF(AND('QLD Oct 2023'!N15&gt;0,'QLD Oct 2023'!O15=""),IF(($C$5*E21/'QLD Oct 2023'!AQ15&lt; SUM('QLD Oct 2023'!L15:N15)),(0),($C$5*E21/'QLD Oct 2023'!AQ15-SUM('QLD Oct 2023'!L15:N15))*'QLD Oct 2023'!Z15/100)* 'QLD Oct 2023'!AQ15,IF(AND('QLD Oct 2023'!M15&gt;0,'QLD Oct 2023'!N15=""),IF(($C$5*E21/'QLD Oct 2023'!AQ15&lt;'QLD Oct 2023'!M15+'QLD Oct 2023'!L15),(0),(($C$5*E21/'QLD Oct 2023'!AQ15-('QLD Oct 2023'!M15+'QLD Oct 2023'!L15))*'QLD Oct 2023'!Y15/100))*'QLD Oct 2023'!AQ15,IF(AND('QLD Oct 2023'!L15&gt;0,'QLD Oct 2023'!M15=""&gt;0),IF(($C$5*E21/'QLD Oct 2023'!AQ15&lt;'QLD Oct 2023'!L15),(0),($C$5*E21/'QLD Oct 2023'!AQ15-'QLD Oct 2023'!L15)*'QLD Oct 2023'!X15/100)*'QLD Oct 2023'!AQ15,0)))))</f>
        <v>0</v>
      </c>
      <c r="M21" s="280">
        <f>IF('QLD Oct 2023'!K15="",($C$5*F21/'QLD Oct 2023'!AR15*'QLD Oct 2023'!AC15/100)*'QLD Oct 2023'!AR15,IF($C$5*F21/'QLD Oct 2023'!AR15&gt;='QLD Oct 2023'!L15,('QLD Oct 2023'!L15*'QLD Oct 2023'!AC15/100)*'QLD Oct 2023'!AR15,($C$5*F21/'QLD Oct 2023'!AR15*'QLD Oct 2023'!AC15/100)*'QLD Oct 2023'!AR15))</f>
        <v>1597.0909090909088</v>
      </c>
      <c r="N21" s="280">
        <f>IF(AND('QLD Oct 2023'!L15&gt;0,'QLD Oct 2023'!M15&gt;0),IF($C$5*F21/'QLD Oct 2023'!AR15&lt;'QLD Oct 2023'!L15,0,IF(($C$5*F21/'QLD Oct 2023'!AR15-'QLD Oct 2023'!L15)&lt;=('QLD Oct 2023'!M15+'QLD Oct 2023'!L15),((($C$5*F21/'QLD Oct 2023'!AR15-'QLD Oct 2023'!L15)*'QLD Oct 2023'!AD15/100))*'QLD Oct 2023'!AR15,((('QLD Oct 2023'!M15)*'QLD Oct 2023'!AD15/100)*'QLD Oct 2023'!AR15))),0)</f>
        <v>551.09090909090912</v>
      </c>
      <c r="O21" s="280">
        <f>IF(AND('QLD Oct 2023'!M15&gt;0,'QLD Oct 2023'!N15&gt;0),IF($C$5*F21/'QLD Oct 2023'!AR15&lt;('QLD Oct 2023'!L15+'QLD Oct 2023'!M15),0,IF(($C$5*F21/'QLD Oct 2023'!AR15-'QLD Oct 2023'!L15+'QLD Oct 2023'!M15)&lt;=('QLD Oct 2023'!L15+'QLD Oct 2023'!M15+'QLD Oct 2023'!N15),((($C$5*F21/'QLD Oct 2023'!AR15-('QLD Oct 2023'!L15+'QLD Oct 2023'!M15))*'QLD Oct 2023'!AE15/100))*'QLD Oct 2023'!AR15,('QLD Oct 2023'!N15*'QLD Oct 2023'!AE15/100)*'QLD Oct 2023'!AR15)),0)</f>
        <v>0</v>
      </c>
      <c r="P21" s="280">
        <f>IF(AND('QLD Oct 2023'!N15&gt;0,'QLD Oct 2023'!O15&gt;0),IF($C$5*F21/'QLD Oct 2023'!AR15&lt;('QLD Oct 2023'!L15+'QLD Oct 2023'!M15+'QLD Oct 2023'!N15),0,IF(($C$5*F21/'QLD Oct 2023'!AR15-'QLD Oct 2023'!L15+'QLD Oct 2023'!M15+'QLD Oct 2023'!N15)&lt;=('QLD Oct 2023'!L15+'QLD Oct 2023'!M15+'QLD Oct 2023'!N15+'QLD Oct 2023'!O15),(($C$5*F21/'QLD Oct 2023'!AR15-('QLD Oct 2023'!L15+'QLD Oct 2023'!M15+'QLD Oct 2023'!N15))*'QLD Oct 2023'!AF15/100)*'QLD Oct 2023'!AR15,('QLD Oct 2023'!O15*'QLD Oct 2023'!AF15/100)*'QLD Oct 2023'!AR15)),0)</f>
        <v>0</v>
      </c>
      <c r="Q21" s="280">
        <f>IF(AND('QLD Oct 2023'!P15&gt;0,'QLD Oct 2023'!P15&gt;0),IF($C$5*F21/'QLD Oct 2023'!AR15&lt;('QLD Oct 2023'!L15+'QLD Oct 2023'!M15+'QLD Oct 2023'!N15+'QLD Oct 2023'!O15),0,IF(($C$5*F21/'QLD Oct 2023'!AR15-'QLD Oct 2023'!L15+'QLD Oct 2023'!M15+'QLD Oct 2023'!N15+'QLD Oct 2023'!O15)&lt;=('QLD Oct 2023'!L15+'QLD Oct 2023'!M15+'QLD Oct 2023'!N15+'QLD Oct 2023'!O15+'QLD Oct 2023'!P15),(($C$5*F21/'QLD Oct 2023'!AR15-('QLD Oct 2023'!L15+'QLD Oct 2023'!M15+'QLD Oct 2023'!N15+'QLD Oct 2023'!O15))*'QLD Oct 2023'!AG15/100)*'QLD Oct 2023'!AR15,('QLD Oct 2023'!P15*'QLD Oct 2023'!AG15/100)*'QLD Oct 2023'!AR15)),0)</f>
        <v>0</v>
      </c>
      <c r="R21" s="280">
        <f>IF(AND('QLD Oct 2023'!P15&gt;0,'QLD Oct 2023'!O15&gt;0),IF(($C$5*F21/'QLD Oct 2023'!AR15&lt;SUM('QLD Oct 2023'!L15:P15)),(0),($C$5*F21/'QLD Oct 2023'!AR15-SUM('QLD Oct 2023'!L15:P15))*'QLD Oct 2023'!AB15/100)* 'QLD Oct 2023'!AR15,IF(AND('QLD Oct 2023'!O15&gt;0,'QLD Oct 2023'!P15=""),IF(($C$5*F21/'QLD Oct 2023'!AR15&lt; SUM('QLD Oct 2023'!L15:O15)),(0),($C$5*F21/'QLD Oct 2023'!AR15-SUM('QLD Oct 2023'!L15:O15))*'QLD Oct 2023'!AG15/100)* 'QLD Oct 2023'!AR15,IF(AND('QLD Oct 2023'!N15&gt;0,'QLD Oct 2023'!O15=""),IF(($C$5*F21/'QLD Oct 2023'!AR15&lt; SUM('QLD Oct 2023'!L15:N15)),(0),($C$5*F21/'QLD Oct 2023'!AR15-SUM('QLD Oct 2023'!L15:N15))*'QLD Oct 2023'!AF15/100)* 'QLD Oct 2023'!AR15,IF(AND('QLD Oct 2023'!M15&gt;0,'QLD Oct 2023'!N15=""),IF(($C$5*F21/'QLD Oct 2023'!AR15&lt;'QLD Oct 2023'!M15+'QLD Oct 2023'!L15),(0),(($C$5*F21/'QLD Oct 2023'!AR15-('QLD Oct 2023'!M15+'QLD Oct 2023'!L15))*'QLD Oct 2023'!AE15/100))*'QLD Oct 2023'!AR15,IF(AND('QLD Oct 2023'!L15&gt;0,'QLD Oct 2023'!M15=""&gt;0),IF(($C$5*F21/'QLD Oct 2023'!AR15&lt;'QLD Oct 2023'!L15),(0),($C$5*F21/'QLD Oct 2023'!AR15-'QLD Oct 2023'!L15)*'QLD Oct 2023'!AD15/100)*'QLD Oct 2023'!AR15,0)))))</f>
        <v>0</v>
      </c>
      <c r="S21" s="282">
        <f t="shared" ref="S21" si="14">SUM(G21:R21)</f>
        <v>4296.363636363636</v>
      </c>
      <c r="T21" s="172">
        <f t="shared" si="5"/>
        <v>4561.4531818181813</v>
      </c>
      <c r="U21" s="283">
        <f t="shared" si="6"/>
        <v>5017.5985000000001</v>
      </c>
      <c r="V21" s="121">
        <f>'QLD Oct 2023'!AT15</f>
        <v>0</v>
      </c>
      <c r="W21" s="121">
        <f>'QLD Oct 2023'!AU15</f>
        <v>0</v>
      </c>
      <c r="X21" s="121">
        <f>'QLD Oct 2023'!AV15</f>
        <v>0</v>
      </c>
      <c r="Y21" s="121">
        <f>'QLD Oct 2023'!AW15</f>
        <v>0</v>
      </c>
      <c r="Z21" s="284" t="str">
        <f t="shared" si="7"/>
        <v>No discount</v>
      </c>
      <c r="AA21" s="284" t="str">
        <f t="shared" si="8"/>
        <v>Exclusive</v>
      </c>
      <c r="AB21" s="172">
        <f t="shared" si="0"/>
        <v>4561.4531818181813</v>
      </c>
      <c r="AC21" s="172">
        <f t="shared" si="1"/>
        <v>4561.4531818181813</v>
      </c>
      <c r="AD21" s="283">
        <f t="shared" si="2"/>
        <v>5017.5985000000001</v>
      </c>
      <c r="AE21" s="303">
        <f t="shared" si="2"/>
        <v>5017.5985000000001</v>
      </c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</row>
    <row r="22" spans="1:46" x14ac:dyDescent="0.2">
      <c r="A22" s="308"/>
      <c r="B22" s="308"/>
      <c r="C22" s="308"/>
      <c r="D22" s="308"/>
      <c r="E22" s="310"/>
      <c r="F22" s="310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</row>
    <row r="23" spans="1:46" x14ac:dyDescent="0.2">
      <c r="A23" s="308"/>
      <c r="B23" s="308"/>
      <c r="C23" s="308"/>
      <c r="D23" s="308"/>
      <c r="E23" s="310"/>
      <c r="F23" s="310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</row>
    <row r="24" spans="1:46" x14ac:dyDescent="0.2">
      <c r="A24" s="308"/>
      <c r="B24" s="308"/>
      <c r="C24" s="308"/>
      <c r="D24" s="308"/>
      <c r="E24" s="310"/>
      <c r="F24" s="310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</row>
    <row r="25" spans="1:46" x14ac:dyDescent="0.2">
      <c r="A25" s="308"/>
      <c r="B25" s="308"/>
      <c r="C25" s="308"/>
      <c r="D25" s="308"/>
      <c r="E25" s="310"/>
      <c r="F25" s="310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</row>
    <row r="26" spans="1:46" x14ac:dyDescent="0.2">
      <c r="A26" s="308"/>
      <c r="B26" s="308"/>
      <c r="C26" s="308"/>
      <c r="D26" s="308"/>
      <c r="E26" s="310"/>
      <c r="F26" s="310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</row>
    <row r="27" spans="1:46" x14ac:dyDescent="0.2">
      <c r="A27" s="308"/>
      <c r="B27" s="308"/>
      <c r="C27" s="308"/>
      <c r="D27" s="308"/>
      <c r="E27" s="310"/>
      <c r="F27" s="310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</row>
    <row r="28" spans="1:46" x14ac:dyDescent="0.2">
      <c r="A28" s="308"/>
      <c r="B28" s="308"/>
      <c r="C28" s="308"/>
      <c r="D28" s="308"/>
      <c r="E28" s="310"/>
      <c r="F28" s="310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</row>
    <row r="29" spans="1:46" x14ac:dyDescent="0.2">
      <c r="A29" s="308"/>
      <c r="B29" s="308"/>
      <c r="C29" s="308"/>
      <c r="D29" s="308"/>
      <c r="E29" s="310"/>
      <c r="F29" s="310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</row>
    <row r="30" spans="1:46" x14ac:dyDescent="0.2">
      <c r="A30" s="308"/>
      <c r="B30" s="308"/>
      <c r="C30" s="308"/>
      <c r="D30" s="308"/>
      <c r="E30" s="310"/>
      <c r="F30" s="310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</row>
    <row r="31" spans="1:46" x14ac:dyDescent="0.2">
      <c r="A31" s="308"/>
      <c r="B31" s="308"/>
      <c r="C31" s="308"/>
      <c r="D31" s="308"/>
      <c r="E31" s="310"/>
      <c r="F31" s="310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</row>
    <row r="32" spans="1:46" x14ac:dyDescent="0.2">
      <c r="A32" s="308"/>
      <c r="B32" s="308"/>
      <c r="C32" s="308"/>
      <c r="D32" s="308"/>
      <c r="E32" s="310"/>
      <c r="F32" s="310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</row>
    <row r="33" spans="1:46" x14ac:dyDescent="0.2">
      <c r="A33" s="308"/>
      <c r="B33" s="308"/>
      <c r="C33" s="308"/>
      <c r="D33" s="308"/>
      <c r="E33" s="310"/>
      <c r="F33" s="310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</row>
    <row r="34" spans="1:46" x14ac:dyDescent="0.2">
      <c r="A34" s="308"/>
      <c r="B34" s="308"/>
      <c r="C34" s="308"/>
      <c r="D34" s="308"/>
      <c r="E34" s="310"/>
      <c r="F34" s="310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</row>
    <row r="35" spans="1:46" x14ac:dyDescent="0.2">
      <c r="A35" s="308"/>
      <c r="B35" s="308"/>
      <c r="C35" s="308"/>
      <c r="D35" s="308"/>
      <c r="E35" s="310"/>
      <c r="F35" s="310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</row>
    <row r="36" spans="1:46" x14ac:dyDescent="0.2">
      <c r="A36" s="308"/>
      <c r="B36" s="308"/>
      <c r="C36" s="308"/>
      <c r="D36" s="308"/>
      <c r="E36" s="310"/>
      <c r="F36" s="310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</row>
    <row r="37" spans="1:46" x14ac:dyDescent="0.2">
      <c r="A37" s="308"/>
      <c r="B37" s="308"/>
      <c r="C37" s="308"/>
      <c r="D37" s="308"/>
      <c r="E37" s="310"/>
      <c r="F37" s="310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</row>
    <row r="38" spans="1:46" x14ac:dyDescent="0.2">
      <c r="A38" s="308"/>
      <c r="B38" s="308"/>
      <c r="C38" s="308"/>
      <c r="D38" s="308"/>
      <c r="E38" s="310"/>
      <c r="F38" s="310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</row>
    <row r="39" spans="1:46" x14ac:dyDescent="0.2">
      <c r="A39" s="308"/>
      <c r="B39" s="308"/>
      <c r="C39" s="308"/>
      <c r="D39" s="308"/>
      <c r="E39" s="310"/>
      <c r="F39" s="310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</row>
    <row r="40" spans="1:46" x14ac:dyDescent="0.2">
      <c r="A40" s="308"/>
      <c r="B40" s="308"/>
      <c r="C40" s="308"/>
      <c r="D40" s="308"/>
      <c r="E40" s="310"/>
      <c r="F40" s="310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</row>
    <row r="41" spans="1:46" x14ac:dyDescent="0.2">
      <c r="A41" s="308"/>
      <c r="B41" s="308"/>
      <c r="C41" s="308"/>
      <c r="D41" s="308"/>
      <c r="E41" s="310"/>
      <c r="F41" s="310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</row>
    <row r="42" spans="1:46" x14ac:dyDescent="0.2">
      <c r="A42" s="308"/>
      <c r="B42" s="308"/>
      <c r="C42" s="308"/>
      <c r="D42" s="308"/>
      <c r="E42" s="310"/>
      <c r="F42" s="310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</row>
    <row r="43" spans="1:46" x14ac:dyDescent="0.2">
      <c r="A43" s="308"/>
      <c r="B43" s="308"/>
      <c r="C43" s="308"/>
      <c r="D43" s="308"/>
      <c r="E43" s="310"/>
      <c r="F43" s="310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</row>
    <row r="44" spans="1:46" x14ac:dyDescent="0.2">
      <c r="A44" s="308"/>
      <c r="B44" s="308"/>
      <c r="C44" s="308"/>
      <c r="D44" s="308"/>
      <c r="E44" s="310"/>
      <c r="F44" s="310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</row>
    <row r="45" spans="1:46" x14ac:dyDescent="0.2">
      <c r="A45" s="308"/>
      <c r="B45" s="308"/>
      <c r="C45" s="308"/>
      <c r="D45" s="308"/>
      <c r="E45" s="310"/>
      <c r="F45" s="310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</row>
    <row r="46" spans="1:46" x14ac:dyDescent="0.2">
      <c r="A46" s="308"/>
      <c r="B46" s="308"/>
      <c r="C46" s="308"/>
      <c r="D46" s="308"/>
      <c r="E46" s="310"/>
      <c r="F46" s="310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</row>
    <row r="47" spans="1:46" x14ac:dyDescent="0.2">
      <c r="A47" s="308"/>
      <c r="B47" s="308"/>
      <c r="C47" s="308"/>
      <c r="D47" s="308"/>
      <c r="E47" s="310"/>
      <c r="F47" s="310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</row>
    <row r="48" spans="1:46" x14ac:dyDescent="0.2">
      <c r="A48" s="308"/>
      <c r="B48" s="308"/>
      <c r="C48" s="308"/>
      <c r="D48" s="308"/>
      <c r="E48" s="310"/>
      <c r="F48" s="310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</row>
    <row r="49" spans="1:46" x14ac:dyDescent="0.2">
      <c r="A49" s="308"/>
      <c r="B49" s="308"/>
      <c r="C49" s="308"/>
      <c r="D49" s="308"/>
      <c r="E49" s="310"/>
      <c r="F49" s="310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</row>
    <row r="50" spans="1:46" x14ac:dyDescent="0.2">
      <c r="A50" s="308"/>
      <c r="B50" s="308"/>
      <c r="C50" s="308"/>
      <c r="D50" s="308"/>
      <c r="E50" s="310"/>
      <c r="F50" s="310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</row>
    <row r="51" spans="1:46" x14ac:dyDescent="0.2">
      <c r="A51" s="308"/>
      <c r="B51" s="308"/>
      <c r="C51" s="308"/>
      <c r="D51" s="308"/>
      <c r="E51" s="310"/>
      <c r="F51" s="310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</row>
    <row r="52" spans="1:46" x14ac:dyDescent="0.2">
      <c r="A52" s="308"/>
      <c r="B52" s="308"/>
      <c r="C52" s="308"/>
      <c r="D52" s="308"/>
      <c r="E52" s="310"/>
      <c r="F52" s="310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</row>
    <row r="53" spans="1:46" x14ac:dyDescent="0.2">
      <c r="A53" s="308"/>
      <c r="B53" s="308"/>
      <c r="C53" s="308"/>
      <c r="D53" s="308"/>
      <c r="E53" s="310"/>
      <c r="F53" s="310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</row>
    <row r="54" spans="1:46" x14ac:dyDescent="0.2">
      <c r="A54" s="308"/>
      <c r="B54" s="308"/>
      <c r="C54" s="308"/>
      <c r="D54" s="308"/>
      <c r="E54" s="310"/>
      <c r="F54" s="310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</row>
    <row r="55" spans="1:46" x14ac:dyDescent="0.2">
      <c r="A55" s="308"/>
      <c r="B55" s="308"/>
      <c r="C55" s="308"/>
      <c r="D55" s="308"/>
      <c r="E55" s="310"/>
      <c r="F55" s="310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</row>
    <row r="56" spans="1:46" x14ac:dyDescent="0.2">
      <c r="A56" s="308"/>
      <c r="B56" s="308"/>
      <c r="C56" s="308"/>
      <c r="D56" s="308"/>
      <c r="E56" s="310"/>
      <c r="F56" s="310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</row>
    <row r="57" spans="1:46" x14ac:dyDescent="0.2">
      <c r="A57" s="308"/>
      <c r="B57" s="308"/>
      <c r="C57" s="308"/>
      <c r="D57" s="308"/>
      <c r="E57" s="310"/>
      <c r="F57" s="310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</row>
    <row r="58" spans="1:46" x14ac:dyDescent="0.2">
      <c r="A58" s="308"/>
      <c r="B58" s="308"/>
      <c r="C58" s="308"/>
      <c r="D58" s="308"/>
      <c r="E58" s="310"/>
      <c r="F58" s="310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</row>
    <row r="59" spans="1:46" x14ac:dyDescent="0.2">
      <c r="A59" s="308"/>
      <c r="B59" s="308"/>
      <c r="C59" s="308"/>
      <c r="D59" s="308"/>
      <c r="E59" s="310"/>
      <c r="F59" s="310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</row>
  </sheetData>
  <sheetProtection algorithmName="SHA-512" hashValue="qKYllHQcj3xYqsRGOGnKmP2cxhxxeBWlN/kS7RwMnvjILW+/fDEYi49fHRD0W4z4dkszIBNyDpkr6XA9l2xOFQ==" saltValue="Gl5QHbX8qFXp9zahmUHzqQ==" spinCount="100000" sheet="1" objects="1" scenarios="1"/>
  <mergeCells count="4">
    <mergeCell ref="A8:A12"/>
    <mergeCell ref="A13:A17"/>
    <mergeCell ref="A18:A19"/>
    <mergeCell ref="A20:A21"/>
  </mergeCells>
  <pageMargins left="0.75" right="0.75" top="1" bottom="1" header="0.5" footer="0.5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6FB8-3FFF-0F42-88CF-F1AD9C3479EE}">
  <sheetPr codeName="Sheet24"/>
  <dimension ref="A1:BR17"/>
  <sheetViews>
    <sheetView zoomScale="140" zoomScaleNormal="140" zoomScalePageLayoutView="120" workbookViewId="0">
      <pane xSplit="7" ySplit="1" topLeftCell="H2" activePane="bottomRight" state="frozen"/>
      <selection activeCell="F12" sqref="F12:G15"/>
      <selection pane="topRight" activeCell="F12" sqref="F12:G15"/>
      <selection pane="bottomLeft" activeCell="F12" sqref="F12:G15"/>
      <selection pane="bottomRight" activeCell="F12" sqref="F12:G15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288">
        <v>44670</v>
      </c>
      <c r="C2" s="19" t="s">
        <v>141</v>
      </c>
      <c r="D2" s="19" t="s">
        <v>142</v>
      </c>
      <c r="E2" s="19">
        <v>44656</v>
      </c>
      <c r="F2" s="19" t="s">
        <v>143</v>
      </c>
      <c r="G2" s="19" t="s">
        <v>249</v>
      </c>
      <c r="H2" s="143">
        <v>127.79090909090907</v>
      </c>
      <c r="I2" s="20"/>
      <c r="J2" s="20"/>
      <c r="K2" s="28"/>
      <c r="L2" s="54"/>
      <c r="M2" s="54"/>
      <c r="N2" s="54"/>
      <c r="O2" s="54"/>
      <c r="P2" s="54"/>
      <c r="Q2" s="20"/>
      <c r="R2" s="20"/>
      <c r="S2" s="20"/>
      <c r="T2" s="20"/>
      <c r="U2" s="20"/>
      <c r="V2" s="20"/>
      <c r="W2" s="143">
        <v>2.4454545454545453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2.4454545454545453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0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45" t="s">
        <v>246</v>
      </c>
    </row>
    <row r="3" spans="1:70" x14ac:dyDescent="0.2">
      <c r="A3" s="20">
        <v>2</v>
      </c>
      <c r="B3" s="288">
        <v>44670</v>
      </c>
      <c r="C3" s="19" t="s">
        <v>141</v>
      </c>
      <c r="D3" s="19" t="s">
        <v>142</v>
      </c>
      <c r="E3" s="19">
        <v>44509</v>
      </c>
      <c r="F3" s="19" t="s">
        <v>147</v>
      </c>
      <c r="G3" s="19" t="s">
        <v>225</v>
      </c>
      <c r="H3" s="143">
        <v>113.0090909090909</v>
      </c>
      <c r="I3" s="20"/>
      <c r="J3" s="20"/>
      <c r="K3" s="28" t="s">
        <v>144</v>
      </c>
      <c r="L3" s="144">
        <v>102000</v>
      </c>
      <c r="M3" s="144"/>
      <c r="N3" s="144"/>
      <c r="O3" s="144"/>
      <c r="P3" s="144"/>
      <c r="Q3" s="20"/>
      <c r="R3" s="20"/>
      <c r="S3" s="20"/>
      <c r="T3" s="20"/>
      <c r="U3" s="20"/>
      <c r="V3" s="20"/>
      <c r="W3" s="143">
        <v>2.9454545454545453</v>
      </c>
      <c r="X3" s="143">
        <v>2.4090909090909087</v>
      </c>
      <c r="Y3" s="143">
        <v>0</v>
      </c>
      <c r="Z3" s="143">
        <v>0</v>
      </c>
      <c r="AA3" s="143">
        <v>0</v>
      </c>
      <c r="AB3" s="143">
        <v>0</v>
      </c>
      <c r="AC3" s="143">
        <v>2.9454545454545453</v>
      </c>
      <c r="AD3" s="143">
        <v>2.4090909090909087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0</v>
      </c>
      <c r="BI3" s="30" t="s">
        <v>145</v>
      </c>
      <c r="BJ3" s="30">
        <v>12</v>
      </c>
      <c r="BK3" s="30"/>
      <c r="BL3" s="27"/>
      <c r="BM3" s="20"/>
      <c r="BN3" s="30"/>
      <c r="BO3" s="30" t="s">
        <v>146</v>
      </c>
      <c r="BP3" s="160"/>
      <c r="BQ3" s="145" t="s">
        <v>247</v>
      </c>
    </row>
    <row r="4" spans="1:70" x14ac:dyDescent="0.2">
      <c r="A4" s="20">
        <v>3</v>
      </c>
      <c r="B4" s="288">
        <v>44670</v>
      </c>
      <c r="C4" s="19" t="s">
        <v>141</v>
      </c>
      <c r="D4" s="19" t="s">
        <v>142</v>
      </c>
      <c r="E4" s="19">
        <v>44378</v>
      </c>
      <c r="F4" s="19" t="s">
        <v>155</v>
      </c>
      <c r="G4" s="19" t="s">
        <v>156</v>
      </c>
      <c r="H4" s="143">
        <v>114.99999999999999</v>
      </c>
      <c r="I4" s="20"/>
      <c r="J4" s="20"/>
      <c r="K4" s="28" t="s">
        <v>144</v>
      </c>
      <c r="L4" s="144">
        <v>102000</v>
      </c>
      <c r="M4" s="144">
        <v>498000</v>
      </c>
      <c r="N4" s="144"/>
      <c r="O4" s="144"/>
      <c r="P4" s="144"/>
      <c r="Q4" s="20"/>
      <c r="R4" s="20"/>
      <c r="S4" s="20"/>
      <c r="T4" s="20"/>
      <c r="U4" s="20"/>
      <c r="V4" s="20"/>
      <c r="W4" s="143">
        <v>2.5545454545454542</v>
      </c>
      <c r="X4" s="143">
        <v>2.1999999999999997</v>
      </c>
      <c r="Y4" s="143">
        <v>1.9636363636363636</v>
      </c>
      <c r="Z4" s="143">
        <v>0</v>
      </c>
      <c r="AA4" s="143">
        <v>0</v>
      </c>
      <c r="AB4" s="143">
        <v>0</v>
      </c>
      <c r="AC4" s="143">
        <v>2.5545454545454542</v>
      </c>
      <c r="AD4" s="143">
        <v>2.1999999999999997</v>
      </c>
      <c r="AE4" s="143">
        <v>1.9636363636363636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45" t="s">
        <v>227</v>
      </c>
    </row>
    <row r="5" spans="1:70" x14ac:dyDescent="0.2">
      <c r="A5" s="20"/>
      <c r="B5" s="288">
        <v>44670</v>
      </c>
      <c r="C5" s="19" t="s">
        <v>141</v>
      </c>
      <c r="D5" s="19" t="s">
        <v>142</v>
      </c>
      <c r="E5" s="19">
        <v>44403</v>
      </c>
      <c r="F5" s="19" t="s">
        <v>193</v>
      </c>
      <c r="G5" s="19" t="s">
        <v>194</v>
      </c>
      <c r="H5" s="143">
        <v>112.25454545454545</v>
      </c>
      <c r="I5" s="20"/>
      <c r="J5" s="20"/>
      <c r="K5" s="28" t="s">
        <v>144</v>
      </c>
      <c r="L5" s="144">
        <v>102000</v>
      </c>
      <c r="M5" s="144">
        <v>498000</v>
      </c>
      <c r="N5" s="144"/>
      <c r="O5" s="144"/>
      <c r="P5" s="144"/>
      <c r="Q5" s="20"/>
      <c r="R5" s="20"/>
      <c r="S5" s="20"/>
      <c r="T5" s="20"/>
      <c r="U5" s="20"/>
      <c r="V5" s="20"/>
      <c r="W5" s="143">
        <v>3.5727272727272728</v>
      </c>
      <c r="X5" s="143">
        <v>2.918181818181818</v>
      </c>
      <c r="Y5" s="143">
        <v>2.918181818181818</v>
      </c>
      <c r="Z5" s="143">
        <v>0</v>
      </c>
      <c r="AA5" s="143">
        <v>0</v>
      </c>
      <c r="AB5" s="143">
        <v>0</v>
      </c>
      <c r="AC5" s="143">
        <v>3.5727272727272728</v>
      </c>
      <c r="AD5" s="143">
        <v>2.918181818181818</v>
      </c>
      <c r="AE5" s="143">
        <v>2.918181818181818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15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45" t="s">
        <v>228</v>
      </c>
    </row>
    <row r="6" spans="1:70" x14ac:dyDescent="0.2">
      <c r="A6" s="20"/>
      <c r="B6" s="288">
        <v>44670</v>
      </c>
      <c r="C6" s="19" t="s">
        <v>141</v>
      </c>
      <c r="D6" s="19" t="s">
        <v>142</v>
      </c>
      <c r="E6" s="19">
        <v>44522</v>
      </c>
      <c r="F6" s="19" t="s">
        <v>218</v>
      </c>
      <c r="G6" s="19" t="s">
        <v>219</v>
      </c>
      <c r="H6" s="143">
        <v>118</v>
      </c>
      <c r="I6" s="20"/>
      <c r="J6" s="20"/>
      <c r="K6" s="28" t="s">
        <v>144</v>
      </c>
      <c r="L6" s="144">
        <v>102000</v>
      </c>
      <c r="M6" s="144">
        <v>498000</v>
      </c>
      <c r="N6" s="144"/>
      <c r="O6" s="144"/>
      <c r="P6" s="144"/>
      <c r="Q6" s="20"/>
      <c r="R6" s="20"/>
      <c r="S6" s="20"/>
      <c r="T6" s="20"/>
      <c r="U6" s="20"/>
      <c r="V6" s="20"/>
      <c r="W6" s="143">
        <v>2.4</v>
      </c>
      <c r="X6" s="143">
        <v>2.4</v>
      </c>
      <c r="Y6" s="143">
        <v>2.4</v>
      </c>
      <c r="Z6" s="143">
        <v>0</v>
      </c>
      <c r="AA6" s="143">
        <v>0</v>
      </c>
      <c r="AB6" s="143">
        <v>0</v>
      </c>
      <c r="AC6" s="143">
        <v>2.4</v>
      </c>
      <c r="AD6" s="143">
        <v>2.4</v>
      </c>
      <c r="AE6" s="143">
        <v>2.4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45" t="s">
        <v>248</v>
      </c>
    </row>
    <row r="7" spans="1:70" x14ac:dyDescent="0.2">
      <c r="A7" s="20"/>
      <c r="B7" s="288">
        <v>44670</v>
      </c>
      <c r="C7" s="19" t="s">
        <v>141</v>
      </c>
      <c r="D7" s="19" t="s">
        <v>142</v>
      </c>
      <c r="E7" s="19">
        <v>44378</v>
      </c>
      <c r="F7" s="19" t="s">
        <v>210</v>
      </c>
      <c r="G7" s="19" t="s">
        <v>230</v>
      </c>
      <c r="H7" s="143">
        <v>110.45454545454544</v>
      </c>
      <c r="I7" s="20"/>
      <c r="J7" s="20"/>
      <c r="K7" s="28" t="s">
        <v>144</v>
      </c>
      <c r="L7" s="144">
        <v>102000</v>
      </c>
      <c r="M7" s="144">
        <v>498000</v>
      </c>
      <c r="N7" s="144"/>
      <c r="O7" s="144"/>
      <c r="P7" s="144"/>
      <c r="Q7" s="20"/>
      <c r="R7" s="20"/>
      <c r="S7" s="20"/>
      <c r="T7" s="20"/>
      <c r="U7" s="20"/>
      <c r="V7" s="20"/>
      <c r="W7" s="143">
        <v>2.8818181818181814</v>
      </c>
      <c r="X7" s="143">
        <v>2.5090909090909088</v>
      </c>
      <c r="Y7" s="143">
        <v>2.209090909090909</v>
      </c>
      <c r="Z7" s="143">
        <v>0</v>
      </c>
      <c r="AA7" s="143">
        <v>0</v>
      </c>
      <c r="AB7" s="143">
        <v>0</v>
      </c>
      <c r="AC7" s="143">
        <v>2.8818181818181814</v>
      </c>
      <c r="AD7" s="143">
        <v>2.5090909090909088</v>
      </c>
      <c r="AE7" s="143">
        <v>2.209090909090909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5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0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45" t="s">
        <v>231</v>
      </c>
    </row>
    <row r="8" spans="1:70" x14ac:dyDescent="0.2">
      <c r="A8" s="20">
        <v>4</v>
      </c>
      <c r="B8" s="288">
        <v>44670</v>
      </c>
      <c r="C8" s="19" t="s">
        <v>141</v>
      </c>
      <c r="D8" s="19" t="s">
        <v>148</v>
      </c>
      <c r="E8" s="19">
        <v>44656</v>
      </c>
      <c r="F8" s="19" t="s">
        <v>143</v>
      </c>
      <c r="G8" s="19" t="s">
        <v>249</v>
      </c>
      <c r="H8" s="143">
        <v>71.327272727272714</v>
      </c>
      <c r="I8" s="20"/>
      <c r="J8" s="20"/>
      <c r="K8" s="28"/>
      <c r="L8" s="54"/>
      <c r="M8" s="54"/>
      <c r="N8" s="54"/>
      <c r="O8" s="54"/>
      <c r="P8" s="54"/>
      <c r="Q8" s="20"/>
      <c r="R8" s="20"/>
      <c r="S8" s="20"/>
      <c r="T8" s="20"/>
      <c r="U8" s="20"/>
      <c r="V8" s="20"/>
      <c r="W8" s="143">
        <v>3.3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3.3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0</v>
      </c>
      <c r="BG8" s="30" t="s">
        <v>145</v>
      </c>
      <c r="BH8" s="30">
        <v>0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45" t="s">
        <v>250</v>
      </c>
    </row>
    <row r="9" spans="1:70" x14ac:dyDescent="0.2">
      <c r="A9" s="20">
        <v>5</v>
      </c>
      <c r="B9" s="288">
        <v>44670</v>
      </c>
      <c r="C9" s="19" t="s">
        <v>141</v>
      </c>
      <c r="D9" s="19" t="s">
        <v>148</v>
      </c>
      <c r="E9" s="19">
        <v>44509</v>
      </c>
      <c r="F9" s="19" t="s">
        <v>147</v>
      </c>
      <c r="G9" s="19" t="s">
        <v>225</v>
      </c>
      <c r="H9" s="143">
        <v>66.727272727272734</v>
      </c>
      <c r="I9" s="20"/>
      <c r="J9" s="20"/>
      <c r="K9" s="28" t="s">
        <v>144</v>
      </c>
      <c r="L9" s="144">
        <v>12000</v>
      </c>
      <c r="M9" s="144">
        <v>408000</v>
      </c>
      <c r="N9" s="144"/>
      <c r="O9" s="144"/>
      <c r="P9" s="144"/>
      <c r="Q9" s="20"/>
      <c r="R9" s="20"/>
      <c r="S9" s="20"/>
      <c r="T9" s="20"/>
      <c r="U9" s="20"/>
      <c r="V9" s="20"/>
      <c r="W9" s="143">
        <v>3.836363636363636</v>
      </c>
      <c r="X9" s="143">
        <v>3.3818181818181818</v>
      </c>
      <c r="Y9" s="143">
        <v>2.7272727272727271</v>
      </c>
      <c r="Z9" s="143">
        <v>0</v>
      </c>
      <c r="AA9" s="143">
        <v>0</v>
      </c>
      <c r="AB9" s="143">
        <v>0</v>
      </c>
      <c r="AC9" s="143">
        <v>3.836363636363636</v>
      </c>
      <c r="AD9" s="143">
        <v>3.3818181818181818</v>
      </c>
      <c r="AE9" s="143">
        <v>2.7272727272727271</v>
      </c>
      <c r="AF9" s="143">
        <v>0</v>
      </c>
      <c r="AG9" s="143">
        <v>0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12</v>
      </c>
      <c r="BG9" s="30" t="s">
        <v>28</v>
      </c>
      <c r="BH9" s="30">
        <v>0</v>
      </c>
      <c r="BI9" s="30" t="s">
        <v>145</v>
      </c>
      <c r="BJ9" s="30">
        <v>12</v>
      </c>
      <c r="BK9" s="30"/>
      <c r="BL9" s="27"/>
      <c r="BM9" s="20"/>
      <c r="BN9" s="30"/>
      <c r="BO9" s="30" t="s">
        <v>146</v>
      </c>
      <c r="BP9" s="160"/>
      <c r="BQ9" s="145" t="s">
        <v>251</v>
      </c>
    </row>
    <row r="10" spans="1:70" x14ac:dyDescent="0.2">
      <c r="A10" s="20">
        <v>6</v>
      </c>
      <c r="B10" s="288">
        <v>44670</v>
      </c>
      <c r="C10" s="19" t="s">
        <v>141</v>
      </c>
      <c r="D10" s="19" t="s">
        <v>148</v>
      </c>
      <c r="E10" s="19">
        <v>44378</v>
      </c>
      <c r="F10" s="19" t="s">
        <v>155</v>
      </c>
      <c r="G10" s="19" t="s">
        <v>156</v>
      </c>
      <c r="H10" s="143">
        <v>70</v>
      </c>
      <c r="I10" s="20"/>
      <c r="J10" s="20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6"/>
      <c r="Q10" s="20"/>
      <c r="R10" s="20"/>
      <c r="S10" s="20"/>
      <c r="T10" s="20"/>
      <c r="U10" s="20"/>
      <c r="V10" s="20"/>
      <c r="W10" s="143">
        <v>3.5</v>
      </c>
      <c r="X10" s="143">
        <v>3.1545454545454543</v>
      </c>
      <c r="Y10" s="143">
        <v>3.0545454545454542</v>
      </c>
      <c r="Z10" s="143">
        <v>3</v>
      </c>
      <c r="AA10" s="143">
        <v>2.5999999999999996</v>
      </c>
      <c r="AB10" s="143">
        <v>0</v>
      </c>
      <c r="AC10" s="143">
        <v>3.5</v>
      </c>
      <c r="AD10" s="143">
        <v>3.1545454545454543</v>
      </c>
      <c r="AE10" s="143">
        <v>3.0545454545454542</v>
      </c>
      <c r="AF10" s="143">
        <v>3</v>
      </c>
      <c r="AG10" s="143">
        <v>2.5999999999999996</v>
      </c>
      <c r="AH10" s="143">
        <v>0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45" t="s">
        <v>234</v>
      </c>
    </row>
    <row r="11" spans="1:70" x14ac:dyDescent="0.2">
      <c r="A11" s="20"/>
      <c r="B11" s="288">
        <v>44670</v>
      </c>
      <c r="C11" s="19" t="s">
        <v>141</v>
      </c>
      <c r="D11" s="19" t="s">
        <v>148</v>
      </c>
      <c r="E11" s="19">
        <v>44403</v>
      </c>
      <c r="F11" s="19" t="s">
        <v>193</v>
      </c>
      <c r="G11" s="19" t="s">
        <v>194</v>
      </c>
      <c r="H11" s="143">
        <v>65.72727272727272</v>
      </c>
      <c r="I11" s="20"/>
      <c r="J11" s="20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20"/>
      <c r="R11" s="20"/>
      <c r="S11" s="20"/>
      <c r="T11" s="20"/>
      <c r="U11" s="20"/>
      <c r="V11" s="20"/>
      <c r="W11" s="143">
        <v>4.6545454545454543</v>
      </c>
      <c r="X11" s="143">
        <v>4.0999999999999996</v>
      </c>
      <c r="Y11" s="143">
        <v>4.0999999999999996</v>
      </c>
      <c r="Z11" s="143">
        <v>4.0999999999999996</v>
      </c>
      <c r="AA11" s="143">
        <v>4.0999999999999996</v>
      </c>
      <c r="AB11" s="143">
        <v>3.3</v>
      </c>
      <c r="AC11" s="143">
        <v>4.6545454545454543</v>
      </c>
      <c r="AD11" s="143">
        <v>4.0999999999999996</v>
      </c>
      <c r="AE11" s="143">
        <v>4.0999999999999996</v>
      </c>
      <c r="AF11" s="143">
        <v>4.0999999999999996</v>
      </c>
      <c r="AG11" s="143">
        <v>4.0999999999999996</v>
      </c>
      <c r="AH11" s="143">
        <v>3.3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15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45" t="s">
        <v>235</v>
      </c>
    </row>
    <row r="12" spans="1:70" x14ac:dyDescent="0.2">
      <c r="A12" s="20"/>
      <c r="B12" s="288">
        <v>44670</v>
      </c>
      <c r="C12" s="19" t="s">
        <v>141</v>
      </c>
      <c r="D12" s="19" t="s">
        <v>148</v>
      </c>
      <c r="E12" s="19">
        <v>44522</v>
      </c>
      <c r="F12" s="19" t="s">
        <v>218</v>
      </c>
      <c r="G12" s="19" t="s">
        <v>219</v>
      </c>
      <c r="H12" s="143">
        <v>65</v>
      </c>
      <c r="I12" s="20"/>
      <c r="J12" s="20"/>
      <c r="K12" s="28" t="s">
        <v>144</v>
      </c>
      <c r="L12" s="144">
        <v>12000</v>
      </c>
      <c r="M12" s="144">
        <v>18000</v>
      </c>
      <c r="N12" s="144">
        <v>30000</v>
      </c>
      <c r="O12" s="144">
        <v>60000</v>
      </c>
      <c r="P12" s="144">
        <v>300000</v>
      </c>
      <c r="Q12" s="20"/>
      <c r="R12" s="20"/>
      <c r="S12" s="20"/>
      <c r="T12" s="20"/>
      <c r="U12" s="20"/>
      <c r="V12" s="20"/>
      <c r="W12" s="143">
        <v>3.19</v>
      </c>
      <c r="X12" s="143">
        <v>3.19</v>
      </c>
      <c r="Y12" s="143">
        <v>3.19</v>
      </c>
      <c r="Z12" s="143">
        <v>3.19</v>
      </c>
      <c r="AA12" s="143">
        <v>3.19</v>
      </c>
      <c r="AB12" s="143">
        <v>3.19</v>
      </c>
      <c r="AC12" s="143">
        <v>3.19</v>
      </c>
      <c r="AD12" s="143">
        <v>3.19</v>
      </c>
      <c r="AE12" s="143">
        <v>3.19</v>
      </c>
      <c r="AF12" s="143">
        <v>3.19</v>
      </c>
      <c r="AG12" s="143">
        <v>3.19</v>
      </c>
      <c r="AH12" s="143">
        <v>3.19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0</v>
      </c>
      <c r="BG12" s="30" t="s">
        <v>145</v>
      </c>
      <c r="BH12" s="30">
        <v>0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45" t="s">
        <v>252</v>
      </c>
    </row>
    <row r="13" spans="1:70" x14ac:dyDescent="0.2">
      <c r="A13" s="20"/>
      <c r="B13" s="288">
        <v>44670</v>
      </c>
      <c r="C13" s="19" t="s">
        <v>141</v>
      </c>
      <c r="D13" s="19" t="s">
        <v>148</v>
      </c>
      <c r="E13" s="19">
        <v>44378</v>
      </c>
      <c r="F13" s="19" t="s">
        <v>210</v>
      </c>
      <c r="G13" s="19" t="s">
        <v>230</v>
      </c>
      <c r="H13" s="143">
        <v>62</v>
      </c>
      <c r="I13" s="20"/>
      <c r="J13" s="20"/>
      <c r="K13" s="28" t="s">
        <v>144</v>
      </c>
      <c r="L13" s="144">
        <v>12000</v>
      </c>
      <c r="M13" s="144">
        <v>18000</v>
      </c>
      <c r="N13" s="144">
        <v>30000</v>
      </c>
      <c r="O13" s="144">
        <v>60000</v>
      </c>
      <c r="P13" s="144">
        <v>300000</v>
      </c>
      <c r="Q13" s="20"/>
      <c r="R13" s="20"/>
      <c r="S13" s="20"/>
      <c r="T13" s="20"/>
      <c r="U13" s="20"/>
      <c r="V13" s="20"/>
      <c r="W13" s="143">
        <v>3.8181818181818179</v>
      </c>
      <c r="X13" s="143">
        <v>3.5</v>
      </c>
      <c r="Y13" s="143">
        <v>3.5</v>
      </c>
      <c r="Z13" s="143">
        <v>3.5</v>
      </c>
      <c r="AA13" s="143">
        <v>3.5</v>
      </c>
      <c r="AB13" s="143">
        <v>3.1999999999999997</v>
      </c>
      <c r="AC13" s="143">
        <v>3.8181818181818179</v>
      </c>
      <c r="AD13" s="143">
        <v>3.5</v>
      </c>
      <c r="AE13" s="143">
        <v>3.5</v>
      </c>
      <c r="AF13" s="143">
        <v>3.5</v>
      </c>
      <c r="AG13" s="143">
        <v>3.5</v>
      </c>
      <c r="AH13" s="143">
        <v>3.1999999999999997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5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0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45" t="s">
        <v>237</v>
      </c>
    </row>
    <row r="14" spans="1:70" x14ac:dyDescent="0.2">
      <c r="A14" s="20">
        <v>7</v>
      </c>
      <c r="B14" s="288">
        <v>44670</v>
      </c>
      <c r="C14" s="19" t="s">
        <v>141</v>
      </c>
      <c r="D14" s="19" t="s">
        <v>149</v>
      </c>
      <c r="E14" s="19">
        <v>44509</v>
      </c>
      <c r="F14" s="19" t="s">
        <v>147</v>
      </c>
      <c r="G14" s="19" t="s">
        <v>225</v>
      </c>
      <c r="H14" s="143">
        <v>64.818181818181813</v>
      </c>
      <c r="I14" s="20"/>
      <c r="J14" s="20"/>
      <c r="K14" s="28" t="s">
        <v>144</v>
      </c>
      <c r="L14" s="144">
        <v>12000</v>
      </c>
      <c r="M14" s="144">
        <v>408000</v>
      </c>
      <c r="N14" s="144"/>
      <c r="O14" s="144"/>
      <c r="P14" s="144"/>
      <c r="Q14" s="20"/>
      <c r="R14" s="20"/>
      <c r="S14" s="20"/>
      <c r="T14" s="20"/>
      <c r="U14" s="20"/>
      <c r="V14" s="20"/>
      <c r="W14" s="143">
        <v>4.0636363636363635</v>
      </c>
      <c r="X14" s="143">
        <v>3.4545454545454541</v>
      </c>
      <c r="Y14" s="143">
        <v>2.7181818181818183</v>
      </c>
      <c r="Z14" s="143">
        <v>0</v>
      </c>
      <c r="AA14" s="143">
        <v>0</v>
      </c>
      <c r="AB14" s="143">
        <v>0</v>
      </c>
      <c r="AC14" s="143">
        <v>4.0636363636363635</v>
      </c>
      <c r="AD14" s="143">
        <v>3.4545454545454541</v>
      </c>
      <c r="AE14" s="143">
        <v>2.7181818181818183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12</v>
      </c>
      <c r="BG14" s="30" t="s">
        <v>28</v>
      </c>
      <c r="BH14" s="30">
        <v>0</v>
      </c>
      <c r="BI14" s="30" t="s">
        <v>145</v>
      </c>
      <c r="BJ14" s="30">
        <v>12</v>
      </c>
      <c r="BK14" s="30"/>
      <c r="BL14" s="27"/>
      <c r="BM14" s="20"/>
      <c r="BN14" s="30"/>
      <c r="BO14" s="30" t="s">
        <v>146</v>
      </c>
      <c r="BP14" s="160"/>
      <c r="BQ14" s="145" t="s">
        <v>253</v>
      </c>
    </row>
    <row r="15" spans="1:70" x14ac:dyDescent="0.2">
      <c r="A15" s="20"/>
      <c r="B15" s="288">
        <v>44670</v>
      </c>
      <c r="C15" s="19" t="s">
        <v>141</v>
      </c>
      <c r="D15" s="19" t="s">
        <v>149</v>
      </c>
      <c r="E15" s="19">
        <v>44403</v>
      </c>
      <c r="F15" s="19" t="s">
        <v>193</v>
      </c>
      <c r="G15" s="19" t="s">
        <v>194</v>
      </c>
      <c r="H15" s="143">
        <v>65.72727272727272</v>
      </c>
      <c r="I15" s="20"/>
      <c r="J15" s="20"/>
      <c r="K15" s="28" t="s">
        <v>144</v>
      </c>
      <c r="L15" s="144">
        <v>12000</v>
      </c>
      <c r="M15" s="144">
        <v>18000</v>
      </c>
      <c r="N15" s="144">
        <v>30000</v>
      </c>
      <c r="O15" s="144">
        <v>60000</v>
      </c>
      <c r="P15" s="144">
        <v>300000</v>
      </c>
      <c r="Q15" s="20"/>
      <c r="R15" s="20"/>
      <c r="S15" s="20"/>
      <c r="T15" s="20"/>
      <c r="U15" s="20"/>
      <c r="V15" s="20"/>
      <c r="W15" s="143">
        <v>4.6545454545454543</v>
      </c>
      <c r="X15" s="143">
        <v>4.0999999999999996</v>
      </c>
      <c r="Y15" s="143">
        <v>4.0999999999999996</v>
      </c>
      <c r="Z15" s="143">
        <v>4.0999999999999996</v>
      </c>
      <c r="AA15" s="143">
        <v>4.0999999999999996</v>
      </c>
      <c r="AB15" s="143">
        <v>3.3</v>
      </c>
      <c r="AC15" s="143">
        <v>4.6545454545454543</v>
      </c>
      <c r="AD15" s="143">
        <v>4.0999999999999996</v>
      </c>
      <c r="AE15" s="143">
        <v>4.0999999999999996</v>
      </c>
      <c r="AF15" s="143">
        <v>4.0999999999999996</v>
      </c>
      <c r="AG15" s="143">
        <v>4.0999999999999996</v>
      </c>
      <c r="AH15" s="143">
        <v>3.3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15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/>
      <c r="BM15" s="20"/>
      <c r="BN15" s="30"/>
      <c r="BO15" s="30" t="s">
        <v>146</v>
      </c>
      <c r="BP15" s="160"/>
      <c r="BQ15" s="145" t="s">
        <v>240</v>
      </c>
    </row>
    <row r="16" spans="1:70" x14ac:dyDescent="0.2">
      <c r="A16" s="20">
        <v>9</v>
      </c>
      <c r="B16" s="288">
        <v>44670</v>
      </c>
      <c r="C16" s="19" t="s">
        <v>141</v>
      </c>
      <c r="D16" s="19" t="s">
        <v>150</v>
      </c>
      <c r="E16" s="19">
        <v>44509</v>
      </c>
      <c r="F16" s="19" t="s">
        <v>147</v>
      </c>
      <c r="G16" s="19" t="s">
        <v>225</v>
      </c>
      <c r="H16" s="143">
        <v>55.554545454545448</v>
      </c>
      <c r="I16" s="20"/>
      <c r="J16" s="20"/>
      <c r="K16" s="28"/>
      <c r="L16" s="144"/>
      <c r="M16" s="144"/>
      <c r="N16" s="144"/>
      <c r="O16" s="144"/>
      <c r="P16" s="144"/>
      <c r="Q16" s="20"/>
      <c r="R16" s="20"/>
      <c r="S16" s="20"/>
      <c r="T16" s="20"/>
      <c r="U16" s="20"/>
      <c r="V16" s="20"/>
      <c r="W16" s="143">
        <v>3.5090909090909088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3.5090909090909088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20"/>
      <c r="AJ16" s="20"/>
      <c r="AK16" s="20"/>
      <c r="AL16" s="20"/>
      <c r="AM16" s="20"/>
      <c r="AN16" s="20"/>
      <c r="AO16" s="30" t="s">
        <v>145</v>
      </c>
      <c r="AP16" s="30"/>
      <c r="AQ16" s="30">
        <v>3</v>
      </c>
      <c r="AR16" s="30">
        <v>3</v>
      </c>
      <c r="AS16" s="30"/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/>
      <c r="BC16" s="30"/>
      <c r="BD16" s="30">
        <v>0</v>
      </c>
      <c r="BE16" s="30">
        <v>0</v>
      </c>
      <c r="BF16" s="30">
        <v>12</v>
      </c>
      <c r="BG16" s="30" t="s">
        <v>28</v>
      </c>
      <c r="BH16" s="30">
        <v>0</v>
      </c>
      <c r="BI16" s="30" t="s">
        <v>145</v>
      </c>
      <c r="BJ16" s="30">
        <v>12</v>
      </c>
      <c r="BK16" s="30"/>
      <c r="BL16" s="27"/>
      <c r="BM16" s="20"/>
      <c r="BN16" s="30"/>
      <c r="BO16" s="30" t="s">
        <v>146</v>
      </c>
      <c r="BP16" s="160"/>
      <c r="BQ16" s="145" t="s">
        <v>254</v>
      </c>
    </row>
    <row r="17" spans="2:69" x14ac:dyDescent="0.2">
      <c r="B17" s="288">
        <v>44670</v>
      </c>
      <c r="C17" s="19" t="s">
        <v>141</v>
      </c>
      <c r="D17" s="19" t="s">
        <v>150</v>
      </c>
      <c r="E17" s="19">
        <v>44403</v>
      </c>
      <c r="F17" s="19" t="s">
        <v>193</v>
      </c>
      <c r="G17" s="19" t="s">
        <v>194</v>
      </c>
      <c r="H17" s="143">
        <v>65.72727272727272</v>
      </c>
      <c r="I17" s="20"/>
      <c r="J17" s="20"/>
      <c r="K17" s="28" t="s">
        <v>144</v>
      </c>
      <c r="L17" s="144">
        <v>12000</v>
      </c>
      <c r="M17" s="144">
        <v>18000</v>
      </c>
      <c r="N17" s="144">
        <v>30000</v>
      </c>
      <c r="O17" s="144">
        <v>60000</v>
      </c>
      <c r="P17" s="144">
        <v>300000</v>
      </c>
      <c r="Q17" s="20"/>
      <c r="R17" s="20"/>
      <c r="S17" s="20"/>
      <c r="T17" s="20"/>
      <c r="U17" s="20"/>
      <c r="V17" s="20"/>
      <c r="W17" s="143">
        <v>4.6545454545454543</v>
      </c>
      <c r="X17" s="143">
        <v>4.0999999999999996</v>
      </c>
      <c r="Y17" s="143">
        <v>4.0999999999999996</v>
      </c>
      <c r="Z17" s="143">
        <v>4.0999999999999996</v>
      </c>
      <c r="AA17" s="143">
        <v>4.0999999999999996</v>
      </c>
      <c r="AB17" s="143">
        <v>3.3</v>
      </c>
      <c r="AC17" s="143">
        <v>4.6545454545454543</v>
      </c>
      <c r="AD17" s="143">
        <v>4.0999999999999996</v>
      </c>
      <c r="AE17" s="143">
        <v>4.0999999999999996</v>
      </c>
      <c r="AF17" s="143">
        <v>4.0999999999999996</v>
      </c>
      <c r="AG17" s="143">
        <v>4.0999999999999996</v>
      </c>
      <c r="AH17" s="143">
        <v>3.3</v>
      </c>
      <c r="AI17" s="20"/>
      <c r="AJ17" s="20"/>
      <c r="AK17" s="20"/>
      <c r="AL17" s="20"/>
      <c r="AM17" s="20"/>
      <c r="AN17" s="20"/>
      <c r="AO17" s="30" t="s">
        <v>145</v>
      </c>
      <c r="AP17" s="30"/>
      <c r="AQ17" s="30">
        <v>3</v>
      </c>
      <c r="AR17" s="30">
        <v>3</v>
      </c>
      <c r="AS17" s="30"/>
      <c r="AT17" s="30">
        <v>0</v>
      </c>
      <c r="AU17" s="30">
        <v>15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/>
      <c r="BC17" s="30"/>
      <c r="BD17" s="30">
        <v>0</v>
      </c>
      <c r="BE17" s="30">
        <v>0</v>
      </c>
      <c r="BF17" s="30">
        <v>0</v>
      </c>
      <c r="BG17" s="30" t="s">
        <v>145</v>
      </c>
      <c r="BH17" s="30">
        <v>0</v>
      </c>
      <c r="BI17" s="30" t="s">
        <v>145</v>
      </c>
      <c r="BJ17" s="30"/>
      <c r="BK17" s="30"/>
      <c r="BL17" s="27"/>
      <c r="BM17" s="20"/>
      <c r="BN17" s="30"/>
      <c r="BO17" s="30" t="s">
        <v>146</v>
      </c>
      <c r="BP17" s="160"/>
      <c r="BQ17" s="145" t="s">
        <v>244</v>
      </c>
    </row>
  </sheetData>
  <sheetProtection algorithmName="SHA-512" hashValue="agWFFamCsoBex/CnqujiGXytNJWMUuoz+D0Yyv179agqrZrko8+aYllmbCva9ggizZkjVmPJHe5m3jTwNF0Hbw==" saltValue="FM9So3kMathtRgNHB+NU2A==" spinCount="100000" sheet="1" objects="1" scenarios="1"/>
  <hyperlinks>
    <hyperlink ref="BQ16" r:id="rId1" xr:uid="{FFD0A59D-2CE7-FE4D-A310-1D5EDDEEB7D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27B4-D24F-DD48-839E-E70CEA20693A}">
  <sheetPr codeName="Sheet22"/>
  <dimension ref="A1:BR23"/>
  <sheetViews>
    <sheetView zoomScale="120" zoomScaleNormal="120" zoomScalePageLayoutView="120" workbookViewId="0">
      <selection activeCell="B2" sqref="B2:B21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19">
        <v>44498</v>
      </c>
      <c r="C2" s="19" t="s">
        <v>141</v>
      </c>
      <c r="D2" s="19" t="s">
        <v>142</v>
      </c>
      <c r="E2" s="19">
        <v>44488</v>
      </c>
      <c r="F2" s="19" t="s">
        <v>143</v>
      </c>
      <c r="G2" s="19" t="s">
        <v>223</v>
      </c>
      <c r="H2" s="143">
        <v>130.62727272727273</v>
      </c>
      <c r="I2" s="143"/>
      <c r="J2" s="143"/>
      <c r="K2" s="2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43">
        <v>2.5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2.5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0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45" t="s">
        <v>224</v>
      </c>
    </row>
    <row r="3" spans="1:70" x14ac:dyDescent="0.2">
      <c r="A3" s="20">
        <v>2</v>
      </c>
      <c r="B3" s="19">
        <v>44498</v>
      </c>
      <c r="C3" s="19" t="s">
        <v>141</v>
      </c>
      <c r="D3" s="19" t="s">
        <v>142</v>
      </c>
      <c r="E3" s="19">
        <v>44378</v>
      </c>
      <c r="F3" s="19" t="s">
        <v>147</v>
      </c>
      <c r="G3" s="19" t="s">
        <v>225</v>
      </c>
      <c r="H3" s="143">
        <v>109.5181818181818</v>
      </c>
      <c r="I3" s="143"/>
      <c r="J3" s="143"/>
      <c r="K3" s="28" t="s">
        <v>144</v>
      </c>
      <c r="L3" s="144">
        <v>102000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3">
        <v>2.8545454545454545</v>
      </c>
      <c r="X3" s="143">
        <v>2.336363636363636</v>
      </c>
      <c r="Y3" s="143">
        <v>0</v>
      </c>
      <c r="Z3" s="143">
        <v>0</v>
      </c>
      <c r="AA3" s="143">
        <v>0</v>
      </c>
      <c r="AB3" s="143">
        <v>0</v>
      </c>
      <c r="AC3" s="143">
        <v>2.8545454545454545</v>
      </c>
      <c r="AD3" s="143">
        <v>2.336363636363636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45" t="s">
        <v>226</v>
      </c>
    </row>
    <row r="4" spans="1:70" x14ac:dyDescent="0.2">
      <c r="A4" s="20">
        <v>3</v>
      </c>
      <c r="B4" s="19">
        <v>44498</v>
      </c>
      <c r="C4" s="19" t="s">
        <v>141</v>
      </c>
      <c r="D4" s="19" t="s">
        <v>142</v>
      </c>
      <c r="E4" s="19">
        <v>44378</v>
      </c>
      <c r="F4" s="19" t="s">
        <v>155</v>
      </c>
      <c r="G4" s="19" t="s">
        <v>156</v>
      </c>
      <c r="H4" s="143">
        <v>114.99999999999999</v>
      </c>
      <c r="I4" s="143"/>
      <c r="J4" s="143"/>
      <c r="K4" s="28" t="s">
        <v>144</v>
      </c>
      <c r="L4" s="144">
        <v>102000</v>
      </c>
      <c r="M4" s="144">
        <v>498000</v>
      </c>
      <c r="N4" s="144"/>
      <c r="O4" s="144"/>
      <c r="P4" s="144"/>
      <c r="Q4" s="144"/>
      <c r="R4" s="144"/>
      <c r="S4" s="144"/>
      <c r="T4" s="144"/>
      <c r="U4" s="144"/>
      <c r="V4" s="144"/>
      <c r="W4" s="143">
        <v>2.5545454545454542</v>
      </c>
      <c r="X4" s="143">
        <v>2.1999999999999997</v>
      </c>
      <c r="Y4" s="143">
        <v>1.9636363636363636</v>
      </c>
      <c r="Z4" s="143">
        <v>0</v>
      </c>
      <c r="AA4" s="143">
        <v>0</v>
      </c>
      <c r="AB4" s="143">
        <v>0</v>
      </c>
      <c r="AC4" s="143">
        <v>2.5545454545454542</v>
      </c>
      <c r="AD4" s="143">
        <v>2.1999999999999997</v>
      </c>
      <c r="AE4" s="143">
        <v>1.9636363636363636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45" t="s">
        <v>227</v>
      </c>
    </row>
    <row r="5" spans="1:70" x14ac:dyDescent="0.2">
      <c r="A5" s="20"/>
      <c r="B5" s="19">
        <v>44498</v>
      </c>
      <c r="C5" s="19" t="s">
        <v>141</v>
      </c>
      <c r="D5" s="19" t="s">
        <v>142</v>
      </c>
      <c r="E5" s="19">
        <v>44403</v>
      </c>
      <c r="F5" s="19" t="s">
        <v>193</v>
      </c>
      <c r="G5" s="19" t="s">
        <v>194</v>
      </c>
      <c r="H5" s="143">
        <v>112.25454545454545</v>
      </c>
      <c r="I5" s="143"/>
      <c r="J5" s="143"/>
      <c r="K5" s="28" t="s">
        <v>144</v>
      </c>
      <c r="L5" s="144">
        <v>102000</v>
      </c>
      <c r="M5" s="144">
        <v>498000</v>
      </c>
      <c r="N5" s="144"/>
      <c r="O5" s="144"/>
      <c r="P5" s="144"/>
      <c r="Q5" s="144"/>
      <c r="R5" s="144"/>
      <c r="S5" s="144"/>
      <c r="T5" s="144"/>
      <c r="U5" s="144"/>
      <c r="V5" s="144"/>
      <c r="W5" s="143">
        <v>3.5727272727272728</v>
      </c>
      <c r="X5" s="143">
        <v>2.918181818181818</v>
      </c>
      <c r="Y5" s="143">
        <v>2.918181818181818</v>
      </c>
      <c r="Z5" s="143">
        <v>0</v>
      </c>
      <c r="AA5" s="143">
        <v>0</v>
      </c>
      <c r="AB5" s="143">
        <v>0</v>
      </c>
      <c r="AC5" s="143">
        <v>3.5727272727272728</v>
      </c>
      <c r="AD5" s="143">
        <v>2.918181818181818</v>
      </c>
      <c r="AE5" s="143">
        <v>2.918181818181818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15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45" t="s">
        <v>228</v>
      </c>
    </row>
    <row r="6" spans="1:70" x14ac:dyDescent="0.2">
      <c r="A6" s="20"/>
      <c r="B6" s="19">
        <v>44498</v>
      </c>
      <c r="C6" s="19" t="s">
        <v>141</v>
      </c>
      <c r="D6" s="19" t="s">
        <v>142</v>
      </c>
      <c r="E6" s="19">
        <v>44490</v>
      </c>
      <c r="F6" s="19" t="s">
        <v>218</v>
      </c>
      <c r="G6" s="19" t="s">
        <v>219</v>
      </c>
      <c r="H6" s="143">
        <v>118</v>
      </c>
      <c r="I6" s="143"/>
      <c r="J6" s="143"/>
      <c r="K6" s="28" t="s">
        <v>144</v>
      </c>
      <c r="L6" s="144">
        <v>102000</v>
      </c>
      <c r="M6" s="144">
        <v>498000</v>
      </c>
      <c r="N6" s="144"/>
      <c r="O6" s="144"/>
      <c r="P6" s="144"/>
      <c r="Q6" s="144"/>
      <c r="R6" s="144"/>
      <c r="S6" s="144"/>
      <c r="T6" s="144"/>
      <c r="U6" s="144"/>
      <c r="V6" s="144"/>
      <c r="W6" s="143">
        <v>2.4</v>
      </c>
      <c r="X6" s="143">
        <v>2.4</v>
      </c>
      <c r="Y6" s="143">
        <v>2.4</v>
      </c>
      <c r="Z6" s="143">
        <v>0</v>
      </c>
      <c r="AA6" s="143">
        <v>0</v>
      </c>
      <c r="AB6" s="143">
        <v>0</v>
      </c>
      <c r="AC6" s="143">
        <v>2.4</v>
      </c>
      <c r="AD6" s="143">
        <v>2.4</v>
      </c>
      <c r="AE6" s="143">
        <v>2.4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45" t="s">
        <v>229</v>
      </c>
    </row>
    <row r="7" spans="1:70" x14ac:dyDescent="0.2">
      <c r="A7" s="20"/>
      <c r="B7" s="19">
        <v>44498</v>
      </c>
      <c r="C7" s="19" t="s">
        <v>141</v>
      </c>
      <c r="D7" s="19" t="s">
        <v>142</v>
      </c>
      <c r="E7" s="19">
        <v>44378</v>
      </c>
      <c r="F7" s="19" t="s">
        <v>210</v>
      </c>
      <c r="G7" s="19" t="s">
        <v>230</v>
      </c>
      <c r="H7" s="143">
        <v>110.45454545454544</v>
      </c>
      <c r="I7" s="143"/>
      <c r="J7" s="143"/>
      <c r="K7" s="28" t="s">
        <v>144</v>
      </c>
      <c r="L7" s="144">
        <v>102000</v>
      </c>
      <c r="M7" s="144">
        <v>498000</v>
      </c>
      <c r="N7" s="144"/>
      <c r="O7" s="144"/>
      <c r="P7" s="144"/>
      <c r="Q7" s="144"/>
      <c r="R7" s="144"/>
      <c r="S7" s="144"/>
      <c r="T7" s="144"/>
      <c r="U7" s="144"/>
      <c r="V7" s="144"/>
      <c r="W7" s="143">
        <v>2.8818181818181814</v>
      </c>
      <c r="X7" s="143">
        <v>2.5090909090909088</v>
      </c>
      <c r="Y7" s="143">
        <v>2.209090909090909</v>
      </c>
      <c r="Z7" s="143">
        <v>0</v>
      </c>
      <c r="AA7" s="143">
        <v>0</v>
      </c>
      <c r="AB7" s="143">
        <v>0</v>
      </c>
      <c r="AC7" s="143">
        <v>2.8818181818181814</v>
      </c>
      <c r="AD7" s="143">
        <v>2.5090909090909088</v>
      </c>
      <c r="AE7" s="143">
        <v>2.209090909090909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5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0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45" t="s">
        <v>231</v>
      </c>
    </row>
    <row r="8" spans="1:70" x14ac:dyDescent="0.2">
      <c r="A8" s="20">
        <v>4</v>
      </c>
      <c r="B8" s="19">
        <v>44498</v>
      </c>
      <c r="C8" s="19" t="s">
        <v>141</v>
      </c>
      <c r="D8" s="19" t="s">
        <v>148</v>
      </c>
      <c r="E8" s="19">
        <v>44478</v>
      </c>
      <c r="F8" s="19" t="s">
        <v>143</v>
      </c>
      <c r="G8" s="19" t="s">
        <v>223</v>
      </c>
      <c r="H8" s="143">
        <v>72.909090909090907</v>
      </c>
      <c r="I8" s="143"/>
      <c r="J8" s="143"/>
      <c r="K8" s="2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43">
        <v>3.3727272727272726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3.3727272727272726</v>
      </c>
      <c r="AD8" s="143">
        <v>0</v>
      </c>
      <c r="AE8" s="143">
        <v>0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0</v>
      </c>
      <c r="BG8" s="30" t="s">
        <v>145</v>
      </c>
      <c r="BH8" s="30">
        <v>0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45" t="s">
        <v>232</v>
      </c>
    </row>
    <row r="9" spans="1:70" x14ac:dyDescent="0.2">
      <c r="A9" s="20">
        <v>5</v>
      </c>
      <c r="B9" s="19">
        <v>44498</v>
      </c>
      <c r="C9" s="19" t="s">
        <v>141</v>
      </c>
      <c r="D9" s="19" t="s">
        <v>148</v>
      </c>
      <c r="E9" s="19">
        <v>44378</v>
      </c>
      <c r="F9" s="19" t="s">
        <v>147</v>
      </c>
      <c r="G9" s="19" t="s">
        <v>225</v>
      </c>
      <c r="H9" s="143">
        <v>64.636363636363626</v>
      </c>
      <c r="I9" s="143"/>
      <c r="J9" s="143"/>
      <c r="K9" s="28" t="s">
        <v>144</v>
      </c>
      <c r="L9" s="144">
        <v>12000</v>
      </c>
      <c r="M9" s="144">
        <v>408000</v>
      </c>
      <c r="N9" s="144"/>
      <c r="O9" s="144"/>
      <c r="P9" s="144"/>
      <c r="Q9" s="144"/>
      <c r="R9" s="144"/>
      <c r="S9" s="144"/>
      <c r="T9" s="144"/>
      <c r="U9" s="144"/>
      <c r="V9" s="144"/>
      <c r="W9" s="143">
        <v>3.7181818181818178</v>
      </c>
      <c r="X9" s="143">
        <v>3.2727272727272725</v>
      </c>
      <c r="Y9" s="143">
        <v>2.6454545454545455</v>
      </c>
      <c r="Z9" s="143">
        <v>0</v>
      </c>
      <c r="AA9" s="143">
        <v>0</v>
      </c>
      <c r="AB9" s="143">
        <v>0</v>
      </c>
      <c r="AC9" s="143">
        <v>3.7181818181818178</v>
      </c>
      <c r="AD9" s="143">
        <v>3.2727272727272725</v>
      </c>
      <c r="AE9" s="143">
        <v>2.6454545454545455</v>
      </c>
      <c r="AF9" s="143">
        <v>0</v>
      </c>
      <c r="AG9" s="143">
        <v>0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12</v>
      </c>
      <c r="BG9" s="30" t="s">
        <v>28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45" t="s">
        <v>233</v>
      </c>
    </row>
    <row r="10" spans="1:70" x14ac:dyDescent="0.2">
      <c r="A10" s="20">
        <v>6</v>
      </c>
      <c r="B10" s="19">
        <v>44498</v>
      </c>
      <c r="C10" s="19" t="s">
        <v>141</v>
      </c>
      <c r="D10" s="19" t="s">
        <v>148</v>
      </c>
      <c r="E10" s="19">
        <v>44378</v>
      </c>
      <c r="F10" s="19" t="s">
        <v>155</v>
      </c>
      <c r="G10" s="19" t="s">
        <v>156</v>
      </c>
      <c r="H10" s="143">
        <v>70</v>
      </c>
      <c r="I10" s="143"/>
      <c r="J10" s="143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6"/>
      <c r="Q10" s="146"/>
      <c r="R10" s="146"/>
      <c r="S10" s="146"/>
      <c r="T10" s="146"/>
      <c r="U10" s="146"/>
      <c r="V10" s="146"/>
      <c r="W10" s="143">
        <v>3.5</v>
      </c>
      <c r="X10" s="143">
        <v>3.1545454545454543</v>
      </c>
      <c r="Y10" s="143">
        <v>3.0545454545454542</v>
      </c>
      <c r="Z10" s="143">
        <v>3</v>
      </c>
      <c r="AA10" s="143">
        <v>2.5999999999999996</v>
      </c>
      <c r="AB10" s="143">
        <v>0</v>
      </c>
      <c r="AC10" s="143">
        <v>3.5</v>
      </c>
      <c r="AD10" s="143">
        <v>3.1545454545454543</v>
      </c>
      <c r="AE10" s="143">
        <v>3.0545454545454542</v>
      </c>
      <c r="AF10" s="143">
        <v>3</v>
      </c>
      <c r="AG10" s="143">
        <v>2.5999999999999996</v>
      </c>
      <c r="AH10" s="143">
        <v>0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45" t="s">
        <v>234</v>
      </c>
    </row>
    <row r="11" spans="1:70" x14ac:dyDescent="0.2">
      <c r="A11" s="20"/>
      <c r="B11" s="19">
        <v>44498</v>
      </c>
      <c r="C11" s="19" t="s">
        <v>141</v>
      </c>
      <c r="D11" s="19" t="s">
        <v>148</v>
      </c>
      <c r="E11" s="19">
        <v>44403</v>
      </c>
      <c r="F11" s="19" t="s">
        <v>193</v>
      </c>
      <c r="G11" s="19" t="s">
        <v>194</v>
      </c>
      <c r="H11" s="143">
        <v>65.72727272727272</v>
      </c>
      <c r="I11" s="143"/>
      <c r="J11" s="143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146"/>
      <c r="R11" s="146"/>
      <c r="S11" s="146"/>
      <c r="T11" s="146"/>
      <c r="U11" s="146"/>
      <c r="V11" s="146"/>
      <c r="W11" s="143">
        <v>4.6545454545454543</v>
      </c>
      <c r="X11" s="143">
        <v>4.0999999999999996</v>
      </c>
      <c r="Y11" s="143">
        <v>4.0999999999999996</v>
      </c>
      <c r="Z11" s="143">
        <v>4.0999999999999996</v>
      </c>
      <c r="AA11" s="143">
        <v>4.0999999999999996</v>
      </c>
      <c r="AB11" s="143">
        <v>3.3</v>
      </c>
      <c r="AC11" s="143">
        <v>4.6545454545454543</v>
      </c>
      <c r="AD11" s="143">
        <v>4.0999999999999996</v>
      </c>
      <c r="AE11" s="143">
        <v>4.0999999999999996</v>
      </c>
      <c r="AF11" s="143">
        <v>4.0999999999999996</v>
      </c>
      <c r="AG11" s="143">
        <v>4.0999999999999996</v>
      </c>
      <c r="AH11" s="143">
        <v>3.3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15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45" t="s">
        <v>235</v>
      </c>
    </row>
    <row r="12" spans="1:70" x14ac:dyDescent="0.2">
      <c r="A12" s="20"/>
      <c r="B12" s="19">
        <v>44498</v>
      </c>
      <c r="C12" s="19" t="s">
        <v>141</v>
      </c>
      <c r="D12" s="19" t="s">
        <v>148</v>
      </c>
      <c r="E12" s="19">
        <v>44490</v>
      </c>
      <c r="F12" s="19" t="s">
        <v>218</v>
      </c>
      <c r="G12" s="19" t="s">
        <v>219</v>
      </c>
      <c r="H12" s="143">
        <v>65</v>
      </c>
      <c r="I12" s="143"/>
      <c r="J12" s="143"/>
      <c r="K12" s="28" t="s">
        <v>144</v>
      </c>
      <c r="L12" s="144">
        <v>12000</v>
      </c>
      <c r="M12" s="144">
        <v>18000</v>
      </c>
      <c r="N12" s="144">
        <v>30000</v>
      </c>
      <c r="O12" s="144">
        <v>60000</v>
      </c>
      <c r="P12" s="144">
        <v>300000</v>
      </c>
      <c r="Q12" s="146"/>
      <c r="R12" s="146"/>
      <c r="S12" s="146"/>
      <c r="T12" s="146"/>
      <c r="U12" s="146"/>
      <c r="V12" s="146"/>
      <c r="W12" s="143">
        <v>3.19</v>
      </c>
      <c r="X12" s="143">
        <v>3.19</v>
      </c>
      <c r="Y12" s="143">
        <v>3.19</v>
      </c>
      <c r="Z12" s="143">
        <v>3.19</v>
      </c>
      <c r="AA12" s="143">
        <v>3.19</v>
      </c>
      <c r="AB12" s="143">
        <v>3.19</v>
      </c>
      <c r="AC12" s="143">
        <v>3.19</v>
      </c>
      <c r="AD12" s="143">
        <v>3.19</v>
      </c>
      <c r="AE12" s="143">
        <v>3.19</v>
      </c>
      <c r="AF12" s="143">
        <v>3.19</v>
      </c>
      <c r="AG12" s="143">
        <v>3.19</v>
      </c>
      <c r="AH12" s="143">
        <v>3.19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0</v>
      </c>
      <c r="BG12" s="30" t="s">
        <v>145</v>
      </c>
      <c r="BH12" s="30">
        <v>0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45" t="s">
        <v>236</v>
      </c>
    </row>
    <row r="13" spans="1:70" x14ac:dyDescent="0.2">
      <c r="A13" s="20"/>
      <c r="B13" s="19">
        <v>44498</v>
      </c>
      <c r="C13" s="19" t="s">
        <v>141</v>
      </c>
      <c r="D13" s="19" t="s">
        <v>148</v>
      </c>
      <c r="E13" s="19">
        <v>44378</v>
      </c>
      <c r="F13" s="19" t="s">
        <v>210</v>
      </c>
      <c r="G13" s="19" t="s">
        <v>230</v>
      </c>
      <c r="H13" s="143">
        <v>62</v>
      </c>
      <c r="I13" s="143"/>
      <c r="J13" s="143"/>
      <c r="K13" s="28" t="s">
        <v>144</v>
      </c>
      <c r="L13" s="144">
        <v>12000</v>
      </c>
      <c r="M13" s="144">
        <v>18000</v>
      </c>
      <c r="N13" s="144">
        <v>30000</v>
      </c>
      <c r="O13" s="144">
        <v>60000</v>
      </c>
      <c r="P13" s="144">
        <v>300000</v>
      </c>
      <c r="Q13" s="146"/>
      <c r="R13" s="146"/>
      <c r="S13" s="146"/>
      <c r="T13" s="146"/>
      <c r="U13" s="146"/>
      <c r="V13" s="146"/>
      <c r="W13" s="143">
        <v>3.8181818181818179</v>
      </c>
      <c r="X13" s="143">
        <v>3.5</v>
      </c>
      <c r="Y13" s="143">
        <v>3.5</v>
      </c>
      <c r="Z13" s="143">
        <v>3.5</v>
      </c>
      <c r="AA13" s="143">
        <v>3.5</v>
      </c>
      <c r="AB13" s="143">
        <v>3.1999999999999997</v>
      </c>
      <c r="AC13" s="143">
        <v>3.8181818181818179</v>
      </c>
      <c r="AD13" s="143">
        <v>3.5</v>
      </c>
      <c r="AE13" s="143">
        <v>3.5</v>
      </c>
      <c r="AF13" s="143">
        <v>3.5</v>
      </c>
      <c r="AG13" s="143">
        <v>3.5</v>
      </c>
      <c r="AH13" s="143">
        <v>3.1999999999999997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5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0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45" t="s">
        <v>237</v>
      </c>
    </row>
    <row r="14" spans="1:70" x14ac:dyDescent="0.2">
      <c r="A14" s="20">
        <v>7</v>
      </c>
      <c r="B14" s="19">
        <v>44498</v>
      </c>
      <c r="C14" s="19" t="s">
        <v>141</v>
      </c>
      <c r="D14" s="19" t="s">
        <v>149</v>
      </c>
      <c r="E14" s="19">
        <v>44378</v>
      </c>
      <c r="F14" s="19" t="s">
        <v>147</v>
      </c>
      <c r="G14" s="19" t="s">
        <v>225</v>
      </c>
      <c r="H14" s="143">
        <v>64.636363636363626</v>
      </c>
      <c r="I14" s="143"/>
      <c r="J14" s="143"/>
      <c r="K14" s="28" t="s">
        <v>144</v>
      </c>
      <c r="L14" s="144">
        <v>12000</v>
      </c>
      <c r="M14" s="144">
        <v>408000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3">
        <v>3.7181818181818178</v>
      </c>
      <c r="X14" s="143">
        <v>3.2727272727272725</v>
      </c>
      <c r="Y14" s="143">
        <v>2.6454545454545455</v>
      </c>
      <c r="Z14" s="143">
        <v>0</v>
      </c>
      <c r="AA14" s="143">
        <v>0</v>
      </c>
      <c r="AB14" s="143">
        <v>0</v>
      </c>
      <c r="AC14" s="143">
        <v>3.7181818181818178</v>
      </c>
      <c r="AD14" s="143">
        <v>3.2727272727272725</v>
      </c>
      <c r="AE14" s="143">
        <v>2.6454545454545455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0</v>
      </c>
      <c r="AU14" s="30">
        <v>8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12</v>
      </c>
      <c r="BG14" s="30" t="s">
        <v>28</v>
      </c>
      <c r="BH14" s="30">
        <v>0</v>
      </c>
      <c r="BI14" s="30" t="s">
        <v>145</v>
      </c>
      <c r="BJ14" s="30"/>
      <c r="BK14" s="30"/>
      <c r="BL14" s="27"/>
      <c r="BM14" s="20"/>
      <c r="BN14" s="30"/>
      <c r="BO14" s="30" t="s">
        <v>146</v>
      </c>
      <c r="BP14" s="160"/>
      <c r="BQ14" s="145" t="s">
        <v>238</v>
      </c>
    </row>
    <row r="15" spans="1:70" x14ac:dyDescent="0.2">
      <c r="A15" s="20">
        <v>4</v>
      </c>
      <c r="B15" s="19">
        <v>44498</v>
      </c>
      <c r="C15" s="19" t="s">
        <v>141</v>
      </c>
      <c r="D15" s="19" t="s">
        <v>149</v>
      </c>
      <c r="E15" s="19">
        <v>44488</v>
      </c>
      <c r="F15" s="19" t="s">
        <v>143</v>
      </c>
      <c r="G15" s="19" t="s">
        <v>223</v>
      </c>
      <c r="H15" s="143">
        <v>72.909090909090907</v>
      </c>
      <c r="I15" s="143"/>
      <c r="J15" s="143"/>
      <c r="K15" s="28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143">
        <v>3.3727272727272726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3.3727272727272726</v>
      </c>
      <c r="AD15" s="143">
        <v>0</v>
      </c>
      <c r="AE15" s="143">
        <v>0</v>
      </c>
      <c r="AF15" s="143">
        <v>0</v>
      </c>
      <c r="AG15" s="143">
        <v>0</v>
      </c>
      <c r="AH15" s="143">
        <v>0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/>
      <c r="BM15" s="20"/>
      <c r="BN15" s="30"/>
      <c r="BO15" s="30" t="s">
        <v>146</v>
      </c>
      <c r="BP15" s="160"/>
      <c r="BQ15" s="145" t="s">
        <v>239</v>
      </c>
    </row>
    <row r="16" spans="1:70" x14ac:dyDescent="0.2">
      <c r="A16" s="20"/>
      <c r="B16" s="19">
        <v>44498</v>
      </c>
      <c r="C16" s="19" t="s">
        <v>141</v>
      </c>
      <c r="D16" s="19" t="s">
        <v>149</v>
      </c>
      <c r="E16" s="19">
        <v>44403</v>
      </c>
      <c r="F16" s="19" t="s">
        <v>193</v>
      </c>
      <c r="G16" s="19" t="s">
        <v>194</v>
      </c>
      <c r="H16" s="143">
        <v>65.72727272727272</v>
      </c>
      <c r="I16" s="143"/>
      <c r="J16" s="143"/>
      <c r="K16" s="28" t="s">
        <v>144</v>
      </c>
      <c r="L16" s="144">
        <v>12000</v>
      </c>
      <c r="M16" s="144">
        <v>18000</v>
      </c>
      <c r="N16" s="144">
        <v>30000</v>
      </c>
      <c r="O16" s="144">
        <v>60000</v>
      </c>
      <c r="P16" s="144">
        <v>300000</v>
      </c>
      <c r="Q16" s="146"/>
      <c r="R16" s="146"/>
      <c r="S16" s="146"/>
      <c r="T16" s="146"/>
      <c r="U16" s="146"/>
      <c r="V16" s="146"/>
      <c r="W16" s="143">
        <v>4.6545454545454543</v>
      </c>
      <c r="X16" s="143">
        <v>4.0999999999999996</v>
      </c>
      <c r="Y16" s="143">
        <v>4.0999999999999996</v>
      </c>
      <c r="Z16" s="143">
        <v>4.0999999999999996</v>
      </c>
      <c r="AA16" s="143">
        <v>4.0999999999999996</v>
      </c>
      <c r="AB16" s="143">
        <v>3.3</v>
      </c>
      <c r="AC16" s="143">
        <v>4.6545454545454543</v>
      </c>
      <c r="AD16" s="143">
        <v>4.0999999999999996</v>
      </c>
      <c r="AE16" s="143">
        <v>4.0999999999999996</v>
      </c>
      <c r="AF16" s="143">
        <v>4.0999999999999996</v>
      </c>
      <c r="AG16" s="143">
        <v>4.0999999999999996</v>
      </c>
      <c r="AH16" s="143">
        <v>3.3</v>
      </c>
      <c r="AI16" s="20"/>
      <c r="AJ16" s="20"/>
      <c r="AK16" s="20"/>
      <c r="AL16" s="20"/>
      <c r="AM16" s="20"/>
      <c r="AN16" s="20"/>
      <c r="AO16" s="30" t="s">
        <v>145</v>
      </c>
      <c r="AP16" s="30"/>
      <c r="AQ16" s="30">
        <v>3</v>
      </c>
      <c r="AR16" s="30">
        <v>3</v>
      </c>
      <c r="AS16" s="30"/>
      <c r="AT16" s="30">
        <v>0</v>
      </c>
      <c r="AU16" s="30">
        <v>15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/>
      <c r="BC16" s="30"/>
      <c r="BD16" s="30">
        <v>0</v>
      </c>
      <c r="BE16" s="30">
        <v>0</v>
      </c>
      <c r="BF16" s="30">
        <v>0</v>
      </c>
      <c r="BG16" s="30" t="s">
        <v>145</v>
      </c>
      <c r="BH16" s="30">
        <v>0</v>
      </c>
      <c r="BI16" s="30" t="s">
        <v>145</v>
      </c>
      <c r="BJ16" s="30"/>
      <c r="BK16" s="30"/>
      <c r="BL16" s="27"/>
      <c r="BM16" s="20"/>
      <c r="BN16" s="30"/>
      <c r="BO16" s="30" t="s">
        <v>146</v>
      </c>
      <c r="BP16" s="160"/>
      <c r="BQ16" s="145" t="s">
        <v>240</v>
      </c>
    </row>
    <row r="17" spans="1:69" x14ac:dyDescent="0.2">
      <c r="A17" s="20"/>
      <c r="B17" s="19">
        <v>44498</v>
      </c>
      <c r="C17" s="19" t="s">
        <v>141</v>
      </c>
      <c r="D17" s="19" t="s">
        <v>149</v>
      </c>
      <c r="E17" s="19">
        <v>44490</v>
      </c>
      <c r="F17" s="19" t="s">
        <v>218</v>
      </c>
      <c r="G17" s="19" t="s">
        <v>219</v>
      </c>
      <c r="H17" s="143">
        <v>65</v>
      </c>
      <c r="I17" s="143"/>
      <c r="J17" s="143"/>
      <c r="K17" s="28" t="s">
        <v>144</v>
      </c>
      <c r="L17" s="144">
        <v>12000</v>
      </c>
      <c r="M17" s="144">
        <v>18000</v>
      </c>
      <c r="N17" s="144">
        <v>30000</v>
      </c>
      <c r="O17" s="144">
        <v>60000</v>
      </c>
      <c r="P17" s="144">
        <v>300000</v>
      </c>
      <c r="Q17" s="146"/>
      <c r="R17" s="146"/>
      <c r="S17" s="146"/>
      <c r="T17" s="146"/>
      <c r="U17" s="146"/>
      <c r="V17" s="146"/>
      <c r="W17" s="143">
        <v>3.19</v>
      </c>
      <c r="X17" s="143">
        <v>3.19</v>
      </c>
      <c r="Y17" s="143">
        <v>3.19</v>
      </c>
      <c r="Z17" s="143">
        <v>3.19</v>
      </c>
      <c r="AA17" s="143">
        <v>3.19</v>
      </c>
      <c r="AB17" s="143">
        <v>3.19</v>
      </c>
      <c r="AC17" s="143">
        <v>3.19</v>
      </c>
      <c r="AD17" s="143">
        <v>3.19</v>
      </c>
      <c r="AE17" s="143">
        <v>3.19</v>
      </c>
      <c r="AF17" s="143">
        <v>3.19</v>
      </c>
      <c r="AG17" s="143">
        <v>3.19</v>
      </c>
      <c r="AH17" s="143">
        <v>3.19</v>
      </c>
      <c r="AI17" s="20"/>
      <c r="AJ17" s="20"/>
      <c r="AK17" s="20"/>
      <c r="AL17" s="20"/>
      <c r="AM17" s="20"/>
      <c r="AN17" s="20"/>
      <c r="AO17" s="30" t="s">
        <v>145</v>
      </c>
      <c r="AP17" s="30"/>
      <c r="AQ17" s="30">
        <v>3</v>
      </c>
      <c r="AR17" s="30">
        <v>3</v>
      </c>
      <c r="AS17" s="30"/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/>
      <c r="BC17" s="30"/>
      <c r="BD17" s="30">
        <v>0</v>
      </c>
      <c r="BE17" s="30">
        <v>0</v>
      </c>
      <c r="BF17" s="30">
        <v>0</v>
      </c>
      <c r="BG17" s="30" t="s">
        <v>145</v>
      </c>
      <c r="BH17" s="30">
        <v>0</v>
      </c>
      <c r="BI17" s="30" t="s">
        <v>145</v>
      </c>
      <c r="BJ17" s="30"/>
      <c r="BK17" s="30"/>
      <c r="BL17" s="27"/>
      <c r="BM17" s="20"/>
      <c r="BN17" s="30"/>
      <c r="BO17" s="30" t="s">
        <v>146</v>
      </c>
      <c r="BP17" s="160"/>
      <c r="BQ17" s="145" t="s">
        <v>241</v>
      </c>
    </row>
    <row r="18" spans="1:69" x14ac:dyDescent="0.2">
      <c r="A18" s="20">
        <v>8</v>
      </c>
      <c r="B18" s="19">
        <v>44498</v>
      </c>
      <c r="C18" s="19" t="s">
        <v>141</v>
      </c>
      <c r="D18" s="19" t="s">
        <v>150</v>
      </c>
      <c r="E18" s="19">
        <v>44488</v>
      </c>
      <c r="F18" s="19" t="s">
        <v>143</v>
      </c>
      <c r="G18" s="19" t="s">
        <v>223</v>
      </c>
      <c r="H18" s="143">
        <v>72.909090909090907</v>
      </c>
      <c r="I18" s="143"/>
      <c r="J18" s="143"/>
      <c r="K18" s="28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143">
        <v>3.3727272727272726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3.3727272727272726</v>
      </c>
      <c r="AD18" s="143">
        <v>0</v>
      </c>
      <c r="AE18" s="143">
        <v>0</v>
      </c>
      <c r="AF18" s="143">
        <v>0</v>
      </c>
      <c r="AG18" s="143">
        <v>0</v>
      </c>
      <c r="AH18" s="143">
        <v>0</v>
      </c>
      <c r="AI18" s="20"/>
      <c r="AJ18" s="20"/>
      <c r="AK18" s="20"/>
      <c r="AL18" s="20"/>
      <c r="AM18" s="20"/>
      <c r="AN18" s="20"/>
      <c r="AO18" s="30" t="s">
        <v>145</v>
      </c>
      <c r="AP18" s="30"/>
      <c r="AQ18" s="30">
        <v>3</v>
      </c>
      <c r="AR18" s="30">
        <v>3</v>
      </c>
      <c r="AS18" s="30"/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/>
      <c r="BC18" s="30"/>
      <c r="BD18" s="30">
        <v>0</v>
      </c>
      <c r="BE18" s="30">
        <v>0</v>
      </c>
      <c r="BF18" s="30">
        <v>0</v>
      </c>
      <c r="BG18" s="30" t="s">
        <v>145</v>
      </c>
      <c r="BH18" s="30">
        <v>0</v>
      </c>
      <c r="BI18" s="30" t="s">
        <v>145</v>
      </c>
      <c r="BJ18" s="30"/>
      <c r="BK18" s="30"/>
      <c r="BL18" s="27"/>
      <c r="BM18" s="20"/>
      <c r="BN18" s="30"/>
      <c r="BO18" s="30" t="s">
        <v>146</v>
      </c>
      <c r="BP18" s="160"/>
      <c r="BQ18" s="145" t="s">
        <v>242</v>
      </c>
    </row>
    <row r="19" spans="1:69" x14ac:dyDescent="0.2">
      <c r="A19" s="20">
        <v>9</v>
      </c>
      <c r="B19" s="19">
        <v>44498</v>
      </c>
      <c r="C19" s="19" t="s">
        <v>141</v>
      </c>
      <c r="D19" s="19" t="s">
        <v>150</v>
      </c>
      <c r="E19" s="19">
        <v>44378</v>
      </c>
      <c r="F19" s="19" t="s">
        <v>147</v>
      </c>
      <c r="G19" s="19" t="s">
        <v>225</v>
      </c>
      <c r="H19" s="143">
        <v>64.636363636363626</v>
      </c>
      <c r="I19" s="143"/>
      <c r="J19" s="143"/>
      <c r="K19" s="28" t="s">
        <v>144</v>
      </c>
      <c r="L19" s="144">
        <v>12000</v>
      </c>
      <c r="M19" s="144">
        <v>408000</v>
      </c>
      <c r="N19" s="144"/>
      <c r="O19" s="144"/>
      <c r="P19" s="144"/>
      <c r="Q19" s="144"/>
      <c r="R19" s="144"/>
      <c r="S19" s="144"/>
      <c r="T19" s="144"/>
      <c r="U19" s="144"/>
      <c r="V19" s="144"/>
      <c r="W19" s="143">
        <v>3.7181818181818178</v>
      </c>
      <c r="X19" s="143">
        <v>3.2727272727272725</v>
      </c>
      <c r="Y19" s="143">
        <v>2.6454545454545455</v>
      </c>
      <c r="Z19" s="143">
        <v>0</v>
      </c>
      <c r="AA19" s="143">
        <v>0</v>
      </c>
      <c r="AB19" s="143">
        <v>0</v>
      </c>
      <c r="AC19" s="143">
        <v>3.7181818181818178</v>
      </c>
      <c r="AD19" s="143">
        <v>3.2727272727272725</v>
      </c>
      <c r="AE19" s="143">
        <v>2.6454545454545455</v>
      </c>
      <c r="AF19" s="143">
        <v>0</v>
      </c>
      <c r="AG19" s="143">
        <v>0</v>
      </c>
      <c r="AH19" s="143">
        <v>0</v>
      </c>
      <c r="AI19" s="20"/>
      <c r="AJ19" s="20"/>
      <c r="AK19" s="20"/>
      <c r="AL19" s="20"/>
      <c r="AM19" s="20"/>
      <c r="AN19" s="20"/>
      <c r="AO19" s="30" t="s">
        <v>145</v>
      </c>
      <c r="AP19" s="30"/>
      <c r="AQ19" s="30">
        <v>3</v>
      </c>
      <c r="AR19" s="30">
        <v>3</v>
      </c>
      <c r="AS19" s="30"/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/>
      <c r="BC19" s="30"/>
      <c r="BD19" s="30">
        <v>0</v>
      </c>
      <c r="BE19" s="30">
        <v>0</v>
      </c>
      <c r="BF19" s="30">
        <v>12</v>
      </c>
      <c r="BG19" s="30" t="s">
        <v>28</v>
      </c>
      <c r="BH19" s="30">
        <v>0</v>
      </c>
      <c r="BI19" s="30" t="s">
        <v>145</v>
      </c>
      <c r="BJ19" s="30"/>
      <c r="BK19" s="30"/>
      <c r="BL19" s="27"/>
      <c r="BM19" s="20"/>
      <c r="BN19" s="30"/>
      <c r="BO19" s="30" t="s">
        <v>146</v>
      </c>
      <c r="BP19" s="160"/>
      <c r="BQ19" s="145" t="s">
        <v>243</v>
      </c>
    </row>
    <row r="20" spans="1:69" x14ac:dyDescent="0.2">
      <c r="B20" s="19">
        <v>44498</v>
      </c>
      <c r="C20" s="19" t="s">
        <v>141</v>
      </c>
      <c r="D20" s="19" t="s">
        <v>150</v>
      </c>
      <c r="E20" s="19">
        <v>44403</v>
      </c>
      <c r="F20" s="19" t="s">
        <v>193</v>
      </c>
      <c r="G20" s="19" t="s">
        <v>194</v>
      </c>
      <c r="H20" s="143">
        <v>65.72727272727272</v>
      </c>
      <c r="I20" s="143"/>
      <c r="J20" s="143"/>
      <c r="K20" s="28" t="s">
        <v>144</v>
      </c>
      <c r="L20" s="144">
        <v>12000</v>
      </c>
      <c r="M20" s="144">
        <v>18000</v>
      </c>
      <c r="N20" s="144">
        <v>30000</v>
      </c>
      <c r="O20" s="144">
        <v>60000</v>
      </c>
      <c r="P20" s="144">
        <v>300000</v>
      </c>
      <c r="Q20" s="146"/>
      <c r="R20" s="146"/>
      <c r="S20" s="146"/>
      <c r="T20" s="146"/>
      <c r="U20" s="146"/>
      <c r="V20" s="146"/>
      <c r="W20" s="143">
        <v>4.6545454545454543</v>
      </c>
      <c r="X20" s="143">
        <v>4.0999999999999996</v>
      </c>
      <c r="Y20" s="143">
        <v>4.0999999999999996</v>
      </c>
      <c r="Z20" s="143">
        <v>4.0999999999999996</v>
      </c>
      <c r="AA20" s="143">
        <v>4.0999999999999996</v>
      </c>
      <c r="AB20" s="143">
        <v>3.3</v>
      </c>
      <c r="AC20" s="143">
        <v>4.6545454545454543</v>
      </c>
      <c r="AD20" s="143">
        <v>4.0999999999999996</v>
      </c>
      <c r="AE20" s="143">
        <v>4.0999999999999996</v>
      </c>
      <c r="AF20" s="143">
        <v>4.0999999999999996</v>
      </c>
      <c r="AG20" s="143">
        <v>4.0999999999999996</v>
      </c>
      <c r="AH20" s="143">
        <v>3.3</v>
      </c>
      <c r="AI20" s="20"/>
      <c r="AJ20" s="20"/>
      <c r="AK20" s="20"/>
      <c r="AL20" s="20"/>
      <c r="AM20" s="20"/>
      <c r="AN20" s="20"/>
      <c r="AO20" s="30" t="s">
        <v>145</v>
      </c>
      <c r="AP20" s="30"/>
      <c r="AQ20" s="30">
        <v>3</v>
      </c>
      <c r="AR20" s="30">
        <v>3</v>
      </c>
      <c r="AS20" s="30"/>
      <c r="AT20" s="30">
        <v>0</v>
      </c>
      <c r="AU20" s="30">
        <v>15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/>
      <c r="BC20" s="30"/>
      <c r="BD20" s="30">
        <v>0</v>
      </c>
      <c r="BE20" s="30">
        <v>0</v>
      </c>
      <c r="BF20" s="30">
        <v>0</v>
      </c>
      <c r="BG20" s="30" t="s">
        <v>145</v>
      </c>
      <c r="BH20" s="30">
        <v>0</v>
      </c>
      <c r="BI20" s="30" t="s">
        <v>145</v>
      </c>
      <c r="BJ20" s="30"/>
      <c r="BK20" s="30"/>
      <c r="BL20" s="27"/>
      <c r="BM20" s="20"/>
      <c r="BN20" s="30"/>
      <c r="BO20" s="30" t="s">
        <v>146</v>
      </c>
      <c r="BP20" s="160"/>
      <c r="BQ20" s="145" t="s">
        <v>244</v>
      </c>
    </row>
    <row r="21" spans="1:69" x14ac:dyDescent="0.2">
      <c r="A21" s="20"/>
      <c r="B21" s="19">
        <v>44498</v>
      </c>
      <c r="C21" s="19" t="s">
        <v>141</v>
      </c>
      <c r="D21" s="19" t="s">
        <v>150</v>
      </c>
      <c r="E21" s="19">
        <v>44490</v>
      </c>
      <c r="F21" s="19" t="s">
        <v>218</v>
      </c>
      <c r="G21" s="19" t="s">
        <v>219</v>
      </c>
      <c r="H21" s="143">
        <v>65</v>
      </c>
      <c r="I21" s="143"/>
      <c r="J21" s="143"/>
      <c r="K21" s="28" t="s">
        <v>144</v>
      </c>
      <c r="L21" s="144">
        <v>12000</v>
      </c>
      <c r="M21" s="144">
        <v>18000</v>
      </c>
      <c r="N21" s="144">
        <v>30000</v>
      </c>
      <c r="O21" s="144">
        <v>60000</v>
      </c>
      <c r="P21" s="144">
        <v>300000</v>
      </c>
      <c r="Q21" s="146"/>
      <c r="R21" s="146"/>
      <c r="S21" s="146"/>
      <c r="T21" s="146"/>
      <c r="U21" s="146"/>
      <c r="V21" s="146"/>
      <c r="W21" s="143">
        <v>3.19</v>
      </c>
      <c r="X21" s="143">
        <v>3.19</v>
      </c>
      <c r="Y21" s="143">
        <v>3.19</v>
      </c>
      <c r="Z21" s="143">
        <v>3.19</v>
      </c>
      <c r="AA21" s="143">
        <v>3.19</v>
      </c>
      <c r="AB21" s="143">
        <v>3.19</v>
      </c>
      <c r="AC21" s="143">
        <v>3.19</v>
      </c>
      <c r="AD21" s="143">
        <v>3.19</v>
      </c>
      <c r="AE21" s="143">
        <v>3.19</v>
      </c>
      <c r="AF21" s="143">
        <v>3.19</v>
      </c>
      <c r="AG21" s="143">
        <v>3.19</v>
      </c>
      <c r="AH21" s="143">
        <v>3.19</v>
      </c>
      <c r="AI21" s="20"/>
      <c r="AJ21" s="20"/>
      <c r="AK21" s="20"/>
      <c r="AL21" s="20"/>
      <c r="AM21" s="20"/>
      <c r="AN21" s="20"/>
      <c r="AO21" s="30" t="s">
        <v>145</v>
      </c>
      <c r="AP21" s="30"/>
      <c r="AQ21" s="30">
        <v>3</v>
      </c>
      <c r="AR21" s="30">
        <v>3</v>
      </c>
      <c r="AS21" s="30"/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/>
      <c r="BC21" s="30"/>
      <c r="BD21" s="30">
        <v>0</v>
      </c>
      <c r="BE21" s="30">
        <v>0</v>
      </c>
      <c r="BF21" s="30">
        <v>0</v>
      </c>
      <c r="BG21" s="30" t="s">
        <v>145</v>
      </c>
      <c r="BH21" s="30">
        <v>0</v>
      </c>
      <c r="BI21" s="30" t="s">
        <v>145</v>
      </c>
      <c r="BJ21" s="30"/>
      <c r="BK21" s="30"/>
      <c r="BL21" s="27"/>
      <c r="BM21" s="20"/>
      <c r="BN21" s="30"/>
      <c r="BO21" s="30" t="s">
        <v>146</v>
      </c>
      <c r="BP21" s="160"/>
      <c r="BQ21" s="145" t="s">
        <v>245</v>
      </c>
    </row>
    <row r="23" spans="1:69" x14ac:dyDescent="0.2">
      <c r="H23" s="237"/>
    </row>
  </sheetData>
  <sheetProtection algorithmName="SHA-512" hashValue="/wcwhsXaBMOvE9mIuIgaJjdZvbcIH6HPIEgURJ3+dYU+SKBLFYeoODM4Q4DWA7H1H/yCc450zwIllkih54cgDg==" saltValue="bMlRMlH/X0DN4UCFcRWe+A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B9AC-CFD3-C746-9096-8C1FFA9EED1B}">
  <sheetPr codeName="Sheet21"/>
  <dimension ref="A1:BR18"/>
  <sheetViews>
    <sheetView zoomScale="120" zoomScaleNormal="120" zoomScalePageLayoutView="120" workbookViewId="0">
      <selection activeCell="B2" sqref="B2:B21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19">
        <v>44293</v>
      </c>
      <c r="C2" s="19" t="s">
        <v>141</v>
      </c>
      <c r="D2" s="19" t="s">
        <v>142</v>
      </c>
      <c r="E2" s="19">
        <v>44013</v>
      </c>
      <c r="F2" s="19" t="s">
        <v>143</v>
      </c>
      <c r="G2" s="19" t="s">
        <v>151</v>
      </c>
      <c r="H2" s="143">
        <v>124.7181818181818</v>
      </c>
      <c r="I2" s="143"/>
      <c r="J2" s="143"/>
      <c r="K2" s="2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43">
        <v>2.4272727272727268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2.4272727272727268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12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45" t="s">
        <v>198</v>
      </c>
    </row>
    <row r="3" spans="1:70" x14ac:dyDescent="0.2">
      <c r="A3" s="20">
        <v>2</v>
      </c>
      <c r="B3" s="19">
        <v>44293</v>
      </c>
      <c r="C3" s="19" t="s">
        <v>141</v>
      </c>
      <c r="D3" s="19" t="s">
        <v>142</v>
      </c>
      <c r="E3" s="19">
        <v>44197</v>
      </c>
      <c r="F3" s="19" t="s">
        <v>147</v>
      </c>
      <c r="G3" s="19" t="s">
        <v>153</v>
      </c>
      <c r="H3" s="143">
        <v>105.90909090909091</v>
      </c>
      <c r="I3" s="143"/>
      <c r="J3" s="143"/>
      <c r="K3" s="28" t="s">
        <v>144</v>
      </c>
      <c r="L3" s="144">
        <v>102000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3">
        <v>2.8545454545454545</v>
      </c>
      <c r="X3" s="143">
        <v>2.2181818181818178</v>
      </c>
      <c r="Y3" s="143">
        <v>0</v>
      </c>
      <c r="Z3" s="143">
        <v>0</v>
      </c>
      <c r="AA3" s="143">
        <v>0</v>
      </c>
      <c r="AB3" s="143">
        <v>0</v>
      </c>
      <c r="AC3" s="143">
        <v>2.8545454545454545</v>
      </c>
      <c r="AD3" s="143">
        <v>2.2181818181818178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8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45" t="s">
        <v>215</v>
      </c>
    </row>
    <row r="4" spans="1:70" x14ac:dyDescent="0.2">
      <c r="A4" s="20">
        <v>3</v>
      </c>
      <c r="B4" s="19">
        <v>44293</v>
      </c>
      <c r="C4" s="19" t="s">
        <v>141</v>
      </c>
      <c r="D4" s="19" t="s">
        <v>142</v>
      </c>
      <c r="E4" s="19">
        <v>44057</v>
      </c>
      <c r="F4" s="19" t="s">
        <v>155</v>
      </c>
      <c r="G4" s="19" t="s">
        <v>156</v>
      </c>
      <c r="H4" s="143">
        <v>114.99999999999999</v>
      </c>
      <c r="I4" s="143"/>
      <c r="J4" s="143"/>
      <c r="K4" s="28" t="s">
        <v>144</v>
      </c>
      <c r="L4" s="144">
        <v>102000</v>
      </c>
      <c r="M4" s="144">
        <v>498000</v>
      </c>
      <c r="N4" s="144"/>
      <c r="O4" s="144"/>
      <c r="P4" s="144"/>
      <c r="Q4" s="144"/>
      <c r="R4" s="144"/>
      <c r="S4" s="144"/>
      <c r="T4" s="144"/>
      <c r="U4" s="144"/>
      <c r="V4" s="144"/>
      <c r="W4" s="143">
        <v>2.5545454545454542</v>
      </c>
      <c r="X4" s="143">
        <v>2.1999999999999997</v>
      </c>
      <c r="Y4" s="143">
        <v>1.9636363636363636</v>
      </c>
      <c r="Z4" s="143">
        <v>0</v>
      </c>
      <c r="AA4" s="143">
        <v>0</v>
      </c>
      <c r="AB4" s="143">
        <v>0</v>
      </c>
      <c r="AC4" s="143">
        <v>2.5545454545454542</v>
      </c>
      <c r="AD4" s="143">
        <v>2.1999999999999997</v>
      </c>
      <c r="AE4" s="143">
        <v>1.9636363636363636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45" t="s">
        <v>200</v>
      </c>
    </row>
    <row r="5" spans="1:70" x14ac:dyDescent="0.2">
      <c r="A5" s="20"/>
      <c r="B5" s="19">
        <v>44293</v>
      </c>
      <c r="C5" s="19" t="s">
        <v>141</v>
      </c>
      <c r="D5" s="19" t="s">
        <v>142</v>
      </c>
      <c r="E5" s="19">
        <v>44013</v>
      </c>
      <c r="F5" s="19" t="s">
        <v>193</v>
      </c>
      <c r="G5" s="19" t="s">
        <v>194</v>
      </c>
      <c r="H5" s="143">
        <v>115</v>
      </c>
      <c r="I5" s="143"/>
      <c r="J5" s="143"/>
      <c r="K5" s="28" t="s">
        <v>144</v>
      </c>
      <c r="L5" s="144">
        <v>102000</v>
      </c>
      <c r="M5" s="144">
        <v>498000</v>
      </c>
      <c r="N5" s="144"/>
      <c r="O5" s="144"/>
      <c r="P5" s="144"/>
      <c r="Q5" s="144"/>
      <c r="R5" s="144"/>
      <c r="S5" s="144"/>
      <c r="T5" s="144"/>
      <c r="U5" s="144"/>
      <c r="V5" s="144"/>
      <c r="W5" s="143">
        <v>2.9363636363636361</v>
      </c>
      <c r="X5" s="143">
        <v>2.5272727272727269</v>
      </c>
      <c r="Y5" s="143">
        <v>2.2636363636363637</v>
      </c>
      <c r="Z5" s="143">
        <v>0</v>
      </c>
      <c r="AA5" s="143">
        <v>0</v>
      </c>
      <c r="AB5" s="143">
        <v>0</v>
      </c>
      <c r="AC5" s="143">
        <v>2.9363636363636361</v>
      </c>
      <c r="AD5" s="143">
        <v>2.5272727272727269</v>
      </c>
      <c r="AE5" s="143">
        <v>2.2636363636363637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15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45" t="s">
        <v>201</v>
      </c>
    </row>
    <row r="6" spans="1:70" x14ac:dyDescent="0.2">
      <c r="A6" s="20"/>
      <c r="B6" s="19">
        <v>44293</v>
      </c>
      <c r="C6" s="19" t="s">
        <v>141</v>
      </c>
      <c r="D6" s="19" t="s">
        <v>142</v>
      </c>
      <c r="E6" s="19">
        <v>44270</v>
      </c>
      <c r="F6" s="19" t="s">
        <v>218</v>
      </c>
      <c r="G6" s="19" t="s">
        <v>219</v>
      </c>
      <c r="H6" s="143">
        <v>118</v>
      </c>
      <c r="I6" s="143"/>
      <c r="J6" s="143"/>
      <c r="K6" s="28" t="s">
        <v>144</v>
      </c>
      <c r="L6" s="144">
        <v>102000</v>
      </c>
      <c r="M6" s="144">
        <v>498000</v>
      </c>
      <c r="N6" s="144"/>
      <c r="O6" s="144"/>
      <c r="P6" s="144"/>
      <c r="Q6" s="144"/>
      <c r="R6" s="144"/>
      <c r="S6" s="144"/>
      <c r="T6" s="144"/>
      <c r="U6" s="144"/>
      <c r="V6" s="144"/>
      <c r="W6" s="143">
        <v>2.4</v>
      </c>
      <c r="X6" s="143">
        <v>2.4</v>
      </c>
      <c r="Y6" s="143">
        <v>2.4</v>
      </c>
      <c r="Z6" s="143">
        <v>0</v>
      </c>
      <c r="AA6" s="143">
        <v>0</v>
      </c>
      <c r="AB6" s="143">
        <v>0</v>
      </c>
      <c r="AC6" s="143">
        <v>2.4</v>
      </c>
      <c r="AD6" s="143">
        <v>2.4</v>
      </c>
      <c r="AE6" s="143">
        <v>2.4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45" t="s">
        <v>221</v>
      </c>
    </row>
    <row r="7" spans="1:70" x14ac:dyDescent="0.2">
      <c r="A7" s="20">
        <v>4</v>
      </c>
      <c r="B7" s="19">
        <v>44293</v>
      </c>
      <c r="C7" s="19" t="s">
        <v>141</v>
      </c>
      <c r="D7" s="19" t="s">
        <v>148</v>
      </c>
      <c r="E7" s="19">
        <v>44013</v>
      </c>
      <c r="F7" s="19" t="s">
        <v>143</v>
      </c>
      <c r="G7" s="19" t="s">
        <v>151</v>
      </c>
      <c r="H7" s="143">
        <v>69.61818181818181</v>
      </c>
      <c r="I7" s="143"/>
      <c r="J7" s="143"/>
      <c r="K7" s="28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43">
        <v>3.3272727272727272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3.3272727272727272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12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45" t="s">
        <v>202</v>
      </c>
    </row>
    <row r="8" spans="1:70" x14ac:dyDescent="0.2">
      <c r="A8" s="20">
        <v>5</v>
      </c>
      <c r="B8" s="19">
        <v>44293</v>
      </c>
      <c r="C8" s="19" t="s">
        <v>141</v>
      </c>
      <c r="D8" s="19" t="s">
        <v>148</v>
      </c>
      <c r="E8" s="19">
        <v>44197</v>
      </c>
      <c r="F8" s="19" t="s">
        <v>147</v>
      </c>
      <c r="G8" s="19" t="s">
        <v>153</v>
      </c>
      <c r="H8" s="143">
        <v>65.454545454545453</v>
      </c>
      <c r="I8" s="143"/>
      <c r="J8" s="143"/>
      <c r="K8" s="28" t="s">
        <v>144</v>
      </c>
      <c r="L8" s="144">
        <v>12000</v>
      </c>
      <c r="M8" s="144">
        <v>408000</v>
      </c>
      <c r="N8" s="144"/>
      <c r="O8" s="144"/>
      <c r="P8" s="144"/>
      <c r="Q8" s="144"/>
      <c r="R8" s="144"/>
      <c r="S8" s="144"/>
      <c r="T8" s="144"/>
      <c r="U8" s="144"/>
      <c r="V8" s="144"/>
      <c r="W8" s="143">
        <v>3.9363636363636361</v>
      </c>
      <c r="X8" s="143">
        <v>3.4</v>
      </c>
      <c r="Y8" s="143">
        <v>2.7272727272727271</v>
      </c>
      <c r="Z8" s="143">
        <v>0</v>
      </c>
      <c r="AA8" s="143">
        <v>0</v>
      </c>
      <c r="AB8" s="143">
        <v>0</v>
      </c>
      <c r="AC8" s="143">
        <v>3.9363636363636361</v>
      </c>
      <c r="AD8" s="143">
        <v>3.4</v>
      </c>
      <c r="AE8" s="143">
        <v>2.7272727272727271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8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12</v>
      </c>
      <c r="BG8" s="30" t="s">
        <v>28</v>
      </c>
      <c r="BH8" s="30">
        <v>12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45" t="s">
        <v>214</v>
      </c>
    </row>
    <row r="9" spans="1:70" x14ac:dyDescent="0.2">
      <c r="A9" s="20">
        <v>6</v>
      </c>
      <c r="B9" s="19">
        <v>44293</v>
      </c>
      <c r="C9" s="19" t="s">
        <v>141</v>
      </c>
      <c r="D9" s="19" t="s">
        <v>148</v>
      </c>
      <c r="E9" s="19">
        <v>44013</v>
      </c>
      <c r="F9" s="19" t="s">
        <v>155</v>
      </c>
      <c r="G9" s="19" t="s">
        <v>156</v>
      </c>
      <c r="H9" s="143">
        <v>70</v>
      </c>
      <c r="I9" s="143"/>
      <c r="J9" s="143"/>
      <c r="K9" s="28" t="s">
        <v>144</v>
      </c>
      <c r="L9" s="144">
        <v>12000</v>
      </c>
      <c r="M9" s="144">
        <v>18000</v>
      </c>
      <c r="N9" s="144">
        <v>30000</v>
      </c>
      <c r="O9" s="144">
        <v>60000</v>
      </c>
      <c r="P9" s="146"/>
      <c r="Q9" s="146"/>
      <c r="R9" s="146"/>
      <c r="S9" s="146"/>
      <c r="T9" s="146"/>
      <c r="U9" s="146"/>
      <c r="V9" s="146"/>
      <c r="W9" s="143">
        <v>3.5</v>
      </c>
      <c r="X9" s="143">
        <v>3.1545454545454543</v>
      </c>
      <c r="Y9" s="143">
        <v>3.0545454545454542</v>
      </c>
      <c r="Z9" s="143">
        <v>3</v>
      </c>
      <c r="AA9" s="143">
        <v>2.5999999999999996</v>
      </c>
      <c r="AB9" s="143">
        <v>0</v>
      </c>
      <c r="AC9" s="143">
        <v>3.5</v>
      </c>
      <c r="AD9" s="143">
        <v>3.1545454545454543</v>
      </c>
      <c r="AE9" s="143">
        <v>3.0545454545454542</v>
      </c>
      <c r="AF9" s="143">
        <v>3</v>
      </c>
      <c r="AG9" s="143">
        <v>2.5999999999999996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45" t="s">
        <v>204</v>
      </c>
    </row>
    <row r="10" spans="1:70" x14ac:dyDescent="0.2">
      <c r="A10" s="20"/>
      <c r="B10" s="19">
        <v>44293</v>
      </c>
      <c r="C10" s="19" t="s">
        <v>141</v>
      </c>
      <c r="D10" s="19" t="s">
        <v>148</v>
      </c>
      <c r="E10" s="19">
        <v>44013</v>
      </c>
      <c r="F10" s="19" t="s">
        <v>193</v>
      </c>
      <c r="G10" s="19" t="s">
        <v>194</v>
      </c>
      <c r="H10" s="143">
        <v>70</v>
      </c>
      <c r="I10" s="143"/>
      <c r="J10" s="143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146"/>
      <c r="R10" s="146"/>
      <c r="S10" s="146"/>
      <c r="T10" s="146"/>
      <c r="U10" s="146"/>
      <c r="V10" s="146"/>
      <c r="W10" s="143">
        <v>4.1363636363636358</v>
      </c>
      <c r="X10" s="143">
        <v>3.836363636363636</v>
      </c>
      <c r="Y10" s="143">
        <v>3.8181818181818179</v>
      </c>
      <c r="Z10" s="143">
        <v>3.6727272727272724</v>
      </c>
      <c r="AA10" s="143">
        <v>3.5999999999999996</v>
      </c>
      <c r="AB10" s="143">
        <v>3.5999999999999996</v>
      </c>
      <c r="AC10" s="143">
        <v>4.1363636363636358</v>
      </c>
      <c r="AD10" s="143">
        <v>3.836363636363636</v>
      </c>
      <c r="AE10" s="143">
        <v>3.8181818181818179</v>
      </c>
      <c r="AF10" s="143">
        <v>3.6727272727272724</v>
      </c>
      <c r="AG10" s="143">
        <v>3.5999999999999996</v>
      </c>
      <c r="AH10" s="143">
        <v>3.5999999999999996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15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45" t="s">
        <v>205</v>
      </c>
    </row>
    <row r="11" spans="1:70" x14ac:dyDescent="0.2">
      <c r="A11" s="20"/>
      <c r="B11" s="19">
        <v>44293</v>
      </c>
      <c r="C11" s="19" t="s">
        <v>141</v>
      </c>
      <c r="D11" s="19" t="s">
        <v>148</v>
      </c>
      <c r="E11" s="19">
        <v>44270</v>
      </c>
      <c r="F11" s="19" t="s">
        <v>218</v>
      </c>
      <c r="G11" s="19" t="s">
        <v>219</v>
      </c>
      <c r="H11" s="143">
        <v>65</v>
      </c>
      <c r="I11" s="143"/>
      <c r="J11" s="143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146"/>
      <c r="R11" s="146"/>
      <c r="S11" s="146"/>
      <c r="T11" s="146"/>
      <c r="U11" s="146"/>
      <c r="V11" s="146"/>
      <c r="W11" s="143">
        <v>3.19</v>
      </c>
      <c r="X11" s="143">
        <v>3.19</v>
      </c>
      <c r="Y11" s="143">
        <v>3.19</v>
      </c>
      <c r="Z11" s="143">
        <v>3.19</v>
      </c>
      <c r="AA11" s="143">
        <v>3.19</v>
      </c>
      <c r="AB11" s="143">
        <v>3.19</v>
      </c>
      <c r="AC11" s="143">
        <v>3.19</v>
      </c>
      <c r="AD11" s="143">
        <v>3.19</v>
      </c>
      <c r="AE11" s="143">
        <v>3.19</v>
      </c>
      <c r="AF11" s="143">
        <v>3.19</v>
      </c>
      <c r="AG11" s="143">
        <v>3.19</v>
      </c>
      <c r="AH11" s="143">
        <v>3.19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45" t="s">
        <v>220</v>
      </c>
    </row>
    <row r="12" spans="1:70" x14ac:dyDescent="0.2">
      <c r="A12" s="20">
        <v>7</v>
      </c>
      <c r="B12" s="19">
        <v>44293</v>
      </c>
      <c r="C12" s="19" t="s">
        <v>141</v>
      </c>
      <c r="D12" s="19" t="s">
        <v>149</v>
      </c>
      <c r="E12" s="19">
        <v>44197</v>
      </c>
      <c r="F12" s="19" t="s">
        <v>147</v>
      </c>
      <c r="G12" s="19" t="s">
        <v>153</v>
      </c>
      <c r="H12" s="143">
        <v>63.636363636363633</v>
      </c>
      <c r="I12" s="143"/>
      <c r="J12" s="143"/>
      <c r="K12" s="28" t="s">
        <v>144</v>
      </c>
      <c r="L12" s="144">
        <v>12000</v>
      </c>
      <c r="M12" s="144">
        <v>408000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3">
        <v>4.1545454545454543</v>
      </c>
      <c r="X12" s="143">
        <v>3.4818181818181815</v>
      </c>
      <c r="Y12" s="143">
        <v>2.7272727272727271</v>
      </c>
      <c r="Z12" s="143">
        <v>0</v>
      </c>
      <c r="AA12" s="143">
        <v>0</v>
      </c>
      <c r="AB12" s="143">
        <v>0</v>
      </c>
      <c r="AC12" s="143">
        <v>4.1545454545454543</v>
      </c>
      <c r="AD12" s="143">
        <v>3.4818181818181815</v>
      </c>
      <c r="AE12" s="143">
        <v>2.7272727272727271</v>
      </c>
      <c r="AF12" s="143">
        <v>0</v>
      </c>
      <c r="AG12" s="143">
        <v>0</v>
      </c>
      <c r="AH12" s="143">
        <v>0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8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12</v>
      </c>
      <c r="BG12" s="30" t="s">
        <v>28</v>
      </c>
      <c r="BH12" s="30">
        <v>12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45" t="s">
        <v>216</v>
      </c>
    </row>
    <row r="13" spans="1:70" x14ac:dyDescent="0.2">
      <c r="A13" s="20">
        <v>8</v>
      </c>
      <c r="B13" s="19">
        <v>44293</v>
      </c>
      <c r="C13" s="19" t="s">
        <v>141</v>
      </c>
      <c r="D13" s="19" t="s">
        <v>150</v>
      </c>
      <c r="E13" s="19">
        <v>44013</v>
      </c>
      <c r="F13" s="19" t="s">
        <v>143</v>
      </c>
      <c r="G13" s="19" t="s">
        <v>151</v>
      </c>
      <c r="H13" s="143">
        <v>69.61818181818181</v>
      </c>
      <c r="I13" s="143"/>
      <c r="J13" s="143"/>
      <c r="K13" s="2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43">
        <v>3.3272727272727272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3.3272727272727272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12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45" t="s">
        <v>207</v>
      </c>
    </row>
    <row r="14" spans="1:70" x14ac:dyDescent="0.2">
      <c r="A14" s="20">
        <v>9</v>
      </c>
      <c r="B14" s="19">
        <v>44293</v>
      </c>
      <c r="C14" s="19" t="s">
        <v>141</v>
      </c>
      <c r="D14" s="19" t="s">
        <v>150</v>
      </c>
      <c r="E14" s="19">
        <v>44197</v>
      </c>
      <c r="F14" s="19" t="s">
        <v>147</v>
      </c>
      <c r="G14" s="19" t="s">
        <v>153</v>
      </c>
      <c r="H14" s="143">
        <v>57.27</v>
      </c>
      <c r="I14" s="143"/>
      <c r="J14" s="143"/>
      <c r="K14" s="28"/>
      <c r="L14" s="54"/>
      <c r="M14" s="54"/>
      <c r="N14" s="144"/>
      <c r="O14" s="144"/>
      <c r="P14" s="144"/>
      <c r="Q14" s="144"/>
      <c r="R14" s="144"/>
      <c r="S14" s="144"/>
      <c r="T14" s="144"/>
      <c r="U14" s="144"/>
      <c r="V14" s="144"/>
      <c r="W14" s="143">
        <v>3.27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3.27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0</v>
      </c>
      <c r="AU14" s="30">
        <v>8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12</v>
      </c>
      <c r="BG14" s="30" t="s">
        <v>28</v>
      </c>
      <c r="BH14" s="30">
        <v>12</v>
      </c>
      <c r="BI14" s="30" t="s">
        <v>145</v>
      </c>
      <c r="BJ14" s="30"/>
      <c r="BK14" s="30"/>
      <c r="BL14" s="27"/>
      <c r="BM14" s="20"/>
      <c r="BN14" s="30"/>
      <c r="BO14" s="30" t="s">
        <v>146</v>
      </c>
      <c r="BP14" s="160"/>
      <c r="BQ14" s="145" t="s">
        <v>217</v>
      </c>
    </row>
    <row r="15" spans="1:70" x14ac:dyDescent="0.2">
      <c r="B15" s="19">
        <v>44293</v>
      </c>
      <c r="C15" s="19" t="s">
        <v>141</v>
      </c>
      <c r="D15" s="19" t="s">
        <v>150</v>
      </c>
      <c r="E15" s="19">
        <v>44013</v>
      </c>
      <c r="F15" s="19" t="s">
        <v>193</v>
      </c>
      <c r="G15" s="19" t="s">
        <v>194</v>
      </c>
      <c r="H15" s="143">
        <v>70</v>
      </c>
      <c r="I15" s="143"/>
      <c r="J15" s="143"/>
      <c r="K15" s="28" t="s">
        <v>144</v>
      </c>
      <c r="L15" s="144">
        <v>12000</v>
      </c>
      <c r="M15" s="144">
        <v>18000</v>
      </c>
      <c r="N15" s="144">
        <v>30000</v>
      </c>
      <c r="O15" s="144">
        <v>60000</v>
      </c>
      <c r="P15" s="144">
        <v>300000</v>
      </c>
      <c r="Q15" s="146"/>
      <c r="R15" s="146"/>
      <c r="S15" s="146"/>
      <c r="T15" s="146"/>
      <c r="U15" s="146"/>
      <c r="V15" s="146"/>
      <c r="W15" s="143">
        <v>4.1363636363636358</v>
      </c>
      <c r="X15" s="143">
        <v>3.836363636363636</v>
      </c>
      <c r="Y15" s="143">
        <v>3.8181818181818179</v>
      </c>
      <c r="Z15" s="143">
        <v>3.6727272727272724</v>
      </c>
      <c r="AA15" s="143">
        <v>3.5999999999999996</v>
      </c>
      <c r="AB15" s="143">
        <v>3.5999999999999996</v>
      </c>
      <c r="AC15" s="143">
        <v>4.1363636363636358</v>
      </c>
      <c r="AD15" s="143">
        <v>3.836363636363636</v>
      </c>
      <c r="AE15" s="143">
        <v>3.8181818181818179</v>
      </c>
      <c r="AF15" s="143">
        <v>3.6727272727272724</v>
      </c>
      <c r="AG15" s="143">
        <v>3.5999999999999996</v>
      </c>
      <c r="AH15" s="143">
        <v>3.5999999999999996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15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/>
      <c r="BM15" s="20"/>
      <c r="BN15" s="30"/>
      <c r="BO15" s="30" t="s">
        <v>146</v>
      </c>
      <c r="BP15" s="160"/>
      <c r="BQ15" s="145" t="s">
        <v>209</v>
      </c>
    </row>
    <row r="18" spans="8:8" x14ac:dyDescent="0.2">
      <c r="H18" s="237"/>
    </row>
  </sheetData>
  <sheetProtection algorithmName="SHA-512" hashValue="9Te8msOf7eNTyJArB6rxbipVP46C61kjOnnW+1YkMnnn05VQIbY1LO2I67m7aWJXdtyiqR3aWpiIu/iQ7wqygA==" saltValue="Q7Deu5PPC4fKf17WCk0pkg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43AE-A2F2-7F44-A7EE-DA40ECE6A210}">
  <sheetPr codeName="Sheet18"/>
  <dimension ref="A1:BR18"/>
  <sheetViews>
    <sheetView zoomScale="120" zoomScaleNormal="120" zoomScalePageLayoutView="120" workbookViewId="0">
      <selection activeCell="B2" sqref="B2:B15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19">
        <v>44124</v>
      </c>
      <c r="C2" s="19" t="s">
        <v>141</v>
      </c>
      <c r="D2" s="19" t="s">
        <v>142</v>
      </c>
      <c r="E2" s="19">
        <v>44013</v>
      </c>
      <c r="F2" s="19" t="s">
        <v>143</v>
      </c>
      <c r="G2" s="19" t="s">
        <v>151</v>
      </c>
      <c r="H2" s="143">
        <v>124.7181818181818</v>
      </c>
      <c r="I2" s="143"/>
      <c r="J2" s="143"/>
      <c r="K2" s="2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43">
        <v>2.4272727272727268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2.4272727272727268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12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45" t="s">
        <v>198</v>
      </c>
    </row>
    <row r="3" spans="1:70" x14ac:dyDescent="0.2">
      <c r="A3" s="20">
        <v>2</v>
      </c>
      <c r="B3" s="19">
        <v>44124</v>
      </c>
      <c r="C3" s="19" t="s">
        <v>141</v>
      </c>
      <c r="D3" s="19" t="s">
        <v>142</v>
      </c>
      <c r="E3" s="19">
        <v>44027</v>
      </c>
      <c r="F3" s="19" t="s">
        <v>147</v>
      </c>
      <c r="G3" s="19" t="s">
        <v>153</v>
      </c>
      <c r="H3" s="143">
        <v>105.90909090909091</v>
      </c>
      <c r="I3" s="143"/>
      <c r="J3" s="143"/>
      <c r="K3" s="28" t="s">
        <v>144</v>
      </c>
      <c r="L3" s="144">
        <v>102000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3">
        <v>2.8545454545454545</v>
      </c>
      <c r="X3" s="143">
        <v>2.2181818181818178</v>
      </c>
      <c r="Y3" s="143">
        <v>0</v>
      </c>
      <c r="Z3" s="143">
        <v>0</v>
      </c>
      <c r="AA3" s="143">
        <v>0</v>
      </c>
      <c r="AB3" s="143">
        <v>0</v>
      </c>
      <c r="AC3" s="143">
        <v>2.8545454545454545</v>
      </c>
      <c r="AD3" s="143">
        <v>2.2181818181818178</v>
      </c>
      <c r="AE3" s="143">
        <v>0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6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45" t="s">
        <v>199</v>
      </c>
    </row>
    <row r="4" spans="1:70" x14ac:dyDescent="0.2">
      <c r="A4" s="20">
        <v>3</v>
      </c>
      <c r="B4" s="19">
        <v>44124</v>
      </c>
      <c r="C4" s="19" t="s">
        <v>141</v>
      </c>
      <c r="D4" s="19" t="s">
        <v>142</v>
      </c>
      <c r="E4" s="19">
        <v>44057</v>
      </c>
      <c r="F4" s="19" t="s">
        <v>155</v>
      </c>
      <c r="G4" s="19" t="s">
        <v>156</v>
      </c>
      <c r="H4" s="143">
        <v>114.99999999999999</v>
      </c>
      <c r="I4" s="143"/>
      <c r="J4" s="143"/>
      <c r="K4" s="28" t="s">
        <v>144</v>
      </c>
      <c r="L4" s="144">
        <v>102000</v>
      </c>
      <c r="M4" s="144">
        <v>498000</v>
      </c>
      <c r="N4" s="144"/>
      <c r="O4" s="144"/>
      <c r="P4" s="144"/>
      <c r="Q4" s="144"/>
      <c r="R4" s="144"/>
      <c r="S4" s="144"/>
      <c r="T4" s="144"/>
      <c r="U4" s="144"/>
      <c r="V4" s="144"/>
      <c r="W4" s="143">
        <v>2.5545454545454542</v>
      </c>
      <c r="X4" s="143">
        <v>2.1999999999999997</v>
      </c>
      <c r="Y4" s="143">
        <v>1.9636363636363636</v>
      </c>
      <c r="Z4" s="143">
        <v>0</v>
      </c>
      <c r="AA4" s="143">
        <v>0</v>
      </c>
      <c r="AB4" s="143">
        <v>0</v>
      </c>
      <c r="AC4" s="143">
        <v>2.5545454545454542</v>
      </c>
      <c r="AD4" s="143">
        <v>2.1999999999999997</v>
      </c>
      <c r="AE4" s="143">
        <v>1.9636363636363636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45" t="s">
        <v>200</v>
      </c>
    </row>
    <row r="5" spans="1:70" x14ac:dyDescent="0.2">
      <c r="A5" s="20"/>
      <c r="B5" s="19">
        <v>44124</v>
      </c>
      <c r="C5" s="19" t="s">
        <v>141</v>
      </c>
      <c r="D5" s="19" t="s">
        <v>142</v>
      </c>
      <c r="E5" s="19">
        <v>44013</v>
      </c>
      <c r="F5" s="19" t="s">
        <v>193</v>
      </c>
      <c r="G5" s="19" t="s">
        <v>194</v>
      </c>
      <c r="H5" s="143">
        <v>115</v>
      </c>
      <c r="I5" s="143"/>
      <c r="J5" s="143"/>
      <c r="K5" s="28" t="s">
        <v>144</v>
      </c>
      <c r="L5" s="144">
        <v>102000</v>
      </c>
      <c r="M5" s="144">
        <v>498000</v>
      </c>
      <c r="N5" s="144"/>
      <c r="O5" s="144"/>
      <c r="P5" s="144"/>
      <c r="Q5" s="144"/>
      <c r="R5" s="144"/>
      <c r="S5" s="144"/>
      <c r="T5" s="144"/>
      <c r="U5" s="144"/>
      <c r="V5" s="144"/>
      <c r="W5" s="143">
        <v>2.9363636363636361</v>
      </c>
      <c r="X5" s="143">
        <v>2.5272727272727269</v>
      </c>
      <c r="Y5" s="143">
        <v>2.2636363636363637</v>
      </c>
      <c r="Z5" s="143">
        <v>0</v>
      </c>
      <c r="AA5" s="143">
        <v>0</v>
      </c>
      <c r="AB5" s="143">
        <v>0</v>
      </c>
      <c r="AC5" s="143">
        <v>2.9363636363636361</v>
      </c>
      <c r="AD5" s="143">
        <v>2.5272727272727269</v>
      </c>
      <c r="AE5" s="143">
        <v>2.2636363636363637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15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45" t="s">
        <v>201</v>
      </c>
    </row>
    <row r="6" spans="1:70" x14ac:dyDescent="0.2">
      <c r="A6" s="20"/>
      <c r="B6" s="19">
        <v>44124</v>
      </c>
      <c r="C6" s="19" t="s">
        <v>141</v>
      </c>
      <c r="D6" s="19" t="s">
        <v>142</v>
      </c>
      <c r="E6" s="19">
        <v>44106</v>
      </c>
      <c r="F6" s="19" t="s">
        <v>210</v>
      </c>
      <c r="G6" s="19" t="s">
        <v>211</v>
      </c>
      <c r="H6" s="143">
        <v>114.45454545454545</v>
      </c>
      <c r="I6" s="143"/>
      <c r="J6" s="143"/>
      <c r="K6" s="28" t="s">
        <v>144</v>
      </c>
      <c r="L6" s="144">
        <v>102000</v>
      </c>
      <c r="M6" s="144">
        <v>498000</v>
      </c>
      <c r="N6" s="144"/>
      <c r="O6" s="144"/>
      <c r="P6" s="144"/>
      <c r="Q6" s="144"/>
      <c r="R6" s="144"/>
      <c r="S6" s="144"/>
      <c r="T6" s="144"/>
      <c r="U6" s="144"/>
      <c r="V6" s="144"/>
      <c r="W6" s="143">
        <v>2.9818181818181815</v>
      </c>
      <c r="X6" s="143">
        <v>2.5090909090909088</v>
      </c>
      <c r="Y6" s="143">
        <v>2.3090909090909091</v>
      </c>
      <c r="Z6" s="143">
        <v>0</v>
      </c>
      <c r="AA6" s="143">
        <v>0</v>
      </c>
      <c r="AB6" s="143">
        <v>0</v>
      </c>
      <c r="AC6" s="143">
        <v>2.9818181818181815</v>
      </c>
      <c r="AD6" s="143">
        <v>2.5090909090909088</v>
      </c>
      <c r="AE6" s="143">
        <v>2.3090909090909091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15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0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45" t="s">
        <v>212</v>
      </c>
    </row>
    <row r="7" spans="1:70" x14ac:dyDescent="0.2">
      <c r="A7" s="20">
        <v>4</v>
      </c>
      <c r="B7" s="19">
        <v>44124</v>
      </c>
      <c r="C7" s="19" t="s">
        <v>141</v>
      </c>
      <c r="D7" s="19" t="s">
        <v>148</v>
      </c>
      <c r="E7" s="19">
        <v>44013</v>
      </c>
      <c r="F7" s="19" t="s">
        <v>143</v>
      </c>
      <c r="G7" s="19" t="s">
        <v>151</v>
      </c>
      <c r="H7" s="143">
        <v>69.61818181818181</v>
      </c>
      <c r="I7" s="143"/>
      <c r="J7" s="143"/>
      <c r="K7" s="28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43">
        <v>3.3272727272727272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3.3272727272727272</v>
      </c>
      <c r="AD7" s="143">
        <v>0</v>
      </c>
      <c r="AE7" s="143">
        <v>0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12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45" t="s">
        <v>202</v>
      </c>
    </row>
    <row r="8" spans="1:70" x14ac:dyDescent="0.2">
      <c r="A8" s="20">
        <v>5</v>
      </c>
      <c r="B8" s="19">
        <v>44124</v>
      </c>
      <c r="C8" s="19" t="s">
        <v>141</v>
      </c>
      <c r="D8" s="19" t="s">
        <v>148</v>
      </c>
      <c r="E8" s="19">
        <v>44027</v>
      </c>
      <c r="F8" s="19" t="s">
        <v>147</v>
      </c>
      <c r="G8" s="19" t="s">
        <v>153</v>
      </c>
      <c r="H8" s="143">
        <v>65.454545454545453</v>
      </c>
      <c r="I8" s="143"/>
      <c r="J8" s="143"/>
      <c r="K8" s="28" t="s">
        <v>144</v>
      </c>
      <c r="L8" s="144">
        <v>12000</v>
      </c>
      <c r="M8" s="144">
        <v>408000</v>
      </c>
      <c r="N8" s="144"/>
      <c r="O8" s="144"/>
      <c r="P8" s="144"/>
      <c r="Q8" s="144"/>
      <c r="R8" s="144"/>
      <c r="S8" s="144"/>
      <c r="T8" s="144"/>
      <c r="U8" s="144"/>
      <c r="V8" s="144"/>
      <c r="W8" s="143">
        <v>3.9363636363636361</v>
      </c>
      <c r="X8" s="143">
        <v>3.4</v>
      </c>
      <c r="Y8" s="143">
        <v>2.7272727272727271</v>
      </c>
      <c r="Z8" s="143">
        <v>0</v>
      </c>
      <c r="AA8" s="143">
        <v>0</v>
      </c>
      <c r="AB8" s="143">
        <v>0</v>
      </c>
      <c r="AC8" s="143">
        <v>3.9363636363636361</v>
      </c>
      <c r="AD8" s="143">
        <v>3.4</v>
      </c>
      <c r="AE8" s="143">
        <v>2.7272727272727271</v>
      </c>
      <c r="AF8" s="143">
        <v>0</v>
      </c>
      <c r="AG8" s="143">
        <v>0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6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12</v>
      </c>
      <c r="BG8" s="30" t="s">
        <v>28</v>
      </c>
      <c r="BH8" s="30">
        <v>12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45" t="s">
        <v>203</v>
      </c>
    </row>
    <row r="9" spans="1:70" x14ac:dyDescent="0.2">
      <c r="A9" s="20">
        <v>6</v>
      </c>
      <c r="B9" s="19">
        <v>44124</v>
      </c>
      <c r="C9" s="19" t="s">
        <v>141</v>
      </c>
      <c r="D9" s="19" t="s">
        <v>148</v>
      </c>
      <c r="E9" s="19">
        <v>44013</v>
      </c>
      <c r="F9" s="19" t="s">
        <v>155</v>
      </c>
      <c r="G9" s="19" t="s">
        <v>156</v>
      </c>
      <c r="H9" s="143">
        <v>70</v>
      </c>
      <c r="I9" s="143"/>
      <c r="J9" s="143"/>
      <c r="K9" s="28" t="s">
        <v>144</v>
      </c>
      <c r="L9" s="144">
        <v>12000</v>
      </c>
      <c r="M9" s="144">
        <v>18000</v>
      </c>
      <c r="N9" s="144">
        <v>30000</v>
      </c>
      <c r="O9" s="144">
        <v>60000</v>
      </c>
      <c r="P9" s="146"/>
      <c r="Q9" s="146"/>
      <c r="R9" s="146"/>
      <c r="S9" s="146"/>
      <c r="T9" s="146"/>
      <c r="U9" s="146"/>
      <c r="V9" s="146"/>
      <c r="W9" s="143">
        <v>3.5</v>
      </c>
      <c r="X9" s="143">
        <v>3.1545454545454543</v>
      </c>
      <c r="Y9" s="143">
        <v>3.0545454545454542</v>
      </c>
      <c r="Z9" s="143">
        <v>3</v>
      </c>
      <c r="AA9" s="143">
        <v>2.5999999999999996</v>
      </c>
      <c r="AB9" s="143">
        <v>0</v>
      </c>
      <c r="AC9" s="143">
        <v>3.5</v>
      </c>
      <c r="AD9" s="143">
        <v>3.1545454545454543</v>
      </c>
      <c r="AE9" s="143">
        <v>3.0545454545454542</v>
      </c>
      <c r="AF9" s="143">
        <v>3</v>
      </c>
      <c r="AG9" s="143">
        <v>2.5999999999999996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45" t="s">
        <v>204</v>
      </c>
    </row>
    <row r="10" spans="1:70" x14ac:dyDescent="0.2">
      <c r="A10" s="20"/>
      <c r="B10" s="19">
        <v>44124</v>
      </c>
      <c r="C10" s="19" t="s">
        <v>141</v>
      </c>
      <c r="D10" s="19" t="s">
        <v>148</v>
      </c>
      <c r="E10" s="19">
        <v>44013</v>
      </c>
      <c r="F10" s="19" t="s">
        <v>193</v>
      </c>
      <c r="G10" s="19" t="s">
        <v>194</v>
      </c>
      <c r="H10" s="143">
        <v>70</v>
      </c>
      <c r="I10" s="143"/>
      <c r="J10" s="143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146"/>
      <c r="R10" s="146"/>
      <c r="S10" s="146"/>
      <c r="T10" s="146"/>
      <c r="U10" s="146"/>
      <c r="V10" s="146"/>
      <c r="W10" s="143">
        <v>4.1363636363636358</v>
      </c>
      <c r="X10" s="143">
        <v>3.836363636363636</v>
      </c>
      <c r="Y10" s="143">
        <v>3.8181818181818179</v>
      </c>
      <c r="Z10" s="143">
        <v>3.6727272727272724</v>
      </c>
      <c r="AA10" s="143">
        <v>3.5999999999999996</v>
      </c>
      <c r="AB10" s="143">
        <v>3.5999999999999996</v>
      </c>
      <c r="AC10" s="143">
        <v>4.1363636363636358</v>
      </c>
      <c r="AD10" s="143">
        <v>3.836363636363636</v>
      </c>
      <c r="AE10" s="143">
        <v>3.8181818181818179</v>
      </c>
      <c r="AF10" s="143">
        <v>3.6727272727272724</v>
      </c>
      <c r="AG10" s="143">
        <v>3.5999999999999996</v>
      </c>
      <c r="AH10" s="143">
        <v>3.5999999999999996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15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0</v>
      </c>
      <c r="BG10" s="30" t="s">
        <v>145</v>
      </c>
      <c r="BH10" s="30">
        <v>0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45" t="s">
        <v>205</v>
      </c>
    </row>
    <row r="11" spans="1:70" x14ac:dyDescent="0.2">
      <c r="A11" s="20"/>
      <c r="B11" s="19">
        <v>44124</v>
      </c>
      <c r="C11" s="19" t="s">
        <v>141</v>
      </c>
      <c r="D11" s="19" t="s">
        <v>148</v>
      </c>
      <c r="E11" s="19">
        <v>44106</v>
      </c>
      <c r="F11" s="19" t="s">
        <v>210</v>
      </c>
      <c r="G11" s="19" t="s">
        <v>211</v>
      </c>
      <c r="H11" s="143">
        <v>65</v>
      </c>
      <c r="I11" s="143"/>
      <c r="J11" s="143"/>
      <c r="K11" s="28" t="s">
        <v>144</v>
      </c>
      <c r="L11" s="144">
        <v>12000</v>
      </c>
      <c r="M11" s="144">
        <v>18000</v>
      </c>
      <c r="N11" s="144">
        <v>30000</v>
      </c>
      <c r="O11" s="144">
        <v>60000</v>
      </c>
      <c r="P11" s="144">
        <v>300000</v>
      </c>
      <c r="Q11" s="146"/>
      <c r="R11" s="146"/>
      <c r="S11" s="146"/>
      <c r="T11" s="146"/>
      <c r="U11" s="146"/>
      <c r="V11" s="146"/>
      <c r="W11" s="143">
        <v>4.6181818181818182</v>
      </c>
      <c r="X11" s="143">
        <v>3.9</v>
      </c>
      <c r="Y11" s="143">
        <v>3.9</v>
      </c>
      <c r="Z11" s="143">
        <v>3.9</v>
      </c>
      <c r="AA11" s="143">
        <v>3.9</v>
      </c>
      <c r="AB11" s="143">
        <v>3.1999999999999997</v>
      </c>
      <c r="AC11" s="143">
        <v>4.6181818181818182</v>
      </c>
      <c r="AD11" s="143">
        <v>3.9</v>
      </c>
      <c r="AE11" s="143">
        <v>3.9</v>
      </c>
      <c r="AF11" s="143">
        <v>3.9</v>
      </c>
      <c r="AG11" s="143">
        <v>3.9</v>
      </c>
      <c r="AH11" s="143">
        <v>3.1999999999999997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15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0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45" t="s">
        <v>213</v>
      </c>
    </row>
    <row r="12" spans="1:70" x14ac:dyDescent="0.2">
      <c r="A12" s="20">
        <v>7</v>
      </c>
      <c r="B12" s="19">
        <v>44124</v>
      </c>
      <c r="C12" s="19" t="s">
        <v>141</v>
      </c>
      <c r="D12" s="19" t="s">
        <v>149</v>
      </c>
      <c r="E12" s="19">
        <v>44027</v>
      </c>
      <c r="F12" s="19" t="s">
        <v>147</v>
      </c>
      <c r="G12" s="19" t="s">
        <v>153</v>
      </c>
      <c r="H12" s="143">
        <v>63.636363636363633</v>
      </c>
      <c r="I12" s="143"/>
      <c r="J12" s="143"/>
      <c r="K12" s="28" t="s">
        <v>144</v>
      </c>
      <c r="L12" s="144">
        <v>12000</v>
      </c>
      <c r="M12" s="144">
        <v>408000</v>
      </c>
      <c r="N12" s="144"/>
      <c r="O12" s="144"/>
      <c r="P12" s="144"/>
      <c r="Q12" s="144"/>
      <c r="R12" s="144"/>
      <c r="S12" s="144"/>
      <c r="T12" s="144"/>
      <c r="U12" s="144"/>
      <c r="V12" s="144"/>
      <c r="W12" s="143">
        <v>4.1545454545454543</v>
      </c>
      <c r="X12" s="143">
        <v>3.4818181818181815</v>
      </c>
      <c r="Y12" s="143">
        <v>2.7272727272727271</v>
      </c>
      <c r="Z12" s="143">
        <v>0</v>
      </c>
      <c r="AA12" s="143">
        <v>0</v>
      </c>
      <c r="AB12" s="143">
        <v>0</v>
      </c>
      <c r="AC12" s="143">
        <v>4.1545454545454543</v>
      </c>
      <c r="AD12" s="143">
        <v>3.4818181818181815</v>
      </c>
      <c r="AE12" s="143">
        <v>2.7272727272727271</v>
      </c>
      <c r="AF12" s="143">
        <v>0</v>
      </c>
      <c r="AG12" s="143">
        <v>0</v>
      </c>
      <c r="AH12" s="143">
        <v>0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6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12</v>
      </c>
      <c r="BG12" s="30" t="s">
        <v>28</v>
      </c>
      <c r="BH12" s="30">
        <v>12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45" t="s">
        <v>206</v>
      </c>
    </row>
    <row r="13" spans="1:70" x14ac:dyDescent="0.2">
      <c r="A13" s="20">
        <v>8</v>
      </c>
      <c r="B13" s="19">
        <v>44124</v>
      </c>
      <c r="C13" s="19" t="s">
        <v>141</v>
      </c>
      <c r="D13" s="19" t="s">
        <v>150</v>
      </c>
      <c r="E13" s="19">
        <v>44013</v>
      </c>
      <c r="F13" s="19" t="s">
        <v>143</v>
      </c>
      <c r="G13" s="19" t="s">
        <v>151</v>
      </c>
      <c r="H13" s="143">
        <v>69.61818181818181</v>
      </c>
      <c r="I13" s="143"/>
      <c r="J13" s="143"/>
      <c r="K13" s="2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43">
        <v>3.3272727272727272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3.3272727272727272</v>
      </c>
      <c r="AD13" s="143">
        <v>0</v>
      </c>
      <c r="AE13" s="143">
        <v>0</v>
      </c>
      <c r="AF13" s="143">
        <v>0</v>
      </c>
      <c r="AG13" s="143">
        <v>0</v>
      </c>
      <c r="AH13" s="143">
        <v>0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12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45" t="s">
        <v>207</v>
      </c>
    </row>
    <row r="14" spans="1:70" x14ac:dyDescent="0.2">
      <c r="A14" s="20">
        <v>9</v>
      </c>
      <c r="B14" s="19">
        <v>44124</v>
      </c>
      <c r="C14" s="19" t="s">
        <v>141</v>
      </c>
      <c r="D14" s="19" t="s">
        <v>150</v>
      </c>
      <c r="E14" s="19">
        <v>44027</v>
      </c>
      <c r="F14" s="19" t="s">
        <v>147</v>
      </c>
      <c r="G14" s="19" t="s">
        <v>153</v>
      </c>
      <c r="H14" s="143">
        <v>65.454545454545453</v>
      </c>
      <c r="I14" s="143"/>
      <c r="J14" s="143"/>
      <c r="K14" s="28" t="s">
        <v>144</v>
      </c>
      <c r="L14" s="144">
        <v>12000</v>
      </c>
      <c r="M14" s="144">
        <v>408000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3">
        <v>3.9363636363636361</v>
      </c>
      <c r="X14" s="143">
        <v>3.4</v>
      </c>
      <c r="Y14" s="143">
        <v>2.7272727272727271</v>
      </c>
      <c r="Z14" s="143">
        <v>0</v>
      </c>
      <c r="AA14" s="143">
        <v>0</v>
      </c>
      <c r="AB14" s="143">
        <v>0</v>
      </c>
      <c r="AC14" s="143">
        <v>3.9363636363636361</v>
      </c>
      <c r="AD14" s="143">
        <v>3.4</v>
      </c>
      <c r="AE14" s="143">
        <v>2.7272727272727271</v>
      </c>
      <c r="AF14" s="143">
        <v>0</v>
      </c>
      <c r="AG14" s="143">
        <v>0</v>
      </c>
      <c r="AH14" s="143">
        <v>0</v>
      </c>
      <c r="AI14" s="20"/>
      <c r="AJ14" s="20"/>
      <c r="AK14" s="20"/>
      <c r="AL14" s="20"/>
      <c r="AM14" s="20"/>
      <c r="AN14" s="20"/>
      <c r="AO14" s="30" t="s">
        <v>145</v>
      </c>
      <c r="AP14" s="30"/>
      <c r="AQ14" s="30">
        <v>3</v>
      </c>
      <c r="AR14" s="30">
        <v>3</v>
      </c>
      <c r="AS14" s="30"/>
      <c r="AT14" s="30">
        <v>6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/>
      <c r="BC14" s="30"/>
      <c r="BD14" s="30">
        <v>0</v>
      </c>
      <c r="BE14" s="30">
        <v>0</v>
      </c>
      <c r="BF14" s="30">
        <v>12</v>
      </c>
      <c r="BG14" s="30" t="s">
        <v>28</v>
      </c>
      <c r="BH14" s="30">
        <v>12</v>
      </c>
      <c r="BI14" s="30" t="s">
        <v>145</v>
      </c>
      <c r="BJ14" s="30"/>
      <c r="BK14" s="30"/>
      <c r="BL14" s="27"/>
      <c r="BM14" s="20"/>
      <c r="BN14" s="30"/>
      <c r="BO14" s="30" t="s">
        <v>146</v>
      </c>
      <c r="BP14" s="160"/>
      <c r="BQ14" s="145" t="s">
        <v>208</v>
      </c>
    </row>
    <row r="15" spans="1:70" x14ac:dyDescent="0.2">
      <c r="B15" s="19">
        <v>44124</v>
      </c>
      <c r="C15" s="19" t="s">
        <v>141</v>
      </c>
      <c r="D15" s="19" t="s">
        <v>150</v>
      </c>
      <c r="E15" s="19">
        <v>44013</v>
      </c>
      <c r="F15" s="19" t="s">
        <v>193</v>
      </c>
      <c r="G15" s="19" t="s">
        <v>194</v>
      </c>
      <c r="H15" s="143">
        <v>70</v>
      </c>
      <c r="I15" s="143"/>
      <c r="J15" s="143"/>
      <c r="K15" s="28" t="s">
        <v>144</v>
      </c>
      <c r="L15" s="144">
        <v>12000</v>
      </c>
      <c r="M15" s="144">
        <v>18000</v>
      </c>
      <c r="N15" s="144">
        <v>30000</v>
      </c>
      <c r="O15" s="144">
        <v>60000</v>
      </c>
      <c r="P15" s="144">
        <v>300000</v>
      </c>
      <c r="Q15" s="146"/>
      <c r="R15" s="146"/>
      <c r="S15" s="146"/>
      <c r="T15" s="146"/>
      <c r="U15" s="146"/>
      <c r="V15" s="146"/>
      <c r="W15" s="143">
        <v>4.1363636363636358</v>
      </c>
      <c r="X15" s="143">
        <v>3.836363636363636</v>
      </c>
      <c r="Y15" s="143">
        <v>3.8181818181818179</v>
      </c>
      <c r="Z15" s="143">
        <v>3.6727272727272724</v>
      </c>
      <c r="AA15" s="143">
        <v>3.5999999999999996</v>
      </c>
      <c r="AB15" s="143">
        <v>3.5999999999999996</v>
      </c>
      <c r="AC15" s="143">
        <v>4.1363636363636358</v>
      </c>
      <c r="AD15" s="143">
        <v>3.836363636363636</v>
      </c>
      <c r="AE15" s="143">
        <v>3.8181818181818179</v>
      </c>
      <c r="AF15" s="143">
        <v>3.6727272727272724</v>
      </c>
      <c r="AG15" s="143">
        <v>3.5999999999999996</v>
      </c>
      <c r="AH15" s="143">
        <v>3.5999999999999996</v>
      </c>
      <c r="AI15" s="20"/>
      <c r="AJ15" s="20"/>
      <c r="AK15" s="20"/>
      <c r="AL15" s="20"/>
      <c r="AM15" s="20"/>
      <c r="AN15" s="20"/>
      <c r="AO15" s="30" t="s">
        <v>145</v>
      </c>
      <c r="AP15" s="30"/>
      <c r="AQ15" s="30">
        <v>3</v>
      </c>
      <c r="AR15" s="30">
        <v>3</v>
      </c>
      <c r="AS15" s="30"/>
      <c r="AT15" s="30">
        <v>0</v>
      </c>
      <c r="AU15" s="30">
        <v>15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/>
      <c r="BC15" s="30"/>
      <c r="BD15" s="30">
        <v>0</v>
      </c>
      <c r="BE15" s="30">
        <v>0</v>
      </c>
      <c r="BF15" s="30">
        <v>0</v>
      </c>
      <c r="BG15" s="30" t="s">
        <v>145</v>
      </c>
      <c r="BH15" s="30">
        <v>0</v>
      </c>
      <c r="BI15" s="30" t="s">
        <v>145</v>
      </c>
      <c r="BJ15" s="30"/>
      <c r="BK15" s="30"/>
      <c r="BL15" s="27"/>
      <c r="BM15" s="20"/>
      <c r="BN15" s="30"/>
      <c r="BO15" s="30" t="s">
        <v>146</v>
      </c>
      <c r="BP15" s="160"/>
      <c r="BQ15" s="145" t="s">
        <v>209</v>
      </c>
    </row>
    <row r="18" spans="8:8" x14ac:dyDescent="0.2">
      <c r="H18" s="237"/>
    </row>
  </sheetData>
  <sheetProtection algorithmName="SHA-512" hashValue="kit0f8vYiX8ip1KMTkgIP/q+lJLiqDsBCIANWijH3zHdY+I9FcVmeWS8yd5MPgWLMLAK0JtdRX82MXRg09ywjw==" saltValue="4vutfLSgQBlM0BjjBSGIF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D34A-C6AB-DF42-8117-B5BBA4FFE55C}">
  <sheetPr codeName="Sheet17"/>
  <dimension ref="A1:BR13"/>
  <sheetViews>
    <sheetView topLeftCell="C1" zoomScale="120" zoomScaleNormal="120" zoomScalePageLayoutView="120" workbookViewId="0">
      <selection activeCell="H18" sqref="H18:N23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" width="12.5" customWidth="1"/>
    <col min="7" max="7" width="19.5" customWidth="1"/>
    <col min="8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19">
        <v>43944</v>
      </c>
      <c r="C2" s="19" t="s">
        <v>141</v>
      </c>
      <c r="D2" s="19" t="s">
        <v>142</v>
      </c>
      <c r="E2" s="19">
        <v>43936</v>
      </c>
      <c r="F2" s="19" t="s">
        <v>143</v>
      </c>
      <c r="G2" s="19" t="s">
        <v>151</v>
      </c>
      <c r="H2" s="143">
        <v>116.15454545454544</v>
      </c>
      <c r="I2" s="143"/>
      <c r="J2" s="143"/>
      <c r="K2" s="2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43">
        <v>2.4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2.4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24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45" t="s">
        <v>152</v>
      </c>
    </row>
    <row r="3" spans="1:70" x14ac:dyDescent="0.2">
      <c r="A3" s="20">
        <v>2</v>
      </c>
      <c r="B3" s="19">
        <v>43944</v>
      </c>
      <c r="C3" s="19" t="s">
        <v>141</v>
      </c>
      <c r="D3" s="19" t="s">
        <v>142</v>
      </c>
      <c r="E3" s="19">
        <v>43936</v>
      </c>
      <c r="F3" s="19" t="s">
        <v>147</v>
      </c>
      <c r="G3" s="19" t="s">
        <v>153</v>
      </c>
      <c r="H3" s="143">
        <v>105.93636363636362</v>
      </c>
      <c r="I3" s="143"/>
      <c r="J3" s="143"/>
      <c r="K3" s="28" t="s">
        <v>144</v>
      </c>
      <c r="L3" s="144">
        <v>102000</v>
      </c>
      <c r="M3" s="144">
        <v>498000</v>
      </c>
      <c r="N3" s="144"/>
      <c r="O3" s="144"/>
      <c r="P3" s="144"/>
      <c r="Q3" s="144"/>
      <c r="R3" s="144"/>
      <c r="S3" s="144"/>
      <c r="T3" s="144"/>
      <c r="U3" s="144"/>
      <c r="V3" s="144"/>
      <c r="W3" s="143">
        <v>2.8636363636363633</v>
      </c>
      <c r="X3" s="143">
        <v>2.4909090909090907</v>
      </c>
      <c r="Y3" s="143">
        <v>2.2272727272727271</v>
      </c>
      <c r="Z3" s="143">
        <v>0</v>
      </c>
      <c r="AA3" s="143">
        <v>0</v>
      </c>
      <c r="AB3" s="143">
        <v>0</v>
      </c>
      <c r="AC3" s="143">
        <v>2.8636363636363633</v>
      </c>
      <c r="AD3" s="143">
        <v>2.4909090909090907</v>
      </c>
      <c r="AE3" s="143">
        <v>2.2272727272727271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0</v>
      </c>
      <c r="AU3" s="30">
        <v>8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45" t="s">
        <v>192</v>
      </c>
    </row>
    <row r="4" spans="1:70" x14ac:dyDescent="0.2">
      <c r="A4" s="20">
        <v>3</v>
      </c>
      <c r="B4" s="19">
        <v>43944</v>
      </c>
      <c r="C4" s="19" t="s">
        <v>141</v>
      </c>
      <c r="D4" s="19" t="s">
        <v>142</v>
      </c>
      <c r="E4" s="19">
        <v>43936</v>
      </c>
      <c r="F4" s="19" t="s">
        <v>155</v>
      </c>
      <c r="G4" s="19" t="s">
        <v>156</v>
      </c>
      <c r="H4" s="143">
        <v>114.99999999999999</v>
      </c>
      <c r="I4" s="143"/>
      <c r="J4" s="143"/>
      <c r="K4" s="28" t="s">
        <v>144</v>
      </c>
      <c r="L4" s="144">
        <v>102000</v>
      </c>
      <c r="M4" s="144">
        <v>498000</v>
      </c>
      <c r="N4" s="144"/>
      <c r="O4" s="144"/>
      <c r="P4" s="144"/>
      <c r="Q4" s="144"/>
      <c r="R4" s="144"/>
      <c r="S4" s="144"/>
      <c r="T4" s="144"/>
      <c r="U4" s="144"/>
      <c r="V4" s="144"/>
      <c r="W4" s="143">
        <v>2.5545454545454542</v>
      </c>
      <c r="X4" s="143">
        <v>2.1999999999999997</v>
      </c>
      <c r="Y4" s="143">
        <v>1.9636363636363636</v>
      </c>
      <c r="Z4" s="143">
        <v>0</v>
      </c>
      <c r="AA4" s="143">
        <v>0</v>
      </c>
      <c r="AB4" s="143">
        <v>0</v>
      </c>
      <c r="AC4" s="143">
        <v>2.5545454545454542</v>
      </c>
      <c r="AD4" s="143">
        <v>2.1999999999999997</v>
      </c>
      <c r="AE4" s="143">
        <v>1.9636363636363636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45" t="s">
        <v>157</v>
      </c>
    </row>
    <row r="5" spans="1:70" x14ac:dyDescent="0.2">
      <c r="A5" s="20"/>
      <c r="B5" s="19">
        <v>43944</v>
      </c>
      <c r="C5" s="19" t="s">
        <v>141</v>
      </c>
      <c r="D5" s="19" t="s">
        <v>142</v>
      </c>
      <c r="E5" s="19">
        <v>43936</v>
      </c>
      <c r="F5" s="19" t="s">
        <v>193</v>
      </c>
      <c r="G5" s="19" t="s">
        <v>194</v>
      </c>
      <c r="H5" s="143">
        <v>115</v>
      </c>
      <c r="I5" s="143"/>
      <c r="J5" s="143"/>
      <c r="K5" s="28" t="s">
        <v>144</v>
      </c>
      <c r="L5" s="144">
        <v>102000</v>
      </c>
      <c r="M5" s="144">
        <v>498000</v>
      </c>
      <c r="N5" s="144"/>
      <c r="O5" s="144"/>
      <c r="P5" s="144"/>
      <c r="Q5" s="144"/>
      <c r="R5" s="144"/>
      <c r="S5" s="144"/>
      <c r="T5" s="144"/>
      <c r="U5" s="144"/>
      <c r="V5" s="144"/>
      <c r="W5" s="143">
        <v>2.94</v>
      </c>
      <c r="X5" s="143">
        <v>2.5299999999999998</v>
      </c>
      <c r="Y5" s="143">
        <v>1.35</v>
      </c>
      <c r="Z5" s="143">
        <v>0</v>
      </c>
      <c r="AA5" s="143">
        <v>0</v>
      </c>
      <c r="AB5" s="143">
        <v>0</v>
      </c>
      <c r="AC5" s="143">
        <v>2.94</v>
      </c>
      <c r="AD5" s="143">
        <v>2.5299999999999998</v>
      </c>
      <c r="AE5" s="143">
        <v>1.35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15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45" t="s">
        <v>195</v>
      </c>
    </row>
    <row r="6" spans="1:70" x14ac:dyDescent="0.2">
      <c r="A6" s="20">
        <v>4</v>
      </c>
      <c r="B6" s="19">
        <v>43944</v>
      </c>
      <c r="C6" s="19" t="s">
        <v>141</v>
      </c>
      <c r="D6" s="19" t="s">
        <v>148</v>
      </c>
      <c r="E6" s="19">
        <v>43936</v>
      </c>
      <c r="F6" s="19" t="s">
        <v>143</v>
      </c>
      <c r="G6" s="19" t="s">
        <v>151</v>
      </c>
      <c r="H6" s="143">
        <v>64.827272727272728</v>
      </c>
      <c r="I6" s="143"/>
      <c r="J6" s="143"/>
      <c r="K6" s="28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143">
        <v>3.2909090909090906</v>
      </c>
      <c r="X6" s="143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3.2909090909090906</v>
      </c>
      <c r="AD6" s="143">
        <v>0</v>
      </c>
      <c r="AE6" s="143">
        <v>0</v>
      </c>
      <c r="AF6" s="143">
        <v>0</v>
      </c>
      <c r="AG6" s="143">
        <v>0</v>
      </c>
      <c r="AH6" s="143">
        <v>0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0</v>
      </c>
      <c r="BG6" s="30" t="s">
        <v>145</v>
      </c>
      <c r="BH6" s="30">
        <v>24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45" t="s">
        <v>191</v>
      </c>
    </row>
    <row r="7" spans="1:70" x14ac:dyDescent="0.2">
      <c r="A7" s="20">
        <v>5</v>
      </c>
      <c r="B7" s="19">
        <v>43944</v>
      </c>
      <c r="C7" s="19" t="s">
        <v>141</v>
      </c>
      <c r="D7" s="19" t="s">
        <v>148</v>
      </c>
      <c r="E7" s="19">
        <v>43936</v>
      </c>
      <c r="F7" s="19" t="s">
        <v>147</v>
      </c>
      <c r="G7" s="19" t="s">
        <v>153</v>
      </c>
      <c r="H7" s="143">
        <v>65.599999999999994</v>
      </c>
      <c r="I7" s="143"/>
      <c r="J7" s="143"/>
      <c r="K7" s="28" t="s">
        <v>144</v>
      </c>
      <c r="L7" s="144">
        <v>12000</v>
      </c>
      <c r="M7" s="144">
        <v>18000</v>
      </c>
      <c r="N7" s="144">
        <v>30000</v>
      </c>
      <c r="O7" s="144">
        <v>60000</v>
      </c>
      <c r="P7" s="144">
        <v>300000</v>
      </c>
      <c r="Q7" s="144"/>
      <c r="R7" s="144"/>
      <c r="S7" s="144"/>
      <c r="T7" s="144"/>
      <c r="U7" s="144"/>
      <c r="V7" s="144"/>
      <c r="W7" s="143">
        <v>3.9454545454545449</v>
      </c>
      <c r="X7" s="143">
        <v>3.6363636363636362</v>
      </c>
      <c r="Y7" s="143">
        <v>3.6181818181818177</v>
      </c>
      <c r="Z7" s="143">
        <v>3.4727272727272722</v>
      </c>
      <c r="AA7" s="143">
        <v>3.4</v>
      </c>
      <c r="AB7" s="143">
        <v>2.7454545454545451</v>
      </c>
      <c r="AC7" s="143">
        <v>3.9454545454545449</v>
      </c>
      <c r="AD7" s="143">
        <v>3.6363636363636362</v>
      </c>
      <c r="AE7" s="143">
        <v>3.6181818181818177</v>
      </c>
      <c r="AF7" s="143">
        <v>3.4727272727272722</v>
      </c>
      <c r="AG7" s="143">
        <v>3.4</v>
      </c>
      <c r="AH7" s="143">
        <v>2.7454545454545451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8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12</v>
      </c>
      <c r="BG7" s="30" t="s">
        <v>28</v>
      </c>
      <c r="BH7" s="30">
        <v>12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45" t="s">
        <v>159</v>
      </c>
    </row>
    <row r="8" spans="1:70" x14ac:dyDescent="0.2">
      <c r="A8" s="20">
        <v>6</v>
      </c>
      <c r="B8" s="19">
        <v>43944</v>
      </c>
      <c r="C8" s="19" t="s">
        <v>141</v>
      </c>
      <c r="D8" s="19" t="s">
        <v>148</v>
      </c>
      <c r="E8" s="19">
        <v>43936</v>
      </c>
      <c r="F8" s="19" t="s">
        <v>155</v>
      </c>
      <c r="G8" s="19" t="s">
        <v>156</v>
      </c>
      <c r="H8" s="143">
        <v>70</v>
      </c>
      <c r="I8" s="143"/>
      <c r="J8" s="143"/>
      <c r="K8" s="28" t="s">
        <v>144</v>
      </c>
      <c r="L8" s="144">
        <v>12000</v>
      </c>
      <c r="M8" s="144">
        <v>18000</v>
      </c>
      <c r="N8" s="144">
        <v>30000</v>
      </c>
      <c r="O8" s="144">
        <v>60000</v>
      </c>
      <c r="P8" s="146"/>
      <c r="Q8" s="146"/>
      <c r="R8" s="146"/>
      <c r="S8" s="146"/>
      <c r="T8" s="146"/>
      <c r="U8" s="146"/>
      <c r="V8" s="146"/>
      <c r="W8" s="143">
        <v>3.5</v>
      </c>
      <c r="X8" s="143">
        <v>3.1545454545454543</v>
      </c>
      <c r="Y8" s="143">
        <v>3.0545454545454542</v>
      </c>
      <c r="Z8" s="143">
        <v>2.9999999999999996</v>
      </c>
      <c r="AA8" s="143">
        <v>2.5999999999999996</v>
      </c>
      <c r="AB8" s="143">
        <v>0</v>
      </c>
      <c r="AC8" s="143">
        <v>3.5</v>
      </c>
      <c r="AD8" s="143">
        <v>3.1545454545454543</v>
      </c>
      <c r="AE8" s="143">
        <v>3.0545454545454542</v>
      </c>
      <c r="AF8" s="143">
        <v>2.9999999999999996</v>
      </c>
      <c r="AG8" s="143">
        <v>2.5999999999999996</v>
      </c>
      <c r="AH8" s="143">
        <v>0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0</v>
      </c>
      <c r="BG8" s="30" t="s">
        <v>145</v>
      </c>
      <c r="BH8" s="30">
        <v>0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45" t="s">
        <v>190</v>
      </c>
    </row>
    <row r="9" spans="1:70" x14ac:dyDescent="0.2">
      <c r="A9" s="20"/>
      <c r="B9" s="19">
        <v>43944</v>
      </c>
      <c r="C9" s="19" t="s">
        <v>141</v>
      </c>
      <c r="D9" s="19" t="s">
        <v>148</v>
      </c>
      <c r="E9" s="19">
        <v>43936</v>
      </c>
      <c r="F9" s="19" t="s">
        <v>193</v>
      </c>
      <c r="G9" s="19" t="s">
        <v>194</v>
      </c>
      <c r="H9" s="143">
        <v>70</v>
      </c>
      <c r="I9" s="143"/>
      <c r="J9" s="143"/>
      <c r="K9" s="28" t="s">
        <v>144</v>
      </c>
      <c r="L9" s="144">
        <v>12000</v>
      </c>
      <c r="M9" s="144">
        <v>18000</v>
      </c>
      <c r="N9" s="144">
        <v>30000</v>
      </c>
      <c r="O9" s="144">
        <v>60000</v>
      </c>
      <c r="P9" s="144">
        <v>300000</v>
      </c>
      <c r="Q9" s="146"/>
      <c r="R9" s="146"/>
      <c r="S9" s="146"/>
      <c r="T9" s="146"/>
      <c r="U9" s="146"/>
      <c r="V9" s="146"/>
      <c r="W9" s="143">
        <v>4.1399999999999997</v>
      </c>
      <c r="X9" s="143">
        <v>3.84</v>
      </c>
      <c r="Y9" s="143">
        <v>3.82</v>
      </c>
      <c r="Z9" s="143">
        <v>3.67</v>
      </c>
      <c r="AA9" s="143">
        <v>3.6</v>
      </c>
      <c r="AB9" s="143">
        <v>3.6</v>
      </c>
      <c r="AC9" s="143">
        <v>4.1399999999999997</v>
      </c>
      <c r="AD9" s="143">
        <v>3.84</v>
      </c>
      <c r="AE9" s="143">
        <v>3.82</v>
      </c>
      <c r="AF9" s="143">
        <v>3.67</v>
      </c>
      <c r="AG9" s="143">
        <v>3.6</v>
      </c>
      <c r="AH9" s="143">
        <v>3.6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15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45" t="s">
        <v>196</v>
      </c>
    </row>
    <row r="10" spans="1:70" x14ac:dyDescent="0.2">
      <c r="A10" s="20">
        <v>7</v>
      </c>
      <c r="B10" s="19">
        <v>43944</v>
      </c>
      <c r="C10" s="19" t="s">
        <v>141</v>
      </c>
      <c r="D10" s="19" t="s">
        <v>149</v>
      </c>
      <c r="E10" s="19">
        <v>43936</v>
      </c>
      <c r="F10" s="19" t="s">
        <v>147</v>
      </c>
      <c r="G10" s="19" t="s">
        <v>153</v>
      </c>
      <c r="H10" s="143">
        <v>63.990909090909085</v>
      </c>
      <c r="I10" s="143"/>
      <c r="J10" s="143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144"/>
      <c r="R10" s="144"/>
      <c r="S10" s="144"/>
      <c r="T10" s="144"/>
      <c r="U10" s="144"/>
      <c r="V10" s="144"/>
      <c r="W10" s="143">
        <v>4.1545454545454543</v>
      </c>
      <c r="X10" s="143">
        <v>3.9</v>
      </c>
      <c r="Y10" s="143">
        <v>3.8272727272727267</v>
      </c>
      <c r="Z10" s="143">
        <v>3.7272727272727266</v>
      </c>
      <c r="AA10" s="143">
        <v>3.4909090909090903</v>
      </c>
      <c r="AB10" s="143">
        <v>2.7363636363636359</v>
      </c>
      <c r="AC10" s="143">
        <v>4.1545454545454543</v>
      </c>
      <c r="AD10" s="143">
        <v>3.9</v>
      </c>
      <c r="AE10" s="143">
        <v>3.8272727272727267</v>
      </c>
      <c r="AF10" s="143">
        <v>3.7272727272727266</v>
      </c>
      <c r="AG10" s="143">
        <v>3.4909090909090903</v>
      </c>
      <c r="AH10" s="143">
        <v>2.7363636363636359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0</v>
      </c>
      <c r="AU10" s="30">
        <v>8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12</v>
      </c>
      <c r="BG10" s="30" t="s">
        <v>28</v>
      </c>
      <c r="BH10" s="30">
        <v>12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45" t="s">
        <v>161</v>
      </c>
    </row>
    <row r="11" spans="1:70" x14ac:dyDescent="0.2">
      <c r="A11" s="20">
        <v>8</v>
      </c>
      <c r="B11" s="19">
        <v>43944</v>
      </c>
      <c r="C11" s="19" t="s">
        <v>141</v>
      </c>
      <c r="D11" s="19" t="s">
        <v>150</v>
      </c>
      <c r="E11" s="19">
        <v>43936</v>
      </c>
      <c r="F11" s="19" t="s">
        <v>143</v>
      </c>
      <c r="G11" s="19" t="s">
        <v>151</v>
      </c>
      <c r="H11" s="143">
        <v>64.827272727272728</v>
      </c>
      <c r="I11" s="143"/>
      <c r="J11" s="143"/>
      <c r="K11" s="2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143">
        <v>3.2909090909090906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3.2909090909090906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20"/>
      <c r="AJ11" s="20"/>
      <c r="AK11" s="20"/>
      <c r="AL11" s="20"/>
      <c r="AM11" s="20"/>
      <c r="AN11" s="20"/>
      <c r="AO11" s="30" t="s">
        <v>145</v>
      </c>
      <c r="AP11" s="30"/>
      <c r="AQ11" s="30">
        <v>3</v>
      </c>
      <c r="AR11" s="30">
        <v>3</v>
      </c>
      <c r="AS11" s="30"/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/>
      <c r="BC11" s="30"/>
      <c r="BD11" s="30">
        <v>0</v>
      </c>
      <c r="BE11" s="30">
        <v>0</v>
      </c>
      <c r="BF11" s="30">
        <v>0</v>
      </c>
      <c r="BG11" s="30" t="s">
        <v>145</v>
      </c>
      <c r="BH11" s="30">
        <v>24</v>
      </c>
      <c r="BI11" s="30" t="s">
        <v>145</v>
      </c>
      <c r="BJ11" s="30"/>
      <c r="BK11" s="30"/>
      <c r="BL11" s="27"/>
      <c r="BM11" s="20"/>
      <c r="BN11" s="30"/>
      <c r="BO11" s="30" t="s">
        <v>146</v>
      </c>
      <c r="BP11" s="160"/>
      <c r="BQ11" s="145" t="s">
        <v>162</v>
      </c>
    </row>
    <row r="12" spans="1:70" x14ac:dyDescent="0.2">
      <c r="A12" s="20">
        <v>9</v>
      </c>
      <c r="B12" s="19">
        <v>43944</v>
      </c>
      <c r="C12" s="19" t="s">
        <v>141</v>
      </c>
      <c r="D12" s="19" t="s">
        <v>150</v>
      </c>
      <c r="E12" s="19">
        <v>43936</v>
      </c>
      <c r="F12" s="19" t="s">
        <v>147</v>
      </c>
      <c r="G12" s="19" t="s">
        <v>153</v>
      </c>
      <c r="H12" s="143">
        <v>65.599999999999994</v>
      </c>
      <c r="I12" s="143"/>
      <c r="J12" s="143"/>
      <c r="K12" s="28" t="s">
        <v>144</v>
      </c>
      <c r="L12" s="144">
        <v>12000</v>
      </c>
      <c r="M12" s="144">
        <v>18000</v>
      </c>
      <c r="N12" s="144">
        <v>30000</v>
      </c>
      <c r="O12" s="144">
        <v>60000</v>
      </c>
      <c r="P12" s="144">
        <v>300000</v>
      </c>
      <c r="Q12" s="144"/>
      <c r="R12" s="144"/>
      <c r="S12" s="144"/>
      <c r="T12" s="144"/>
      <c r="U12" s="144"/>
      <c r="V12" s="144"/>
      <c r="W12" s="143">
        <v>3.9454545454545449</v>
      </c>
      <c r="X12" s="143">
        <v>3.6363636363636362</v>
      </c>
      <c r="Y12" s="143">
        <v>3.6181818181818177</v>
      </c>
      <c r="Z12" s="143">
        <v>3.4727272727272722</v>
      </c>
      <c r="AA12" s="143">
        <v>3.4</v>
      </c>
      <c r="AB12" s="143">
        <v>2.7454545454545451</v>
      </c>
      <c r="AC12" s="143">
        <v>3.9454545454545449</v>
      </c>
      <c r="AD12" s="143">
        <v>3.6363636363636362</v>
      </c>
      <c r="AE12" s="143">
        <v>3.6181818181818177</v>
      </c>
      <c r="AF12" s="143">
        <v>3.4727272727272722</v>
      </c>
      <c r="AG12" s="143">
        <v>3.4</v>
      </c>
      <c r="AH12" s="143">
        <v>2.7454545454545451</v>
      </c>
      <c r="AI12" s="20"/>
      <c r="AJ12" s="20"/>
      <c r="AK12" s="20"/>
      <c r="AL12" s="20"/>
      <c r="AM12" s="20"/>
      <c r="AN12" s="20"/>
      <c r="AO12" s="30" t="s">
        <v>145</v>
      </c>
      <c r="AP12" s="30"/>
      <c r="AQ12" s="30">
        <v>3</v>
      </c>
      <c r="AR12" s="30">
        <v>3</v>
      </c>
      <c r="AS12" s="30"/>
      <c r="AT12" s="30">
        <v>0</v>
      </c>
      <c r="AU12" s="30">
        <v>8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/>
      <c r="BC12" s="30"/>
      <c r="BD12" s="30">
        <v>0</v>
      </c>
      <c r="BE12" s="30">
        <v>0</v>
      </c>
      <c r="BF12" s="30">
        <v>12</v>
      </c>
      <c r="BG12" s="30" t="s">
        <v>28</v>
      </c>
      <c r="BH12" s="30">
        <v>12</v>
      </c>
      <c r="BI12" s="30" t="s">
        <v>145</v>
      </c>
      <c r="BJ12" s="30"/>
      <c r="BK12" s="30"/>
      <c r="BL12" s="27"/>
      <c r="BM12" s="20"/>
      <c r="BN12" s="30"/>
      <c r="BO12" s="30" t="s">
        <v>146</v>
      </c>
      <c r="BP12" s="160"/>
      <c r="BQ12" s="145" t="s">
        <v>163</v>
      </c>
    </row>
    <row r="13" spans="1:70" x14ac:dyDescent="0.2">
      <c r="B13" s="19">
        <v>43944</v>
      </c>
      <c r="C13" s="19" t="s">
        <v>141</v>
      </c>
      <c r="D13" s="19" t="s">
        <v>150</v>
      </c>
      <c r="E13" s="19">
        <v>43936</v>
      </c>
      <c r="F13" s="19" t="s">
        <v>193</v>
      </c>
      <c r="G13" s="19" t="s">
        <v>194</v>
      </c>
      <c r="H13" s="143">
        <v>70</v>
      </c>
      <c r="I13" s="143"/>
      <c r="J13" s="143"/>
      <c r="K13" s="28" t="s">
        <v>144</v>
      </c>
      <c r="L13" s="144">
        <v>12000</v>
      </c>
      <c r="M13" s="144">
        <v>18000</v>
      </c>
      <c r="N13" s="144">
        <v>30000</v>
      </c>
      <c r="O13" s="144">
        <v>60000</v>
      </c>
      <c r="P13" s="144">
        <v>300000</v>
      </c>
      <c r="Q13" s="146"/>
      <c r="R13" s="146"/>
      <c r="S13" s="146"/>
      <c r="T13" s="146"/>
      <c r="U13" s="146"/>
      <c r="V13" s="146"/>
      <c r="W13" s="143">
        <v>4.1399999999999997</v>
      </c>
      <c r="X13" s="143">
        <v>3.84</v>
      </c>
      <c r="Y13" s="143">
        <v>3.82</v>
      </c>
      <c r="Z13" s="143">
        <v>3.67</v>
      </c>
      <c r="AA13" s="143">
        <v>3.6</v>
      </c>
      <c r="AB13" s="143">
        <v>3.6</v>
      </c>
      <c r="AC13" s="143">
        <v>4.1399999999999997</v>
      </c>
      <c r="AD13" s="143">
        <v>3.84</v>
      </c>
      <c r="AE13" s="143">
        <v>3.82</v>
      </c>
      <c r="AF13" s="143">
        <v>3.67</v>
      </c>
      <c r="AG13" s="143">
        <v>3.6</v>
      </c>
      <c r="AH13" s="143">
        <v>3.6</v>
      </c>
      <c r="AI13" s="20"/>
      <c r="AJ13" s="20"/>
      <c r="AK13" s="20"/>
      <c r="AL13" s="20"/>
      <c r="AM13" s="20"/>
      <c r="AN13" s="20"/>
      <c r="AO13" s="30" t="s">
        <v>145</v>
      </c>
      <c r="AP13" s="30"/>
      <c r="AQ13" s="30">
        <v>3</v>
      </c>
      <c r="AR13" s="30">
        <v>3</v>
      </c>
      <c r="AS13" s="30"/>
      <c r="AT13" s="30">
        <v>0</v>
      </c>
      <c r="AU13" s="30">
        <v>15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/>
      <c r="BC13" s="30"/>
      <c r="BD13" s="30">
        <v>0</v>
      </c>
      <c r="BE13" s="30">
        <v>0</v>
      </c>
      <c r="BF13" s="30">
        <v>0</v>
      </c>
      <c r="BG13" s="30" t="s">
        <v>145</v>
      </c>
      <c r="BH13" s="30">
        <v>0</v>
      </c>
      <c r="BI13" s="30" t="s">
        <v>145</v>
      </c>
      <c r="BJ13" s="30"/>
      <c r="BK13" s="30"/>
      <c r="BL13" s="27"/>
      <c r="BM13" s="20"/>
      <c r="BN13" s="30"/>
      <c r="BO13" s="30" t="s">
        <v>146</v>
      </c>
      <c r="BP13" s="160"/>
      <c r="BQ13" s="145" t="s">
        <v>196</v>
      </c>
    </row>
  </sheetData>
  <sheetProtection algorithmName="SHA-512" hashValue="rghVez1DeuuvQXMHh3ohKDMI0Iod6OMbPs2Ya6EcrTtWKIXouDjMMbcaarEdxZgZiYcHSDKIzlcr7RCu732/rg==" saltValue="8Dld13LbyiaKtn1IKwo+pw==" spinCount="100000" sheet="1" objects="1" scenarios="1"/>
  <hyperlinks>
    <hyperlink ref="BQ2" r:id="rId1" xr:uid="{FC6A5570-8270-9A4D-959D-3875220F9AE4}"/>
    <hyperlink ref="BQ4" r:id="rId2" xr:uid="{78E49741-A603-8744-9C77-0C922DC32A6C}"/>
    <hyperlink ref="BQ7" r:id="rId3" xr:uid="{F13E0514-6DD1-F148-8DB9-F5C3907EC797}"/>
    <hyperlink ref="BQ11" r:id="rId4" xr:uid="{E2491D1F-777D-D447-B766-8D6A2EF2795E}"/>
    <hyperlink ref="BQ10" r:id="rId5" xr:uid="{C7CBA142-4616-9547-A400-97B0F64353D2}"/>
    <hyperlink ref="BQ12" r:id="rId6" xr:uid="{04B58A93-7675-2548-B7D6-A0414AD5F911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234F-3ACE-4D4E-A48C-123126A40921}">
  <sheetPr codeName="Sheet9"/>
  <dimension ref="A1:BR10"/>
  <sheetViews>
    <sheetView zoomScale="120" zoomScaleNormal="120" zoomScalePageLayoutView="120" workbookViewId="0">
      <selection activeCell="B2" sqref="B2:B7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15" width="12.5" customWidth="1"/>
    <col min="16" max="16" width="12.83203125" customWidth="1"/>
    <col min="17" max="69" width="12.5" customWidth="1"/>
  </cols>
  <sheetData>
    <row r="1" spans="1:70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137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161" t="s">
        <v>177</v>
      </c>
      <c r="BQ1" s="2" t="s">
        <v>75</v>
      </c>
      <c r="BR1" s="162" t="s">
        <v>178</v>
      </c>
    </row>
    <row r="2" spans="1:70" x14ac:dyDescent="0.2">
      <c r="A2" s="20">
        <v>1</v>
      </c>
      <c r="B2" s="19">
        <v>43759</v>
      </c>
      <c r="C2" s="19" t="s">
        <v>141</v>
      </c>
      <c r="D2" s="19" t="s">
        <v>142</v>
      </c>
      <c r="E2" s="19">
        <v>43753</v>
      </c>
      <c r="F2" s="19" t="s">
        <v>143</v>
      </c>
      <c r="G2" s="19" t="s">
        <v>151</v>
      </c>
      <c r="H2" s="143">
        <v>116.15454545454544</v>
      </c>
      <c r="I2" s="143"/>
      <c r="J2" s="143"/>
      <c r="K2" s="2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43">
        <v>2.4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2.4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145</v>
      </c>
      <c r="AP2" s="30"/>
      <c r="AQ2" s="30">
        <v>3</v>
      </c>
      <c r="AR2" s="30">
        <v>3</v>
      </c>
      <c r="AS2" s="30"/>
      <c r="AT2" s="30">
        <v>0</v>
      </c>
      <c r="AU2" s="30">
        <v>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145</v>
      </c>
      <c r="BH2" s="30">
        <v>0</v>
      </c>
      <c r="BI2" s="30" t="s">
        <v>145</v>
      </c>
      <c r="BJ2" s="30"/>
      <c r="BK2" s="30"/>
      <c r="BL2" s="30"/>
      <c r="BM2" s="30"/>
      <c r="BN2" s="30"/>
      <c r="BO2" s="30" t="s">
        <v>146</v>
      </c>
      <c r="BP2" s="160"/>
      <c r="BQ2" s="145" t="s">
        <v>152</v>
      </c>
    </row>
    <row r="3" spans="1:70" x14ac:dyDescent="0.2">
      <c r="A3" s="20">
        <v>2</v>
      </c>
      <c r="B3" s="19">
        <v>43759</v>
      </c>
      <c r="C3" s="19" t="s">
        <v>141</v>
      </c>
      <c r="D3" s="19" t="s">
        <v>142</v>
      </c>
      <c r="E3" s="19">
        <v>43654</v>
      </c>
      <c r="F3" s="19" t="s">
        <v>147</v>
      </c>
      <c r="G3" s="19" t="s">
        <v>153</v>
      </c>
      <c r="H3" s="143">
        <v>105.93636363636362</v>
      </c>
      <c r="I3" s="143"/>
      <c r="J3" s="143"/>
      <c r="K3" s="28" t="s">
        <v>144</v>
      </c>
      <c r="L3" s="144">
        <v>102000</v>
      </c>
      <c r="M3" s="144">
        <v>498000</v>
      </c>
      <c r="N3" s="144"/>
      <c r="O3" s="144"/>
      <c r="P3" s="144"/>
      <c r="Q3" s="144"/>
      <c r="R3" s="144"/>
      <c r="S3" s="144"/>
      <c r="T3" s="144"/>
      <c r="U3" s="144"/>
      <c r="V3" s="144"/>
      <c r="W3" s="143">
        <v>2.8636363636363633</v>
      </c>
      <c r="X3" s="143">
        <v>2.4909090909090907</v>
      </c>
      <c r="Y3" s="143">
        <v>2.2272727272727271</v>
      </c>
      <c r="Z3" s="143">
        <v>0</v>
      </c>
      <c r="AA3" s="143">
        <v>0</v>
      </c>
      <c r="AB3" s="143">
        <v>0</v>
      </c>
      <c r="AC3" s="143">
        <v>2.8636363636363633</v>
      </c>
      <c r="AD3" s="143">
        <v>2.4909090909090907</v>
      </c>
      <c r="AE3" s="143">
        <v>2.2272727272727271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145</v>
      </c>
      <c r="AP3" s="30"/>
      <c r="AQ3" s="30">
        <v>3</v>
      </c>
      <c r="AR3" s="30">
        <v>3</v>
      </c>
      <c r="AS3" s="30"/>
      <c r="AT3" s="30">
        <v>6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12</v>
      </c>
      <c r="BI3" s="30" t="s">
        <v>145</v>
      </c>
      <c r="BJ3" s="30"/>
      <c r="BK3" s="30"/>
      <c r="BL3" s="27"/>
      <c r="BM3" s="20"/>
      <c r="BN3" s="30"/>
      <c r="BO3" s="30" t="s">
        <v>146</v>
      </c>
      <c r="BP3" s="160"/>
      <c r="BQ3" s="145" t="s">
        <v>154</v>
      </c>
    </row>
    <row r="4" spans="1:70" x14ac:dyDescent="0.2">
      <c r="A4" s="20">
        <v>3</v>
      </c>
      <c r="B4" s="19">
        <v>43759</v>
      </c>
      <c r="C4" s="19" t="s">
        <v>141</v>
      </c>
      <c r="D4" s="19" t="s">
        <v>142</v>
      </c>
      <c r="E4" s="19">
        <v>43747</v>
      </c>
      <c r="F4" s="19" t="s">
        <v>155</v>
      </c>
      <c r="G4" s="19" t="s">
        <v>156</v>
      </c>
      <c r="H4" s="143">
        <v>114.99999999999999</v>
      </c>
      <c r="I4" s="143"/>
      <c r="J4" s="143"/>
      <c r="K4" s="28" t="s">
        <v>144</v>
      </c>
      <c r="L4" s="144">
        <v>102000</v>
      </c>
      <c r="M4" s="144">
        <v>498000</v>
      </c>
      <c r="N4" s="144"/>
      <c r="O4" s="144"/>
      <c r="P4" s="144"/>
      <c r="Q4" s="144"/>
      <c r="R4" s="144"/>
      <c r="S4" s="144"/>
      <c r="T4" s="144"/>
      <c r="U4" s="144"/>
      <c r="V4" s="144"/>
      <c r="W4" s="143">
        <v>2.5545454545454542</v>
      </c>
      <c r="X4" s="143">
        <v>2.1999999999999997</v>
      </c>
      <c r="Y4" s="143">
        <v>1.9636363636363636</v>
      </c>
      <c r="Z4" s="143">
        <v>0</v>
      </c>
      <c r="AA4" s="143">
        <v>0</v>
      </c>
      <c r="AB4" s="143">
        <v>0</v>
      </c>
      <c r="AC4" s="143">
        <v>2.5545454545454542</v>
      </c>
      <c r="AD4" s="143">
        <v>2.1999999999999997</v>
      </c>
      <c r="AE4" s="143">
        <v>1.9636363636363636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145</v>
      </c>
      <c r="AP4" s="30"/>
      <c r="AQ4" s="30">
        <v>3</v>
      </c>
      <c r="AR4" s="30">
        <v>3</v>
      </c>
      <c r="AS4" s="30"/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145</v>
      </c>
      <c r="BH4" s="30">
        <v>0</v>
      </c>
      <c r="BI4" s="30" t="s">
        <v>145</v>
      </c>
      <c r="BJ4" s="30"/>
      <c r="BK4" s="30"/>
      <c r="BL4" s="27"/>
      <c r="BM4" s="20"/>
      <c r="BN4" s="30"/>
      <c r="BO4" s="30" t="s">
        <v>146</v>
      </c>
      <c r="BP4" s="160"/>
      <c r="BQ4" s="145" t="s">
        <v>157</v>
      </c>
    </row>
    <row r="5" spans="1:70" x14ac:dyDescent="0.2">
      <c r="A5" s="20">
        <v>4</v>
      </c>
      <c r="B5" s="19">
        <v>43759</v>
      </c>
      <c r="C5" s="19" t="s">
        <v>141</v>
      </c>
      <c r="D5" s="19" t="s">
        <v>148</v>
      </c>
      <c r="E5" s="19">
        <v>43753</v>
      </c>
      <c r="F5" s="19" t="s">
        <v>143</v>
      </c>
      <c r="G5" s="19" t="s">
        <v>151</v>
      </c>
      <c r="H5" s="143">
        <v>64.827272727272728</v>
      </c>
      <c r="I5" s="143"/>
      <c r="J5" s="143"/>
      <c r="K5" s="28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143">
        <v>3.2909090909090906</v>
      </c>
      <c r="X5" s="143">
        <v>0</v>
      </c>
      <c r="Y5" s="143">
        <v>0</v>
      </c>
      <c r="Z5" s="143">
        <v>0</v>
      </c>
      <c r="AA5" s="143">
        <v>0</v>
      </c>
      <c r="AB5" s="143">
        <v>0</v>
      </c>
      <c r="AC5" s="143">
        <v>3.2909090909090906</v>
      </c>
      <c r="AD5" s="143">
        <v>0</v>
      </c>
      <c r="AE5" s="143">
        <v>0</v>
      </c>
      <c r="AF5" s="143">
        <v>0</v>
      </c>
      <c r="AG5" s="143">
        <v>0</v>
      </c>
      <c r="AH5" s="143">
        <v>0</v>
      </c>
      <c r="AI5" s="20"/>
      <c r="AJ5" s="20"/>
      <c r="AK5" s="20"/>
      <c r="AL5" s="20"/>
      <c r="AM5" s="20"/>
      <c r="AN5" s="20"/>
      <c r="AO5" s="30" t="s">
        <v>145</v>
      </c>
      <c r="AP5" s="30"/>
      <c r="AQ5" s="30">
        <v>3</v>
      </c>
      <c r="AR5" s="30">
        <v>3</v>
      </c>
      <c r="AS5" s="30"/>
      <c r="AT5" s="30">
        <v>0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0</v>
      </c>
      <c r="BG5" s="30" t="s">
        <v>145</v>
      </c>
      <c r="BH5" s="30">
        <v>0</v>
      </c>
      <c r="BI5" s="30" t="s">
        <v>145</v>
      </c>
      <c r="BJ5" s="30"/>
      <c r="BK5" s="30"/>
      <c r="BL5" s="27"/>
      <c r="BM5" s="20"/>
      <c r="BN5" s="30"/>
      <c r="BO5" s="30" t="s">
        <v>146</v>
      </c>
      <c r="BP5" s="160"/>
      <c r="BQ5" s="145" t="s">
        <v>158</v>
      </c>
    </row>
    <row r="6" spans="1:70" x14ac:dyDescent="0.2">
      <c r="A6" s="20">
        <v>5</v>
      </c>
      <c r="B6" s="19">
        <v>43759</v>
      </c>
      <c r="C6" s="19" t="s">
        <v>141</v>
      </c>
      <c r="D6" s="19" t="s">
        <v>148</v>
      </c>
      <c r="E6" s="19">
        <v>43654</v>
      </c>
      <c r="F6" s="19" t="s">
        <v>147</v>
      </c>
      <c r="G6" s="19" t="s">
        <v>153</v>
      </c>
      <c r="H6" s="143">
        <v>65.599999999999994</v>
      </c>
      <c r="I6" s="143"/>
      <c r="J6" s="143"/>
      <c r="K6" s="28" t="s">
        <v>144</v>
      </c>
      <c r="L6" s="144">
        <v>12000</v>
      </c>
      <c r="M6" s="144">
        <v>18000</v>
      </c>
      <c r="N6" s="144">
        <v>30000</v>
      </c>
      <c r="O6" s="144">
        <v>60000</v>
      </c>
      <c r="P6" s="144">
        <v>300000</v>
      </c>
      <c r="Q6" s="144"/>
      <c r="R6" s="144"/>
      <c r="S6" s="144"/>
      <c r="T6" s="144"/>
      <c r="U6" s="144"/>
      <c r="V6" s="144"/>
      <c r="W6" s="143">
        <v>3.9454545454545449</v>
      </c>
      <c r="X6" s="143">
        <v>3.6363636363636362</v>
      </c>
      <c r="Y6" s="143">
        <v>3.6181818181818177</v>
      </c>
      <c r="Z6" s="143">
        <v>3.4727272727272722</v>
      </c>
      <c r="AA6" s="143">
        <v>3.4</v>
      </c>
      <c r="AB6" s="143">
        <v>2.7454545454545451</v>
      </c>
      <c r="AC6" s="143">
        <v>3.9454545454545449</v>
      </c>
      <c r="AD6" s="143">
        <v>3.6363636363636362</v>
      </c>
      <c r="AE6" s="143">
        <v>3.6181818181818177</v>
      </c>
      <c r="AF6" s="143">
        <v>3.4727272727272722</v>
      </c>
      <c r="AG6" s="143">
        <v>3.4</v>
      </c>
      <c r="AH6" s="143">
        <v>2.7454545454545451</v>
      </c>
      <c r="AI6" s="20"/>
      <c r="AJ6" s="20"/>
      <c r="AK6" s="20"/>
      <c r="AL6" s="20"/>
      <c r="AM6" s="20"/>
      <c r="AN6" s="20"/>
      <c r="AO6" s="30" t="s">
        <v>145</v>
      </c>
      <c r="AP6" s="30"/>
      <c r="AQ6" s="30">
        <v>3</v>
      </c>
      <c r="AR6" s="30">
        <v>3</v>
      </c>
      <c r="AS6" s="30"/>
      <c r="AT6" s="30">
        <v>6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12</v>
      </c>
      <c r="BG6" s="30" t="s">
        <v>28</v>
      </c>
      <c r="BH6" s="30">
        <v>12</v>
      </c>
      <c r="BI6" s="30" t="s">
        <v>145</v>
      </c>
      <c r="BJ6" s="30"/>
      <c r="BK6" s="30"/>
      <c r="BL6" s="27"/>
      <c r="BM6" s="20"/>
      <c r="BN6" s="30"/>
      <c r="BO6" s="30" t="s">
        <v>146</v>
      </c>
      <c r="BP6" s="160"/>
      <c r="BQ6" s="145" t="s">
        <v>159</v>
      </c>
    </row>
    <row r="7" spans="1:70" x14ac:dyDescent="0.2">
      <c r="A7" s="20">
        <v>6</v>
      </c>
      <c r="B7" s="19">
        <v>43759</v>
      </c>
      <c r="C7" s="19" t="s">
        <v>141</v>
      </c>
      <c r="D7" s="19" t="s">
        <v>148</v>
      </c>
      <c r="E7" s="19">
        <v>43747</v>
      </c>
      <c r="F7" s="19" t="s">
        <v>155</v>
      </c>
      <c r="G7" s="19" t="s">
        <v>156</v>
      </c>
      <c r="H7" s="143">
        <v>70</v>
      </c>
      <c r="I7" s="143"/>
      <c r="J7" s="143"/>
      <c r="K7" s="28" t="s">
        <v>144</v>
      </c>
      <c r="L7" s="144">
        <v>12000</v>
      </c>
      <c r="M7" s="144">
        <v>18000</v>
      </c>
      <c r="N7" s="144">
        <v>30000</v>
      </c>
      <c r="O7" s="144">
        <v>60000</v>
      </c>
      <c r="P7" s="146"/>
      <c r="Q7" s="146"/>
      <c r="R7" s="146"/>
      <c r="S7" s="146"/>
      <c r="T7" s="146"/>
      <c r="U7" s="146"/>
      <c r="V7" s="146"/>
      <c r="W7" s="143">
        <v>3.5</v>
      </c>
      <c r="X7" s="143">
        <v>3.1545454545454543</v>
      </c>
      <c r="Y7" s="143">
        <v>3.0545454545454542</v>
      </c>
      <c r="Z7" s="143">
        <v>2.9999999999999996</v>
      </c>
      <c r="AA7" s="143">
        <v>2.5999999999999996</v>
      </c>
      <c r="AB7" s="143">
        <v>0</v>
      </c>
      <c r="AC7" s="143">
        <v>3.5</v>
      </c>
      <c r="AD7" s="143">
        <v>3.1545454545454543</v>
      </c>
      <c r="AE7" s="143">
        <v>3.0545454545454542</v>
      </c>
      <c r="AF7" s="143">
        <v>2.9999999999999996</v>
      </c>
      <c r="AG7" s="143">
        <v>2.5999999999999996</v>
      </c>
      <c r="AH7" s="143">
        <v>0</v>
      </c>
      <c r="AI7" s="20"/>
      <c r="AJ7" s="20"/>
      <c r="AK7" s="20"/>
      <c r="AL7" s="20"/>
      <c r="AM7" s="20"/>
      <c r="AN7" s="20"/>
      <c r="AO7" s="30" t="s">
        <v>145</v>
      </c>
      <c r="AP7" s="30"/>
      <c r="AQ7" s="30">
        <v>3</v>
      </c>
      <c r="AR7" s="30">
        <v>3</v>
      </c>
      <c r="AS7" s="30"/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0</v>
      </c>
      <c r="BG7" s="30" t="s">
        <v>145</v>
      </c>
      <c r="BH7" s="30">
        <v>0</v>
      </c>
      <c r="BI7" s="30" t="s">
        <v>145</v>
      </c>
      <c r="BJ7" s="30"/>
      <c r="BK7" s="30"/>
      <c r="BL7" s="27"/>
      <c r="BM7" s="20"/>
      <c r="BN7" s="30"/>
      <c r="BO7" s="30" t="s">
        <v>146</v>
      </c>
      <c r="BP7" s="160"/>
      <c r="BQ7" s="145" t="s">
        <v>160</v>
      </c>
    </row>
    <row r="8" spans="1:70" x14ac:dyDescent="0.2">
      <c r="A8" s="20">
        <v>7</v>
      </c>
      <c r="B8" s="19">
        <v>43759</v>
      </c>
      <c r="C8" s="19" t="s">
        <v>141</v>
      </c>
      <c r="D8" s="19" t="s">
        <v>149</v>
      </c>
      <c r="E8" s="19">
        <v>43654</v>
      </c>
      <c r="F8" s="19" t="s">
        <v>147</v>
      </c>
      <c r="G8" s="19" t="s">
        <v>153</v>
      </c>
      <c r="H8" s="143">
        <v>63.990909090909085</v>
      </c>
      <c r="I8" s="143"/>
      <c r="J8" s="143"/>
      <c r="K8" s="28" t="s">
        <v>144</v>
      </c>
      <c r="L8" s="144">
        <v>12000</v>
      </c>
      <c r="M8" s="144">
        <v>18000</v>
      </c>
      <c r="N8" s="144">
        <v>30000</v>
      </c>
      <c r="O8" s="144">
        <v>60000</v>
      </c>
      <c r="P8" s="144">
        <v>300000</v>
      </c>
      <c r="Q8" s="144"/>
      <c r="R8" s="144"/>
      <c r="S8" s="144"/>
      <c r="T8" s="144"/>
      <c r="U8" s="144"/>
      <c r="V8" s="144"/>
      <c r="W8" s="143">
        <v>4.1545454545454543</v>
      </c>
      <c r="X8" s="143">
        <v>3.9</v>
      </c>
      <c r="Y8" s="143">
        <v>3.8272727272727267</v>
      </c>
      <c r="Z8" s="143">
        <v>3.7272727272727266</v>
      </c>
      <c r="AA8" s="143">
        <v>3.4909090909090903</v>
      </c>
      <c r="AB8" s="143">
        <v>2.7363636363636359</v>
      </c>
      <c r="AC8" s="143">
        <v>4.1545454545454543</v>
      </c>
      <c r="AD8" s="143">
        <v>3.9</v>
      </c>
      <c r="AE8" s="143">
        <v>3.8272727272727267</v>
      </c>
      <c r="AF8" s="143">
        <v>3.7272727272727266</v>
      </c>
      <c r="AG8" s="143">
        <v>3.4909090909090903</v>
      </c>
      <c r="AH8" s="143">
        <v>2.7363636363636359</v>
      </c>
      <c r="AI8" s="20"/>
      <c r="AJ8" s="20"/>
      <c r="AK8" s="20"/>
      <c r="AL8" s="20"/>
      <c r="AM8" s="20"/>
      <c r="AN8" s="20"/>
      <c r="AO8" s="30" t="s">
        <v>145</v>
      </c>
      <c r="AP8" s="30"/>
      <c r="AQ8" s="30">
        <v>3</v>
      </c>
      <c r="AR8" s="30">
        <v>3</v>
      </c>
      <c r="AS8" s="30"/>
      <c r="AT8" s="30">
        <v>6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/>
      <c r="BC8" s="30"/>
      <c r="BD8" s="30">
        <v>0</v>
      </c>
      <c r="BE8" s="30">
        <v>0</v>
      </c>
      <c r="BF8" s="30">
        <v>12</v>
      </c>
      <c r="BG8" s="30" t="s">
        <v>28</v>
      </c>
      <c r="BH8" s="30">
        <v>12</v>
      </c>
      <c r="BI8" s="30" t="s">
        <v>145</v>
      </c>
      <c r="BJ8" s="30"/>
      <c r="BK8" s="30"/>
      <c r="BL8" s="27"/>
      <c r="BM8" s="20"/>
      <c r="BN8" s="30"/>
      <c r="BO8" s="30" t="s">
        <v>146</v>
      </c>
      <c r="BP8" s="160"/>
      <c r="BQ8" s="145" t="s">
        <v>161</v>
      </c>
    </row>
    <row r="9" spans="1:70" x14ac:dyDescent="0.2">
      <c r="A9" s="20">
        <v>8</v>
      </c>
      <c r="B9" s="19">
        <v>43759</v>
      </c>
      <c r="C9" s="19" t="s">
        <v>141</v>
      </c>
      <c r="D9" s="19" t="s">
        <v>150</v>
      </c>
      <c r="E9" s="19">
        <v>43753</v>
      </c>
      <c r="F9" s="19" t="s">
        <v>143</v>
      </c>
      <c r="G9" s="19" t="s">
        <v>151</v>
      </c>
      <c r="H9" s="143">
        <v>64.827272727272728</v>
      </c>
      <c r="I9" s="143"/>
      <c r="J9" s="143"/>
      <c r="K9" s="2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143">
        <v>3.2909090909090906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3.2909090909090906</v>
      </c>
      <c r="AD9" s="143">
        <v>0</v>
      </c>
      <c r="AE9" s="143">
        <v>0</v>
      </c>
      <c r="AF9" s="143">
        <v>0</v>
      </c>
      <c r="AG9" s="143">
        <v>0</v>
      </c>
      <c r="AH9" s="143">
        <v>0</v>
      </c>
      <c r="AI9" s="20"/>
      <c r="AJ9" s="20"/>
      <c r="AK9" s="20"/>
      <c r="AL9" s="20"/>
      <c r="AM9" s="20"/>
      <c r="AN9" s="20"/>
      <c r="AO9" s="30" t="s">
        <v>145</v>
      </c>
      <c r="AP9" s="30"/>
      <c r="AQ9" s="30">
        <v>3</v>
      </c>
      <c r="AR9" s="30">
        <v>3</v>
      </c>
      <c r="AS9" s="30"/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/>
      <c r="BC9" s="30"/>
      <c r="BD9" s="30">
        <v>0</v>
      </c>
      <c r="BE9" s="30">
        <v>0</v>
      </c>
      <c r="BF9" s="30">
        <v>0</v>
      </c>
      <c r="BG9" s="30" t="s">
        <v>145</v>
      </c>
      <c r="BH9" s="30">
        <v>0</v>
      </c>
      <c r="BI9" s="30" t="s">
        <v>145</v>
      </c>
      <c r="BJ9" s="30"/>
      <c r="BK9" s="30"/>
      <c r="BL9" s="27"/>
      <c r="BM9" s="20"/>
      <c r="BN9" s="30"/>
      <c r="BO9" s="30" t="s">
        <v>146</v>
      </c>
      <c r="BP9" s="160"/>
      <c r="BQ9" s="145" t="s">
        <v>162</v>
      </c>
    </row>
    <row r="10" spans="1:70" x14ac:dyDescent="0.2">
      <c r="A10" s="20">
        <v>9</v>
      </c>
      <c r="B10" s="19">
        <v>43759</v>
      </c>
      <c r="C10" s="19" t="s">
        <v>141</v>
      </c>
      <c r="D10" s="19" t="s">
        <v>150</v>
      </c>
      <c r="E10" s="19">
        <v>43654</v>
      </c>
      <c r="F10" s="19" t="s">
        <v>147</v>
      </c>
      <c r="G10" s="19" t="s">
        <v>153</v>
      </c>
      <c r="H10" s="143">
        <v>65.599999999999994</v>
      </c>
      <c r="I10" s="143"/>
      <c r="J10" s="143"/>
      <c r="K10" s="28" t="s">
        <v>144</v>
      </c>
      <c r="L10" s="144">
        <v>12000</v>
      </c>
      <c r="M10" s="144">
        <v>18000</v>
      </c>
      <c r="N10" s="144">
        <v>30000</v>
      </c>
      <c r="O10" s="144">
        <v>60000</v>
      </c>
      <c r="P10" s="144">
        <v>300000</v>
      </c>
      <c r="Q10" s="144"/>
      <c r="R10" s="144"/>
      <c r="S10" s="144"/>
      <c r="T10" s="144"/>
      <c r="U10" s="144"/>
      <c r="V10" s="144"/>
      <c r="W10" s="143">
        <v>3.9454545454545449</v>
      </c>
      <c r="X10" s="143">
        <v>3.6363636363636362</v>
      </c>
      <c r="Y10" s="143">
        <v>3.6181818181818177</v>
      </c>
      <c r="Z10" s="143">
        <v>3.4727272727272722</v>
      </c>
      <c r="AA10" s="143">
        <v>3.4</v>
      </c>
      <c r="AB10" s="143">
        <v>2.7454545454545451</v>
      </c>
      <c r="AC10" s="143">
        <v>3.9454545454545449</v>
      </c>
      <c r="AD10" s="143">
        <v>3.6363636363636362</v>
      </c>
      <c r="AE10" s="143">
        <v>3.6181818181818177</v>
      </c>
      <c r="AF10" s="143">
        <v>3.4727272727272722</v>
      </c>
      <c r="AG10" s="143">
        <v>3.4</v>
      </c>
      <c r="AH10" s="143">
        <v>2.7454545454545451</v>
      </c>
      <c r="AI10" s="20"/>
      <c r="AJ10" s="20"/>
      <c r="AK10" s="20"/>
      <c r="AL10" s="20"/>
      <c r="AM10" s="20"/>
      <c r="AN10" s="20"/>
      <c r="AO10" s="30" t="s">
        <v>145</v>
      </c>
      <c r="AP10" s="30"/>
      <c r="AQ10" s="30">
        <v>3</v>
      </c>
      <c r="AR10" s="30">
        <v>3</v>
      </c>
      <c r="AS10" s="30"/>
      <c r="AT10" s="30">
        <v>6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/>
      <c r="BC10" s="30"/>
      <c r="BD10" s="30">
        <v>0</v>
      </c>
      <c r="BE10" s="30">
        <v>0</v>
      </c>
      <c r="BF10" s="30">
        <v>12</v>
      </c>
      <c r="BG10" s="30" t="s">
        <v>28</v>
      </c>
      <c r="BH10" s="30">
        <v>12</v>
      </c>
      <c r="BI10" s="30" t="s">
        <v>145</v>
      </c>
      <c r="BJ10" s="30"/>
      <c r="BK10" s="30"/>
      <c r="BL10" s="27"/>
      <c r="BM10" s="20"/>
      <c r="BN10" s="30"/>
      <c r="BO10" s="30" t="s">
        <v>146</v>
      </c>
      <c r="BP10" s="160"/>
      <c r="BQ10" s="145" t="s">
        <v>163</v>
      </c>
    </row>
  </sheetData>
  <sheetProtection algorithmName="SHA-512" hashValue="AtVl6pn9iWPuN7XIqwRyIOfjBsJOpL5hefzF2V8H7b7seEYYnSUpJF4Jyme8f9CcFnZIPzSExuBfHu3PSDGPsQ==" saltValue="LO6BRLdWc9mkJcMENMCkWQ==" spinCount="100000" sheet="1" objects="1" scenarios="1"/>
  <hyperlinks>
    <hyperlink ref="BQ2" r:id="rId1" xr:uid="{15BD0705-9DF5-344C-8C46-FDB090951466}"/>
    <hyperlink ref="BQ5" r:id="rId2" xr:uid="{928BBA23-0978-7C46-9D9F-E7B5C1C5A6D7}"/>
    <hyperlink ref="BQ3" r:id="rId3" xr:uid="{699D9E83-F900-864F-A66E-E2488F8E6E37}"/>
    <hyperlink ref="BQ4" r:id="rId4" xr:uid="{B8D337BA-F3C2-E447-8D02-75D120BF0E01}"/>
    <hyperlink ref="BQ6" r:id="rId5" xr:uid="{C6DEDD4F-4F77-B545-97F5-D17C9D1D8785}"/>
    <hyperlink ref="BQ7" r:id="rId6" xr:uid="{3BD1764E-8D9F-B046-A304-ED824E654795}"/>
    <hyperlink ref="BQ9" r:id="rId7" xr:uid="{2D26F1FF-7332-5045-A80D-996207595CED}"/>
    <hyperlink ref="BQ8" r:id="rId8" xr:uid="{DEEF483C-4F69-A54D-B9F9-7F7A396CBEDB}"/>
    <hyperlink ref="BQ10" r:id="rId9" xr:uid="{AB66A8C6-3CEA-764E-9548-E6F88BCB9D52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847D-7302-5A46-A058-A59D66A93A72}">
  <sheetPr codeName="Sheet10"/>
  <dimension ref="A1:BP7"/>
  <sheetViews>
    <sheetView zoomScale="120" zoomScaleNormal="120" zoomScalePageLayoutView="120" workbookViewId="0">
      <selection activeCell="B2" sqref="B2:B7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68" width="12.5" customWidth="1"/>
  </cols>
  <sheetData>
    <row r="1" spans="1:68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152" t="s">
        <v>164</v>
      </c>
      <c r="J1" s="153" t="s">
        <v>165</v>
      </c>
      <c r="K1" s="5" t="s">
        <v>44</v>
      </c>
      <c r="L1" s="21" t="s">
        <v>45</v>
      </c>
      <c r="M1" s="21" t="s">
        <v>136</v>
      </c>
      <c r="N1" s="21" t="s">
        <v>186</v>
      </c>
      <c r="O1" s="21" t="s">
        <v>138</v>
      </c>
      <c r="P1" s="22" t="s">
        <v>139</v>
      </c>
      <c r="Q1" s="154" t="s">
        <v>166</v>
      </c>
      <c r="R1" s="154" t="s">
        <v>167</v>
      </c>
      <c r="S1" s="154" t="s">
        <v>168</v>
      </c>
      <c r="T1" s="154" t="s">
        <v>169</v>
      </c>
      <c r="U1" s="154" t="s">
        <v>170</v>
      </c>
      <c r="V1" s="155" t="s">
        <v>171</v>
      </c>
      <c r="W1" s="6" t="s">
        <v>50</v>
      </c>
      <c r="X1" s="6" t="s">
        <v>51</v>
      </c>
      <c r="Y1" s="6" t="s">
        <v>52</v>
      </c>
      <c r="Z1" s="6" t="s">
        <v>76</v>
      </c>
      <c r="AA1" s="6" t="s">
        <v>53</v>
      </c>
      <c r="AB1" s="7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8" t="s">
        <v>82</v>
      </c>
      <c r="AH1" s="9" t="s">
        <v>83</v>
      </c>
      <c r="AI1" s="10" t="s">
        <v>84</v>
      </c>
      <c r="AJ1" s="10" t="s">
        <v>85</v>
      </c>
      <c r="AK1" s="10" t="s">
        <v>86</v>
      </c>
      <c r="AL1" s="10" t="s">
        <v>87</v>
      </c>
      <c r="AM1" s="10" t="s">
        <v>88</v>
      </c>
      <c r="AN1" s="11" t="s">
        <v>89</v>
      </c>
      <c r="AO1" s="12" t="s">
        <v>90</v>
      </c>
      <c r="AP1" s="12" t="s">
        <v>100</v>
      </c>
      <c r="AQ1" s="12" t="s">
        <v>29</v>
      </c>
      <c r="AR1" s="13" t="s">
        <v>30</v>
      </c>
      <c r="AS1" s="156" t="s">
        <v>172</v>
      </c>
      <c r="AT1" s="14" t="s">
        <v>101</v>
      </c>
      <c r="AU1" s="15" t="s">
        <v>102</v>
      </c>
      <c r="AV1" s="14" t="s">
        <v>103</v>
      </c>
      <c r="AW1" s="6" t="s">
        <v>104</v>
      </c>
      <c r="AX1" s="16" t="s">
        <v>105</v>
      </c>
      <c r="AY1" s="6" t="s">
        <v>91</v>
      </c>
      <c r="AZ1" s="16" t="s">
        <v>92</v>
      </c>
      <c r="BA1" s="7" t="s">
        <v>93</v>
      </c>
      <c r="BB1" s="157" t="s">
        <v>173</v>
      </c>
      <c r="BC1" s="158" t="s">
        <v>174</v>
      </c>
      <c r="BD1" s="16" t="s">
        <v>94</v>
      </c>
      <c r="BE1" s="7" t="s">
        <v>106</v>
      </c>
      <c r="BF1" s="1" t="s">
        <v>107</v>
      </c>
      <c r="BG1" s="17" t="s">
        <v>108</v>
      </c>
      <c r="BH1" s="18" t="s">
        <v>109</v>
      </c>
      <c r="BI1" s="17" t="s">
        <v>110</v>
      </c>
      <c r="BJ1" s="159" t="s">
        <v>175</v>
      </c>
      <c r="BK1" s="159" t="s">
        <v>176</v>
      </c>
      <c r="BL1" s="1" t="s">
        <v>111</v>
      </c>
      <c r="BM1" s="2" t="s">
        <v>112</v>
      </c>
      <c r="BN1" s="17" t="s">
        <v>113</v>
      </c>
      <c r="BO1" s="17" t="s">
        <v>74</v>
      </c>
      <c r="BP1" s="2" t="s">
        <v>75</v>
      </c>
    </row>
    <row r="2" spans="1:68" x14ac:dyDescent="0.2">
      <c r="A2" s="20">
        <v>1</v>
      </c>
      <c r="B2" s="19">
        <v>43563</v>
      </c>
      <c r="C2" s="27" t="s">
        <v>64</v>
      </c>
      <c r="D2" s="20" t="s">
        <v>65</v>
      </c>
      <c r="E2" s="19">
        <v>43525</v>
      </c>
      <c r="F2" s="27" t="s">
        <v>22</v>
      </c>
      <c r="G2" s="20" t="s">
        <v>23</v>
      </c>
      <c r="H2" s="20">
        <v>129</v>
      </c>
      <c r="I2" s="20"/>
      <c r="J2" s="20"/>
      <c r="K2" s="28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43">
        <v>2.7</v>
      </c>
      <c r="X2" s="143">
        <v>0</v>
      </c>
      <c r="Y2" s="143">
        <v>0</v>
      </c>
      <c r="Z2" s="143">
        <v>0</v>
      </c>
      <c r="AA2" s="143">
        <v>0</v>
      </c>
      <c r="AB2" s="143">
        <v>0</v>
      </c>
      <c r="AC2" s="143">
        <v>2.7</v>
      </c>
      <c r="AD2" s="143">
        <v>0</v>
      </c>
      <c r="AE2" s="143">
        <v>0</v>
      </c>
      <c r="AF2" s="143">
        <v>0</v>
      </c>
      <c r="AG2" s="143">
        <v>0</v>
      </c>
      <c r="AH2" s="143">
        <v>0</v>
      </c>
      <c r="AI2" s="20"/>
      <c r="AJ2" s="20"/>
      <c r="AK2" s="20"/>
      <c r="AL2" s="20"/>
      <c r="AM2" s="20"/>
      <c r="AN2" s="20"/>
      <c r="AO2" s="30" t="s">
        <v>116</v>
      </c>
      <c r="AP2" s="30"/>
      <c r="AQ2" s="30">
        <v>3</v>
      </c>
      <c r="AR2" s="30">
        <v>3</v>
      </c>
      <c r="AS2" s="30"/>
      <c r="AT2" s="30">
        <v>0</v>
      </c>
      <c r="AU2" s="30">
        <v>10</v>
      </c>
      <c r="AV2" s="30">
        <v>0</v>
      </c>
      <c r="AW2" s="30">
        <v>0</v>
      </c>
      <c r="AX2" s="30">
        <v>0</v>
      </c>
      <c r="AY2" s="30">
        <v>0</v>
      </c>
      <c r="AZ2" s="30">
        <v>0</v>
      </c>
      <c r="BA2" s="30">
        <v>0</v>
      </c>
      <c r="BB2" s="30"/>
      <c r="BC2" s="30"/>
      <c r="BD2" s="30">
        <v>0</v>
      </c>
      <c r="BE2" s="30">
        <v>0</v>
      </c>
      <c r="BF2" s="30">
        <v>0</v>
      </c>
      <c r="BG2" s="30" t="s">
        <v>116</v>
      </c>
      <c r="BH2" s="30">
        <v>24</v>
      </c>
      <c r="BI2" s="30" t="s">
        <v>116</v>
      </c>
      <c r="BJ2" s="30"/>
      <c r="BK2" s="30"/>
      <c r="BL2" s="27"/>
      <c r="BM2" s="20"/>
      <c r="BN2" s="30"/>
      <c r="BO2" s="30" t="s">
        <v>26</v>
      </c>
      <c r="BP2" s="27" t="s">
        <v>128</v>
      </c>
    </row>
    <row r="3" spans="1:68" x14ac:dyDescent="0.2">
      <c r="A3" s="20">
        <v>2</v>
      </c>
      <c r="B3" s="19">
        <v>43563</v>
      </c>
      <c r="C3" s="27" t="s">
        <v>64</v>
      </c>
      <c r="D3" s="20" t="s">
        <v>65</v>
      </c>
      <c r="E3" s="19">
        <v>43494</v>
      </c>
      <c r="F3" s="27" t="s">
        <v>114</v>
      </c>
      <c r="G3" s="20" t="s">
        <v>27</v>
      </c>
      <c r="H3" s="20">
        <v>105.94</v>
      </c>
      <c r="I3" s="20"/>
      <c r="J3" s="20"/>
      <c r="K3" s="28" t="s">
        <v>115</v>
      </c>
      <c r="L3" s="29">
        <v>102000</v>
      </c>
      <c r="M3" s="29">
        <v>498000</v>
      </c>
      <c r="N3" s="29"/>
      <c r="O3" s="29"/>
      <c r="P3" s="29"/>
      <c r="Q3" s="29"/>
      <c r="R3" s="29"/>
      <c r="S3" s="29"/>
      <c r="T3" s="29"/>
      <c r="U3" s="29"/>
      <c r="V3" s="29"/>
      <c r="W3" s="143">
        <v>2.8</v>
      </c>
      <c r="X3" s="143">
        <v>2.42</v>
      </c>
      <c r="Y3" s="143">
        <v>2.15</v>
      </c>
      <c r="Z3" s="143">
        <v>0</v>
      </c>
      <c r="AA3" s="143">
        <v>0</v>
      </c>
      <c r="AB3" s="143">
        <v>0</v>
      </c>
      <c r="AC3" s="143">
        <v>2.8</v>
      </c>
      <c r="AD3" s="143">
        <v>2.42</v>
      </c>
      <c r="AE3" s="143">
        <v>2.15</v>
      </c>
      <c r="AF3" s="143">
        <v>0</v>
      </c>
      <c r="AG3" s="143">
        <v>0</v>
      </c>
      <c r="AH3" s="143">
        <v>0</v>
      </c>
      <c r="AI3" s="20"/>
      <c r="AJ3" s="20"/>
      <c r="AK3" s="20"/>
      <c r="AL3" s="20"/>
      <c r="AM3" s="20"/>
      <c r="AN3" s="20"/>
      <c r="AO3" s="30" t="s">
        <v>116</v>
      </c>
      <c r="AP3" s="30"/>
      <c r="AQ3" s="30">
        <v>3</v>
      </c>
      <c r="AR3" s="30">
        <v>3</v>
      </c>
      <c r="AS3" s="30"/>
      <c r="AT3" s="30">
        <v>0</v>
      </c>
      <c r="AU3" s="30">
        <v>8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/>
      <c r="BC3" s="30"/>
      <c r="BD3" s="30">
        <v>0</v>
      </c>
      <c r="BE3" s="30">
        <v>0</v>
      </c>
      <c r="BF3" s="30">
        <v>12</v>
      </c>
      <c r="BG3" s="30" t="s">
        <v>28</v>
      </c>
      <c r="BH3" s="30">
        <v>12</v>
      </c>
      <c r="BI3" s="30" t="s">
        <v>116</v>
      </c>
      <c r="BJ3" s="30"/>
      <c r="BK3" s="30"/>
      <c r="BL3" s="27"/>
      <c r="BM3" s="20"/>
      <c r="BN3" s="30"/>
      <c r="BO3" s="30" t="s">
        <v>26</v>
      </c>
      <c r="BP3" s="27" t="s">
        <v>130</v>
      </c>
    </row>
    <row r="4" spans="1:68" x14ac:dyDescent="0.2">
      <c r="A4" s="20">
        <v>3</v>
      </c>
      <c r="B4" s="19">
        <v>43563</v>
      </c>
      <c r="C4" s="27" t="s">
        <v>64</v>
      </c>
      <c r="D4" s="20" t="s">
        <v>20</v>
      </c>
      <c r="E4" s="19">
        <v>43525</v>
      </c>
      <c r="F4" s="27" t="s">
        <v>22</v>
      </c>
      <c r="G4" s="20" t="s">
        <v>23</v>
      </c>
      <c r="H4" s="20">
        <v>72</v>
      </c>
      <c r="I4" s="20"/>
      <c r="J4" s="20"/>
      <c r="K4" s="28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143">
        <v>3.7</v>
      </c>
      <c r="X4" s="143">
        <v>0</v>
      </c>
      <c r="Y4" s="143">
        <v>0</v>
      </c>
      <c r="Z4" s="143">
        <v>0</v>
      </c>
      <c r="AA4" s="143">
        <v>0</v>
      </c>
      <c r="AB4" s="143">
        <v>0</v>
      </c>
      <c r="AC4" s="143">
        <v>3.7</v>
      </c>
      <c r="AD4" s="143">
        <v>0</v>
      </c>
      <c r="AE4" s="143">
        <v>0</v>
      </c>
      <c r="AF4" s="143">
        <v>0</v>
      </c>
      <c r="AG4" s="143">
        <v>0</v>
      </c>
      <c r="AH4" s="143">
        <v>0</v>
      </c>
      <c r="AI4" s="20"/>
      <c r="AJ4" s="20"/>
      <c r="AK4" s="20"/>
      <c r="AL4" s="20"/>
      <c r="AM4" s="20"/>
      <c r="AN4" s="20"/>
      <c r="AO4" s="30" t="s">
        <v>116</v>
      </c>
      <c r="AP4" s="30"/>
      <c r="AQ4" s="30">
        <v>3</v>
      </c>
      <c r="AR4" s="30">
        <v>3</v>
      </c>
      <c r="AS4" s="30"/>
      <c r="AT4" s="30">
        <v>0</v>
      </c>
      <c r="AU4" s="30">
        <v>10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0</v>
      </c>
      <c r="BB4" s="30"/>
      <c r="BC4" s="30"/>
      <c r="BD4" s="30">
        <v>0</v>
      </c>
      <c r="BE4" s="30">
        <v>0</v>
      </c>
      <c r="BF4" s="30">
        <v>0</v>
      </c>
      <c r="BG4" s="30" t="s">
        <v>116</v>
      </c>
      <c r="BH4" s="30">
        <v>24</v>
      </c>
      <c r="BI4" s="30" t="s">
        <v>116</v>
      </c>
      <c r="BJ4" s="30"/>
      <c r="BK4" s="30"/>
      <c r="BL4" s="27"/>
      <c r="BM4" s="20"/>
      <c r="BN4" s="30"/>
      <c r="BO4" s="30" t="s">
        <v>26</v>
      </c>
      <c r="BP4" s="27" t="s">
        <v>134</v>
      </c>
    </row>
    <row r="5" spans="1:68" x14ac:dyDescent="0.2">
      <c r="A5" s="20">
        <v>4</v>
      </c>
      <c r="B5" s="19">
        <v>43563</v>
      </c>
      <c r="C5" s="27" t="s">
        <v>64</v>
      </c>
      <c r="D5" s="20" t="s">
        <v>20</v>
      </c>
      <c r="E5" s="19">
        <v>43494</v>
      </c>
      <c r="F5" s="27" t="s">
        <v>114</v>
      </c>
      <c r="G5" s="20" t="s">
        <v>27</v>
      </c>
      <c r="H5" s="20">
        <v>64.91</v>
      </c>
      <c r="I5" s="20"/>
      <c r="J5" s="20"/>
      <c r="K5" s="28" t="s">
        <v>115</v>
      </c>
      <c r="L5" s="29">
        <v>12000</v>
      </c>
      <c r="M5" s="29">
        <v>18000</v>
      </c>
      <c r="N5" s="29">
        <v>30000</v>
      </c>
      <c r="O5" s="29">
        <v>60000</v>
      </c>
      <c r="P5" s="29">
        <v>300000</v>
      </c>
      <c r="Q5" s="29"/>
      <c r="R5" s="29"/>
      <c r="S5" s="29"/>
      <c r="T5" s="29"/>
      <c r="U5" s="29"/>
      <c r="V5" s="29"/>
      <c r="W5" s="143">
        <v>3.84</v>
      </c>
      <c r="X5" s="143">
        <v>3.54</v>
      </c>
      <c r="Y5" s="143">
        <v>3.52</v>
      </c>
      <c r="Z5" s="143">
        <v>3.37</v>
      </c>
      <c r="AA5" s="143">
        <v>3.31</v>
      </c>
      <c r="AB5" s="143">
        <v>2.65</v>
      </c>
      <c r="AC5" s="143">
        <v>3.84</v>
      </c>
      <c r="AD5" s="143">
        <v>3.54</v>
      </c>
      <c r="AE5" s="143">
        <v>3.52</v>
      </c>
      <c r="AF5" s="143">
        <v>3.37</v>
      </c>
      <c r="AG5" s="143">
        <v>3.31</v>
      </c>
      <c r="AH5" s="143">
        <v>2.65</v>
      </c>
      <c r="AI5" s="20"/>
      <c r="AJ5" s="20"/>
      <c r="AK5" s="20"/>
      <c r="AL5" s="20"/>
      <c r="AM5" s="20"/>
      <c r="AN5" s="20"/>
      <c r="AO5" s="30" t="s">
        <v>116</v>
      </c>
      <c r="AP5" s="30"/>
      <c r="AQ5" s="30">
        <v>3</v>
      </c>
      <c r="AR5" s="30">
        <v>3</v>
      </c>
      <c r="AS5" s="30"/>
      <c r="AT5" s="30">
        <v>0</v>
      </c>
      <c r="AU5" s="30">
        <v>8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/>
      <c r="BC5" s="30"/>
      <c r="BD5" s="30">
        <v>0</v>
      </c>
      <c r="BE5" s="30">
        <v>0</v>
      </c>
      <c r="BF5" s="30">
        <v>12</v>
      </c>
      <c r="BG5" s="30" t="s">
        <v>28</v>
      </c>
      <c r="BH5" s="30">
        <v>12</v>
      </c>
      <c r="BI5" s="30" t="s">
        <v>116</v>
      </c>
      <c r="BJ5" s="30"/>
      <c r="BK5" s="30"/>
      <c r="BL5" s="27"/>
      <c r="BM5" s="20"/>
      <c r="BN5" s="30"/>
      <c r="BO5" s="30" t="s">
        <v>26</v>
      </c>
      <c r="BP5" s="27" t="s">
        <v>135</v>
      </c>
    </row>
    <row r="6" spans="1:68" x14ac:dyDescent="0.2">
      <c r="A6" s="20">
        <v>5</v>
      </c>
      <c r="B6" s="19">
        <v>43563</v>
      </c>
      <c r="C6" s="27" t="s">
        <v>64</v>
      </c>
      <c r="D6" s="20" t="s">
        <v>21</v>
      </c>
      <c r="E6" s="19">
        <v>43494</v>
      </c>
      <c r="F6" s="27" t="s">
        <v>114</v>
      </c>
      <c r="G6" s="20" t="s">
        <v>27</v>
      </c>
      <c r="H6" s="20">
        <v>63.3</v>
      </c>
      <c r="I6" s="20"/>
      <c r="J6" s="20"/>
      <c r="K6" s="28" t="s">
        <v>115</v>
      </c>
      <c r="L6" s="29">
        <v>12000</v>
      </c>
      <c r="M6" s="29">
        <v>18000</v>
      </c>
      <c r="N6" s="29">
        <v>30000</v>
      </c>
      <c r="O6" s="29">
        <v>60000</v>
      </c>
      <c r="P6" s="29">
        <v>300000</v>
      </c>
      <c r="Q6" s="29"/>
      <c r="R6" s="29"/>
      <c r="S6" s="29"/>
      <c r="T6" s="29"/>
      <c r="U6" s="29"/>
      <c r="V6" s="29"/>
      <c r="W6" s="143">
        <v>4.0469999999999997</v>
      </c>
      <c r="X6" s="143">
        <v>3.7890000000000001</v>
      </c>
      <c r="Y6" s="143">
        <v>3.722</v>
      </c>
      <c r="Z6" s="143">
        <v>3.6219999999999999</v>
      </c>
      <c r="AA6" s="143">
        <v>3.3889999999999998</v>
      </c>
      <c r="AB6" s="143">
        <v>2.6419999999999999</v>
      </c>
      <c r="AC6" s="143">
        <v>4.0469999999999997</v>
      </c>
      <c r="AD6" s="143">
        <v>3.7890000000000001</v>
      </c>
      <c r="AE6" s="143">
        <v>3.722</v>
      </c>
      <c r="AF6" s="143">
        <v>3.6219999999999999</v>
      </c>
      <c r="AG6" s="143">
        <v>3.3889999999999998</v>
      </c>
      <c r="AH6" s="143">
        <v>2.6419999999999999</v>
      </c>
      <c r="AI6" s="20"/>
      <c r="AJ6" s="20"/>
      <c r="AK6" s="20"/>
      <c r="AL6" s="20"/>
      <c r="AM6" s="20"/>
      <c r="AN6" s="20"/>
      <c r="AO6" s="30" t="s">
        <v>116</v>
      </c>
      <c r="AP6" s="30"/>
      <c r="AQ6" s="30">
        <v>3</v>
      </c>
      <c r="AR6" s="30">
        <v>3</v>
      </c>
      <c r="AS6" s="30"/>
      <c r="AT6" s="30">
        <v>0</v>
      </c>
      <c r="AU6" s="30">
        <v>8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/>
      <c r="BC6" s="30"/>
      <c r="BD6" s="30">
        <v>0</v>
      </c>
      <c r="BE6" s="30">
        <v>0</v>
      </c>
      <c r="BF6" s="30">
        <v>12</v>
      </c>
      <c r="BG6" s="30" t="s">
        <v>28</v>
      </c>
      <c r="BH6" s="30">
        <v>12</v>
      </c>
      <c r="BI6" s="30" t="s">
        <v>116</v>
      </c>
      <c r="BJ6" s="30"/>
      <c r="BK6" s="30"/>
      <c r="BL6" s="27"/>
      <c r="BM6" s="20"/>
      <c r="BN6" s="30"/>
      <c r="BO6" s="30" t="s">
        <v>26</v>
      </c>
      <c r="BP6" s="27" t="s">
        <v>132</v>
      </c>
    </row>
    <row r="7" spans="1:68" x14ac:dyDescent="0.2">
      <c r="A7" s="20">
        <v>6</v>
      </c>
      <c r="B7" s="19">
        <v>43563</v>
      </c>
      <c r="C7" s="27" t="s">
        <v>64</v>
      </c>
      <c r="D7" s="20" t="s">
        <v>73</v>
      </c>
      <c r="E7" s="19">
        <v>43494</v>
      </c>
      <c r="F7" s="27" t="s">
        <v>114</v>
      </c>
      <c r="G7" s="20" t="s">
        <v>27</v>
      </c>
      <c r="H7" s="20">
        <v>57.81</v>
      </c>
      <c r="I7" s="20"/>
      <c r="J7" s="20"/>
      <c r="K7" s="28" t="s">
        <v>115</v>
      </c>
      <c r="L7" s="29">
        <v>12000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143">
        <v>3.33</v>
      </c>
      <c r="X7" s="143">
        <v>3.25</v>
      </c>
      <c r="Y7" s="143">
        <v>0</v>
      </c>
      <c r="Z7" s="143">
        <v>0</v>
      </c>
      <c r="AA7" s="143">
        <v>0</v>
      </c>
      <c r="AB7" s="143">
        <v>0</v>
      </c>
      <c r="AC7" s="143">
        <v>3.33</v>
      </c>
      <c r="AD7" s="143">
        <v>3.25</v>
      </c>
      <c r="AE7" s="143">
        <v>0</v>
      </c>
      <c r="AF7" s="143">
        <v>0</v>
      </c>
      <c r="AG7" s="143">
        <v>0</v>
      </c>
      <c r="AH7" s="143">
        <v>0</v>
      </c>
      <c r="AI7" s="20"/>
      <c r="AJ7" s="20"/>
      <c r="AK7" s="20"/>
      <c r="AL7" s="20"/>
      <c r="AM7" s="20"/>
      <c r="AN7" s="20"/>
      <c r="AO7" s="30" t="s">
        <v>116</v>
      </c>
      <c r="AP7" s="30"/>
      <c r="AQ7" s="30">
        <v>3</v>
      </c>
      <c r="AR7" s="30">
        <v>3</v>
      </c>
      <c r="AS7" s="30"/>
      <c r="AT7" s="30">
        <v>0</v>
      </c>
      <c r="AU7" s="30">
        <v>8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/>
      <c r="BC7" s="30"/>
      <c r="BD7" s="30">
        <v>0</v>
      </c>
      <c r="BE7" s="30">
        <v>0</v>
      </c>
      <c r="BF7" s="30">
        <v>12</v>
      </c>
      <c r="BG7" s="30" t="s">
        <v>28</v>
      </c>
      <c r="BH7" s="30">
        <v>12</v>
      </c>
      <c r="BI7" s="30" t="s">
        <v>116</v>
      </c>
      <c r="BJ7" s="30"/>
      <c r="BK7" s="30"/>
      <c r="BL7" s="27"/>
      <c r="BM7" s="20"/>
      <c r="BN7" s="30"/>
      <c r="BO7" s="30" t="s">
        <v>26</v>
      </c>
      <c r="BP7" s="27" t="s">
        <v>131</v>
      </c>
    </row>
  </sheetData>
  <sheetProtection algorithmName="SHA-512" hashValue="4hprLWzefYzfeF8bFwHGMW79RCNqwENL3E/hRdMvYMF/B/Lf6tEHaFLZUmajjlhzcAJuGEP/wdmz83GGMS2MZw==" saltValue="4UnNr8UxaJS4sk7228f7Rg==" spinCount="100000"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323B-6BEC-BE49-9670-896A6E76F8A5}">
  <sheetPr codeName="Sheet11"/>
  <dimension ref="A1:BE7"/>
  <sheetViews>
    <sheetView zoomScale="120" zoomScaleNormal="120" zoomScalePageLayoutView="120" workbookViewId="0">
      <selection activeCell="B2" sqref="B2:B7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57" width="12.5" customWidth="1"/>
  </cols>
  <sheetData>
    <row r="1" spans="1:57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5" t="s">
        <v>44</v>
      </c>
      <c r="J1" s="21" t="s">
        <v>45</v>
      </c>
      <c r="K1" s="21" t="s">
        <v>46</v>
      </c>
      <c r="L1" s="21" t="s">
        <v>47</v>
      </c>
      <c r="M1" s="21" t="s">
        <v>48</v>
      </c>
      <c r="N1" s="22" t="s">
        <v>49</v>
      </c>
      <c r="O1" s="6" t="s">
        <v>50</v>
      </c>
      <c r="P1" s="6" t="s">
        <v>51</v>
      </c>
      <c r="Q1" s="6" t="s">
        <v>52</v>
      </c>
      <c r="R1" s="6" t="s">
        <v>76</v>
      </c>
      <c r="S1" s="6" t="s">
        <v>53</v>
      </c>
      <c r="T1" s="7" t="s">
        <v>77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9" t="s">
        <v>83</v>
      </c>
      <c r="AA1" s="10" t="s">
        <v>84</v>
      </c>
      <c r="AB1" s="10" t="s">
        <v>85</v>
      </c>
      <c r="AC1" s="10" t="s">
        <v>86</v>
      </c>
      <c r="AD1" s="10" t="s">
        <v>87</v>
      </c>
      <c r="AE1" s="10" t="s">
        <v>88</v>
      </c>
      <c r="AF1" s="11" t="s">
        <v>89</v>
      </c>
      <c r="AG1" s="12" t="s">
        <v>90</v>
      </c>
      <c r="AH1" s="12" t="s">
        <v>100</v>
      </c>
      <c r="AI1" s="12" t="s">
        <v>29</v>
      </c>
      <c r="AJ1" s="13" t="s">
        <v>30</v>
      </c>
      <c r="AK1" s="12" t="s">
        <v>31</v>
      </c>
      <c r="AL1" s="12" t="s">
        <v>35</v>
      </c>
      <c r="AM1" s="14" t="s">
        <v>101</v>
      </c>
      <c r="AN1" s="15" t="s">
        <v>102</v>
      </c>
      <c r="AO1" s="14" t="s">
        <v>103</v>
      </c>
      <c r="AP1" s="6" t="s">
        <v>104</v>
      </c>
      <c r="AQ1" s="16" t="s">
        <v>105</v>
      </c>
      <c r="AR1" s="6" t="s">
        <v>91</v>
      </c>
      <c r="AS1" s="16" t="s">
        <v>92</v>
      </c>
      <c r="AT1" s="7" t="s">
        <v>93</v>
      </c>
      <c r="AU1" s="16" t="s">
        <v>94</v>
      </c>
      <c r="AV1" s="7" t="s">
        <v>106</v>
      </c>
      <c r="AW1" s="1" t="s">
        <v>107</v>
      </c>
      <c r="AX1" s="17" t="s">
        <v>108</v>
      </c>
      <c r="AY1" s="18" t="s">
        <v>109</v>
      </c>
      <c r="AZ1" s="17" t="s">
        <v>110</v>
      </c>
      <c r="BA1" s="1" t="s">
        <v>111</v>
      </c>
      <c r="BB1" s="2" t="s">
        <v>112</v>
      </c>
      <c r="BC1" s="17" t="s">
        <v>113</v>
      </c>
      <c r="BD1" s="17" t="s">
        <v>74</v>
      </c>
      <c r="BE1" s="2" t="s">
        <v>75</v>
      </c>
    </row>
    <row r="2" spans="1:57" x14ac:dyDescent="0.2">
      <c r="A2" s="20">
        <v>1</v>
      </c>
      <c r="B2" s="19">
        <v>43385</v>
      </c>
      <c r="C2" s="27" t="s">
        <v>64</v>
      </c>
      <c r="D2" s="20" t="s">
        <v>65</v>
      </c>
      <c r="E2" s="19">
        <v>43312</v>
      </c>
      <c r="F2" s="27" t="s">
        <v>22</v>
      </c>
      <c r="G2" s="20" t="s">
        <v>23</v>
      </c>
      <c r="H2" s="20">
        <v>129</v>
      </c>
      <c r="I2" s="28" t="s">
        <v>115</v>
      </c>
      <c r="J2" s="54">
        <v>0</v>
      </c>
      <c r="K2" s="54">
        <v>0</v>
      </c>
      <c r="L2" s="54">
        <v>0</v>
      </c>
      <c r="M2" s="54">
        <v>0</v>
      </c>
      <c r="N2" s="54">
        <v>0</v>
      </c>
      <c r="O2" s="20">
        <v>2.7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2.7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/>
      <c r="AB2" s="20"/>
      <c r="AC2" s="20"/>
      <c r="AD2" s="20"/>
      <c r="AE2" s="20"/>
      <c r="AF2" s="20"/>
      <c r="AG2" s="30" t="s">
        <v>116</v>
      </c>
      <c r="AH2" s="30"/>
      <c r="AI2" s="30">
        <v>3</v>
      </c>
      <c r="AJ2" s="30">
        <v>3</v>
      </c>
      <c r="AK2" s="31">
        <v>0.5</v>
      </c>
      <c r="AL2" s="31">
        <v>0.5</v>
      </c>
      <c r="AM2" s="30">
        <v>0</v>
      </c>
      <c r="AN2" s="30">
        <v>6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 t="s">
        <v>116</v>
      </c>
      <c r="AY2" s="30">
        <v>24</v>
      </c>
      <c r="AZ2" s="30" t="s">
        <v>116</v>
      </c>
      <c r="BA2" s="27"/>
      <c r="BB2" s="20"/>
      <c r="BC2" s="30"/>
      <c r="BD2" s="30" t="s">
        <v>26</v>
      </c>
      <c r="BE2" s="27" t="s">
        <v>128</v>
      </c>
    </row>
    <row r="3" spans="1:57" x14ac:dyDescent="0.2">
      <c r="A3" s="20">
        <v>2</v>
      </c>
      <c r="B3" s="19">
        <v>43385</v>
      </c>
      <c r="C3" s="27" t="s">
        <v>64</v>
      </c>
      <c r="D3" s="20" t="s">
        <v>65</v>
      </c>
      <c r="E3" s="19">
        <v>43364</v>
      </c>
      <c r="F3" s="27" t="s">
        <v>114</v>
      </c>
      <c r="G3" s="20" t="s">
        <v>27</v>
      </c>
      <c r="H3" s="20">
        <v>105.94</v>
      </c>
      <c r="I3" s="28" t="s">
        <v>115</v>
      </c>
      <c r="J3" s="29">
        <v>102000</v>
      </c>
      <c r="K3" s="29">
        <v>600000</v>
      </c>
      <c r="L3" s="29">
        <v>600000</v>
      </c>
      <c r="M3" s="29">
        <v>600000</v>
      </c>
      <c r="N3" s="29">
        <v>600000</v>
      </c>
      <c r="O3" s="20">
        <v>2.8</v>
      </c>
      <c r="P3" s="20">
        <v>2.42</v>
      </c>
      <c r="Q3" s="20">
        <v>0</v>
      </c>
      <c r="R3" s="20">
        <v>0</v>
      </c>
      <c r="S3" s="20">
        <v>0</v>
      </c>
      <c r="T3" s="20">
        <v>2.15</v>
      </c>
      <c r="U3" s="20">
        <v>2.8</v>
      </c>
      <c r="V3" s="20">
        <v>2.42</v>
      </c>
      <c r="W3" s="20">
        <v>0</v>
      </c>
      <c r="X3" s="20">
        <v>0</v>
      </c>
      <c r="Y3" s="20">
        <v>0</v>
      </c>
      <c r="Z3" s="20">
        <v>2.15</v>
      </c>
      <c r="AA3" s="20"/>
      <c r="AB3" s="20"/>
      <c r="AC3" s="20"/>
      <c r="AD3" s="20"/>
      <c r="AE3" s="20"/>
      <c r="AF3" s="20"/>
      <c r="AG3" s="30" t="s">
        <v>116</v>
      </c>
      <c r="AH3" s="30"/>
      <c r="AI3" s="30">
        <v>3</v>
      </c>
      <c r="AJ3" s="30">
        <v>3</v>
      </c>
      <c r="AK3" s="31">
        <v>0.5</v>
      </c>
      <c r="AL3" s="31">
        <v>0.5</v>
      </c>
      <c r="AM3" s="30">
        <v>0</v>
      </c>
      <c r="AN3" s="30">
        <v>8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12</v>
      </c>
      <c r="AX3" s="30" t="s">
        <v>28</v>
      </c>
      <c r="AY3" s="30">
        <v>12</v>
      </c>
      <c r="AZ3" s="30" t="s">
        <v>116</v>
      </c>
      <c r="BA3" s="27"/>
      <c r="BB3" s="20"/>
      <c r="BC3" s="30"/>
      <c r="BD3" s="30" t="s">
        <v>26</v>
      </c>
      <c r="BE3" s="27" t="s">
        <v>130</v>
      </c>
    </row>
    <row r="4" spans="1:57" x14ac:dyDescent="0.2">
      <c r="A4" s="20">
        <v>3</v>
      </c>
      <c r="B4" s="19">
        <v>43385</v>
      </c>
      <c r="C4" s="27" t="s">
        <v>64</v>
      </c>
      <c r="D4" s="20" t="s">
        <v>20</v>
      </c>
      <c r="E4" s="19">
        <v>43312</v>
      </c>
      <c r="F4" s="27" t="s">
        <v>22</v>
      </c>
      <c r="G4" s="20" t="s">
        <v>23</v>
      </c>
      <c r="H4" s="20">
        <v>72</v>
      </c>
      <c r="I4" s="28" t="s">
        <v>115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20">
        <v>3.7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3.7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/>
      <c r="AB4" s="20"/>
      <c r="AC4" s="20"/>
      <c r="AD4" s="20"/>
      <c r="AE4" s="20"/>
      <c r="AF4" s="20"/>
      <c r="AG4" s="30" t="s">
        <v>116</v>
      </c>
      <c r="AH4" s="30"/>
      <c r="AI4" s="30">
        <v>3</v>
      </c>
      <c r="AJ4" s="30">
        <v>3</v>
      </c>
      <c r="AK4" s="31">
        <v>0.5</v>
      </c>
      <c r="AL4" s="31">
        <v>0.5</v>
      </c>
      <c r="AM4" s="30">
        <v>0</v>
      </c>
      <c r="AN4" s="30">
        <v>6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 t="s">
        <v>116</v>
      </c>
      <c r="AY4" s="30">
        <v>24</v>
      </c>
      <c r="AZ4" s="30" t="s">
        <v>116</v>
      </c>
      <c r="BA4" s="27"/>
      <c r="BB4" s="20"/>
      <c r="BC4" s="30"/>
      <c r="BD4" s="30" t="s">
        <v>26</v>
      </c>
      <c r="BE4" s="27" t="s">
        <v>129</v>
      </c>
    </row>
    <row r="5" spans="1:57" x14ac:dyDescent="0.2">
      <c r="A5" s="20">
        <v>4</v>
      </c>
      <c r="B5" s="19">
        <v>43385</v>
      </c>
      <c r="C5" s="27" t="s">
        <v>64</v>
      </c>
      <c r="D5" s="20" t="s">
        <v>20</v>
      </c>
      <c r="E5" s="19">
        <v>43364</v>
      </c>
      <c r="F5" s="27" t="s">
        <v>114</v>
      </c>
      <c r="G5" s="20" t="s">
        <v>27</v>
      </c>
      <c r="H5" s="20">
        <v>64.91</v>
      </c>
      <c r="I5" s="28" t="s">
        <v>115</v>
      </c>
      <c r="J5" s="29">
        <v>12000</v>
      </c>
      <c r="K5" s="29">
        <v>30000</v>
      </c>
      <c r="L5" s="29">
        <v>60000</v>
      </c>
      <c r="M5" s="29">
        <v>120000</v>
      </c>
      <c r="N5" s="29">
        <v>420000</v>
      </c>
      <c r="O5" s="20">
        <v>3.84</v>
      </c>
      <c r="P5" s="20">
        <v>3.54</v>
      </c>
      <c r="Q5" s="20">
        <v>3.52</v>
      </c>
      <c r="R5" s="20">
        <v>3.37</v>
      </c>
      <c r="S5" s="20">
        <v>3.31</v>
      </c>
      <c r="T5" s="20">
        <v>2.65</v>
      </c>
      <c r="U5" s="20">
        <v>3.84</v>
      </c>
      <c r="V5" s="20">
        <v>3.54</v>
      </c>
      <c r="W5" s="20">
        <v>3.52</v>
      </c>
      <c r="X5" s="20">
        <v>3.37</v>
      </c>
      <c r="Y5" s="20">
        <v>3.31</v>
      </c>
      <c r="Z5" s="20">
        <v>2.65</v>
      </c>
      <c r="AA5" s="20"/>
      <c r="AB5" s="20"/>
      <c r="AC5" s="20"/>
      <c r="AD5" s="20"/>
      <c r="AE5" s="20"/>
      <c r="AF5" s="20"/>
      <c r="AG5" s="30" t="s">
        <v>116</v>
      </c>
      <c r="AH5" s="30"/>
      <c r="AI5" s="30">
        <v>3</v>
      </c>
      <c r="AJ5" s="30">
        <v>3</v>
      </c>
      <c r="AK5" s="31">
        <v>0.5</v>
      </c>
      <c r="AL5" s="31">
        <v>0.5</v>
      </c>
      <c r="AM5" s="30">
        <v>0</v>
      </c>
      <c r="AN5" s="30">
        <v>8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30">
        <v>12</v>
      </c>
      <c r="AX5" s="30" t="s">
        <v>28</v>
      </c>
      <c r="AY5" s="30">
        <v>12</v>
      </c>
      <c r="AZ5" s="30" t="s">
        <v>116</v>
      </c>
      <c r="BA5" s="27"/>
      <c r="BB5" s="20"/>
      <c r="BC5" s="30"/>
      <c r="BD5" s="30" t="s">
        <v>26</v>
      </c>
      <c r="BE5" s="27" t="s">
        <v>133</v>
      </c>
    </row>
    <row r="6" spans="1:57" x14ac:dyDescent="0.2">
      <c r="A6" s="20">
        <v>5</v>
      </c>
      <c r="B6" s="19">
        <v>43385</v>
      </c>
      <c r="C6" s="27" t="s">
        <v>64</v>
      </c>
      <c r="D6" s="20" t="s">
        <v>21</v>
      </c>
      <c r="E6" s="19">
        <v>43364</v>
      </c>
      <c r="F6" s="27" t="s">
        <v>114</v>
      </c>
      <c r="G6" s="20" t="s">
        <v>27</v>
      </c>
      <c r="H6" s="20">
        <v>63.3</v>
      </c>
      <c r="I6" s="28" t="s">
        <v>115</v>
      </c>
      <c r="J6" s="29">
        <v>12000</v>
      </c>
      <c r="K6" s="29">
        <v>30000</v>
      </c>
      <c r="L6" s="29">
        <v>60000</v>
      </c>
      <c r="M6" s="29">
        <v>120000</v>
      </c>
      <c r="N6" s="29">
        <v>420000</v>
      </c>
      <c r="O6" s="20">
        <v>4.0469999999999997</v>
      </c>
      <c r="P6" s="20">
        <v>3.7890000000000001</v>
      </c>
      <c r="Q6" s="20">
        <v>3.722</v>
      </c>
      <c r="R6" s="20">
        <v>3.6219999999999999</v>
      </c>
      <c r="S6" s="20">
        <v>3.3889999999999998</v>
      </c>
      <c r="T6" s="20">
        <v>2.6419999999999999</v>
      </c>
      <c r="U6" s="20">
        <v>4.0469999999999997</v>
      </c>
      <c r="V6" s="20">
        <v>3.7890000000000001</v>
      </c>
      <c r="W6" s="20">
        <v>3.722</v>
      </c>
      <c r="X6" s="20">
        <v>3.6219999999999999</v>
      </c>
      <c r="Y6" s="20">
        <v>3.3889999999999998</v>
      </c>
      <c r="Z6" s="20">
        <v>2.6419999999999999</v>
      </c>
      <c r="AA6" s="20"/>
      <c r="AB6" s="20"/>
      <c r="AC6" s="20"/>
      <c r="AD6" s="20"/>
      <c r="AE6" s="20"/>
      <c r="AF6" s="20"/>
      <c r="AG6" s="30" t="s">
        <v>116</v>
      </c>
      <c r="AH6" s="30"/>
      <c r="AI6" s="30">
        <v>3</v>
      </c>
      <c r="AJ6" s="30">
        <v>3</v>
      </c>
      <c r="AK6" s="31">
        <v>0.5</v>
      </c>
      <c r="AL6" s="31">
        <v>0.5</v>
      </c>
      <c r="AM6" s="30">
        <v>0</v>
      </c>
      <c r="AN6" s="30">
        <v>8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12</v>
      </c>
      <c r="AX6" s="30" t="s">
        <v>28</v>
      </c>
      <c r="AY6" s="30">
        <v>12</v>
      </c>
      <c r="AZ6" s="30" t="s">
        <v>116</v>
      </c>
      <c r="BA6" s="27"/>
      <c r="BB6" s="20"/>
      <c r="BC6" s="30"/>
      <c r="BD6" s="30" t="s">
        <v>26</v>
      </c>
      <c r="BE6" s="27" t="s">
        <v>132</v>
      </c>
    </row>
    <row r="7" spans="1:57" x14ac:dyDescent="0.2">
      <c r="A7" s="20">
        <v>6</v>
      </c>
      <c r="B7" s="19">
        <v>43385</v>
      </c>
      <c r="C7" s="27" t="s">
        <v>64</v>
      </c>
      <c r="D7" s="20" t="s">
        <v>73</v>
      </c>
      <c r="E7" s="19">
        <v>43364</v>
      </c>
      <c r="F7" s="27" t="s">
        <v>114</v>
      </c>
      <c r="G7" s="20" t="s">
        <v>27</v>
      </c>
      <c r="H7" s="20">
        <v>57.81</v>
      </c>
      <c r="I7" s="28" t="s">
        <v>115</v>
      </c>
      <c r="J7" s="29">
        <v>12000</v>
      </c>
      <c r="K7" s="29">
        <v>12000</v>
      </c>
      <c r="L7" s="29">
        <v>12000</v>
      </c>
      <c r="M7" s="29">
        <v>12000</v>
      </c>
      <c r="N7" s="29">
        <v>12000</v>
      </c>
      <c r="O7" s="20">
        <v>3.33</v>
      </c>
      <c r="P7" s="20">
        <v>0</v>
      </c>
      <c r="Q7" s="20">
        <v>0</v>
      </c>
      <c r="R7" s="20">
        <v>0</v>
      </c>
      <c r="S7" s="20">
        <v>0</v>
      </c>
      <c r="T7" s="20">
        <v>3.25</v>
      </c>
      <c r="U7" s="20">
        <v>3.33</v>
      </c>
      <c r="V7" s="20">
        <v>0</v>
      </c>
      <c r="W7" s="20">
        <v>0</v>
      </c>
      <c r="X7" s="20">
        <v>0</v>
      </c>
      <c r="Y7" s="20">
        <v>0</v>
      </c>
      <c r="Z7" s="20">
        <v>3.25</v>
      </c>
      <c r="AA7" s="20"/>
      <c r="AB7" s="20"/>
      <c r="AC7" s="20"/>
      <c r="AD7" s="20"/>
      <c r="AE7" s="20"/>
      <c r="AF7" s="20"/>
      <c r="AG7" s="30" t="s">
        <v>116</v>
      </c>
      <c r="AH7" s="30"/>
      <c r="AI7" s="30">
        <v>3</v>
      </c>
      <c r="AJ7" s="30">
        <v>3</v>
      </c>
      <c r="AK7" s="31">
        <v>0.5</v>
      </c>
      <c r="AL7" s="31">
        <v>0.5</v>
      </c>
      <c r="AM7" s="30">
        <v>0</v>
      </c>
      <c r="AN7" s="30">
        <v>8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12</v>
      </c>
      <c r="AX7" s="30" t="s">
        <v>28</v>
      </c>
      <c r="AY7" s="30">
        <v>12</v>
      </c>
      <c r="AZ7" s="30" t="s">
        <v>116</v>
      </c>
      <c r="BA7" s="27"/>
      <c r="BB7" s="20"/>
      <c r="BC7" s="30"/>
      <c r="BD7" s="30" t="s">
        <v>26</v>
      </c>
      <c r="BE7" s="27" t="s">
        <v>131</v>
      </c>
    </row>
  </sheetData>
  <sheetProtection algorithmName="SHA-512" hashValue="t0Zv+mIDbJoEk2FJM1MxLgRILjb2pmAKPEavsPxyQR0ZK7Mreqo8MhxtDR87/VKIos3l7RhwcsJ+/KXQX2UyDg==" saltValue="Z+wYx4HG8AMbAaRDpwpHgw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2561E-4E49-1740-A004-84534579CE72}">
  <sheetPr codeName="Sheet12"/>
  <dimension ref="A1:BE7"/>
  <sheetViews>
    <sheetView zoomScale="120" zoomScaleNormal="120" zoomScalePageLayoutView="120" workbookViewId="0">
      <selection activeCell="U7" sqref="U7:Z7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57" width="12.5" customWidth="1"/>
  </cols>
  <sheetData>
    <row r="1" spans="1:57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5" t="s">
        <v>44</v>
      </c>
      <c r="J1" s="21" t="s">
        <v>45</v>
      </c>
      <c r="K1" s="21" t="s">
        <v>46</v>
      </c>
      <c r="L1" s="21" t="s">
        <v>47</v>
      </c>
      <c r="M1" s="21" t="s">
        <v>48</v>
      </c>
      <c r="N1" s="22" t="s">
        <v>49</v>
      </c>
      <c r="O1" s="6" t="s">
        <v>50</v>
      </c>
      <c r="P1" s="6" t="s">
        <v>51</v>
      </c>
      <c r="Q1" s="6" t="s">
        <v>52</v>
      </c>
      <c r="R1" s="6" t="s">
        <v>76</v>
      </c>
      <c r="S1" s="6" t="s">
        <v>53</v>
      </c>
      <c r="T1" s="7" t="s">
        <v>77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9" t="s">
        <v>83</v>
      </c>
      <c r="AA1" s="10" t="s">
        <v>84</v>
      </c>
      <c r="AB1" s="10" t="s">
        <v>85</v>
      </c>
      <c r="AC1" s="10" t="s">
        <v>86</v>
      </c>
      <c r="AD1" s="10" t="s">
        <v>87</v>
      </c>
      <c r="AE1" s="10" t="s">
        <v>88</v>
      </c>
      <c r="AF1" s="11" t="s">
        <v>89</v>
      </c>
      <c r="AG1" s="12" t="s">
        <v>90</v>
      </c>
      <c r="AH1" s="12" t="s">
        <v>100</v>
      </c>
      <c r="AI1" s="12" t="s">
        <v>29</v>
      </c>
      <c r="AJ1" s="13" t="s">
        <v>30</v>
      </c>
      <c r="AK1" s="12" t="s">
        <v>31</v>
      </c>
      <c r="AL1" s="12" t="s">
        <v>35</v>
      </c>
      <c r="AM1" s="14" t="s">
        <v>101</v>
      </c>
      <c r="AN1" s="15" t="s">
        <v>102</v>
      </c>
      <c r="AO1" s="14" t="s">
        <v>103</v>
      </c>
      <c r="AP1" s="6" t="s">
        <v>104</v>
      </c>
      <c r="AQ1" s="16" t="s">
        <v>105</v>
      </c>
      <c r="AR1" s="6" t="s">
        <v>91</v>
      </c>
      <c r="AS1" s="16" t="s">
        <v>92</v>
      </c>
      <c r="AT1" s="7" t="s">
        <v>93</v>
      </c>
      <c r="AU1" s="16" t="s">
        <v>94</v>
      </c>
      <c r="AV1" s="7" t="s">
        <v>106</v>
      </c>
      <c r="AW1" s="1" t="s">
        <v>107</v>
      </c>
      <c r="AX1" s="17" t="s">
        <v>108</v>
      </c>
      <c r="AY1" s="18" t="s">
        <v>109</v>
      </c>
      <c r="AZ1" s="17" t="s">
        <v>110</v>
      </c>
      <c r="BA1" s="1" t="s">
        <v>111</v>
      </c>
      <c r="BB1" s="2" t="s">
        <v>112</v>
      </c>
      <c r="BC1" s="17" t="s">
        <v>113</v>
      </c>
      <c r="BD1" s="17" t="s">
        <v>74</v>
      </c>
      <c r="BE1" s="2" t="s">
        <v>75</v>
      </c>
    </row>
    <row r="2" spans="1:57" x14ac:dyDescent="0.2">
      <c r="A2" s="20">
        <v>1</v>
      </c>
      <c r="B2" s="84">
        <v>43202</v>
      </c>
      <c r="C2" s="27" t="s">
        <v>64</v>
      </c>
      <c r="D2" s="20" t="s">
        <v>65</v>
      </c>
      <c r="E2" s="19">
        <v>43186</v>
      </c>
      <c r="F2" s="27" t="s">
        <v>22</v>
      </c>
      <c r="G2" s="20" t="s">
        <v>23</v>
      </c>
      <c r="H2" s="20">
        <v>129</v>
      </c>
      <c r="I2" s="28" t="s">
        <v>115</v>
      </c>
      <c r="J2" s="54">
        <v>0</v>
      </c>
      <c r="K2" s="54">
        <v>0</v>
      </c>
      <c r="L2" s="54">
        <v>0</v>
      </c>
      <c r="M2" s="54">
        <v>0</v>
      </c>
      <c r="N2" s="54">
        <v>0</v>
      </c>
      <c r="O2" s="20">
        <v>2.7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2.7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/>
      <c r="AB2" s="20"/>
      <c r="AC2" s="20"/>
      <c r="AD2" s="20"/>
      <c r="AE2" s="20"/>
      <c r="AF2" s="20"/>
      <c r="AG2" s="30" t="s">
        <v>116</v>
      </c>
      <c r="AH2" s="30"/>
      <c r="AI2" s="30">
        <v>3</v>
      </c>
      <c r="AJ2" s="30">
        <v>3</v>
      </c>
      <c r="AK2" s="31">
        <v>0.5</v>
      </c>
      <c r="AL2" s="31">
        <v>0.5</v>
      </c>
      <c r="AM2" s="30">
        <v>0</v>
      </c>
      <c r="AN2" s="30">
        <v>6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 t="s">
        <v>116</v>
      </c>
      <c r="AY2" s="30">
        <v>24</v>
      </c>
      <c r="AZ2" s="30" t="s">
        <v>116</v>
      </c>
      <c r="BA2" s="27"/>
      <c r="BB2" s="20"/>
      <c r="BC2" s="30"/>
      <c r="BD2" s="30" t="s">
        <v>26</v>
      </c>
      <c r="BE2" s="27"/>
    </row>
    <row r="3" spans="1:57" x14ac:dyDescent="0.2">
      <c r="A3" s="20">
        <v>2</v>
      </c>
      <c r="B3" s="84">
        <v>43202</v>
      </c>
      <c r="C3" s="27" t="s">
        <v>64</v>
      </c>
      <c r="D3" s="20" t="s">
        <v>65</v>
      </c>
      <c r="E3" s="19">
        <v>43182</v>
      </c>
      <c r="F3" s="27" t="s">
        <v>114</v>
      </c>
      <c r="G3" s="20" t="s">
        <v>27</v>
      </c>
      <c r="H3" s="20">
        <v>105.94</v>
      </c>
      <c r="I3" s="28" t="s">
        <v>115</v>
      </c>
      <c r="J3" s="29">
        <v>102000</v>
      </c>
      <c r="K3" s="29">
        <v>600000</v>
      </c>
      <c r="L3" s="29">
        <v>600000</v>
      </c>
      <c r="M3" s="29">
        <v>600000</v>
      </c>
      <c r="N3" s="29">
        <v>600000</v>
      </c>
      <c r="O3" s="20">
        <v>2.7959999999999998</v>
      </c>
      <c r="P3" s="20">
        <v>2.42</v>
      </c>
      <c r="Q3" s="20">
        <v>0</v>
      </c>
      <c r="R3" s="20">
        <v>0</v>
      </c>
      <c r="S3" s="20">
        <v>0</v>
      </c>
      <c r="T3" s="20">
        <v>2.1579999999999999</v>
      </c>
      <c r="U3" s="20">
        <v>2.7959999999999998</v>
      </c>
      <c r="V3" s="20">
        <v>2.42</v>
      </c>
      <c r="W3" s="20">
        <v>0</v>
      </c>
      <c r="X3" s="20">
        <v>0</v>
      </c>
      <c r="Y3" s="20">
        <v>0</v>
      </c>
      <c r="Z3" s="20">
        <v>2.1579999999999999</v>
      </c>
      <c r="AA3" s="20"/>
      <c r="AB3" s="20"/>
      <c r="AC3" s="20"/>
      <c r="AD3" s="20"/>
      <c r="AE3" s="20"/>
      <c r="AF3" s="20"/>
      <c r="AG3" s="30" t="s">
        <v>116</v>
      </c>
      <c r="AH3" s="30"/>
      <c r="AI3" s="30">
        <v>3</v>
      </c>
      <c r="AJ3" s="30">
        <v>3</v>
      </c>
      <c r="AK3" s="31">
        <v>0.5</v>
      </c>
      <c r="AL3" s="31">
        <v>0.5</v>
      </c>
      <c r="AM3" s="30">
        <v>0</v>
      </c>
      <c r="AN3" s="30">
        <v>8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12</v>
      </c>
      <c r="AX3" s="30" t="s">
        <v>28</v>
      </c>
      <c r="AY3" s="30">
        <v>12</v>
      </c>
      <c r="AZ3" s="30" t="s">
        <v>116</v>
      </c>
      <c r="BA3" s="27"/>
      <c r="BB3" s="20"/>
      <c r="BC3" s="30"/>
      <c r="BD3" s="30" t="s">
        <v>26</v>
      </c>
      <c r="BE3" s="27"/>
    </row>
    <row r="4" spans="1:57" x14ac:dyDescent="0.2">
      <c r="A4" s="20">
        <v>3</v>
      </c>
      <c r="B4" s="84">
        <v>43202</v>
      </c>
      <c r="C4" s="27" t="s">
        <v>64</v>
      </c>
      <c r="D4" s="20" t="s">
        <v>20</v>
      </c>
      <c r="E4" s="19">
        <v>43186</v>
      </c>
      <c r="F4" s="27" t="s">
        <v>22</v>
      </c>
      <c r="G4" s="20" t="s">
        <v>23</v>
      </c>
      <c r="H4" s="20">
        <v>72</v>
      </c>
      <c r="I4" s="28" t="s">
        <v>115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20">
        <v>3.7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3.7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/>
      <c r="AB4" s="20"/>
      <c r="AC4" s="20"/>
      <c r="AD4" s="20"/>
      <c r="AE4" s="20"/>
      <c r="AF4" s="20"/>
      <c r="AG4" s="30" t="s">
        <v>116</v>
      </c>
      <c r="AH4" s="30"/>
      <c r="AI4" s="30">
        <v>3</v>
      </c>
      <c r="AJ4" s="30">
        <v>3</v>
      </c>
      <c r="AK4" s="31">
        <v>0.5</v>
      </c>
      <c r="AL4" s="31">
        <v>0.5</v>
      </c>
      <c r="AM4" s="30">
        <v>0</v>
      </c>
      <c r="AN4" s="30">
        <v>6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 t="s">
        <v>116</v>
      </c>
      <c r="AY4" s="30">
        <v>24</v>
      </c>
      <c r="AZ4" s="30" t="s">
        <v>116</v>
      </c>
      <c r="BA4" s="27"/>
      <c r="BB4" s="20"/>
      <c r="BC4" s="30"/>
      <c r="BD4" s="30" t="s">
        <v>26</v>
      </c>
      <c r="BE4" s="27"/>
    </row>
    <row r="5" spans="1:57" x14ac:dyDescent="0.2">
      <c r="A5" s="20">
        <v>4</v>
      </c>
      <c r="B5" s="84">
        <v>43202</v>
      </c>
      <c r="C5" s="27" t="s">
        <v>64</v>
      </c>
      <c r="D5" s="20" t="s">
        <v>20</v>
      </c>
      <c r="E5" s="19">
        <v>43182</v>
      </c>
      <c r="F5" s="27" t="s">
        <v>114</v>
      </c>
      <c r="G5" s="20" t="s">
        <v>27</v>
      </c>
      <c r="H5" s="20">
        <v>64.91</v>
      </c>
      <c r="I5" s="28" t="s">
        <v>115</v>
      </c>
      <c r="J5" s="29">
        <v>12000</v>
      </c>
      <c r="K5" s="29">
        <v>30000</v>
      </c>
      <c r="L5" s="29">
        <v>60000</v>
      </c>
      <c r="M5" s="29">
        <v>120000</v>
      </c>
      <c r="N5" s="29">
        <v>420000</v>
      </c>
      <c r="O5" s="20">
        <v>3.8359999999999999</v>
      </c>
      <c r="P5" s="20">
        <v>3.5369999999999999</v>
      </c>
      <c r="Q5" s="20">
        <v>3.5150000000000001</v>
      </c>
      <c r="R5" s="20">
        <v>3.3719999999999999</v>
      </c>
      <c r="S5" s="20">
        <v>3.3050000000000002</v>
      </c>
      <c r="T5" s="20">
        <v>2.6539999999999999</v>
      </c>
      <c r="U5" s="20">
        <v>3.8359999999999999</v>
      </c>
      <c r="V5" s="20">
        <v>3.5369999999999999</v>
      </c>
      <c r="W5" s="20">
        <v>3.5150000000000001</v>
      </c>
      <c r="X5" s="20">
        <v>3.3719999999999999</v>
      </c>
      <c r="Y5" s="20">
        <v>3.3050000000000002</v>
      </c>
      <c r="Z5" s="20">
        <v>2.6539999999999999</v>
      </c>
      <c r="AA5" s="20"/>
      <c r="AB5" s="20"/>
      <c r="AC5" s="20"/>
      <c r="AD5" s="20"/>
      <c r="AE5" s="20"/>
      <c r="AF5" s="20"/>
      <c r="AG5" s="30" t="s">
        <v>116</v>
      </c>
      <c r="AH5" s="30"/>
      <c r="AI5" s="30">
        <v>3</v>
      </c>
      <c r="AJ5" s="30">
        <v>3</v>
      </c>
      <c r="AK5" s="31">
        <v>0.5</v>
      </c>
      <c r="AL5" s="31">
        <v>0.5</v>
      </c>
      <c r="AM5" s="30">
        <v>0</v>
      </c>
      <c r="AN5" s="30">
        <v>8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30">
        <v>12</v>
      </c>
      <c r="AX5" s="30" t="s">
        <v>28</v>
      </c>
      <c r="AY5" s="30">
        <v>12</v>
      </c>
      <c r="AZ5" s="30" t="s">
        <v>116</v>
      </c>
      <c r="BA5" s="27"/>
      <c r="BB5" s="20"/>
      <c r="BC5" s="30"/>
      <c r="BD5" s="30" t="s">
        <v>26</v>
      </c>
      <c r="BE5" s="27"/>
    </row>
    <row r="6" spans="1:57" x14ac:dyDescent="0.2">
      <c r="A6" s="20">
        <v>5</v>
      </c>
      <c r="B6" s="84">
        <v>43202</v>
      </c>
      <c r="C6" s="27" t="s">
        <v>64</v>
      </c>
      <c r="D6" s="20" t="s">
        <v>21</v>
      </c>
      <c r="E6" s="19">
        <v>43182</v>
      </c>
      <c r="F6" s="27" t="s">
        <v>114</v>
      </c>
      <c r="G6" s="20" t="s">
        <v>27</v>
      </c>
      <c r="H6" s="20">
        <v>63.3</v>
      </c>
      <c r="I6" s="28" t="s">
        <v>115</v>
      </c>
      <c r="J6" s="29">
        <v>12000</v>
      </c>
      <c r="K6" s="29">
        <v>30000</v>
      </c>
      <c r="L6" s="29">
        <v>60000</v>
      </c>
      <c r="M6" s="29">
        <v>120000</v>
      </c>
      <c r="N6" s="29">
        <v>420000</v>
      </c>
      <c r="O6" s="20">
        <v>4.0469999999999997</v>
      </c>
      <c r="P6" s="20">
        <v>3.7890000000000001</v>
      </c>
      <c r="Q6" s="20">
        <v>3.722</v>
      </c>
      <c r="R6" s="20">
        <v>3.6219999999999999</v>
      </c>
      <c r="S6" s="20">
        <v>3.3889999999999998</v>
      </c>
      <c r="T6" s="20">
        <v>2.6419999999999999</v>
      </c>
      <c r="U6" s="20">
        <v>4.0469999999999997</v>
      </c>
      <c r="V6" s="20">
        <v>3.7890000000000001</v>
      </c>
      <c r="W6" s="20">
        <v>3.722</v>
      </c>
      <c r="X6" s="20">
        <v>3.6219999999999999</v>
      </c>
      <c r="Y6" s="20">
        <v>3.3889999999999998</v>
      </c>
      <c r="Z6" s="20">
        <v>2.6419999999999999</v>
      </c>
      <c r="AA6" s="20"/>
      <c r="AB6" s="20"/>
      <c r="AC6" s="20"/>
      <c r="AD6" s="20"/>
      <c r="AE6" s="20"/>
      <c r="AF6" s="20"/>
      <c r="AG6" s="30" t="s">
        <v>116</v>
      </c>
      <c r="AH6" s="30"/>
      <c r="AI6" s="30">
        <v>3</v>
      </c>
      <c r="AJ6" s="30">
        <v>3</v>
      </c>
      <c r="AK6" s="31">
        <v>0.5</v>
      </c>
      <c r="AL6" s="31">
        <v>0.5</v>
      </c>
      <c r="AM6" s="30">
        <v>0</v>
      </c>
      <c r="AN6" s="30">
        <v>8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12</v>
      </c>
      <c r="AX6" s="30" t="s">
        <v>28</v>
      </c>
      <c r="AY6" s="30">
        <v>12</v>
      </c>
      <c r="AZ6" s="30" t="s">
        <v>116</v>
      </c>
      <c r="BA6" s="27"/>
      <c r="BB6" s="20"/>
      <c r="BC6" s="30"/>
      <c r="BD6" s="30" t="s">
        <v>26</v>
      </c>
      <c r="BE6" s="27"/>
    </row>
    <row r="7" spans="1:57" x14ac:dyDescent="0.2">
      <c r="A7" s="20">
        <v>6</v>
      </c>
      <c r="B7" s="84">
        <v>43202</v>
      </c>
      <c r="C7" s="27" t="s">
        <v>64</v>
      </c>
      <c r="D7" s="20" t="s">
        <v>73</v>
      </c>
      <c r="E7" s="19">
        <v>43182</v>
      </c>
      <c r="F7" s="27" t="s">
        <v>114</v>
      </c>
      <c r="G7" s="20" t="s">
        <v>27</v>
      </c>
      <c r="H7" s="20">
        <v>57.81</v>
      </c>
      <c r="I7" s="28" t="s">
        <v>115</v>
      </c>
      <c r="J7" s="29">
        <v>12000</v>
      </c>
      <c r="K7" s="29">
        <v>12000</v>
      </c>
      <c r="L7" s="29">
        <v>12000</v>
      </c>
      <c r="M7" s="29">
        <v>12000</v>
      </c>
      <c r="N7" s="29">
        <v>12000</v>
      </c>
      <c r="O7" s="20">
        <v>3.3239999999999998</v>
      </c>
      <c r="P7" s="20">
        <v>0</v>
      </c>
      <c r="Q7" s="20">
        <v>0</v>
      </c>
      <c r="R7" s="20">
        <v>0</v>
      </c>
      <c r="S7" s="20">
        <v>0</v>
      </c>
      <c r="T7" s="20">
        <v>3.2440000000000002</v>
      </c>
      <c r="U7" s="20">
        <v>3.3239999999999998</v>
      </c>
      <c r="V7" s="20">
        <v>0</v>
      </c>
      <c r="W7" s="20">
        <v>0</v>
      </c>
      <c r="X7" s="20">
        <v>0</v>
      </c>
      <c r="Y7" s="20">
        <v>0</v>
      </c>
      <c r="Z7" s="20">
        <v>3.2440000000000002</v>
      </c>
      <c r="AA7" s="20"/>
      <c r="AB7" s="20"/>
      <c r="AC7" s="20"/>
      <c r="AD7" s="20"/>
      <c r="AE7" s="20"/>
      <c r="AF7" s="20"/>
      <c r="AG7" s="30" t="s">
        <v>116</v>
      </c>
      <c r="AH7" s="30"/>
      <c r="AI7" s="30">
        <v>3</v>
      </c>
      <c r="AJ7" s="30">
        <v>3</v>
      </c>
      <c r="AK7" s="31">
        <v>0.5</v>
      </c>
      <c r="AL7" s="31">
        <v>0.5</v>
      </c>
      <c r="AM7" s="30">
        <v>0</v>
      </c>
      <c r="AN7" s="30">
        <v>8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12</v>
      </c>
      <c r="AX7" s="30" t="s">
        <v>28</v>
      </c>
      <c r="AY7" s="30">
        <v>12</v>
      </c>
      <c r="AZ7" s="30" t="s">
        <v>116</v>
      </c>
      <c r="BA7" s="27"/>
      <c r="BB7" s="20"/>
      <c r="BC7" s="30"/>
      <c r="BD7" s="30" t="s">
        <v>26</v>
      </c>
      <c r="BE7" s="27"/>
    </row>
  </sheetData>
  <sheetProtection algorithmName="SHA-512" hashValue="aWmQlwQ7W49DGN/6skc1enMzNeqZchZaNX8kXFdAYLnWA3zI93ERM7+5hm2wky0mKxapL6ksGV78VWy8WAvMtQ==" saltValue="LDKsRan49dwD3H3lmyhvCQ==" spinCount="100000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BE7"/>
  <sheetViews>
    <sheetView zoomScale="120" zoomScaleNormal="120" zoomScalePageLayoutView="120" workbookViewId="0">
      <selection activeCell="U7" sqref="U7:Z7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57" width="12.5" customWidth="1"/>
  </cols>
  <sheetData>
    <row r="1" spans="1:57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5" t="s">
        <v>44</v>
      </c>
      <c r="J1" s="21" t="s">
        <v>45</v>
      </c>
      <c r="K1" s="21" t="s">
        <v>46</v>
      </c>
      <c r="L1" s="21" t="s">
        <v>47</v>
      </c>
      <c r="M1" s="21" t="s">
        <v>48</v>
      </c>
      <c r="N1" s="22" t="s">
        <v>49</v>
      </c>
      <c r="O1" s="6" t="s">
        <v>50</v>
      </c>
      <c r="P1" s="6" t="s">
        <v>51</v>
      </c>
      <c r="Q1" s="6" t="s">
        <v>52</v>
      </c>
      <c r="R1" s="6" t="s">
        <v>76</v>
      </c>
      <c r="S1" s="6" t="s">
        <v>53</v>
      </c>
      <c r="T1" s="7" t="s">
        <v>77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9" t="s">
        <v>83</v>
      </c>
      <c r="AA1" s="10" t="s">
        <v>84</v>
      </c>
      <c r="AB1" s="10" t="s">
        <v>85</v>
      </c>
      <c r="AC1" s="10" t="s">
        <v>86</v>
      </c>
      <c r="AD1" s="10" t="s">
        <v>87</v>
      </c>
      <c r="AE1" s="10" t="s">
        <v>88</v>
      </c>
      <c r="AF1" s="11" t="s">
        <v>89</v>
      </c>
      <c r="AG1" s="12" t="s">
        <v>90</v>
      </c>
      <c r="AH1" s="12" t="s">
        <v>100</v>
      </c>
      <c r="AI1" s="12" t="s">
        <v>29</v>
      </c>
      <c r="AJ1" s="13" t="s">
        <v>30</v>
      </c>
      <c r="AK1" s="12" t="s">
        <v>31</v>
      </c>
      <c r="AL1" s="12" t="s">
        <v>35</v>
      </c>
      <c r="AM1" s="14" t="s">
        <v>101</v>
      </c>
      <c r="AN1" s="15" t="s">
        <v>102</v>
      </c>
      <c r="AO1" s="14" t="s">
        <v>103</v>
      </c>
      <c r="AP1" s="6" t="s">
        <v>104</v>
      </c>
      <c r="AQ1" s="16" t="s">
        <v>105</v>
      </c>
      <c r="AR1" s="6" t="s">
        <v>91</v>
      </c>
      <c r="AS1" s="16" t="s">
        <v>92</v>
      </c>
      <c r="AT1" s="7" t="s">
        <v>93</v>
      </c>
      <c r="AU1" s="16" t="s">
        <v>94</v>
      </c>
      <c r="AV1" s="7" t="s">
        <v>106</v>
      </c>
      <c r="AW1" s="1" t="s">
        <v>107</v>
      </c>
      <c r="AX1" s="17" t="s">
        <v>108</v>
      </c>
      <c r="AY1" s="18" t="s">
        <v>109</v>
      </c>
      <c r="AZ1" s="17" t="s">
        <v>110</v>
      </c>
      <c r="BA1" s="1" t="s">
        <v>111</v>
      </c>
      <c r="BB1" s="2" t="s">
        <v>112</v>
      </c>
      <c r="BC1" s="17" t="s">
        <v>113</v>
      </c>
      <c r="BD1" s="17" t="s">
        <v>74</v>
      </c>
      <c r="BE1" s="2" t="s">
        <v>75</v>
      </c>
    </row>
    <row r="2" spans="1:57" x14ac:dyDescent="0.2">
      <c r="A2" s="20">
        <v>1</v>
      </c>
      <c r="B2" s="19">
        <v>43012</v>
      </c>
      <c r="C2" s="27" t="s">
        <v>118</v>
      </c>
      <c r="D2" s="20" t="s">
        <v>119</v>
      </c>
      <c r="E2" s="19">
        <v>42919</v>
      </c>
      <c r="F2" s="27" t="s">
        <v>120</v>
      </c>
      <c r="G2" s="20" t="s">
        <v>121</v>
      </c>
      <c r="H2" s="20">
        <v>129</v>
      </c>
      <c r="I2" s="28" t="s">
        <v>122</v>
      </c>
      <c r="J2" s="54">
        <v>0</v>
      </c>
      <c r="K2" s="54">
        <v>0</v>
      </c>
      <c r="L2" s="54">
        <v>0</v>
      </c>
      <c r="M2" s="54">
        <v>0</v>
      </c>
      <c r="N2" s="54">
        <v>0</v>
      </c>
      <c r="O2" s="20">
        <v>2.7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2.7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/>
      <c r="AB2" s="20"/>
      <c r="AC2" s="20"/>
      <c r="AD2" s="20"/>
      <c r="AE2" s="20"/>
      <c r="AF2" s="20"/>
      <c r="AG2" s="30" t="s">
        <v>123</v>
      </c>
      <c r="AH2" s="30"/>
      <c r="AI2" s="30">
        <v>3</v>
      </c>
      <c r="AJ2" s="30">
        <v>3</v>
      </c>
      <c r="AK2" s="31">
        <v>0.5</v>
      </c>
      <c r="AL2" s="31">
        <v>0.5</v>
      </c>
      <c r="AM2" s="30">
        <v>0</v>
      </c>
      <c r="AN2" s="30">
        <v>6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 t="s">
        <v>123</v>
      </c>
      <c r="AY2" s="30">
        <v>24</v>
      </c>
      <c r="AZ2" s="30" t="s">
        <v>123</v>
      </c>
      <c r="BA2" s="27"/>
      <c r="BB2" s="20"/>
      <c r="BC2" s="30"/>
      <c r="BD2" s="30" t="s">
        <v>124</v>
      </c>
      <c r="BE2" s="27"/>
    </row>
    <row r="3" spans="1:57" x14ac:dyDescent="0.2">
      <c r="A3" s="20">
        <v>2</v>
      </c>
      <c r="B3" s="19">
        <v>43012</v>
      </c>
      <c r="C3" s="27" t="s">
        <v>118</v>
      </c>
      <c r="D3" s="20" t="s">
        <v>119</v>
      </c>
      <c r="E3" s="19">
        <v>42917</v>
      </c>
      <c r="F3" s="27" t="s">
        <v>125</v>
      </c>
      <c r="G3" s="20" t="s">
        <v>126</v>
      </c>
      <c r="H3" s="20">
        <v>105.94</v>
      </c>
      <c r="I3" s="28" t="s">
        <v>122</v>
      </c>
      <c r="J3" s="29">
        <v>102000</v>
      </c>
      <c r="K3" s="29">
        <v>600000</v>
      </c>
      <c r="L3" s="29">
        <v>600000</v>
      </c>
      <c r="M3" s="29">
        <v>600000</v>
      </c>
      <c r="N3" s="29">
        <v>600000</v>
      </c>
      <c r="O3" s="20">
        <v>2.7959999999999998</v>
      </c>
      <c r="P3" s="20">
        <v>2.42</v>
      </c>
      <c r="Q3" s="20">
        <v>0</v>
      </c>
      <c r="R3" s="20">
        <v>0</v>
      </c>
      <c r="S3" s="20">
        <v>0</v>
      </c>
      <c r="T3" s="20">
        <v>2.1579999999999999</v>
      </c>
      <c r="U3" s="20">
        <v>2.7959999999999998</v>
      </c>
      <c r="V3" s="20">
        <v>2.42</v>
      </c>
      <c r="W3" s="20">
        <v>0</v>
      </c>
      <c r="X3" s="20">
        <v>0</v>
      </c>
      <c r="Y3" s="20">
        <v>0</v>
      </c>
      <c r="Z3" s="20">
        <v>2.1579999999999999</v>
      </c>
      <c r="AA3" s="20"/>
      <c r="AB3" s="20"/>
      <c r="AC3" s="20"/>
      <c r="AD3" s="20"/>
      <c r="AE3" s="20"/>
      <c r="AF3" s="20"/>
      <c r="AG3" s="30" t="s">
        <v>123</v>
      </c>
      <c r="AH3" s="30"/>
      <c r="AI3" s="30">
        <v>3</v>
      </c>
      <c r="AJ3" s="30">
        <v>3</v>
      </c>
      <c r="AK3" s="31">
        <v>0.5</v>
      </c>
      <c r="AL3" s="31">
        <v>0.5</v>
      </c>
      <c r="AM3" s="30">
        <v>0</v>
      </c>
      <c r="AN3" s="30">
        <v>8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12</v>
      </c>
      <c r="AX3" s="30" t="s">
        <v>28</v>
      </c>
      <c r="AY3" s="30">
        <v>12</v>
      </c>
      <c r="AZ3" s="30" t="s">
        <v>123</v>
      </c>
      <c r="BA3" s="27"/>
      <c r="BB3" s="20"/>
      <c r="BC3" s="30"/>
      <c r="BD3" s="30" t="s">
        <v>124</v>
      </c>
      <c r="BE3" s="27"/>
    </row>
    <row r="4" spans="1:57" x14ac:dyDescent="0.2">
      <c r="A4" s="20">
        <v>3</v>
      </c>
      <c r="B4" s="19">
        <v>43012</v>
      </c>
      <c r="C4" s="27" t="s">
        <v>118</v>
      </c>
      <c r="D4" s="20" t="s">
        <v>127</v>
      </c>
      <c r="E4" s="19">
        <v>42919</v>
      </c>
      <c r="F4" s="27" t="s">
        <v>120</v>
      </c>
      <c r="G4" s="20" t="s">
        <v>121</v>
      </c>
      <c r="H4" s="20">
        <v>72</v>
      </c>
      <c r="I4" s="28" t="s">
        <v>122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20">
        <v>3.7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3.7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/>
      <c r="AB4" s="20"/>
      <c r="AC4" s="20"/>
      <c r="AD4" s="20"/>
      <c r="AE4" s="20"/>
      <c r="AF4" s="20"/>
      <c r="AG4" s="30" t="s">
        <v>123</v>
      </c>
      <c r="AH4" s="30"/>
      <c r="AI4" s="30">
        <v>3</v>
      </c>
      <c r="AJ4" s="30">
        <v>3</v>
      </c>
      <c r="AK4" s="31">
        <v>0.5</v>
      </c>
      <c r="AL4" s="31">
        <v>0.5</v>
      </c>
      <c r="AM4" s="30">
        <v>0</v>
      </c>
      <c r="AN4" s="30">
        <v>6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 t="s">
        <v>123</v>
      </c>
      <c r="AY4" s="30">
        <v>24</v>
      </c>
      <c r="AZ4" s="30" t="s">
        <v>123</v>
      </c>
      <c r="BA4" s="27"/>
      <c r="BB4" s="20"/>
      <c r="BC4" s="30"/>
      <c r="BD4" s="30" t="s">
        <v>124</v>
      </c>
      <c r="BE4" s="27"/>
    </row>
    <row r="5" spans="1:57" x14ac:dyDescent="0.2">
      <c r="A5" s="20">
        <v>4</v>
      </c>
      <c r="B5" s="19">
        <v>43012</v>
      </c>
      <c r="C5" s="27" t="s">
        <v>118</v>
      </c>
      <c r="D5" s="20" t="s">
        <v>127</v>
      </c>
      <c r="E5" s="19">
        <v>42917</v>
      </c>
      <c r="F5" s="27" t="s">
        <v>125</v>
      </c>
      <c r="G5" s="20" t="s">
        <v>126</v>
      </c>
      <c r="H5" s="20">
        <v>64.91</v>
      </c>
      <c r="I5" s="28" t="s">
        <v>122</v>
      </c>
      <c r="J5" s="29">
        <v>12000</v>
      </c>
      <c r="K5" s="29">
        <v>30000</v>
      </c>
      <c r="L5" s="29">
        <v>60000</v>
      </c>
      <c r="M5" s="29">
        <v>120000</v>
      </c>
      <c r="N5" s="29">
        <v>420000</v>
      </c>
      <c r="O5" s="20">
        <v>3.8359999999999999</v>
      </c>
      <c r="P5" s="20">
        <v>3.5369999999999999</v>
      </c>
      <c r="Q5" s="20">
        <v>3.5150000000000001</v>
      </c>
      <c r="R5" s="20">
        <v>3.3719999999999999</v>
      </c>
      <c r="S5" s="20">
        <v>3.3050000000000002</v>
      </c>
      <c r="T5" s="20">
        <v>2.6539999999999999</v>
      </c>
      <c r="U5" s="20">
        <v>3.8359999999999999</v>
      </c>
      <c r="V5" s="20">
        <v>3.5369999999999999</v>
      </c>
      <c r="W5" s="20">
        <v>3.5150000000000001</v>
      </c>
      <c r="X5" s="20">
        <v>3.3719999999999999</v>
      </c>
      <c r="Y5" s="20">
        <v>3.3050000000000002</v>
      </c>
      <c r="Z5" s="20">
        <v>2.6539999999999999</v>
      </c>
      <c r="AA5" s="20"/>
      <c r="AB5" s="20"/>
      <c r="AC5" s="20"/>
      <c r="AD5" s="20"/>
      <c r="AE5" s="20"/>
      <c r="AF5" s="20"/>
      <c r="AG5" s="30" t="s">
        <v>123</v>
      </c>
      <c r="AH5" s="30"/>
      <c r="AI5" s="30">
        <v>3</v>
      </c>
      <c r="AJ5" s="30">
        <v>3</v>
      </c>
      <c r="AK5" s="31">
        <v>0.5</v>
      </c>
      <c r="AL5" s="31">
        <v>0.5</v>
      </c>
      <c r="AM5" s="30">
        <v>0</v>
      </c>
      <c r="AN5" s="30">
        <v>8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30">
        <v>12</v>
      </c>
      <c r="AX5" s="30" t="s">
        <v>28</v>
      </c>
      <c r="AY5" s="30">
        <v>12</v>
      </c>
      <c r="AZ5" s="30" t="s">
        <v>123</v>
      </c>
      <c r="BA5" s="27"/>
      <c r="BB5" s="20"/>
      <c r="BC5" s="30"/>
      <c r="BD5" s="30" t="s">
        <v>124</v>
      </c>
      <c r="BE5" s="27"/>
    </row>
    <row r="6" spans="1:57" x14ac:dyDescent="0.2">
      <c r="A6" s="20">
        <v>5</v>
      </c>
      <c r="B6" s="19">
        <v>43012</v>
      </c>
      <c r="C6" s="27" t="s">
        <v>64</v>
      </c>
      <c r="D6" s="20" t="s">
        <v>21</v>
      </c>
      <c r="E6" s="19">
        <v>42917</v>
      </c>
      <c r="F6" s="27" t="s">
        <v>114</v>
      </c>
      <c r="G6" s="20" t="s">
        <v>27</v>
      </c>
      <c r="H6" s="20">
        <v>63.3</v>
      </c>
      <c r="I6" s="28" t="s">
        <v>115</v>
      </c>
      <c r="J6" s="29">
        <v>12000</v>
      </c>
      <c r="K6" s="29">
        <v>30000</v>
      </c>
      <c r="L6" s="29">
        <v>60000</v>
      </c>
      <c r="M6" s="29">
        <v>120000</v>
      </c>
      <c r="N6" s="29">
        <v>420000</v>
      </c>
      <c r="O6" s="20">
        <v>4.0469999999999997</v>
      </c>
      <c r="P6" s="20">
        <v>3.7890000000000001</v>
      </c>
      <c r="Q6" s="20">
        <v>3.722</v>
      </c>
      <c r="R6" s="20">
        <v>3.6219999999999999</v>
      </c>
      <c r="S6" s="20">
        <v>3.3889999999999998</v>
      </c>
      <c r="T6" s="20">
        <v>2.6419999999999999</v>
      </c>
      <c r="U6" s="20">
        <v>4.0469999999999997</v>
      </c>
      <c r="V6" s="20">
        <v>3.7890000000000001</v>
      </c>
      <c r="W6" s="20">
        <v>3.722</v>
      </c>
      <c r="X6" s="20">
        <v>3.6219999999999999</v>
      </c>
      <c r="Y6" s="20">
        <v>3.3889999999999998</v>
      </c>
      <c r="Z6" s="20">
        <v>2.6419999999999999</v>
      </c>
      <c r="AA6" s="20"/>
      <c r="AB6" s="20"/>
      <c r="AC6" s="20"/>
      <c r="AD6" s="20"/>
      <c r="AE6" s="20"/>
      <c r="AF6" s="20"/>
      <c r="AG6" s="30" t="s">
        <v>116</v>
      </c>
      <c r="AH6" s="30"/>
      <c r="AI6" s="30">
        <v>3</v>
      </c>
      <c r="AJ6" s="30">
        <v>3</v>
      </c>
      <c r="AK6" s="31">
        <v>0.5</v>
      </c>
      <c r="AL6" s="31">
        <v>0.5</v>
      </c>
      <c r="AM6" s="30">
        <v>0</v>
      </c>
      <c r="AN6" s="30">
        <v>8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12</v>
      </c>
      <c r="AX6" s="30" t="s">
        <v>28</v>
      </c>
      <c r="AY6" s="30">
        <v>12</v>
      </c>
      <c r="AZ6" s="30" t="s">
        <v>116</v>
      </c>
      <c r="BA6" s="27"/>
      <c r="BB6" s="20"/>
      <c r="BC6" s="30"/>
      <c r="BD6" s="30" t="s">
        <v>26</v>
      </c>
      <c r="BE6" s="27"/>
    </row>
    <row r="7" spans="1:57" x14ac:dyDescent="0.2">
      <c r="A7" s="20">
        <v>6</v>
      </c>
      <c r="B7" s="19">
        <v>43012</v>
      </c>
      <c r="C7" s="27" t="s">
        <v>64</v>
      </c>
      <c r="D7" s="20" t="s">
        <v>73</v>
      </c>
      <c r="E7" s="19">
        <v>42917</v>
      </c>
      <c r="F7" s="27" t="s">
        <v>114</v>
      </c>
      <c r="G7" s="20" t="s">
        <v>27</v>
      </c>
      <c r="H7" s="20">
        <v>57.81</v>
      </c>
      <c r="I7" s="28" t="s">
        <v>115</v>
      </c>
      <c r="J7" s="29">
        <v>12000</v>
      </c>
      <c r="K7" s="29">
        <v>12000</v>
      </c>
      <c r="L7" s="29">
        <v>12000</v>
      </c>
      <c r="M7" s="29">
        <v>12000</v>
      </c>
      <c r="N7" s="29">
        <v>12000</v>
      </c>
      <c r="O7" s="20">
        <v>3.3239999999999998</v>
      </c>
      <c r="P7" s="20">
        <v>0</v>
      </c>
      <c r="Q7" s="20">
        <v>0</v>
      </c>
      <c r="R7" s="20">
        <v>0</v>
      </c>
      <c r="S7" s="20">
        <v>0</v>
      </c>
      <c r="T7" s="20">
        <v>3.2440000000000002</v>
      </c>
      <c r="U7" s="20">
        <v>3.3239999999999998</v>
      </c>
      <c r="V7" s="20">
        <v>0</v>
      </c>
      <c r="W7" s="20">
        <v>0</v>
      </c>
      <c r="X7" s="20">
        <v>0</v>
      </c>
      <c r="Y7" s="20">
        <v>0</v>
      </c>
      <c r="Z7" s="20">
        <v>3.2440000000000002</v>
      </c>
      <c r="AA7" s="20"/>
      <c r="AB7" s="20"/>
      <c r="AC7" s="20"/>
      <c r="AD7" s="20"/>
      <c r="AE7" s="20"/>
      <c r="AF7" s="20"/>
      <c r="AG7" s="30" t="s">
        <v>116</v>
      </c>
      <c r="AH7" s="30"/>
      <c r="AI7" s="30">
        <v>3</v>
      </c>
      <c r="AJ7" s="30">
        <v>3</v>
      </c>
      <c r="AK7" s="31">
        <v>0.5</v>
      </c>
      <c r="AL7" s="31">
        <v>0.5</v>
      </c>
      <c r="AM7" s="30">
        <v>0</v>
      </c>
      <c r="AN7" s="30">
        <v>8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12</v>
      </c>
      <c r="AX7" s="30" t="s">
        <v>28</v>
      </c>
      <c r="AY7" s="30">
        <v>12</v>
      </c>
      <c r="AZ7" s="30" t="s">
        <v>116</v>
      </c>
      <c r="BA7" s="27"/>
      <c r="BB7" s="20"/>
      <c r="BC7" s="30"/>
      <c r="BD7" s="30" t="s">
        <v>26</v>
      </c>
      <c r="BE7" s="27"/>
    </row>
  </sheetData>
  <sheetProtection algorithmName="SHA-512" hashValue="DwLTF5O+Jm5Ttnlu00RtioGQSQ1TwnRiHdkiruSQM3JSWRwy6cqU6FhCyT/QPM2epjA6++aQ6zgAmIzvUmpT6w==" saltValue="SM87jtyOKpMDkJ/a9a9y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3C9C-2744-9B4B-BDDE-1DE782B07619}">
  <sheetPr codeName="Sheet25">
    <tabColor theme="7" tint="0.39997558519241921"/>
  </sheetPr>
  <dimension ref="A1:AT59"/>
  <sheetViews>
    <sheetView zoomScale="90" zoomScaleNormal="90" workbookViewId="0">
      <selection activeCell="B17" sqref="A17:XFD17"/>
    </sheetView>
  </sheetViews>
  <sheetFormatPr baseColWidth="10" defaultRowHeight="15" x14ac:dyDescent="0.2"/>
  <cols>
    <col min="1" max="1" width="23.1640625" customWidth="1"/>
    <col min="2" max="2" width="15.33203125" bestFit="1" customWidth="1"/>
    <col min="3" max="3" width="23.33203125" bestFit="1" customWidth="1"/>
    <col min="4" max="4" width="14.1640625" customWidth="1"/>
    <col min="5" max="6" width="14.1640625" hidden="1" customWidth="1"/>
    <col min="7" max="18" width="14.1640625" customWidth="1"/>
    <col min="19" max="20" width="14.1640625" hidden="1" customWidth="1"/>
    <col min="21" max="25" width="14.1640625" customWidth="1"/>
    <col min="26" max="29" width="14.1640625" hidden="1" customWidth="1"/>
    <col min="30" max="41" width="14.1640625" customWidth="1"/>
    <col min="42" max="146" width="12.5" customWidth="1"/>
  </cols>
  <sheetData>
    <row r="1" spans="1:46" x14ac:dyDescent="0.2">
      <c r="A1" s="229" t="s">
        <v>38</v>
      </c>
      <c r="B1" s="229"/>
      <c r="C1" s="229"/>
      <c r="D1" s="229"/>
      <c r="E1" s="230"/>
      <c r="F1" s="230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</row>
    <row r="2" spans="1:46" x14ac:dyDescent="0.2">
      <c r="A2" s="232" t="s">
        <v>72</v>
      </c>
      <c r="B2" s="229"/>
      <c r="C2" s="229"/>
      <c r="D2" s="229"/>
      <c r="E2" s="230"/>
      <c r="F2" s="230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</row>
    <row r="3" spans="1:46" ht="16" thickBot="1" x14ac:dyDescent="0.25">
      <c r="A3" s="229"/>
      <c r="B3" s="233"/>
      <c r="C3" s="229"/>
      <c r="D3" s="229"/>
      <c r="E3" s="230"/>
      <c r="F3" s="230"/>
      <c r="G3" s="229"/>
      <c r="H3" s="229"/>
      <c r="I3" s="229"/>
      <c r="J3" s="233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</row>
    <row r="4" spans="1:46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</row>
    <row r="5" spans="1:46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64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</row>
    <row r="6" spans="1:46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64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</row>
    <row r="7" spans="1:46" ht="76" x14ac:dyDescent="0.2">
      <c r="A7" s="209" t="s">
        <v>41</v>
      </c>
      <c r="B7" s="91" t="s">
        <v>96</v>
      </c>
      <c r="C7" s="91" t="s">
        <v>97</v>
      </c>
      <c r="D7" s="263" t="s">
        <v>8</v>
      </c>
      <c r="E7" s="264" t="s">
        <v>179</v>
      </c>
      <c r="F7" s="264" t="s">
        <v>180</v>
      </c>
      <c r="G7" s="263" t="s">
        <v>9</v>
      </c>
      <c r="H7" s="263" t="s">
        <v>10</v>
      </c>
      <c r="I7" s="263" t="s">
        <v>11</v>
      </c>
      <c r="J7" s="263" t="s">
        <v>12</v>
      </c>
      <c r="K7" s="263" t="s">
        <v>13</v>
      </c>
      <c r="L7" s="263" t="s">
        <v>14</v>
      </c>
      <c r="M7" s="263" t="s">
        <v>15</v>
      </c>
      <c r="N7" s="263" t="s">
        <v>16</v>
      </c>
      <c r="O7" s="263" t="s">
        <v>98</v>
      </c>
      <c r="P7" s="263" t="s">
        <v>99</v>
      </c>
      <c r="Q7" s="263" t="s">
        <v>66</v>
      </c>
      <c r="R7" s="263" t="s">
        <v>67</v>
      </c>
      <c r="S7" s="264" t="s">
        <v>181</v>
      </c>
      <c r="T7" s="265" t="s">
        <v>182</v>
      </c>
      <c r="U7" s="266" t="s">
        <v>183</v>
      </c>
      <c r="V7" s="267" t="s">
        <v>101</v>
      </c>
      <c r="W7" s="267" t="s">
        <v>102</v>
      </c>
      <c r="X7" s="267" t="s">
        <v>103</v>
      </c>
      <c r="Y7" s="267" t="s">
        <v>104</v>
      </c>
      <c r="Z7" s="268" t="s">
        <v>184</v>
      </c>
      <c r="AA7" s="268" t="s">
        <v>185</v>
      </c>
      <c r="AB7" s="269" t="s">
        <v>69</v>
      </c>
      <c r="AC7" s="269" t="s">
        <v>70</v>
      </c>
      <c r="AD7" s="270" t="s">
        <v>36</v>
      </c>
      <c r="AE7" s="300" t="s">
        <v>37</v>
      </c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</row>
    <row r="8" spans="1:46" ht="20" customHeight="1" x14ac:dyDescent="0.2">
      <c r="A8" s="313" t="str">
        <f>'QLD Apr 2023'!D2</f>
        <v>APT Brisbane South</v>
      </c>
      <c r="B8" s="179" t="str">
        <f>'QLD Apr 2023'!F2</f>
        <v>AGL</v>
      </c>
      <c r="C8" s="262" t="str">
        <f>'QLD Apr 2023'!G2</f>
        <v>Business Value Saver</v>
      </c>
      <c r="D8" s="257">
        <f>365*'QLD Apr 2023'!H2/100</f>
        <v>476.78954545454542</v>
      </c>
      <c r="E8" s="258">
        <f>IF('QLD Apr 2023'!AQ2=3,0.5,IF('QLD Apr 2023'!AQ2=2,0.33,0))</f>
        <v>0.5</v>
      </c>
      <c r="F8" s="258">
        <f>1-E8</f>
        <v>0.5</v>
      </c>
      <c r="G8" s="257">
        <f>IF('QLD Apr 2023'!K2="",($C$5*E8/'QLD Apr 2023'!AQ2*'QLD Apr 2023'!W2/100)*'QLD Apr 2023'!AQ2,IF($C$5*E8/'QLD Apr 2023'!AQ2&gt;='QLD Apr 2023'!L2,('QLD Apr 2023'!L2*'QLD Apr 2023'!W2/100)*'QLD Apr 2023'!AQ2,($C$5*E8/'QLD Apr 2023'!AQ2*'QLD Apr 2023'!W2/100)*'QLD Apr 2023'!AQ2))</f>
        <v>1572.7272727272727</v>
      </c>
      <c r="H8" s="257">
        <f>IF(AND('QLD Apr 2023'!L2&gt;0,'QLD Apr 2023'!M2&gt;0),IF($C$5*E8/'QLD Apr 2023'!AQ2&lt;'QLD Apr 2023'!L2,0,IF(($C$5*E8/'QLD Apr 2023'!AQ2-'QLD Apr 2023'!L2)&lt;=('QLD Apr 2023'!M2+'QLD Apr 2023'!L2),((($C$5*E8/'QLD Apr 2023'!AQ2-'QLD Apr 2023'!L2)*'QLD Apr 2023'!X2/100))*'QLD Apr 2023'!AQ2,((('QLD Apr 2023'!M2)*'QLD Apr 2023'!X2/100)*'QLD Apr 2023'!AQ2))),0)</f>
        <v>0</v>
      </c>
      <c r="I8" s="257">
        <f>IF(AND('QLD Apr 2023'!M2&gt;0,'QLD Apr 2023'!N2&gt;0),IF($C$5*E8/'QLD Apr 2023'!AQ2&lt;('QLD Apr 2023'!L2+'QLD Apr 2023'!M2),0,IF(($C$5*E8/'QLD Apr 2023'!AQ2-'QLD Apr 2023'!L2+'QLD Apr 2023'!M2)&lt;=('QLD Apr 2023'!L2+'QLD Apr 2023'!M2+'QLD Apr 2023'!N2),((($C$5*E8/'QLD Apr 2023'!AQ2-('QLD Apr 2023'!L2+'QLD Apr 2023'!M2))*'QLD Apr 2023'!Y2/100))*'QLD Apr 2023'!AQ2,('QLD Apr 2023'!N2*'QLD Apr 2023'!Y2/100)*'QLD Apr 2023'!AQ2)),0)</f>
        <v>0</v>
      </c>
      <c r="J8" s="257">
        <f>IF(AND('QLD Apr 2023'!N2&gt;0,'QLD Apr 2023'!O2&gt;0),IF($C$5*E8/'QLD Apr 2023'!AQ2&lt;('QLD Apr 2023'!L2+'QLD Apr 2023'!M2+'QLD Apr 2023'!N2),0,IF(($C$5*E8/'QLD Apr 2023'!AQ2-'QLD Apr 2023'!L2+'QLD Apr 2023'!M2+'QLD Apr 2023'!N2)&lt;=('QLD Apr 2023'!L2+'QLD Apr 2023'!M2+'QLD Apr 2023'!N2+'QLD Apr 2023'!O2),(($C$5*E8/'QLD Apr 2023'!AQ2-('QLD Apr 2023'!L2+'QLD Apr 2023'!M2+'QLD Apr 2023'!N2))*'QLD Apr 2023'!Z2/100)*'QLD Apr 2023'!AQ2,('QLD Apr 2023'!O2*'QLD Apr 2023'!Z2/100)*'QLD Apr 2023'!AQ2)),0)</f>
        <v>0</v>
      </c>
      <c r="K8" s="257">
        <f>IF(AND('QLD Apr 2023'!O2&gt;0,'QLD Apr 2023'!P2&gt;0),IF($C$5*E8/'QLD Apr 2023'!AQ2&lt;('QLD Apr 2023'!L2+'QLD Apr 2023'!M2+'QLD Apr 2023'!N2+'QLD Apr 2023'!O2),0,IF(($C$5*E8/'QLD Apr 2023'!AQ2-'QLD Apr 2023'!L2+'QLD Apr 2023'!M2+'QLD Apr 2023'!N2+'QLD Apr 2023'!O2)&lt;=('QLD Apr 2023'!L2+'QLD Apr 2023'!M2+'QLD Apr 2023'!N2+'QLD Apr 2023'!O2+'QLD Apr 2023'!P2),(($C$5*E8/'QLD Apr 2023'!AQ2-('QLD Apr 2023'!L2+'QLD Apr 2023'!M2+'QLD Apr 2023'!N2+'QLD Apr 2023'!O2))*'QLD Apr 2023'!AA2/100)*'QLD Apr 2023'!AQ2,('QLD Apr 2023'!P2*'QLD Apr 2023'!AA2/100)*'QLD Apr 2023'!AQ2)),0)</f>
        <v>0</v>
      </c>
      <c r="L8" s="257">
        <f>IF(AND('QLD Apr 2023'!P2&gt;0,'QLD Apr 2023'!O2&gt;0),IF(($C$5*E8/'QLD Apr 2023'!AQ2&lt;SUM('QLD Apr 2023'!L2:P2)),(0),($C$5*E8/'QLD Apr 2023'!AQ2-SUM('QLD Apr 2023'!L2:P2))*'QLD Apr 2023'!AB2/100)* 'QLD Apr 2023'!AQ2,IF(AND('QLD Apr 2023'!O2&gt;0,'QLD Apr 2023'!P2=""),IF(($C$5*E8/'QLD Apr 2023'!AQ2&lt; SUM('QLD Apr 2023'!L2:O2)),(0),($C$5*E8/'QLD Apr 2023'!AQ2-SUM('QLD Apr 2023'!L2:O2))*'QLD Apr 2023'!AA2/100)* 'QLD Apr 2023'!AQ2,IF(AND('QLD Apr 2023'!N2&gt;0,'QLD Apr 2023'!O2=""),IF(($C$5*E8/'QLD Apr 2023'!AQ2&lt; SUM('QLD Apr 2023'!L2:N2)),(0),($C$5*E8/'QLD Apr 2023'!AQ2-SUM('QLD Apr 2023'!L2:N2))*'QLD Apr 2023'!Z2/100)* 'QLD Apr 2023'!AQ2,IF(AND('QLD Apr 2023'!M2&gt;0,'QLD Apr 2023'!N2=""),IF(($C$5*E8/'QLD Apr 2023'!AQ2&lt;'QLD Apr 2023'!M2+'QLD Apr 2023'!L2),(0),(($C$5*E8/'QLD Apr 2023'!AQ2-('QLD Apr 2023'!M2+'QLD Apr 2023'!L2))*'QLD Apr 2023'!Y2/100))*'QLD Apr 2023'!AQ2,IF(AND('QLD Apr 2023'!L2&gt;0,'QLD Apr 2023'!M2=""&gt;0),IF(($C$5*E8/'QLD Apr 2023'!AQ2&lt;'QLD Apr 2023'!L2),(0),($C$5*E8/'QLD Apr 2023'!AQ2-'QLD Apr 2023'!L2)*'QLD Apr 2023'!X2/100)*'QLD Apr 2023'!AQ2,0)))))</f>
        <v>0</v>
      </c>
      <c r="M8" s="257">
        <f>IF('QLD Apr 2023'!K2="",($C$5*F8/'QLD Apr 2023'!AR2*'QLD Apr 2023'!AC2/100)*'QLD Apr 2023'!AR2,IF($C$5*F8/'QLD Apr 2023'!AR2&gt;='QLD Apr 2023'!L2,('QLD Apr 2023'!L2*'QLD Apr 2023'!AC2/100)*'QLD Apr 2023'!AR2,($C$5*F8/'QLD Apr 2023'!AR2*'QLD Apr 2023'!AC2/100)*'QLD Apr 2023'!AR2))</f>
        <v>1572.7272727272727</v>
      </c>
      <c r="N8" s="257">
        <f>IF(AND('QLD Apr 2023'!L2&gt;0,'QLD Apr 2023'!M2&gt;0),IF($C$5*F8/'QLD Apr 2023'!AR2&lt;'QLD Apr 2023'!L2,0,IF(($C$5*F8/'QLD Apr 2023'!AR2-'QLD Apr 2023'!L2)&lt;=('QLD Apr 2023'!M2+'QLD Apr 2023'!L2),((($C$5*F8/'QLD Apr 2023'!AR2-'QLD Apr 2023'!L2)*'QLD Apr 2023'!AD2/100))*'QLD Apr 2023'!AR2,((('QLD Apr 2023'!M2)*'QLD Apr 2023'!AD2/100)*'QLD Apr 2023'!AR2))),0)</f>
        <v>0</v>
      </c>
      <c r="O8" s="257">
        <f>IF(AND('QLD Apr 2023'!M2&gt;0,'QLD Apr 2023'!N2&gt;0),IF($C$5*F8/'QLD Apr 2023'!AR2&lt;('QLD Apr 2023'!L2+'QLD Apr 2023'!M2),0,IF(($C$5*F8/'QLD Apr 2023'!AR2-'QLD Apr 2023'!L2+'QLD Apr 2023'!M2)&lt;=('QLD Apr 2023'!L2+'QLD Apr 2023'!M2+'QLD Apr 2023'!N2),((($C$5*F8/'QLD Apr 2023'!AR2-('QLD Apr 2023'!L2+'QLD Apr 2023'!M2))*'QLD Apr 2023'!AE2/100))*'QLD Apr 2023'!AR2,('QLD Apr 2023'!N2*'QLD Apr 2023'!AE2/100)*'QLD Apr 2023'!AR2)),0)</f>
        <v>0</v>
      </c>
      <c r="P8" s="257">
        <f>IF(AND('QLD Apr 2023'!N2&gt;0,'QLD Apr 2023'!O2&gt;0),IF($C$5*F8/'QLD Apr 2023'!AR2&lt;('QLD Apr 2023'!L2+'QLD Apr 2023'!M2+'QLD Apr 2023'!N2),0,IF(($C$5*F8/'QLD Apr 2023'!AR2-'QLD Apr 2023'!L2+'QLD Apr 2023'!M2+'QLD Apr 2023'!N2)&lt;=('QLD Apr 2023'!L2+'QLD Apr 2023'!M2+'QLD Apr 2023'!N2+'QLD Apr 2023'!O2),(($C$5*F8/'QLD Apr 2023'!AR2-('QLD Apr 2023'!L2+'QLD Apr 2023'!M2+'QLD Apr 2023'!N2))*'QLD Apr 2023'!AF2/100)*'QLD Apr 2023'!AR2,('QLD Apr 2023'!O2*'QLD Apr 2023'!AF2/100)*'QLD Apr 2023'!AR2)),0)</f>
        <v>0</v>
      </c>
      <c r="Q8" s="257">
        <f>IF(AND('QLD Apr 2023'!P2&gt;0,'QLD Apr 2023'!P2&gt;0),IF($C$5*F8/'QLD Apr 2023'!AR2&lt;('QLD Apr 2023'!L2+'QLD Apr 2023'!M2+'QLD Apr 2023'!N2+'QLD Apr 2023'!O2),0,IF(($C$5*F8/'QLD Apr 2023'!AR2-'QLD Apr 2023'!L2+'QLD Apr 2023'!M2+'QLD Apr 2023'!N2+'QLD Apr 2023'!O2)&lt;=('QLD Apr 2023'!L2+'QLD Apr 2023'!M2+'QLD Apr 2023'!N2+'QLD Apr 2023'!O2+'QLD Apr 2023'!P2),(($C$5*F8/'QLD Apr 2023'!AR2-('QLD Apr 2023'!L2+'QLD Apr 2023'!M2+'QLD Apr 2023'!N2+'QLD Apr 2023'!O2))*'QLD Apr 2023'!AG2/100)*'QLD Apr 2023'!AR2,('QLD Apr 2023'!P2*'QLD Apr 2023'!AG2/100)*'QLD Apr 2023'!AR2)),0)</f>
        <v>0</v>
      </c>
      <c r="R8" s="257">
        <f>IF(AND('QLD Apr 2023'!P2&gt;0,'QLD Apr 2023'!O2&gt;0),IF(($C$5*F8/'QLD Apr 2023'!AR2&lt;SUM('QLD Apr 2023'!L2:P2)),(0),($C$5*F8/'QLD Apr 2023'!AR2-SUM('QLD Apr 2023'!L2:P2))*'QLD Apr 2023'!AB2/100)* 'QLD Apr 2023'!AR2,IF(AND('QLD Apr 2023'!O2&gt;0,'QLD Apr 2023'!P2=""),IF(($C$5*F8/'QLD Apr 2023'!AR2&lt; SUM('QLD Apr 2023'!L2:O2)),(0),($C$5*F8/'QLD Apr 2023'!AR2-SUM('QLD Apr 2023'!L2:O2))*'QLD Apr 2023'!AG2/100)* 'QLD Apr 2023'!AR2,IF(AND('QLD Apr 2023'!N2&gt;0,'QLD Apr 2023'!O2=""),IF(($C$5*F8/'QLD Apr 2023'!AR2&lt; SUM('QLD Apr 2023'!L2:N2)),(0),($C$5*F8/'QLD Apr 2023'!AR2-SUM('QLD Apr 2023'!L2:N2))*'QLD Apr 2023'!AF2/100)* 'QLD Apr 2023'!AR2,IF(AND('QLD Apr 2023'!M2&gt;0,'QLD Apr 2023'!N2=""),IF(($C$5*F8/'QLD Apr 2023'!AR2&lt;'QLD Apr 2023'!M2+'QLD Apr 2023'!L2),(0),(($C$5*F8/'QLD Apr 2023'!AR2-('QLD Apr 2023'!M2+'QLD Apr 2023'!L2))*'QLD Apr 2023'!AE2/100))*'QLD Apr 2023'!AR2,IF(AND('QLD Apr 2023'!L2&gt;0,'QLD Apr 2023'!M2=""&gt;0),IF(($C$5*F8/'QLD Apr 2023'!AR2&lt;'QLD Apr 2023'!L2),(0),($C$5*F8/'QLD Apr 2023'!AR2-'QLD Apr 2023'!L2)*'QLD Apr 2023'!AD2/100)*'QLD Apr 2023'!AR2,0)))))</f>
        <v>0</v>
      </c>
      <c r="S8" s="168">
        <f>SUM(G8:R8)</f>
        <v>3145.4545454545455</v>
      </c>
      <c r="T8" s="170">
        <f>S8+D8</f>
        <v>3622.244090909091</v>
      </c>
      <c r="U8" s="259">
        <f>T8*1.1</f>
        <v>3984.4685000000004</v>
      </c>
      <c r="V8" s="63">
        <f>'QLD Apr 2023'!AT2</f>
        <v>0</v>
      </c>
      <c r="W8" s="63">
        <f>'QLD Apr 2023'!AU2</f>
        <v>0</v>
      </c>
      <c r="X8" s="63">
        <f>'QLD Apr 2023'!AV2</f>
        <v>0</v>
      </c>
      <c r="Y8" s="63">
        <f>'QLD Apr 2023'!AW2</f>
        <v>0</v>
      </c>
      <c r="Z8" s="260" t="str">
        <f>IF(SUM(V8:Y8)=0,"No discount",IF(V8&gt;0,"Guaranteed off bill",IF(W8&gt;0,"Guaranteed off usage",IF(X8&gt;0,"Pay-on-time off bill","Pay-on-time off usage"))))</f>
        <v>No discount</v>
      </c>
      <c r="AA8" s="260" t="str">
        <f>IF(OR(B8="Origin Energy",B8="Red Energy",B8="Powershop"),"Inclusive","Exclusive")</f>
        <v>Exclusive</v>
      </c>
      <c r="AB8" s="170">
        <f t="shared" ref="AB8:AB21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3622.244090909091</v>
      </c>
      <c r="AC8" s="170">
        <f t="shared" ref="AC8:AC21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3622.244090909091</v>
      </c>
      <c r="AD8" s="259">
        <f t="shared" ref="AD8:AE21" si="2">AB8*1.1</f>
        <v>3984.4685000000004</v>
      </c>
      <c r="AE8" s="301">
        <f t="shared" si="2"/>
        <v>3984.4685000000004</v>
      </c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</row>
    <row r="9" spans="1:46" ht="20" customHeight="1" x14ac:dyDescent="0.2">
      <c r="A9" s="314"/>
      <c r="B9" s="179" t="str">
        <f>'QLD Apr 2023'!F3</f>
        <v>Origin Energy</v>
      </c>
      <c r="C9" s="179" t="str">
        <f>'QLD Apr 2023'!G3</f>
        <v>Business Go Variable</v>
      </c>
      <c r="D9" s="257">
        <f>365*'QLD Apr 2023'!H3/100</f>
        <v>457.37818181818176</v>
      </c>
      <c r="E9" s="258">
        <f>IF('QLD Apr 2023'!AQ3=3,0.5,IF('QLD Apr 2023'!AQ3=2,0.33,0))</f>
        <v>0.5</v>
      </c>
      <c r="F9" s="258">
        <f t="shared" ref="F9:F21" si="3">1-E9</f>
        <v>0.5</v>
      </c>
      <c r="G9" s="257">
        <f>IF('QLD Apr 2023'!K3="",($C$5*E9/'QLD Apr 2023'!AQ3*'QLD Apr 2023'!W3/100)*'QLD Apr 2023'!AQ3,IF($C$5*E9/'QLD Apr 2023'!AQ3&gt;='QLD Apr 2023'!L3,('QLD Apr 2023'!L3*'QLD Apr 2023'!W3/100)*'QLD Apr 2023'!AQ3,($C$5*E9/'QLD Apr 2023'!AQ3*'QLD Apr 2023'!W3/100)*'QLD Apr 2023'!AQ3))</f>
        <v>1790.909090909091</v>
      </c>
      <c r="H9" s="257">
        <f>IF(AND('QLD Apr 2023'!L3&gt;0,'QLD Apr 2023'!M3&gt;0),IF($C$5*E9/'QLD Apr 2023'!AQ3&lt;'QLD Apr 2023'!L3,0,IF(($C$5*E9/'QLD Apr 2023'!AQ3-'QLD Apr 2023'!L3)&lt;=('QLD Apr 2023'!M3+'QLD Apr 2023'!L3),((($C$5*E9/'QLD Apr 2023'!AQ3-'QLD Apr 2023'!L3)*'QLD Apr 2023'!X3/100))*'QLD Apr 2023'!AQ3,((('QLD Apr 2023'!M3)*'QLD Apr 2023'!X3/100)*'QLD Apr 2023'!AQ3))),0)</f>
        <v>0</v>
      </c>
      <c r="I9" s="257">
        <f>IF(AND('QLD Apr 2023'!M3&gt;0,'QLD Apr 2023'!N3&gt;0),IF($C$5*E9/'QLD Apr 2023'!AQ3&lt;('QLD Apr 2023'!L3+'QLD Apr 2023'!M3),0,IF(($C$5*E9/'QLD Apr 2023'!AQ3-'QLD Apr 2023'!L3+'QLD Apr 2023'!M3)&lt;=('QLD Apr 2023'!L3+'QLD Apr 2023'!M3+'QLD Apr 2023'!N3),((($C$5*E9/'QLD Apr 2023'!AQ3-('QLD Apr 2023'!L3+'QLD Apr 2023'!M3))*'QLD Apr 2023'!Y3/100))*'QLD Apr 2023'!AQ3,('QLD Apr 2023'!N3*'QLD Apr 2023'!Y3/100)*'QLD Apr 2023'!AQ3)),0)</f>
        <v>0</v>
      </c>
      <c r="J9" s="257">
        <f>IF(AND('QLD Apr 2023'!N3&gt;0,'QLD Apr 2023'!O3&gt;0),IF($C$5*E9/'QLD Apr 2023'!AQ3&lt;('QLD Apr 2023'!L3+'QLD Apr 2023'!M3+'QLD Apr 2023'!N3),0,IF(($C$5*E9/'QLD Apr 2023'!AQ3-'QLD Apr 2023'!L3+'QLD Apr 2023'!M3+'QLD Apr 2023'!N3)&lt;=('QLD Apr 2023'!L3+'QLD Apr 2023'!M3+'QLD Apr 2023'!N3+'QLD Apr 2023'!O3),(($C$5*E9/'QLD Apr 2023'!AQ3-('QLD Apr 2023'!L3+'QLD Apr 2023'!M3+'QLD Apr 2023'!N3))*'QLD Apr 2023'!Z3/100)*'QLD Apr 2023'!AQ3,('QLD Apr 2023'!O3*'QLD Apr 2023'!Z3/100)*'QLD Apr 2023'!AQ3)),0)</f>
        <v>0</v>
      </c>
      <c r="K9" s="257">
        <f>IF(AND('QLD Apr 2023'!O3&gt;0,'QLD Apr 2023'!P3&gt;0),IF($C$5*E9/'QLD Apr 2023'!AQ3&lt;('QLD Apr 2023'!L3+'QLD Apr 2023'!M3+'QLD Apr 2023'!N3+'QLD Apr 2023'!O3),0,IF(($C$5*E9/'QLD Apr 2023'!AQ3-'QLD Apr 2023'!L3+'QLD Apr 2023'!M3+'QLD Apr 2023'!N3+'QLD Apr 2023'!O3)&lt;=('QLD Apr 2023'!L3+'QLD Apr 2023'!M3+'QLD Apr 2023'!N3+'QLD Apr 2023'!O3+'QLD Apr 2023'!P3),(($C$5*E9/'QLD Apr 2023'!AQ3-('QLD Apr 2023'!L3+'QLD Apr 2023'!M3+'QLD Apr 2023'!N3+'QLD Apr 2023'!O3))*'QLD Apr 2023'!AA3/100)*'QLD Apr 2023'!AQ3,('QLD Apr 2023'!P3*'QLD Apr 2023'!AA3/100)*'QLD Apr 2023'!AQ3)),0)</f>
        <v>0</v>
      </c>
      <c r="L9" s="257">
        <f>IF(AND('QLD Apr 2023'!P3&gt;0,'QLD Apr 2023'!O3&gt;0),IF(($C$5*E9/'QLD Apr 2023'!AQ3&lt;SUM('QLD Apr 2023'!L3:P3)),(0),($C$5*E9/'QLD Apr 2023'!AQ3-SUM('QLD Apr 2023'!L3:P3))*'QLD Apr 2023'!AB3/100)* 'QLD Apr 2023'!AQ3,IF(AND('QLD Apr 2023'!O3&gt;0,'QLD Apr 2023'!P3=""),IF(($C$5*E9/'QLD Apr 2023'!AQ3&lt; SUM('QLD Apr 2023'!L3:O3)),(0),($C$5*E9/'QLD Apr 2023'!AQ3-SUM('QLD Apr 2023'!L3:O3))*'QLD Apr 2023'!AA3/100)* 'QLD Apr 2023'!AQ3,IF(AND('QLD Apr 2023'!N3&gt;0,'QLD Apr 2023'!O3=""),IF(($C$5*E9/'QLD Apr 2023'!AQ3&lt; SUM('QLD Apr 2023'!L3:N3)),(0),($C$5*E9/'QLD Apr 2023'!AQ3-SUM('QLD Apr 2023'!L3:N3))*'QLD Apr 2023'!Z3/100)* 'QLD Apr 2023'!AQ3,IF(AND('QLD Apr 2023'!M3&gt;0,'QLD Apr 2023'!N3=""),IF(($C$5*E9/'QLD Apr 2023'!AQ3&lt;'QLD Apr 2023'!M3+'QLD Apr 2023'!L3),(0),(($C$5*E9/'QLD Apr 2023'!AQ3-('QLD Apr 2023'!M3+'QLD Apr 2023'!L3))*'QLD Apr 2023'!Y3/100))*'QLD Apr 2023'!AQ3,IF(AND('QLD Apr 2023'!L3&gt;0,'QLD Apr 2023'!M3=""&gt;0),IF(($C$5*E9/'QLD Apr 2023'!AQ3&lt;'QLD Apr 2023'!L3),(0),($C$5*E9/'QLD Apr 2023'!AQ3-'QLD Apr 2023'!L3)*'QLD Apr 2023'!X3/100)*'QLD Apr 2023'!AQ3,0)))))</f>
        <v>0</v>
      </c>
      <c r="M9" s="257">
        <f>IF('QLD Apr 2023'!K3="",($C$5*F9/'QLD Apr 2023'!AR3*'QLD Apr 2023'!AC3/100)*'QLD Apr 2023'!AR3,IF($C$5*F9/'QLD Apr 2023'!AR3&gt;='QLD Apr 2023'!L3,('QLD Apr 2023'!L3*'QLD Apr 2023'!AC3/100)*'QLD Apr 2023'!AR3,($C$5*F9/'QLD Apr 2023'!AR3*'QLD Apr 2023'!AC3/100)*'QLD Apr 2023'!AR3))</f>
        <v>1790.909090909091</v>
      </c>
      <c r="N9" s="257">
        <f>IF(AND('QLD Apr 2023'!L3&gt;0,'QLD Apr 2023'!M3&gt;0),IF($C$5*F9/'QLD Apr 2023'!AR3&lt;'QLD Apr 2023'!L3,0,IF(($C$5*F9/'QLD Apr 2023'!AR3-'QLD Apr 2023'!L3)&lt;=('QLD Apr 2023'!M3+'QLD Apr 2023'!L3),((($C$5*F9/'QLD Apr 2023'!AR3-'QLD Apr 2023'!L3)*'QLD Apr 2023'!AD3/100))*'QLD Apr 2023'!AR3,((('QLD Apr 2023'!M3)*'QLD Apr 2023'!AD3/100)*'QLD Apr 2023'!AR3))),0)</f>
        <v>0</v>
      </c>
      <c r="O9" s="257">
        <f>IF(AND('QLD Apr 2023'!M3&gt;0,'QLD Apr 2023'!N3&gt;0),IF($C$5*F9/'QLD Apr 2023'!AR3&lt;('QLD Apr 2023'!L3+'QLD Apr 2023'!M3),0,IF(($C$5*F9/'QLD Apr 2023'!AR3-'QLD Apr 2023'!L3+'QLD Apr 2023'!M3)&lt;=('QLD Apr 2023'!L3+'QLD Apr 2023'!M3+'QLD Apr 2023'!N3),((($C$5*F9/'QLD Apr 2023'!AR3-('QLD Apr 2023'!L3+'QLD Apr 2023'!M3))*'QLD Apr 2023'!AE3/100))*'QLD Apr 2023'!AR3,('QLD Apr 2023'!N3*'QLD Apr 2023'!AE3/100)*'QLD Apr 2023'!AR3)),0)</f>
        <v>0</v>
      </c>
      <c r="P9" s="257">
        <f>IF(AND('QLD Apr 2023'!N3&gt;0,'QLD Apr 2023'!O3&gt;0),IF($C$5*F9/'QLD Apr 2023'!AR3&lt;('QLD Apr 2023'!L3+'QLD Apr 2023'!M3+'QLD Apr 2023'!N3),0,IF(($C$5*F9/'QLD Apr 2023'!AR3-'QLD Apr 2023'!L3+'QLD Apr 2023'!M3+'QLD Apr 2023'!N3)&lt;=('QLD Apr 2023'!L3+'QLD Apr 2023'!M3+'QLD Apr 2023'!N3+'QLD Apr 2023'!O3),(($C$5*F9/'QLD Apr 2023'!AR3-('QLD Apr 2023'!L3+'QLD Apr 2023'!M3+'QLD Apr 2023'!N3))*'QLD Apr 2023'!AF3/100)*'QLD Apr 2023'!AR3,('QLD Apr 2023'!O3*'QLD Apr 2023'!AF3/100)*'QLD Apr 2023'!AR3)),0)</f>
        <v>0</v>
      </c>
      <c r="Q9" s="257">
        <f>IF(AND('QLD Apr 2023'!P3&gt;0,'QLD Apr 2023'!P3&gt;0),IF($C$5*F9/'QLD Apr 2023'!AR3&lt;('QLD Apr 2023'!L3+'QLD Apr 2023'!M3+'QLD Apr 2023'!N3+'QLD Apr 2023'!O3),0,IF(($C$5*F9/'QLD Apr 2023'!AR3-'QLD Apr 2023'!L3+'QLD Apr 2023'!M3+'QLD Apr 2023'!N3+'QLD Apr 2023'!O3)&lt;=('QLD Apr 2023'!L3+'QLD Apr 2023'!M3+'QLD Apr 2023'!N3+'QLD Apr 2023'!O3+'QLD Apr 2023'!P3),(($C$5*F9/'QLD Apr 2023'!AR3-('QLD Apr 2023'!L3+'QLD Apr 2023'!M3+'QLD Apr 2023'!N3+'QLD Apr 2023'!O3))*'QLD Apr 2023'!AG3/100)*'QLD Apr 2023'!AR3,('QLD Apr 2023'!P3*'QLD Apr 2023'!AG3/100)*'QLD Apr 2023'!AR3)),0)</f>
        <v>0</v>
      </c>
      <c r="R9" s="257">
        <f>IF(AND('QLD Apr 2023'!P3&gt;0,'QLD Apr 2023'!O3&gt;0),IF(($C$5*F9/'QLD Apr 2023'!AR3&lt;SUM('QLD Apr 2023'!L3:P3)),(0),($C$5*F9/'QLD Apr 2023'!AR3-SUM('QLD Apr 2023'!L3:P3))*'QLD Apr 2023'!AB3/100)* 'QLD Apr 2023'!AR3,IF(AND('QLD Apr 2023'!O3&gt;0,'QLD Apr 2023'!P3=""),IF(($C$5*F9/'QLD Apr 2023'!AR3&lt; SUM('QLD Apr 2023'!L3:O3)),(0),($C$5*F9/'QLD Apr 2023'!AR3-SUM('QLD Apr 2023'!L3:O3))*'QLD Apr 2023'!AG3/100)* 'QLD Apr 2023'!AR3,IF(AND('QLD Apr 2023'!N3&gt;0,'QLD Apr 2023'!O3=""),IF(($C$5*F9/'QLD Apr 2023'!AR3&lt; SUM('QLD Apr 2023'!L3:N3)),(0),($C$5*F9/'QLD Apr 2023'!AR3-SUM('QLD Apr 2023'!L3:N3))*'QLD Apr 2023'!AF3/100)* 'QLD Apr 2023'!AR3,IF(AND('QLD Apr 2023'!M3&gt;0,'QLD Apr 2023'!N3=""),IF(($C$5*F9/'QLD Apr 2023'!AR3&lt;'QLD Apr 2023'!M3+'QLD Apr 2023'!L3),(0),(($C$5*F9/'QLD Apr 2023'!AR3-('QLD Apr 2023'!M3+'QLD Apr 2023'!L3))*'QLD Apr 2023'!AE3/100))*'QLD Apr 2023'!AR3,IF(AND('QLD Apr 2023'!L3&gt;0,'QLD Apr 2023'!M3=""&gt;0),IF(($C$5*F9/'QLD Apr 2023'!AR3&lt;'QLD Apr 2023'!L3),(0),($C$5*F9/'QLD Apr 2023'!AR3-'QLD Apr 2023'!L3)*'QLD Apr 2023'!AD3/100)*'QLD Apr 2023'!AR3,0)))))</f>
        <v>0</v>
      </c>
      <c r="S9" s="168">
        <f t="shared" ref="S9:S20" si="4">SUM(G9:R9)</f>
        <v>3581.818181818182</v>
      </c>
      <c r="T9" s="170">
        <f t="shared" ref="T9:T21" si="5">S9+D9</f>
        <v>4039.1963636363639</v>
      </c>
      <c r="U9" s="259">
        <f t="shared" ref="U9:U21" si="6">T9*1.1</f>
        <v>4443.1160000000009</v>
      </c>
      <c r="V9" s="63">
        <f>'QLD Apr 2023'!AT3</f>
        <v>0</v>
      </c>
      <c r="W9" s="63">
        <f>'QLD Apr 2023'!AU3</f>
        <v>0</v>
      </c>
      <c r="X9" s="63">
        <f>'QLD Apr 2023'!AV3</f>
        <v>0</v>
      </c>
      <c r="Y9" s="63">
        <f>'QLD Apr 2023'!AW3</f>
        <v>0</v>
      </c>
      <c r="Z9" s="260" t="str">
        <f t="shared" ref="Z9:Z21" si="7">IF(SUM(V9:Y9)=0,"No discount",IF(V9&gt;0,"Guaranteed off bill",IF(W9&gt;0,"Guaranteed off usage",IF(X9&gt;0,"Pay-on-time off bill","Pay-on-time off usage"))))</f>
        <v>No discount</v>
      </c>
      <c r="AA9" s="260" t="str">
        <f t="shared" ref="AA9:AA21" si="8">IF(OR(B9="Origin Energy",B9="Red Energy",B9="Powershop"),"Inclusive","Exclusive")</f>
        <v>Inclusive</v>
      </c>
      <c r="AB9" s="170">
        <f t="shared" si="0"/>
        <v>4039.1963636363639</v>
      </c>
      <c r="AC9" s="170">
        <f t="shared" si="1"/>
        <v>4039.1963636363639</v>
      </c>
      <c r="AD9" s="259">
        <f t="shared" si="2"/>
        <v>4443.1160000000009</v>
      </c>
      <c r="AE9" s="301">
        <f t="shared" si="2"/>
        <v>4443.1160000000009</v>
      </c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</row>
    <row r="10" spans="1:46" ht="20" customHeight="1" x14ac:dyDescent="0.2">
      <c r="A10" s="314"/>
      <c r="B10" s="179" t="str">
        <f>'QLD Apr 2023'!F4</f>
        <v>Red Energy</v>
      </c>
      <c r="C10" s="179" t="str">
        <f>'QLD Apr 2023'!G4</f>
        <v>Business Saver</v>
      </c>
      <c r="D10" s="257">
        <f>365*'QLD Apr 2023'!H4/100</f>
        <v>445.29999999999995</v>
      </c>
      <c r="E10" s="258">
        <f>IF('QLD Apr 2023'!AQ4=3,0.5,IF('QLD Apr 2023'!AQ4=2,0.33,0))</f>
        <v>0.5</v>
      </c>
      <c r="F10" s="258">
        <f t="shared" si="3"/>
        <v>0.5</v>
      </c>
      <c r="G10" s="257">
        <f>IF('QLD Apr 2023'!K4="",($C$5*E10/'QLD Apr 2023'!AQ4*'QLD Apr 2023'!W4/100)*'QLD Apr 2023'!AQ4,IF($C$5*E10/'QLD Apr 2023'!AQ4&gt;='QLD Apr 2023'!L4,('QLD Apr 2023'!L4*'QLD Apr 2023'!W4/100)*'QLD Apr 2023'!AQ4,($C$5*E10/'QLD Apr 2023'!AQ4*'QLD Apr 2023'!W4/100)*'QLD Apr 2023'!AQ4))</f>
        <v>1795.4545454545455</v>
      </c>
      <c r="H10" s="257">
        <f>IF(AND('QLD Apr 2023'!L4&gt;0,'QLD Apr 2023'!M4&gt;0),IF($C$5*E10/'QLD Apr 2023'!AQ4&lt;'QLD Apr 2023'!L4,0,IF(($C$5*E10/'QLD Apr 2023'!AQ4-'QLD Apr 2023'!L4)&lt;=('QLD Apr 2023'!M4+'QLD Apr 2023'!L4),((($C$5*E10/'QLD Apr 2023'!AQ4-'QLD Apr 2023'!L4)*'QLD Apr 2023'!X4/100))*'QLD Apr 2023'!AQ4,((('QLD Apr 2023'!M4)*'QLD Apr 2023'!X4/100)*'QLD Apr 2023'!AQ4))),0)</f>
        <v>0</v>
      </c>
      <c r="I10" s="257">
        <f>IF(AND('QLD Apr 2023'!M4&gt;0,'QLD Apr 2023'!N4&gt;0),IF($C$5*E10/'QLD Apr 2023'!AQ4&lt;('QLD Apr 2023'!L4+'QLD Apr 2023'!M4),0,IF(($C$5*E10/'QLD Apr 2023'!AQ4-'QLD Apr 2023'!L4+'QLD Apr 2023'!M4)&lt;=('QLD Apr 2023'!L4+'QLD Apr 2023'!M4+'QLD Apr 2023'!N4),((($C$5*E10/'QLD Apr 2023'!AQ4-('QLD Apr 2023'!L4+'QLD Apr 2023'!M4))*'QLD Apr 2023'!Y4/100))*'QLD Apr 2023'!AQ4,('QLD Apr 2023'!N4*'QLD Apr 2023'!Y4/100)*'QLD Apr 2023'!AQ4)),0)</f>
        <v>0</v>
      </c>
      <c r="J10" s="257">
        <f>IF(AND('QLD Apr 2023'!N4&gt;0,'QLD Apr 2023'!O4&gt;0),IF($C$5*E10/'QLD Apr 2023'!AQ4&lt;('QLD Apr 2023'!L4+'QLD Apr 2023'!M4+'QLD Apr 2023'!N4),0,IF(($C$5*E10/'QLD Apr 2023'!AQ4-'QLD Apr 2023'!L4+'QLD Apr 2023'!M4+'QLD Apr 2023'!N4)&lt;=('QLD Apr 2023'!L4+'QLD Apr 2023'!M4+'QLD Apr 2023'!N4+'QLD Apr 2023'!O4),(($C$5*E10/'QLD Apr 2023'!AQ4-('QLD Apr 2023'!L4+'QLD Apr 2023'!M4+'QLD Apr 2023'!N4))*'QLD Apr 2023'!Z4/100)*'QLD Apr 2023'!AQ4,('QLD Apr 2023'!O4*'QLD Apr 2023'!Z4/100)*'QLD Apr 2023'!AQ4)),0)</f>
        <v>0</v>
      </c>
      <c r="K10" s="257">
        <f>IF(AND('QLD Apr 2023'!O4&gt;0,'QLD Apr 2023'!P4&gt;0),IF($C$5*E10/'QLD Apr 2023'!AQ4&lt;('QLD Apr 2023'!L4+'QLD Apr 2023'!M4+'QLD Apr 2023'!N4+'QLD Apr 2023'!O4),0,IF(($C$5*E10/'QLD Apr 2023'!AQ4-'QLD Apr 2023'!L4+'QLD Apr 2023'!M4+'QLD Apr 2023'!N4+'QLD Apr 2023'!O4)&lt;=('QLD Apr 2023'!L4+'QLD Apr 2023'!M4+'QLD Apr 2023'!N4+'QLD Apr 2023'!O4+'QLD Apr 2023'!P4),(($C$5*E10/'QLD Apr 2023'!AQ4-('QLD Apr 2023'!L4+'QLD Apr 2023'!M4+'QLD Apr 2023'!N4+'QLD Apr 2023'!O4))*'QLD Apr 2023'!AA4/100)*'QLD Apr 2023'!AQ4,('QLD Apr 2023'!P4*'QLD Apr 2023'!AA4/100)*'QLD Apr 2023'!AQ4)),0)</f>
        <v>0</v>
      </c>
      <c r="L10" s="257">
        <f>IF(AND('QLD Apr 2023'!P4&gt;0,'QLD Apr 2023'!O4&gt;0),IF(($C$5*E10/'QLD Apr 2023'!AQ4&lt;SUM('QLD Apr 2023'!L4:P4)),(0),($C$5*E10/'QLD Apr 2023'!AQ4-SUM('QLD Apr 2023'!L4:P4))*'QLD Apr 2023'!AB4/100)* 'QLD Apr 2023'!AQ4,IF(AND('QLD Apr 2023'!O4&gt;0,'QLD Apr 2023'!P4=""),IF(($C$5*E10/'QLD Apr 2023'!AQ4&lt; SUM('QLD Apr 2023'!L4:O4)),(0),($C$5*E10/'QLD Apr 2023'!AQ4-SUM('QLD Apr 2023'!L4:O4))*'QLD Apr 2023'!AA4/100)* 'QLD Apr 2023'!AQ4,IF(AND('QLD Apr 2023'!N4&gt;0,'QLD Apr 2023'!O4=""),IF(($C$5*E10/'QLD Apr 2023'!AQ4&lt; SUM('QLD Apr 2023'!L4:N4)),(0),($C$5*E10/'QLD Apr 2023'!AQ4-SUM('QLD Apr 2023'!L4:N4))*'QLD Apr 2023'!Z4/100)* 'QLD Apr 2023'!AQ4,IF(AND('QLD Apr 2023'!M4&gt;0,'QLD Apr 2023'!N4=""),IF(($C$5*E10/'QLD Apr 2023'!AQ4&lt;'QLD Apr 2023'!M4+'QLD Apr 2023'!L4),(0),(($C$5*E10/'QLD Apr 2023'!AQ4-('QLD Apr 2023'!M4+'QLD Apr 2023'!L4))*'QLD Apr 2023'!Y4/100))*'QLD Apr 2023'!AQ4,IF(AND('QLD Apr 2023'!L4&gt;0,'QLD Apr 2023'!M4=""&gt;0),IF(($C$5*E10/'QLD Apr 2023'!AQ4&lt;'QLD Apr 2023'!L4),(0),($C$5*E10/'QLD Apr 2023'!AQ4-'QLD Apr 2023'!L4)*'QLD Apr 2023'!X4/100)*'QLD Apr 2023'!AQ4,0)))))</f>
        <v>0</v>
      </c>
      <c r="M10" s="257">
        <f>IF('QLD Apr 2023'!K4="",($C$5*F10/'QLD Apr 2023'!AR4*'QLD Apr 2023'!AC4/100)*'QLD Apr 2023'!AR4,IF($C$5*F10/'QLD Apr 2023'!AR4&gt;='QLD Apr 2023'!L4,('QLD Apr 2023'!L4*'QLD Apr 2023'!AC4/100)*'QLD Apr 2023'!AR4,($C$5*F10/'QLD Apr 2023'!AR4*'QLD Apr 2023'!AC4/100)*'QLD Apr 2023'!AR4))</f>
        <v>1795.4545454545455</v>
      </c>
      <c r="N10" s="257">
        <f>IF(AND('QLD Apr 2023'!L4&gt;0,'QLD Apr 2023'!M4&gt;0),IF($C$5*F10/'QLD Apr 2023'!AR4&lt;'QLD Apr 2023'!L4,0,IF(($C$5*F10/'QLD Apr 2023'!AR4-'QLD Apr 2023'!L4)&lt;=('QLD Apr 2023'!M4+'QLD Apr 2023'!L4),((($C$5*F10/'QLD Apr 2023'!AR4-'QLD Apr 2023'!L4)*'QLD Apr 2023'!AD4/100))*'QLD Apr 2023'!AR4,((('QLD Apr 2023'!M4)*'QLD Apr 2023'!AD4/100)*'QLD Apr 2023'!AR4))),0)</f>
        <v>0</v>
      </c>
      <c r="O10" s="257">
        <f>IF(AND('QLD Apr 2023'!M4&gt;0,'QLD Apr 2023'!N4&gt;0),IF($C$5*F10/'QLD Apr 2023'!AR4&lt;('QLD Apr 2023'!L4+'QLD Apr 2023'!M4),0,IF(($C$5*F10/'QLD Apr 2023'!AR4-'QLD Apr 2023'!L4+'QLD Apr 2023'!M4)&lt;=('QLD Apr 2023'!L4+'QLD Apr 2023'!M4+'QLD Apr 2023'!N4),((($C$5*F10/'QLD Apr 2023'!AR4-('QLD Apr 2023'!L4+'QLD Apr 2023'!M4))*'QLD Apr 2023'!AE4/100))*'QLD Apr 2023'!AR4,('QLD Apr 2023'!N4*'QLD Apr 2023'!AE4/100)*'QLD Apr 2023'!AR4)),0)</f>
        <v>0</v>
      </c>
      <c r="P10" s="257">
        <f>IF(AND('QLD Apr 2023'!N4&gt;0,'QLD Apr 2023'!O4&gt;0),IF($C$5*F10/'QLD Apr 2023'!AR4&lt;('QLD Apr 2023'!L4+'QLD Apr 2023'!M4+'QLD Apr 2023'!N4),0,IF(($C$5*F10/'QLD Apr 2023'!AR4-'QLD Apr 2023'!L4+'QLD Apr 2023'!M4+'QLD Apr 2023'!N4)&lt;=('QLD Apr 2023'!L4+'QLD Apr 2023'!M4+'QLD Apr 2023'!N4+'QLD Apr 2023'!O4),(($C$5*F10/'QLD Apr 2023'!AR4-('QLD Apr 2023'!L4+'QLD Apr 2023'!M4+'QLD Apr 2023'!N4))*'QLD Apr 2023'!AF4/100)*'QLD Apr 2023'!AR4,('QLD Apr 2023'!O4*'QLD Apr 2023'!AF4/100)*'QLD Apr 2023'!AR4)),0)</f>
        <v>0</v>
      </c>
      <c r="Q10" s="257">
        <f>IF(AND('QLD Apr 2023'!P4&gt;0,'QLD Apr 2023'!P4&gt;0),IF($C$5*F10/'QLD Apr 2023'!AR4&lt;('QLD Apr 2023'!L4+'QLD Apr 2023'!M4+'QLD Apr 2023'!N4+'QLD Apr 2023'!O4),0,IF(($C$5*F10/'QLD Apr 2023'!AR4-'QLD Apr 2023'!L4+'QLD Apr 2023'!M4+'QLD Apr 2023'!N4+'QLD Apr 2023'!O4)&lt;=('QLD Apr 2023'!L4+'QLD Apr 2023'!M4+'QLD Apr 2023'!N4+'QLD Apr 2023'!O4+'QLD Apr 2023'!P4),(($C$5*F10/'QLD Apr 2023'!AR4-('QLD Apr 2023'!L4+'QLD Apr 2023'!M4+'QLD Apr 2023'!N4+'QLD Apr 2023'!O4))*'QLD Apr 2023'!AG4/100)*'QLD Apr 2023'!AR4,('QLD Apr 2023'!P4*'QLD Apr 2023'!AG4/100)*'QLD Apr 2023'!AR4)),0)</f>
        <v>0</v>
      </c>
      <c r="R10" s="257">
        <f>IF(AND('QLD Apr 2023'!P4&gt;0,'QLD Apr 2023'!O4&gt;0),IF(($C$5*F10/'QLD Apr 2023'!AR4&lt;SUM('QLD Apr 2023'!L4:P4)),(0),($C$5*F10/'QLD Apr 2023'!AR4-SUM('QLD Apr 2023'!L4:P4))*'QLD Apr 2023'!AB4/100)* 'QLD Apr 2023'!AR4,IF(AND('QLD Apr 2023'!O4&gt;0,'QLD Apr 2023'!P4=""),IF(($C$5*F10/'QLD Apr 2023'!AR4&lt; SUM('QLD Apr 2023'!L4:O4)),(0),($C$5*F10/'QLD Apr 2023'!AR4-SUM('QLD Apr 2023'!L4:O4))*'QLD Apr 2023'!AG4/100)* 'QLD Apr 2023'!AR4,IF(AND('QLD Apr 2023'!N4&gt;0,'QLD Apr 2023'!O4=""),IF(($C$5*F10/'QLD Apr 2023'!AR4&lt; SUM('QLD Apr 2023'!L4:N4)),(0),($C$5*F10/'QLD Apr 2023'!AR4-SUM('QLD Apr 2023'!L4:N4))*'QLD Apr 2023'!AF4/100)* 'QLD Apr 2023'!AR4,IF(AND('QLD Apr 2023'!M4&gt;0,'QLD Apr 2023'!N4=""),IF(($C$5*F10/'QLD Apr 2023'!AR4&lt;'QLD Apr 2023'!M4+'QLD Apr 2023'!L4),(0),(($C$5*F10/'QLD Apr 2023'!AR4-('QLD Apr 2023'!M4+'QLD Apr 2023'!L4))*'QLD Apr 2023'!AE4/100))*'QLD Apr 2023'!AR4,IF(AND('QLD Apr 2023'!L4&gt;0,'QLD Apr 2023'!M4=""&gt;0),IF(($C$5*F10/'QLD Apr 2023'!AR4&lt;'QLD Apr 2023'!L4),(0),($C$5*F10/'QLD Apr 2023'!AR4-'QLD Apr 2023'!L4)*'QLD Apr 2023'!AD4/100)*'QLD Apr 2023'!AR4,0)))))</f>
        <v>0</v>
      </c>
      <c r="S10" s="168">
        <f t="shared" si="4"/>
        <v>3590.909090909091</v>
      </c>
      <c r="T10" s="170">
        <f t="shared" si="5"/>
        <v>4036.2090909090912</v>
      </c>
      <c r="U10" s="259">
        <f t="shared" si="6"/>
        <v>4439.8300000000008</v>
      </c>
      <c r="V10" s="63">
        <f>'QLD Apr 2023'!AT4</f>
        <v>0</v>
      </c>
      <c r="W10" s="63">
        <f>'QLD Apr 2023'!AU4</f>
        <v>0</v>
      </c>
      <c r="X10" s="63">
        <f>'QLD Apr 2023'!AV4</f>
        <v>0</v>
      </c>
      <c r="Y10" s="63">
        <f>'QLD Apr 2023'!AW4</f>
        <v>0</v>
      </c>
      <c r="Z10" s="260" t="str">
        <f t="shared" si="7"/>
        <v>No discount</v>
      </c>
      <c r="AA10" s="260" t="str">
        <f t="shared" si="8"/>
        <v>Inclusive</v>
      </c>
      <c r="AB10" s="170">
        <f t="shared" si="0"/>
        <v>4036.2090909090912</v>
      </c>
      <c r="AC10" s="170">
        <f t="shared" si="1"/>
        <v>4036.2090909090912</v>
      </c>
      <c r="AD10" s="259">
        <f t="shared" si="2"/>
        <v>4439.8300000000008</v>
      </c>
      <c r="AE10" s="301">
        <f t="shared" si="2"/>
        <v>4439.8300000000008</v>
      </c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</row>
    <row r="11" spans="1:46" ht="20" customHeight="1" x14ac:dyDescent="0.2">
      <c r="A11" s="314"/>
      <c r="B11" s="179" t="str">
        <f>'QLD Apr 2023'!F5</f>
        <v>Covau</v>
      </c>
      <c r="C11" s="179" t="str">
        <f>'QLD Apr 2023'!G5</f>
        <v>Freedom</v>
      </c>
      <c r="D11" s="257">
        <f>365*'QLD Apr 2023'!H5/100</f>
        <v>448.41909090909081</v>
      </c>
      <c r="E11" s="258">
        <f>IF('QLD Apr 2023'!AQ5=3,0.5,IF('QLD Apr 2023'!AQ5=2,0.33,0))</f>
        <v>0.5</v>
      </c>
      <c r="F11" s="258">
        <f t="shared" si="3"/>
        <v>0.5</v>
      </c>
      <c r="G11" s="257">
        <f>IF('QLD Apr 2023'!K5="",($C$5*E11/'QLD Apr 2023'!AQ5*'QLD Apr 2023'!W5/100)*'QLD Apr 2023'!AQ5,IF($C$5*E11/'QLD Apr 2023'!AQ5&gt;='QLD Apr 2023'!L5,('QLD Apr 2023'!L5*'QLD Apr 2023'!W5/100)*'QLD Apr 2023'!AQ5,($C$5*E11/'QLD Apr 2023'!AQ5*'QLD Apr 2023'!W5/100)*'QLD Apr 2023'!AQ5))</f>
        <v>1627.2727272727275</v>
      </c>
      <c r="H11" s="257">
        <f>IF(AND('QLD Apr 2023'!L5&gt;0,'QLD Apr 2023'!M5&gt;0),IF($C$5*E11/'QLD Apr 2023'!AQ5&lt;'QLD Apr 2023'!L5,0,IF(($C$5*E11/'QLD Apr 2023'!AQ5-'QLD Apr 2023'!L5)&lt;=('QLD Apr 2023'!M5+'QLD Apr 2023'!L5),((($C$5*E11/'QLD Apr 2023'!AQ5-'QLD Apr 2023'!L5)*'QLD Apr 2023'!X5/100))*'QLD Apr 2023'!AQ5,((('QLD Apr 2023'!M5)*'QLD Apr 2023'!X5/100)*'QLD Apr 2023'!AQ5))),0)</f>
        <v>0</v>
      </c>
      <c r="I11" s="257">
        <f>IF(AND('QLD Apr 2023'!M5&gt;0,'QLD Apr 2023'!N5&gt;0),IF($C$5*E11/'QLD Apr 2023'!AQ5&lt;('QLD Apr 2023'!L5+'QLD Apr 2023'!M5),0,IF(($C$5*E11/'QLD Apr 2023'!AQ5-'QLD Apr 2023'!L5+'QLD Apr 2023'!M5)&lt;=('QLD Apr 2023'!L5+'QLD Apr 2023'!M5+'QLD Apr 2023'!N5),((($C$5*E11/'QLD Apr 2023'!AQ5-('QLD Apr 2023'!L5+'QLD Apr 2023'!M5))*'QLD Apr 2023'!Y5/100))*'QLD Apr 2023'!AQ5,('QLD Apr 2023'!N5*'QLD Apr 2023'!Y5/100)*'QLD Apr 2023'!AQ5)),0)</f>
        <v>0</v>
      </c>
      <c r="J11" s="257">
        <f>IF(AND('QLD Apr 2023'!N5&gt;0,'QLD Apr 2023'!O5&gt;0),IF($C$5*E11/'QLD Apr 2023'!AQ5&lt;('QLD Apr 2023'!L5+'QLD Apr 2023'!M5+'QLD Apr 2023'!N5),0,IF(($C$5*E11/'QLD Apr 2023'!AQ5-'QLD Apr 2023'!L5+'QLD Apr 2023'!M5+'QLD Apr 2023'!N5)&lt;=('QLD Apr 2023'!L5+'QLD Apr 2023'!M5+'QLD Apr 2023'!N5+'QLD Apr 2023'!O5),(($C$5*E11/'QLD Apr 2023'!AQ5-('QLD Apr 2023'!L5+'QLD Apr 2023'!M5+'QLD Apr 2023'!N5))*'QLD Apr 2023'!Z5/100)*'QLD Apr 2023'!AQ5,('QLD Apr 2023'!O5*'QLD Apr 2023'!Z5/100)*'QLD Apr 2023'!AQ5)),0)</f>
        <v>0</v>
      </c>
      <c r="K11" s="257">
        <f>IF(AND('QLD Apr 2023'!O5&gt;0,'QLD Apr 2023'!P5&gt;0),IF($C$5*E11/'QLD Apr 2023'!AQ5&lt;('QLD Apr 2023'!L5+'QLD Apr 2023'!M5+'QLD Apr 2023'!N5+'QLD Apr 2023'!O5),0,IF(($C$5*E11/'QLD Apr 2023'!AQ5-'QLD Apr 2023'!L5+'QLD Apr 2023'!M5+'QLD Apr 2023'!N5+'QLD Apr 2023'!O5)&lt;=('QLD Apr 2023'!L5+'QLD Apr 2023'!M5+'QLD Apr 2023'!N5+'QLD Apr 2023'!O5+'QLD Apr 2023'!P5),(($C$5*E11/'QLD Apr 2023'!AQ5-('QLD Apr 2023'!L5+'QLD Apr 2023'!M5+'QLD Apr 2023'!N5+'QLD Apr 2023'!O5))*'QLD Apr 2023'!AA5/100)*'QLD Apr 2023'!AQ5,('QLD Apr 2023'!P5*'QLD Apr 2023'!AA5/100)*'QLD Apr 2023'!AQ5)),0)</f>
        <v>0</v>
      </c>
      <c r="L11" s="257">
        <f>IF(AND('QLD Apr 2023'!P5&gt;0,'QLD Apr 2023'!O5&gt;0),IF(($C$5*E11/'QLD Apr 2023'!AQ5&lt;SUM('QLD Apr 2023'!L5:P5)),(0),($C$5*E11/'QLD Apr 2023'!AQ5-SUM('QLD Apr 2023'!L5:P5))*'QLD Apr 2023'!AB5/100)* 'QLD Apr 2023'!AQ5,IF(AND('QLD Apr 2023'!O5&gt;0,'QLD Apr 2023'!P5=""),IF(($C$5*E11/'QLD Apr 2023'!AQ5&lt; SUM('QLD Apr 2023'!L5:O5)),(0),($C$5*E11/'QLD Apr 2023'!AQ5-SUM('QLD Apr 2023'!L5:O5))*'QLD Apr 2023'!AA5/100)* 'QLD Apr 2023'!AQ5,IF(AND('QLD Apr 2023'!N5&gt;0,'QLD Apr 2023'!O5=""),IF(($C$5*E11/'QLD Apr 2023'!AQ5&lt; SUM('QLD Apr 2023'!L5:N5)),(0),($C$5*E11/'QLD Apr 2023'!AQ5-SUM('QLD Apr 2023'!L5:N5))*'QLD Apr 2023'!Z5/100)* 'QLD Apr 2023'!AQ5,IF(AND('QLD Apr 2023'!M5&gt;0,'QLD Apr 2023'!N5=""),IF(($C$5*E11/'QLD Apr 2023'!AQ5&lt;'QLD Apr 2023'!M5+'QLD Apr 2023'!L5),(0),(($C$5*E11/'QLD Apr 2023'!AQ5-('QLD Apr 2023'!M5+'QLD Apr 2023'!L5))*'QLD Apr 2023'!Y5/100))*'QLD Apr 2023'!AQ5,IF(AND('QLD Apr 2023'!L5&gt;0,'QLD Apr 2023'!M5=""&gt;0),IF(($C$5*E11/'QLD Apr 2023'!AQ5&lt;'QLD Apr 2023'!L5),(0),($C$5*E11/'QLD Apr 2023'!AQ5-'QLD Apr 2023'!L5)*'QLD Apr 2023'!X5/100)*'QLD Apr 2023'!AQ5,0)))))</f>
        <v>0</v>
      </c>
      <c r="M11" s="257">
        <f>IF('QLD Apr 2023'!K5="",($C$5*F11/'QLD Apr 2023'!AR5*'QLD Apr 2023'!AC5/100)*'QLD Apr 2023'!AR5,IF($C$5*F11/'QLD Apr 2023'!AR5&gt;='QLD Apr 2023'!L5,('QLD Apr 2023'!L5*'QLD Apr 2023'!AC5/100)*'QLD Apr 2023'!AR5,($C$5*F11/'QLD Apr 2023'!AR5*'QLD Apr 2023'!AC5/100)*'QLD Apr 2023'!AR5))</f>
        <v>1627.2727272727275</v>
      </c>
      <c r="N11" s="257">
        <f>IF(AND('QLD Apr 2023'!L5&gt;0,'QLD Apr 2023'!M5&gt;0),IF($C$5*F11/'QLD Apr 2023'!AR5&lt;'QLD Apr 2023'!L5,0,IF(($C$5*F11/'QLD Apr 2023'!AR5-'QLD Apr 2023'!L5)&lt;=('QLD Apr 2023'!M5+'QLD Apr 2023'!L5),((($C$5*F11/'QLD Apr 2023'!AR5-'QLD Apr 2023'!L5)*'QLD Apr 2023'!AD5/100))*'QLD Apr 2023'!AR5,((('QLD Apr 2023'!M5)*'QLD Apr 2023'!AD5/100)*'QLD Apr 2023'!AR5))),0)</f>
        <v>0</v>
      </c>
      <c r="O11" s="257">
        <f>IF(AND('QLD Apr 2023'!M5&gt;0,'QLD Apr 2023'!N5&gt;0),IF($C$5*F11/'QLD Apr 2023'!AR5&lt;('QLD Apr 2023'!L5+'QLD Apr 2023'!M5),0,IF(($C$5*F11/'QLD Apr 2023'!AR5-'QLD Apr 2023'!L5+'QLD Apr 2023'!M5)&lt;=('QLD Apr 2023'!L5+'QLD Apr 2023'!M5+'QLD Apr 2023'!N5),((($C$5*F11/'QLD Apr 2023'!AR5-('QLD Apr 2023'!L5+'QLD Apr 2023'!M5))*'QLD Apr 2023'!AE5/100))*'QLD Apr 2023'!AR5,('QLD Apr 2023'!N5*'QLD Apr 2023'!AE5/100)*'QLD Apr 2023'!AR5)),0)</f>
        <v>0</v>
      </c>
      <c r="P11" s="257">
        <f>IF(AND('QLD Apr 2023'!N5&gt;0,'QLD Apr 2023'!O5&gt;0),IF($C$5*F11/'QLD Apr 2023'!AR5&lt;('QLD Apr 2023'!L5+'QLD Apr 2023'!M5+'QLD Apr 2023'!N5),0,IF(($C$5*F11/'QLD Apr 2023'!AR5-'QLD Apr 2023'!L5+'QLD Apr 2023'!M5+'QLD Apr 2023'!N5)&lt;=('QLD Apr 2023'!L5+'QLD Apr 2023'!M5+'QLD Apr 2023'!N5+'QLD Apr 2023'!O5),(($C$5*F11/'QLD Apr 2023'!AR5-('QLD Apr 2023'!L5+'QLD Apr 2023'!M5+'QLD Apr 2023'!N5))*'QLD Apr 2023'!AF5/100)*'QLD Apr 2023'!AR5,('QLD Apr 2023'!O5*'QLD Apr 2023'!AF5/100)*'QLD Apr 2023'!AR5)),0)</f>
        <v>0</v>
      </c>
      <c r="Q11" s="257">
        <f>IF(AND('QLD Apr 2023'!P5&gt;0,'QLD Apr 2023'!P5&gt;0),IF($C$5*F11/'QLD Apr 2023'!AR5&lt;('QLD Apr 2023'!L5+'QLD Apr 2023'!M5+'QLD Apr 2023'!N5+'QLD Apr 2023'!O5),0,IF(($C$5*F11/'QLD Apr 2023'!AR5-'QLD Apr 2023'!L5+'QLD Apr 2023'!M5+'QLD Apr 2023'!N5+'QLD Apr 2023'!O5)&lt;=('QLD Apr 2023'!L5+'QLD Apr 2023'!M5+'QLD Apr 2023'!N5+'QLD Apr 2023'!O5+'QLD Apr 2023'!P5),(($C$5*F11/'QLD Apr 2023'!AR5-('QLD Apr 2023'!L5+'QLD Apr 2023'!M5+'QLD Apr 2023'!N5+'QLD Apr 2023'!O5))*'QLD Apr 2023'!AG5/100)*'QLD Apr 2023'!AR5,('QLD Apr 2023'!P5*'QLD Apr 2023'!AG5/100)*'QLD Apr 2023'!AR5)),0)</f>
        <v>0</v>
      </c>
      <c r="R11" s="257">
        <f>IF(AND('QLD Apr 2023'!P5&gt;0,'QLD Apr 2023'!O5&gt;0),IF(($C$5*F11/'QLD Apr 2023'!AR5&lt;SUM('QLD Apr 2023'!L5:P5)),(0),($C$5*F11/'QLD Apr 2023'!AR5-SUM('QLD Apr 2023'!L5:P5))*'QLD Apr 2023'!AB5/100)* 'QLD Apr 2023'!AR5,IF(AND('QLD Apr 2023'!O5&gt;0,'QLD Apr 2023'!P5=""),IF(($C$5*F11/'QLD Apr 2023'!AR5&lt; SUM('QLD Apr 2023'!L5:O5)),(0),($C$5*F11/'QLD Apr 2023'!AR5-SUM('QLD Apr 2023'!L5:O5))*'QLD Apr 2023'!AG5/100)* 'QLD Apr 2023'!AR5,IF(AND('QLD Apr 2023'!N5&gt;0,'QLD Apr 2023'!O5=""),IF(($C$5*F11/'QLD Apr 2023'!AR5&lt; SUM('QLD Apr 2023'!L5:N5)),(0),($C$5*F11/'QLD Apr 2023'!AR5-SUM('QLD Apr 2023'!L5:N5))*'QLD Apr 2023'!AF5/100)* 'QLD Apr 2023'!AR5,IF(AND('QLD Apr 2023'!M5&gt;0,'QLD Apr 2023'!N5=""),IF(($C$5*F11/'QLD Apr 2023'!AR5&lt;'QLD Apr 2023'!M5+'QLD Apr 2023'!L5),(0),(($C$5*F11/'QLD Apr 2023'!AR5-('QLD Apr 2023'!M5+'QLD Apr 2023'!L5))*'QLD Apr 2023'!AE5/100))*'QLD Apr 2023'!AR5,IF(AND('QLD Apr 2023'!L5&gt;0,'QLD Apr 2023'!M5=""&gt;0),IF(($C$5*F11/'QLD Apr 2023'!AR5&lt;'QLD Apr 2023'!L5),(0),($C$5*F11/'QLD Apr 2023'!AR5-'QLD Apr 2023'!L5)*'QLD Apr 2023'!AD5/100)*'QLD Apr 2023'!AR5,0)))))</f>
        <v>0</v>
      </c>
      <c r="S11" s="168">
        <f t="shared" ref="S11" si="9">SUM(G11:R11)</f>
        <v>3254.545454545455</v>
      </c>
      <c r="T11" s="170">
        <f t="shared" si="5"/>
        <v>3702.9645454545457</v>
      </c>
      <c r="U11" s="259">
        <f t="shared" si="6"/>
        <v>4073.2610000000004</v>
      </c>
      <c r="V11" s="63">
        <f>'QLD Apr 2023'!AT5</f>
        <v>0</v>
      </c>
      <c r="W11" s="63">
        <f>'QLD Apr 2023'!AU5</f>
        <v>0</v>
      </c>
      <c r="X11" s="63">
        <f>'QLD Apr 2023'!AV5</f>
        <v>0</v>
      </c>
      <c r="Y11" s="63">
        <f>'QLD Apr 2023'!AW5</f>
        <v>0</v>
      </c>
      <c r="Z11" s="260" t="str">
        <f t="shared" si="7"/>
        <v>No discount</v>
      </c>
      <c r="AA11" s="260" t="str">
        <f t="shared" si="8"/>
        <v>Exclusive</v>
      </c>
      <c r="AB11" s="170">
        <f t="shared" si="0"/>
        <v>3702.9645454545457</v>
      </c>
      <c r="AC11" s="170">
        <f t="shared" si="1"/>
        <v>3702.9645454545457</v>
      </c>
      <c r="AD11" s="259">
        <f t="shared" si="2"/>
        <v>4073.2610000000004</v>
      </c>
      <c r="AE11" s="301">
        <f t="shared" si="2"/>
        <v>4073.2610000000004</v>
      </c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</row>
    <row r="12" spans="1:46" ht="20" customHeight="1" thickBot="1" x14ac:dyDescent="0.25">
      <c r="A12" s="315"/>
      <c r="B12" s="273" t="str">
        <f>'QLD Apr 2023'!F6</f>
        <v>Alinta Energy</v>
      </c>
      <c r="C12" s="180" t="str">
        <f>'QLD Apr 2023'!G6</f>
        <v>Business Deal</v>
      </c>
      <c r="D12" s="274">
        <f>365*'QLD Apr 2023'!H6/100</f>
        <v>476.29181818181809</v>
      </c>
      <c r="E12" s="275">
        <f>IF('QLD Apr 2023'!AQ6=3,0.5,IF('QLD Apr 2023'!AQ6=2,0.33,0))</f>
        <v>0.5</v>
      </c>
      <c r="F12" s="275">
        <f t="shared" si="3"/>
        <v>0.5</v>
      </c>
      <c r="G12" s="274">
        <f>IF('QLD Apr 2023'!K6="",($C$5*E12/'QLD Apr 2023'!AQ6*'QLD Apr 2023'!W6/100)*'QLD Apr 2023'!AQ6,IF($C$5*E12/'QLD Apr 2023'!AQ6&gt;='QLD Apr 2023'!L6,('QLD Apr 2023'!L6*'QLD Apr 2023'!W6/100)*'QLD Apr 2023'!AQ6,($C$5*E12/'QLD Apr 2023'!AQ6*'QLD Apr 2023'!W6/100)*'QLD Apr 2023'!AQ6))</f>
        <v>1550.0000000000002</v>
      </c>
      <c r="H12" s="274">
        <f>IF(AND('QLD Apr 2023'!L6&gt;0,'QLD Apr 2023'!M6&gt;0),IF($C$5*E12/'QLD Apr 2023'!AQ6&lt;'QLD Apr 2023'!L6,0,IF(($C$5*E12/'QLD Apr 2023'!AQ6-'QLD Apr 2023'!L6)&lt;=('QLD Apr 2023'!M6+'QLD Apr 2023'!L6),((($C$5*E12/'QLD Apr 2023'!AQ6-'QLD Apr 2023'!L6)*'QLD Apr 2023'!X6/100))*'QLD Apr 2023'!AQ6,((('QLD Apr 2023'!M6)*'QLD Apr 2023'!X6/100)*'QLD Apr 2023'!AQ6))),0)</f>
        <v>0</v>
      </c>
      <c r="I12" s="274">
        <f>IF(AND('QLD Apr 2023'!M6&gt;0,'QLD Apr 2023'!N6&gt;0),IF($C$5*E12/'QLD Apr 2023'!AQ6&lt;('QLD Apr 2023'!L6+'QLD Apr 2023'!M6),0,IF(($C$5*E12/'QLD Apr 2023'!AQ6-'QLD Apr 2023'!L6+'QLD Apr 2023'!M6)&lt;=('QLD Apr 2023'!L6+'QLD Apr 2023'!M6+'QLD Apr 2023'!N6),((($C$5*E12/'QLD Apr 2023'!AQ6-('QLD Apr 2023'!L6+'QLD Apr 2023'!M6))*'QLD Apr 2023'!Y6/100))*'QLD Apr 2023'!AQ6,('QLD Apr 2023'!N6*'QLD Apr 2023'!Y6/100)*'QLD Apr 2023'!AQ6)),0)</f>
        <v>0</v>
      </c>
      <c r="J12" s="274">
        <f>IF(AND('QLD Apr 2023'!N6&gt;0,'QLD Apr 2023'!O6&gt;0),IF($C$5*E12/'QLD Apr 2023'!AQ6&lt;('QLD Apr 2023'!L6+'QLD Apr 2023'!M6+'QLD Apr 2023'!N6),0,IF(($C$5*E12/'QLD Apr 2023'!AQ6-'QLD Apr 2023'!L6+'QLD Apr 2023'!M6+'QLD Apr 2023'!N6)&lt;=('QLD Apr 2023'!L6+'QLD Apr 2023'!M6+'QLD Apr 2023'!N6+'QLD Apr 2023'!O6),(($C$5*E12/'QLD Apr 2023'!AQ6-('QLD Apr 2023'!L6+'QLD Apr 2023'!M6+'QLD Apr 2023'!N6))*'QLD Apr 2023'!Z6/100)*'QLD Apr 2023'!AQ6,('QLD Apr 2023'!O6*'QLD Apr 2023'!Z6/100)*'QLD Apr 2023'!AQ6)),0)</f>
        <v>0</v>
      </c>
      <c r="K12" s="274">
        <f>IF(AND('QLD Apr 2023'!O6&gt;0,'QLD Apr 2023'!P6&gt;0),IF($C$5*E12/'QLD Apr 2023'!AQ6&lt;('QLD Apr 2023'!L6+'QLD Apr 2023'!M6+'QLD Apr 2023'!N6+'QLD Apr 2023'!O6),0,IF(($C$5*E12/'QLD Apr 2023'!AQ6-'QLD Apr 2023'!L6+'QLD Apr 2023'!M6+'QLD Apr 2023'!N6+'QLD Apr 2023'!O6)&lt;=('QLD Apr 2023'!L6+'QLD Apr 2023'!M6+'QLD Apr 2023'!N6+'QLD Apr 2023'!O6+'QLD Apr 2023'!P6),(($C$5*E12/'QLD Apr 2023'!AQ6-('QLD Apr 2023'!L6+'QLD Apr 2023'!M6+'QLD Apr 2023'!N6+'QLD Apr 2023'!O6))*'QLD Apr 2023'!AA6/100)*'QLD Apr 2023'!AQ6,('QLD Apr 2023'!P6*'QLD Apr 2023'!AA6/100)*'QLD Apr 2023'!AQ6)),0)</f>
        <v>0</v>
      </c>
      <c r="L12" s="274">
        <f>IF(AND('QLD Apr 2023'!P6&gt;0,'QLD Apr 2023'!O6&gt;0),IF(($C$5*E12/'QLD Apr 2023'!AQ6&lt;SUM('QLD Apr 2023'!L6:P6)),(0),($C$5*E12/'QLD Apr 2023'!AQ6-SUM('QLD Apr 2023'!L6:P6))*'QLD Apr 2023'!AB6/100)* 'QLD Apr 2023'!AQ6,IF(AND('QLD Apr 2023'!O6&gt;0,'QLD Apr 2023'!P6=""),IF(($C$5*E12/'QLD Apr 2023'!AQ6&lt; SUM('QLD Apr 2023'!L6:O6)),(0),($C$5*E12/'QLD Apr 2023'!AQ6-SUM('QLD Apr 2023'!L6:O6))*'QLD Apr 2023'!AA6/100)* 'QLD Apr 2023'!AQ6,IF(AND('QLD Apr 2023'!N6&gt;0,'QLD Apr 2023'!O6=""),IF(($C$5*E12/'QLD Apr 2023'!AQ6&lt; SUM('QLD Apr 2023'!L6:N6)),(0),($C$5*E12/'QLD Apr 2023'!AQ6-SUM('QLD Apr 2023'!L6:N6))*'QLD Apr 2023'!Z6/100)* 'QLD Apr 2023'!AQ6,IF(AND('QLD Apr 2023'!M6&gt;0,'QLD Apr 2023'!N6=""),IF(($C$5*E12/'QLD Apr 2023'!AQ6&lt;'QLD Apr 2023'!M6+'QLD Apr 2023'!L6),(0),(($C$5*E12/'QLD Apr 2023'!AQ6-('QLD Apr 2023'!M6+'QLD Apr 2023'!L6))*'QLD Apr 2023'!Y6/100))*'QLD Apr 2023'!AQ6,IF(AND('QLD Apr 2023'!L6&gt;0,'QLD Apr 2023'!M6=""&gt;0),IF(($C$5*E12/'QLD Apr 2023'!AQ6&lt;'QLD Apr 2023'!L6),(0),($C$5*E12/'QLD Apr 2023'!AQ6-'QLD Apr 2023'!L6)*'QLD Apr 2023'!X6/100)*'QLD Apr 2023'!AQ6,0)))))</f>
        <v>0</v>
      </c>
      <c r="M12" s="274">
        <f>IF('QLD Apr 2023'!K6="",($C$5*F12/'QLD Apr 2023'!AR6*'QLD Apr 2023'!AC6/100)*'QLD Apr 2023'!AR6,IF($C$5*F12/'QLD Apr 2023'!AR6&gt;='QLD Apr 2023'!L6,('QLD Apr 2023'!L6*'QLD Apr 2023'!AC6/100)*'QLD Apr 2023'!AR6,($C$5*F12/'QLD Apr 2023'!AR6*'QLD Apr 2023'!AC6/100)*'QLD Apr 2023'!AR6))</f>
        <v>1550.0000000000002</v>
      </c>
      <c r="N12" s="274">
        <f>IF(AND('QLD Apr 2023'!L6&gt;0,'QLD Apr 2023'!M6&gt;0),IF($C$5*F12/'QLD Apr 2023'!AR6&lt;'QLD Apr 2023'!L6,0,IF(($C$5*F12/'QLD Apr 2023'!AR6-'QLD Apr 2023'!L6)&lt;=('QLD Apr 2023'!M6+'QLD Apr 2023'!L6),((($C$5*F12/'QLD Apr 2023'!AR6-'QLD Apr 2023'!L6)*'QLD Apr 2023'!AD6/100))*'QLD Apr 2023'!AR6,((('QLD Apr 2023'!M6)*'QLD Apr 2023'!AD6/100)*'QLD Apr 2023'!AR6))),0)</f>
        <v>0</v>
      </c>
      <c r="O12" s="274">
        <f>IF(AND('QLD Apr 2023'!M6&gt;0,'QLD Apr 2023'!N6&gt;0),IF($C$5*F12/'QLD Apr 2023'!AR6&lt;('QLD Apr 2023'!L6+'QLD Apr 2023'!M6),0,IF(($C$5*F12/'QLD Apr 2023'!AR6-'QLD Apr 2023'!L6+'QLD Apr 2023'!M6)&lt;=('QLD Apr 2023'!L6+'QLD Apr 2023'!M6+'QLD Apr 2023'!N6),((($C$5*F12/'QLD Apr 2023'!AR6-('QLD Apr 2023'!L6+'QLD Apr 2023'!M6))*'QLD Apr 2023'!AE6/100))*'QLD Apr 2023'!AR6,('QLD Apr 2023'!N6*'QLD Apr 2023'!AE6/100)*'QLD Apr 2023'!AR6)),0)</f>
        <v>0</v>
      </c>
      <c r="P12" s="274">
        <f>IF(AND('QLD Apr 2023'!N6&gt;0,'QLD Apr 2023'!O6&gt;0),IF($C$5*F12/'QLD Apr 2023'!AR6&lt;('QLD Apr 2023'!L6+'QLD Apr 2023'!M6+'QLD Apr 2023'!N6),0,IF(($C$5*F12/'QLD Apr 2023'!AR6-'QLD Apr 2023'!L6+'QLD Apr 2023'!M6+'QLD Apr 2023'!N6)&lt;=('QLD Apr 2023'!L6+'QLD Apr 2023'!M6+'QLD Apr 2023'!N6+'QLD Apr 2023'!O6),(($C$5*F12/'QLD Apr 2023'!AR6-('QLD Apr 2023'!L6+'QLD Apr 2023'!M6+'QLD Apr 2023'!N6))*'QLD Apr 2023'!AF6/100)*'QLD Apr 2023'!AR6,('QLD Apr 2023'!O6*'QLD Apr 2023'!AF6/100)*'QLD Apr 2023'!AR6)),0)</f>
        <v>0</v>
      </c>
      <c r="Q12" s="274">
        <f>IF(AND('QLD Apr 2023'!P6&gt;0,'QLD Apr 2023'!P6&gt;0),IF($C$5*F12/'QLD Apr 2023'!AR6&lt;('QLD Apr 2023'!L6+'QLD Apr 2023'!M6+'QLD Apr 2023'!N6+'QLD Apr 2023'!O6),0,IF(($C$5*F12/'QLD Apr 2023'!AR6-'QLD Apr 2023'!L6+'QLD Apr 2023'!M6+'QLD Apr 2023'!N6+'QLD Apr 2023'!O6)&lt;=('QLD Apr 2023'!L6+'QLD Apr 2023'!M6+'QLD Apr 2023'!N6+'QLD Apr 2023'!O6+'QLD Apr 2023'!P6),(($C$5*F12/'QLD Apr 2023'!AR6-('QLD Apr 2023'!L6+'QLD Apr 2023'!M6+'QLD Apr 2023'!N6+'QLD Apr 2023'!O6))*'QLD Apr 2023'!AG6/100)*'QLD Apr 2023'!AR6,('QLD Apr 2023'!P6*'QLD Apr 2023'!AG6/100)*'QLD Apr 2023'!AR6)),0)</f>
        <v>0</v>
      </c>
      <c r="R12" s="274">
        <f>IF(AND('QLD Apr 2023'!P6&gt;0,'QLD Apr 2023'!O6&gt;0),IF(($C$5*F12/'QLD Apr 2023'!AR6&lt;SUM('QLD Apr 2023'!L6:P6)),(0),($C$5*F12/'QLD Apr 2023'!AR6-SUM('QLD Apr 2023'!L6:P6))*'QLD Apr 2023'!AB6/100)* 'QLD Apr 2023'!AR6,IF(AND('QLD Apr 2023'!O6&gt;0,'QLD Apr 2023'!P6=""),IF(($C$5*F12/'QLD Apr 2023'!AR6&lt; SUM('QLD Apr 2023'!L6:O6)),(0),($C$5*F12/'QLD Apr 2023'!AR6-SUM('QLD Apr 2023'!L6:O6))*'QLD Apr 2023'!AG6/100)* 'QLD Apr 2023'!AR6,IF(AND('QLD Apr 2023'!N6&gt;0,'QLD Apr 2023'!O6=""),IF(($C$5*F12/'QLD Apr 2023'!AR6&lt; SUM('QLD Apr 2023'!L6:N6)),(0),($C$5*F12/'QLD Apr 2023'!AR6-SUM('QLD Apr 2023'!L6:N6))*'QLD Apr 2023'!AF6/100)* 'QLD Apr 2023'!AR6,IF(AND('QLD Apr 2023'!M6&gt;0,'QLD Apr 2023'!N6=""),IF(($C$5*F12/'QLD Apr 2023'!AR6&lt;'QLD Apr 2023'!M6+'QLD Apr 2023'!L6),(0),(($C$5*F12/'QLD Apr 2023'!AR6-('QLD Apr 2023'!M6+'QLD Apr 2023'!L6))*'QLD Apr 2023'!AE6/100))*'QLD Apr 2023'!AR6,IF(AND('QLD Apr 2023'!L6&gt;0,'QLD Apr 2023'!M6=""&gt;0),IF(($C$5*F12/'QLD Apr 2023'!AR6&lt;'QLD Apr 2023'!L6),(0),($C$5*F12/'QLD Apr 2023'!AR6-'QLD Apr 2023'!L6)*'QLD Apr 2023'!AD6/100)*'QLD Apr 2023'!AR6,0)))))</f>
        <v>0</v>
      </c>
      <c r="S12" s="276">
        <f t="shared" ref="S12" si="10">SUM(G12:R12)</f>
        <v>3100.0000000000005</v>
      </c>
      <c r="T12" s="201">
        <f t="shared" si="5"/>
        <v>3576.2918181818186</v>
      </c>
      <c r="U12" s="277">
        <f t="shared" si="6"/>
        <v>3933.9210000000007</v>
      </c>
      <c r="V12" s="105">
        <f>'QLD Apr 2023'!AT6</f>
        <v>0</v>
      </c>
      <c r="W12" s="105">
        <f>'QLD Apr 2023'!AU6</f>
        <v>0</v>
      </c>
      <c r="X12" s="105">
        <f>'QLD Apr 2023'!AV6</f>
        <v>0</v>
      </c>
      <c r="Y12" s="105">
        <f>'QLD Apr 2023'!AW6</f>
        <v>0</v>
      </c>
      <c r="Z12" s="278" t="str">
        <f t="shared" si="7"/>
        <v>No discount</v>
      </c>
      <c r="AA12" s="278" t="str">
        <f t="shared" si="8"/>
        <v>Exclusive</v>
      </c>
      <c r="AB12" s="201">
        <f t="shared" si="0"/>
        <v>3576.2918181818186</v>
      </c>
      <c r="AC12" s="201">
        <f t="shared" si="1"/>
        <v>3576.2918181818186</v>
      </c>
      <c r="AD12" s="277">
        <f t="shared" si="2"/>
        <v>3933.9210000000007</v>
      </c>
      <c r="AE12" s="302">
        <f t="shared" si="2"/>
        <v>3933.9210000000007</v>
      </c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</row>
    <row r="13" spans="1:46" ht="20" customHeight="1" thickTop="1" x14ac:dyDescent="0.2">
      <c r="A13" s="313" t="str">
        <f>'QLD Apr 2023'!D7</f>
        <v>Envestra Brisbane North</v>
      </c>
      <c r="B13" s="179" t="str">
        <f>'QLD Apr 2023'!F7</f>
        <v>AGL</v>
      </c>
      <c r="C13" s="179" t="str">
        <f>'QLD Apr 2023'!G7</f>
        <v>Business Value Saver</v>
      </c>
      <c r="D13" s="257">
        <f>365*'QLD Apr 2023'!H7/100</f>
        <v>266.11818181818182</v>
      </c>
      <c r="E13" s="258">
        <f>IF('QLD Apr 2023'!AQ7=3,0.5,IF('QLD Apr 2023'!AQ7=2,0.33,0))</f>
        <v>0.5</v>
      </c>
      <c r="F13" s="258">
        <f t="shared" si="3"/>
        <v>0.5</v>
      </c>
      <c r="G13" s="257">
        <f>IF('QLD Apr 2023'!K7="",($C$5*E13/'QLD Apr 2023'!AQ7*'QLD Apr 2023'!W7/100)*'QLD Apr 2023'!AQ7,IF($C$5*E13/'QLD Apr 2023'!AQ7&gt;='QLD Apr 2023'!L7,('QLD Apr 2023'!L7*'QLD Apr 2023'!W7/100)*'QLD Apr 2023'!AQ7,($C$5*E13/'QLD Apr 2023'!AQ7*'QLD Apr 2023'!W7/100)*'QLD Apr 2023'!AQ7))</f>
        <v>2095.4545454545455</v>
      </c>
      <c r="H13" s="257">
        <f>IF(AND('QLD Apr 2023'!L7&gt;0,'QLD Apr 2023'!M7&gt;0),IF($C$5*E13/'QLD Apr 2023'!AQ7&lt;'QLD Apr 2023'!L7,0,IF(($C$5*E13/'QLD Apr 2023'!AQ7-'QLD Apr 2023'!L7)&lt;=('QLD Apr 2023'!M7+'QLD Apr 2023'!L7),((($C$5*E13/'QLD Apr 2023'!AQ7-'QLD Apr 2023'!L7)*'QLD Apr 2023'!X7/100))*'QLD Apr 2023'!AQ7,((('QLD Apr 2023'!M7)*'QLD Apr 2023'!X7/100)*'QLD Apr 2023'!AQ7))),0)</f>
        <v>0</v>
      </c>
      <c r="I13" s="257">
        <f>IF(AND('QLD Apr 2023'!M7&gt;0,'QLD Apr 2023'!N7&gt;0),IF($C$5*E13/'QLD Apr 2023'!AQ7&lt;('QLD Apr 2023'!L7+'QLD Apr 2023'!M7),0,IF(($C$5*E13/'QLD Apr 2023'!AQ7-'QLD Apr 2023'!L7+'QLD Apr 2023'!M7)&lt;=('QLD Apr 2023'!L7+'QLD Apr 2023'!M7+'QLD Apr 2023'!N7),((($C$5*E13/'QLD Apr 2023'!AQ7-('QLD Apr 2023'!L7+'QLD Apr 2023'!M7))*'QLD Apr 2023'!Y7/100))*'QLD Apr 2023'!AQ7,('QLD Apr 2023'!N7*'QLD Apr 2023'!Y7/100)*'QLD Apr 2023'!AQ7)),0)</f>
        <v>0</v>
      </c>
      <c r="J13" s="257">
        <f>IF(AND('QLD Apr 2023'!N7&gt;0,'QLD Apr 2023'!O7&gt;0),IF($C$5*E13/'QLD Apr 2023'!AQ7&lt;('QLD Apr 2023'!L7+'QLD Apr 2023'!M7+'QLD Apr 2023'!N7),0,IF(($C$5*E13/'QLD Apr 2023'!AQ7-'QLD Apr 2023'!L7+'QLD Apr 2023'!M7+'QLD Apr 2023'!N7)&lt;=('QLD Apr 2023'!L7+'QLD Apr 2023'!M7+'QLD Apr 2023'!N7+'QLD Apr 2023'!O7),(($C$5*E13/'QLD Apr 2023'!AQ7-('QLD Apr 2023'!L7+'QLD Apr 2023'!M7+'QLD Apr 2023'!N7))*'QLD Apr 2023'!Z7/100)*'QLD Apr 2023'!AQ7,('QLD Apr 2023'!O7*'QLD Apr 2023'!Z7/100)*'QLD Apr 2023'!AQ7)),0)</f>
        <v>0</v>
      </c>
      <c r="K13" s="257">
        <f>IF(AND('QLD Apr 2023'!O7&gt;0,'QLD Apr 2023'!P7&gt;0),IF($C$5*E13/'QLD Apr 2023'!AQ7&lt;('QLD Apr 2023'!L7+'QLD Apr 2023'!M7+'QLD Apr 2023'!N7+'QLD Apr 2023'!O7),0,IF(($C$5*E13/'QLD Apr 2023'!AQ7-'QLD Apr 2023'!L7+'QLD Apr 2023'!M7+'QLD Apr 2023'!N7+'QLD Apr 2023'!O7)&lt;=('QLD Apr 2023'!L7+'QLD Apr 2023'!M7+'QLD Apr 2023'!N7+'QLD Apr 2023'!O7+'QLD Apr 2023'!P7),(($C$5*E13/'QLD Apr 2023'!AQ7-('QLD Apr 2023'!L7+'QLD Apr 2023'!M7+'QLD Apr 2023'!N7+'QLD Apr 2023'!O7))*'QLD Apr 2023'!AA7/100)*'QLD Apr 2023'!AQ7,('QLD Apr 2023'!P7*'QLD Apr 2023'!AA7/100)*'QLD Apr 2023'!AQ7)),0)</f>
        <v>0</v>
      </c>
      <c r="L13" s="257">
        <f>IF(AND('QLD Apr 2023'!P7&gt;0,'QLD Apr 2023'!O7&gt;0),IF(($C$5*E13/'QLD Apr 2023'!AQ7&lt;SUM('QLD Apr 2023'!L7:P7)),(0),($C$5*E13/'QLD Apr 2023'!AQ7-SUM('QLD Apr 2023'!L7:P7))*'QLD Apr 2023'!AB7/100)* 'QLD Apr 2023'!AQ7,IF(AND('QLD Apr 2023'!O7&gt;0,'QLD Apr 2023'!P7=""),IF(($C$5*E13/'QLD Apr 2023'!AQ7&lt; SUM('QLD Apr 2023'!L7:O7)),(0),($C$5*E13/'QLD Apr 2023'!AQ7-SUM('QLD Apr 2023'!L7:O7))*'QLD Apr 2023'!AA7/100)* 'QLD Apr 2023'!AQ7,IF(AND('QLD Apr 2023'!N7&gt;0,'QLD Apr 2023'!O7=""),IF(($C$5*E13/'QLD Apr 2023'!AQ7&lt; SUM('QLD Apr 2023'!L7:N7)),(0),($C$5*E13/'QLD Apr 2023'!AQ7-SUM('QLD Apr 2023'!L7:N7))*'QLD Apr 2023'!Z7/100)* 'QLD Apr 2023'!AQ7,IF(AND('QLD Apr 2023'!M7&gt;0,'QLD Apr 2023'!N7=""),IF(($C$5*E13/'QLD Apr 2023'!AQ7&lt;'QLD Apr 2023'!M7+'QLD Apr 2023'!L7),(0),(($C$5*E13/'QLD Apr 2023'!AQ7-('QLD Apr 2023'!M7+'QLD Apr 2023'!L7))*'QLD Apr 2023'!Y7/100))*'QLD Apr 2023'!AQ7,IF(AND('QLD Apr 2023'!L7&gt;0,'QLD Apr 2023'!M7=""&gt;0),IF(($C$5*E13/'QLD Apr 2023'!AQ7&lt;'QLD Apr 2023'!L7),(0),($C$5*E13/'QLD Apr 2023'!AQ7-'QLD Apr 2023'!L7)*'QLD Apr 2023'!X7/100)*'QLD Apr 2023'!AQ7,0)))))</f>
        <v>0</v>
      </c>
      <c r="M13" s="257">
        <f>IF('QLD Apr 2023'!K7="",($C$5*F13/'QLD Apr 2023'!AR7*'QLD Apr 2023'!AC7/100)*'QLD Apr 2023'!AR7,IF($C$5*F13/'QLD Apr 2023'!AR7&gt;='QLD Apr 2023'!L7,('QLD Apr 2023'!L7*'QLD Apr 2023'!AC7/100)*'QLD Apr 2023'!AR7,($C$5*F13/'QLD Apr 2023'!AR7*'QLD Apr 2023'!AC7/100)*'QLD Apr 2023'!AR7))</f>
        <v>2095.4545454545455</v>
      </c>
      <c r="N13" s="257">
        <f>IF(AND('QLD Apr 2023'!L7&gt;0,'QLD Apr 2023'!M7&gt;0),IF($C$5*F13/'QLD Apr 2023'!AR7&lt;'QLD Apr 2023'!L7,0,IF(($C$5*F13/'QLD Apr 2023'!AR7-'QLD Apr 2023'!L7)&lt;=('QLD Apr 2023'!M7+'QLD Apr 2023'!L7),((($C$5*F13/'QLD Apr 2023'!AR7-'QLD Apr 2023'!L7)*'QLD Apr 2023'!AD7/100))*'QLD Apr 2023'!AR7,((('QLD Apr 2023'!M7)*'QLD Apr 2023'!AD7/100)*'QLD Apr 2023'!AR7))),0)</f>
        <v>0</v>
      </c>
      <c r="O13" s="257">
        <f>IF(AND('QLD Apr 2023'!M7&gt;0,'QLD Apr 2023'!N7&gt;0),IF($C$5*F13/'QLD Apr 2023'!AR7&lt;('QLD Apr 2023'!L7+'QLD Apr 2023'!M7),0,IF(($C$5*F13/'QLD Apr 2023'!AR7-'QLD Apr 2023'!L7+'QLD Apr 2023'!M7)&lt;=('QLD Apr 2023'!L7+'QLD Apr 2023'!M7+'QLD Apr 2023'!N7),((($C$5*F13/'QLD Apr 2023'!AR7-('QLD Apr 2023'!L7+'QLD Apr 2023'!M7))*'QLD Apr 2023'!AE7/100))*'QLD Apr 2023'!AR7,('QLD Apr 2023'!N7*'QLD Apr 2023'!AE7/100)*'QLD Apr 2023'!AR7)),0)</f>
        <v>0</v>
      </c>
      <c r="P13" s="257">
        <f>IF(AND('QLD Apr 2023'!N7&gt;0,'QLD Apr 2023'!O7&gt;0),IF($C$5*F13/'QLD Apr 2023'!AR7&lt;('QLD Apr 2023'!L7+'QLD Apr 2023'!M7+'QLD Apr 2023'!N7),0,IF(($C$5*F13/'QLD Apr 2023'!AR7-'QLD Apr 2023'!L7+'QLD Apr 2023'!M7+'QLD Apr 2023'!N7)&lt;=('QLD Apr 2023'!L7+'QLD Apr 2023'!M7+'QLD Apr 2023'!N7+'QLD Apr 2023'!O7),(($C$5*F13/'QLD Apr 2023'!AR7-('QLD Apr 2023'!L7+'QLD Apr 2023'!M7+'QLD Apr 2023'!N7))*'QLD Apr 2023'!AF7/100)*'QLD Apr 2023'!AR7,('QLD Apr 2023'!O7*'QLD Apr 2023'!AF7/100)*'QLD Apr 2023'!AR7)),0)</f>
        <v>0</v>
      </c>
      <c r="Q13" s="257">
        <f>IF(AND('QLD Apr 2023'!P7&gt;0,'QLD Apr 2023'!P7&gt;0),IF($C$5*F13/'QLD Apr 2023'!AR7&lt;('QLD Apr 2023'!L7+'QLD Apr 2023'!M7+'QLD Apr 2023'!N7+'QLD Apr 2023'!O7),0,IF(($C$5*F13/'QLD Apr 2023'!AR7-'QLD Apr 2023'!L7+'QLD Apr 2023'!M7+'QLD Apr 2023'!N7+'QLD Apr 2023'!O7)&lt;=('QLD Apr 2023'!L7+'QLD Apr 2023'!M7+'QLD Apr 2023'!N7+'QLD Apr 2023'!O7+'QLD Apr 2023'!P7),(($C$5*F13/'QLD Apr 2023'!AR7-('QLD Apr 2023'!L7+'QLD Apr 2023'!M7+'QLD Apr 2023'!N7+'QLD Apr 2023'!O7))*'QLD Apr 2023'!AG7/100)*'QLD Apr 2023'!AR7,('QLD Apr 2023'!P7*'QLD Apr 2023'!AG7/100)*'QLD Apr 2023'!AR7)),0)</f>
        <v>0</v>
      </c>
      <c r="R13" s="257">
        <f>IF(AND('QLD Apr 2023'!P7&gt;0,'QLD Apr 2023'!O7&gt;0),IF(($C$5*F13/'QLD Apr 2023'!AR7&lt;SUM('QLD Apr 2023'!L7:P7)),(0),($C$5*F13/'QLD Apr 2023'!AR7-SUM('QLD Apr 2023'!L7:P7))*'QLD Apr 2023'!AB7/100)* 'QLD Apr 2023'!AR7,IF(AND('QLD Apr 2023'!O7&gt;0,'QLD Apr 2023'!P7=""),IF(($C$5*F13/'QLD Apr 2023'!AR7&lt; SUM('QLD Apr 2023'!L7:O7)),(0),($C$5*F13/'QLD Apr 2023'!AR7-SUM('QLD Apr 2023'!L7:O7))*'QLD Apr 2023'!AG7/100)* 'QLD Apr 2023'!AR7,IF(AND('QLD Apr 2023'!N7&gt;0,'QLD Apr 2023'!O7=""),IF(($C$5*F13/'QLD Apr 2023'!AR7&lt; SUM('QLD Apr 2023'!L7:N7)),(0),($C$5*F13/'QLD Apr 2023'!AR7-SUM('QLD Apr 2023'!L7:N7))*'QLD Apr 2023'!AF7/100)* 'QLD Apr 2023'!AR7,IF(AND('QLD Apr 2023'!M7&gt;0,'QLD Apr 2023'!N7=""),IF(($C$5*F13/'QLD Apr 2023'!AR7&lt;'QLD Apr 2023'!M7+'QLD Apr 2023'!L7),(0),(($C$5*F13/'QLD Apr 2023'!AR7-('QLD Apr 2023'!M7+'QLD Apr 2023'!L7))*'QLD Apr 2023'!AE7/100))*'QLD Apr 2023'!AR7,IF(AND('QLD Apr 2023'!L7&gt;0,'QLD Apr 2023'!M7=""&gt;0),IF(($C$5*F13/'QLD Apr 2023'!AR7&lt;'QLD Apr 2023'!L7),(0),($C$5*F13/'QLD Apr 2023'!AR7-'QLD Apr 2023'!L7)*'QLD Apr 2023'!AD7/100)*'QLD Apr 2023'!AR7,0)))))</f>
        <v>0</v>
      </c>
      <c r="S13" s="168">
        <f t="shared" si="4"/>
        <v>4190.909090909091</v>
      </c>
      <c r="T13" s="170">
        <f t="shared" si="5"/>
        <v>4457.0272727272732</v>
      </c>
      <c r="U13" s="259">
        <f t="shared" si="6"/>
        <v>4902.7300000000005</v>
      </c>
      <c r="V13" s="63">
        <f>'QLD Apr 2023'!AT7</f>
        <v>0</v>
      </c>
      <c r="W13" s="63">
        <f>'QLD Apr 2023'!AU7</f>
        <v>0</v>
      </c>
      <c r="X13" s="63">
        <f>'QLD Apr 2023'!AV7</f>
        <v>0</v>
      </c>
      <c r="Y13" s="63">
        <f>'QLD Apr 2023'!AW7</f>
        <v>0</v>
      </c>
      <c r="Z13" s="260" t="str">
        <f t="shared" si="7"/>
        <v>No discount</v>
      </c>
      <c r="AA13" s="260" t="str">
        <f t="shared" si="8"/>
        <v>Exclusive</v>
      </c>
      <c r="AB13" s="170">
        <f t="shared" si="0"/>
        <v>4457.0272727272732</v>
      </c>
      <c r="AC13" s="170">
        <f t="shared" si="1"/>
        <v>4457.0272727272732</v>
      </c>
      <c r="AD13" s="259">
        <f t="shared" si="2"/>
        <v>4902.7300000000005</v>
      </c>
      <c r="AE13" s="301">
        <f t="shared" si="2"/>
        <v>4902.7300000000005</v>
      </c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</row>
    <row r="14" spans="1:46" ht="20" customHeight="1" x14ac:dyDescent="0.2">
      <c r="A14" s="314"/>
      <c r="B14" s="179" t="str">
        <f>'QLD Apr 2023'!F8</f>
        <v>Origin Energy</v>
      </c>
      <c r="C14" s="179" t="str">
        <f>'QLD Apr 2023'!G8</f>
        <v>Business Go Variable</v>
      </c>
      <c r="D14" s="257">
        <f>365*'QLD Apr 2023'!H8/100</f>
        <v>265.7863636363636</v>
      </c>
      <c r="E14" s="258">
        <f>IF('QLD Apr 2023'!AQ8=3,0.5,IF('QLD Apr 2023'!AQ8=2,0.33,0))</f>
        <v>0.5</v>
      </c>
      <c r="F14" s="258">
        <f t="shared" si="3"/>
        <v>0.5</v>
      </c>
      <c r="G14" s="257">
        <f>IF('QLD Apr 2023'!K8="",($C$5*E14/'QLD Apr 2023'!AQ8*'QLD Apr 2023'!W8/100)*'QLD Apr 2023'!AQ8,IF($C$5*E14/'QLD Apr 2023'!AQ8&gt;='QLD Apr 2023'!L8,('QLD Apr 2023'!L8*'QLD Apr 2023'!W8/100)*'QLD Apr 2023'!AQ8,($C$5*E14/'QLD Apr 2023'!AQ8*'QLD Apr 2023'!W8/100)*'QLD Apr 2023'!AQ8))</f>
        <v>1610.1818181818182</v>
      </c>
      <c r="H14" s="257">
        <f>IF(AND('QLD Apr 2023'!L8&gt;0,'QLD Apr 2023'!M8&gt;0),IF($C$5*E14/'QLD Apr 2023'!AQ8&lt;'QLD Apr 2023'!L8,0,IF(($C$5*E14/'QLD Apr 2023'!AQ8-'QLD Apr 2023'!L8)&lt;=('QLD Apr 2023'!M8+'QLD Apr 2023'!L8),((($C$5*E14/'QLD Apr 2023'!AQ8-'QLD Apr 2023'!L8)*'QLD Apr 2023'!X8/100))*'QLD Apr 2023'!AQ8,((('QLD Apr 2023'!M8)*'QLD Apr 2023'!X8/100)*'QLD Apr 2023'!AQ8))),0)</f>
        <v>552.36363636363649</v>
      </c>
      <c r="I14" s="257">
        <f>IF(AND('QLD Apr 2023'!M8&gt;0,'QLD Apr 2023'!N8&gt;0),IF($C$5*E14/'QLD Apr 2023'!AQ8&lt;('QLD Apr 2023'!L8+'QLD Apr 2023'!M8),0,IF(($C$5*E14/'QLD Apr 2023'!AQ8-'QLD Apr 2023'!L8+'QLD Apr 2023'!M8)&lt;=('QLD Apr 2023'!L8+'QLD Apr 2023'!M8+'QLD Apr 2023'!N8),((($C$5*E14/'QLD Apr 2023'!AQ8-('QLD Apr 2023'!L8+'QLD Apr 2023'!M8))*'QLD Apr 2023'!Y8/100))*'QLD Apr 2023'!AQ8,('QLD Apr 2023'!N8*'QLD Apr 2023'!Y8/100)*'QLD Apr 2023'!AQ8)),0)</f>
        <v>0</v>
      </c>
      <c r="J14" s="257">
        <f>IF(AND('QLD Apr 2023'!N8&gt;0,'QLD Apr 2023'!O8&gt;0),IF($C$5*E14/'QLD Apr 2023'!AQ8&lt;('QLD Apr 2023'!L8+'QLD Apr 2023'!M8+'QLD Apr 2023'!N8),0,IF(($C$5*E14/'QLD Apr 2023'!AQ8-'QLD Apr 2023'!L8+'QLD Apr 2023'!M8+'QLD Apr 2023'!N8)&lt;=('QLD Apr 2023'!L8+'QLD Apr 2023'!M8+'QLD Apr 2023'!N8+'QLD Apr 2023'!O8),(($C$5*E14/'QLD Apr 2023'!AQ8-('QLD Apr 2023'!L8+'QLD Apr 2023'!M8+'QLD Apr 2023'!N8))*'QLD Apr 2023'!Z8/100)*'QLD Apr 2023'!AQ8,('QLD Apr 2023'!O8*'QLD Apr 2023'!Z8/100)*'QLD Apr 2023'!AQ8)),0)</f>
        <v>0</v>
      </c>
      <c r="K14" s="257">
        <f>IF(AND('QLD Apr 2023'!O8&gt;0,'QLD Apr 2023'!P8&gt;0),IF($C$5*E14/'QLD Apr 2023'!AQ8&lt;('QLD Apr 2023'!L8+'QLD Apr 2023'!M8+'QLD Apr 2023'!N8+'QLD Apr 2023'!O8),0,IF(($C$5*E14/'QLD Apr 2023'!AQ8-'QLD Apr 2023'!L8+'QLD Apr 2023'!M8+'QLD Apr 2023'!N8+'QLD Apr 2023'!O8)&lt;=('QLD Apr 2023'!L8+'QLD Apr 2023'!M8+'QLD Apr 2023'!N8+'QLD Apr 2023'!O8+'QLD Apr 2023'!P8),(($C$5*E14/'QLD Apr 2023'!AQ8-('QLD Apr 2023'!L8+'QLD Apr 2023'!M8+'QLD Apr 2023'!N8+'QLD Apr 2023'!O8))*'QLD Apr 2023'!AA8/100)*'QLD Apr 2023'!AQ8,('QLD Apr 2023'!P8*'QLD Apr 2023'!AA8/100)*'QLD Apr 2023'!AQ8)),0)</f>
        <v>0</v>
      </c>
      <c r="L14" s="257">
        <f>IF(AND('QLD Apr 2023'!P8&gt;0,'QLD Apr 2023'!O8&gt;0),IF(($C$5*E14/'QLD Apr 2023'!AQ8&lt;SUM('QLD Apr 2023'!L8:P8)),(0),($C$5*E14/'QLD Apr 2023'!AQ8-SUM('QLD Apr 2023'!L8:P8))*'QLD Apr 2023'!AB8/100)* 'QLD Apr 2023'!AQ8,IF(AND('QLD Apr 2023'!O8&gt;0,'QLD Apr 2023'!P8=""),IF(($C$5*E14/'QLD Apr 2023'!AQ8&lt; SUM('QLD Apr 2023'!L8:O8)),(0),($C$5*E14/'QLD Apr 2023'!AQ8-SUM('QLD Apr 2023'!L8:O8))*'QLD Apr 2023'!AA8/100)* 'QLD Apr 2023'!AQ8,IF(AND('QLD Apr 2023'!N8&gt;0,'QLD Apr 2023'!O8=""),IF(($C$5*E14/'QLD Apr 2023'!AQ8&lt; SUM('QLD Apr 2023'!L8:N8)),(0),($C$5*E14/'QLD Apr 2023'!AQ8-SUM('QLD Apr 2023'!L8:N8))*'QLD Apr 2023'!Z8/100)* 'QLD Apr 2023'!AQ8,IF(AND('QLD Apr 2023'!M8&gt;0,'QLD Apr 2023'!N8=""),IF(($C$5*E14/'QLD Apr 2023'!AQ8&lt;'QLD Apr 2023'!M8+'QLD Apr 2023'!L8),(0),(($C$5*E14/'QLD Apr 2023'!AQ8-('QLD Apr 2023'!M8+'QLD Apr 2023'!L8))*'QLD Apr 2023'!Y8/100))*'QLD Apr 2023'!AQ8,IF(AND('QLD Apr 2023'!L8&gt;0,'QLD Apr 2023'!M8=""&gt;0),IF(($C$5*E14/'QLD Apr 2023'!AQ8&lt;'QLD Apr 2023'!L8),(0),($C$5*E14/'QLD Apr 2023'!AQ8-'QLD Apr 2023'!L8)*'QLD Apr 2023'!X8/100)*'QLD Apr 2023'!AQ8,0)))))</f>
        <v>0</v>
      </c>
      <c r="M14" s="257">
        <f>IF('QLD Apr 2023'!K8="",($C$5*F14/'QLD Apr 2023'!AR8*'QLD Apr 2023'!AC8/100)*'QLD Apr 2023'!AR8,IF($C$5*F14/'QLD Apr 2023'!AR8&gt;='QLD Apr 2023'!L8,('QLD Apr 2023'!L8*'QLD Apr 2023'!AC8/100)*'QLD Apr 2023'!AR8,($C$5*F14/'QLD Apr 2023'!AR8*'QLD Apr 2023'!AC8/100)*'QLD Apr 2023'!AR8))</f>
        <v>1610.1818181818182</v>
      </c>
      <c r="N14" s="257">
        <f>IF(AND('QLD Apr 2023'!L8&gt;0,'QLD Apr 2023'!M8&gt;0),IF($C$5*F14/'QLD Apr 2023'!AR8&lt;'QLD Apr 2023'!L8,0,IF(($C$5*F14/'QLD Apr 2023'!AR8-'QLD Apr 2023'!L8)&lt;=('QLD Apr 2023'!M8+'QLD Apr 2023'!L8),((($C$5*F14/'QLD Apr 2023'!AR8-'QLD Apr 2023'!L8)*'QLD Apr 2023'!AD8/100))*'QLD Apr 2023'!AR8,((('QLD Apr 2023'!M8)*'QLD Apr 2023'!AD8/100)*'QLD Apr 2023'!AR8))),0)</f>
        <v>552.36363636363649</v>
      </c>
      <c r="O14" s="257">
        <f>IF(AND('QLD Apr 2023'!M8&gt;0,'QLD Apr 2023'!N8&gt;0),IF($C$5*F14/'QLD Apr 2023'!AR8&lt;('QLD Apr 2023'!L8+'QLD Apr 2023'!M8),0,IF(($C$5*F14/'QLD Apr 2023'!AR8-'QLD Apr 2023'!L8+'QLD Apr 2023'!M8)&lt;=('QLD Apr 2023'!L8+'QLD Apr 2023'!M8+'QLD Apr 2023'!N8),((($C$5*F14/'QLD Apr 2023'!AR8-('QLD Apr 2023'!L8+'QLD Apr 2023'!M8))*'QLD Apr 2023'!AE8/100))*'QLD Apr 2023'!AR8,('QLD Apr 2023'!N8*'QLD Apr 2023'!AE8/100)*'QLD Apr 2023'!AR8)),0)</f>
        <v>0</v>
      </c>
      <c r="P14" s="257">
        <f>IF(AND('QLD Apr 2023'!N8&gt;0,'QLD Apr 2023'!O8&gt;0),IF($C$5*F14/'QLD Apr 2023'!AR8&lt;('QLD Apr 2023'!L8+'QLD Apr 2023'!M8+'QLD Apr 2023'!N8),0,IF(($C$5*F14/'QLD Apr 2023'!AR8-'QLD Apr 2023'!L8+'QLD Apr 2023'!M8+'QLD Apr 2023'!N8)&lt;=('QLD Apr 2023'!L8+'QLD Apr 2023'!M8+'QLD Apr 2023'!N8+'QLD Apr 2023'!O8),(($C$5*F14/'QLD Apr 2023'!AR8-('QLD Apr 2023'!L8+'QLD Apr 2023'!M8+'QLD Apr 2023'!N8))*'QLD Apr 2023'!AF8/100)*'QLD Apr 2023'!AR8,('QLD Apr 2023'!O8*'QLD Apr 2023'!AF8/100)*'QLD Apr 2023'!AR8)),0)</f>
        <v>0</v>
      </c>
      <c r="Q14" s="257">
        <f>IF(AND('QLD Apr 2023'!P8&gt;0,'QLD Apr 2023'!P8&gt;0),IF($C$5*F14/'QLD Apr 2023'!AR8&lt;('QLD Apr 2023'!L8+'QLD Apr 2023'!M8+'QLD Apr 2023'!N8+'QLD Apr 2023'!O8),0,IF(($C$5*F14/'QLD Apr 2023'!AR8-'QLD Apr 2023'!L8+'QLD Apr 2023'!M8+'QLD Apr 2023'!N8+'QLD Apr 2023'!O8)&lt;=('QLD Apr 2023'!L8+'QLD Apr 2023'!M8+'QLD Apr 2023'!N8+'QLD Apr 2023'!O8+'QLD Apr 2023'!P8),(($C$5*F14/'QLD Apr 2023'!AR8-('QLD Apr 2023'!L8+'QLD Apr 2023'!M8+'QLD Apr 2023'!N8+'QLD Apr 2023'!O8))*'QLD Apr 2023'!AG8/100)*'QLD Apr 2023'!AR8,('QLD Apr 2023'!P8*'QLD Apr 2023'!AG8/100)*'QLD Apr 2023'!AR8)),0)</f>
        <v>0</v>
      </c>
      <c r="R14" s="257">
        <f>IF(AND('QLD Apr 2023'!P8&gt;0,'QLD Apr 2023'!O8&gt;0),IF(($C$5*F14/'QLD Apr 2023'!AR8&lt;SUM('QLD Apr 2023'!L8:P8)),(0),($C$5*F14/'QLD Apr 2023'!AR8-SUM('QLD Apr 2023'!L8:P8))*'QLD Apr 2023'!AB8/100)* 'QLD Apr 2023'!AR8,IF(AND('QLD Apr 2023'!O8&gt;0,'QLD Apr 2023'!P8=""),IF(($C$5*F14/'QLD Apr 2023'!AR8&lt; SUM('QLD Apr 2023'!L8:O8)),(0),($C$5*F14/'QLD Apr 2023'!AR8-SUM('QLD Apr 2023'!L8:O8))*'QLD Apr 2023'!AG8/100)* 'QLD Apr 2023'!AR8,IF(AND('QLD Apr 2023'!N8&gt;0,'QLD Apr 2023'!O8=""),IF(($C$5*F14/'QLD Apr 2023'!AR8&lt; SUM('QLD Apr 2023'!L8:N8)),(0),($C$5*F14/'QLD Apr 2023'!AR8-SUM('QLD Apr 2023'!L8:N8))*'QLD Apr 2023'!AF8/100)* 'QLD Apr 2023'!AR8,IF(AND('QLD Apr 2023'!M8&gt;0,'QLD Apr 2023'!N8=""),IF(($C$5*F14/'QLD Apr 2023'!AR8&lt;'QLD Apr 2023'!M8+'QLD Apr 2023'!L8),(0),(($C$5*F14/'QLD Apr 2023'!AR8-('QLD Apr 2023'!M8+'QLD Apr 2023'!L8))*'QLD Apr 2023'!AE8/100))*'QLD Apr 2023'!AR8,IF(AND('QLD Apr 2023'!L8&gt;0,'QLD Apr 2023'!M8=""&gt;0),IF(($C$5*F14/'QLD Apr 2023'!AR8&lt;'QLD Apr 2023'!L8),(0),($C$5*F14/'QLD Apr 2023'!AR8-'QLD Apr 2023'!L8)*'QLD Apr 2023'!AD8/100)*'QLD Apr 2023'!AR8,0)))))</f>
        <v>0</v>
      </c>
      <c r="S14" s="168">
        <f t="shared" si="4"/>
        <v>4325.0909090909099</v>
      </c>
      <c r="T14" s="170">
        <f t="shared" si="5"/>
        <v>4590.8772727272735</v>
      </c>
      <c r="U14" s="259">
        <f t="shared" si="6"/>
        <v>5049.9650000000011</v>
      </c>
      <c r="V14" s="63">
        <f>'QLD Apr 2023'!AT8</f>
        <v>0</v>
      </c>
      <c r="W14" s="63">
        <f>'QLD Apr 2023'!AU8</f>
        <v>0</v>
      </c>
      <c r="X14" s="63">
        <f>'QLD Apr 2023'!AV8</f>
        <v>0</v>
      </c>
      <c r="Y14" s="63">
        <f>'QLD Apr 2023'!AW8</f>
        <v>0</v>
      </c>
      <c r="Z14" s="260" t="str">
        <f t="shared" si="7"/>
        <v>No discount</v>
      </c>
      <c r="AA14" s="260" t="str">
        <f t="shared" si="8"/>
        <v>Inclusive</v>
      </c>
      <c r="AB14" s="170">
        <f t="shared" si="0"/>
        <v>4590.8772727272735</v>
      </c>
      <c r="AC14" s="170">
        <f t="shared" si="1"/>
        <v>4590.8772727272735</v>
      </c>
      <c r="AD14" s="259">
        <f t="shared" si="2"/>
        <v>5049.9650000000011</v>
      </c>
      <c r="AE14" s="301">
        <f t="shared" si="2"/>
        <v>5049.9650000000011</v>
      </c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</row>
    <row r="15" spans="1:46" ht="20" customHeight="1" x14ac:dyDescent="0.2">
      <c r="A15" s="314"/>
      <c r="B15" s="179" t="str">
        <f>'QLD Apr 2023'!F9</f>
        <v>Red Energy</v>
      </c>
      <c r="C15" s="179" t="str">
        <f>'QLD Apr 2023'!G9</f>
        <v>Business Saver</v>
      </c>
      <c r="D15" s="257">
        <f>365*'QLD Apr 2023'!H9/100</f>
        <v>299.3</v>
      </c>
      <c r="E15" s="258">
        <f>IF('QLD Apr 2023'!AQ9=3,0.5,IF('QLD Apr 2023'!AQ9=2,0.33,0))</f>
        <v>0.5</v>
      </c>
      <c r="F15" s="258">
        <f t="shared" si="3"/>
        <v>0.5</v>
      </c>
      <c r="G15" s="257">
        <f>IF('QLD Apr 2023'!K9="",($C$5*E15/'QLD Apr 2023'!AQ9*'QLD Apr 2023'!W9/100)*'QLD Apr 2023'!AQ9,IF($C$5*E15/'QLD Apr 2023'!AQ9&gt;='QLD Apr 2023'!L9,('QLD Apr 2023'!L9*'QLD Apr 2023'!W9/100)*'QLD Apr 2023'!AQ9,($C$5*E15/'QLD Apr 2023'!AQ9*'QLD Apr 2023'!W9/100)*'QLD Apr 2023'!AQ9))</f>
        <v>1512</v>
      </c>
      <c r="H15" s="257">
        <f>IF(AND('QLD Apr 2023'!L9&gt;0,'QLD Apr 2023'!M9&gt;0),IF($C$5*E15/'QLD Apr 2023'!AQ9&lt;'QLD Apr 2023'!L9,0,IF(($C$5*E15/'QLD Apr 2023'!AQ9-'QLD Apr 2023'!L9)&lt;=('QLD Apr 2023'!M9+'QLD Apr 2023'!L9),((($C$5*E15/'QLD Apr 2023'!AQ9-'QLD Apr 2023'!L9)*'QLD Apr 2023'!X9/100))*'QLD Apr 2023'!AQ9,((('QLD Apr 2023'!M9)*'QLD Apr 2023'!X9/100)*'QLD Apr 2023'!AQ9))),0)</f>
        <v>537.09090909090924</v>
      </c>
      <c r="I15" s="257">
        <f>IF(AND('QLD Apr 2023'!M9&gt;0,'QLD Apr 2023'!N9&gt;0),IF($C$5*E15/'QLD Apr 2023'!AQ9&lt;('QLD Apr 2023'!L9+'QLD Apr 2023'!M9),0,IF(($C$5*E15/'QLD Apr 2023'!AQ9-'QLD Apr 2023'!L9+'QLD Apr 2023'!M9)&lt;=('QLD Apr 2023'!L9+'QLD Apr 2023'!M9+'QLD Apr 2023'!N9),((($C$5*E15/'QLD Apr 2023'!AQ9-('QLD Apr 2023'!L9+'QLD Apr 2023'!M9))*'QLD Apr 2023'!Y9/100))*'QLD Apr 2023'!AQ9,('QLD Apr 2023'!N9*'QLD Apr 2023'!Y9/100)*'QLD Apr 2023'!AQ9)),0)</f>
        <v>0</v>
      </c>
      <c r="J15" s="257">
        <f>IF(AND('QLD Apr 2023'!N9&gt;0,'QLD Apr 2023'!O9&gt;0),IF($C$5*E15/'QLD Apr 2023'!AQ9&lt;('QLD Apr 2023'!L9+'QLD Apr 2023'!M9+'QLD Apr 2023'!N9),0,IF(($C$5*E15/'QLD Apr 2023'!AQ9-'QLD Apr 2023'!L9+'QLD Apr 2023'!M9+'QLD Apr 2023'!N9)&lt;=('QLD Apr 2023'!L9+'QLD Apr 2023'!M9+'QLD Apr 2023'!N9+'QLD Apr 2023'!O9),(($C$5*E15/'QLD Apr 2023'!AQ9-('QLD Apr 2023'!L9+'QLD Apr 2023'!M9+'QLD Apr 2023'!N9))*'QLD Apr 2023'!Z9/100)*'QLD Apr 2023'!AQ9,('QLD Apr 2023'!O9*'QLD Apr 2023'!Z9/100)*'QLD Apr 2023'!AQ9)),0)</f>
        <v>0</v>
      </c>
      <c r="K15" s="257">
        <f>IF(AND('QLD Apr 2023'!O9&gt;0,'QLD Apr 2023'!P9&gt;0),IF($C$5*E15/'QLD Apr 2023'!AQ9&lt;('QLD Apr 2023'!L9+'QLD Apr 2023'!M9+'QLD Apr 2023'!N9+'QLD Apr 2023'!O9),0,IF(($C$5*E15/'QLD Apr 2023'!AQ9-'QLD Apr 2023'!L9+'QLD Apr 2023'!M9+'QLD Apr 2023'!N9+'QLD Apr 2023'!O9)&lt;=('QLD Apr 2023'!L9+'QLD Apr 2023'!M9+'QLD Apr 2023'!N9+'QLD Apr 2023'!O9+'QLD Apr 2023'!P9),(($C$5*E15/'QLD Apr 2023'!AQ9-('QLD Apr 2023'!L9+'QLD Apr 2023'!M9+'QLD Apr 2023'!N9+'QLD Apr 2023'!O9))*'QLD Apr 2023'!AA9/100)*'QLD Apr 2023'!AQ9,('QLD Apr 2023'!P9*'QLD Apr 2023'!AA9/100)*'QLD Apr 2023'!AQ9)),0)</f>
        <v>0</v>
      </c>
      <c r="L15" s="257">
        <f>IF(AND('QLD Apr 2023'!P9&gt;0,'QLD Apr 2023'!O9&gt;0),IF(($C$5*E15/'QLD Apr 2023'!AQ9&lt;SUM('QLD Apr 2023'!L9:P9)),(0),($C$5*E15/'QLD Apr 2023'!AQ9-SUM('QLD Apr 2023'!L9:P9))*'QLD Apr 2023'!AB9/100)* 'QLD Apr 2023'!AQ9,IF(AND('QLD Apr 2023'!O9&gt;0,'QLD Apr 2023'!P9=""),IF(($C$5*E15/'QLD Apr 2023'!AQ9&lt; SUM('QLD Apr 2023'!L9:O9)),(0),($C$5*E15/'QLD Apr 2023'!AQ9-SUM('QLD Apr 2023'!L9:O9))*'QLD Apr 2023'!AA9/100)* 'QLD Apr 2023'!AQ9,IF(AND('QLD Apr 2023'!N9&gt;0,'QLD Apr 2023'!O9=""),IF(($C$5*E15/'QLD Apr 2023'!AQ9&lt; SUM('QLD Apr 2023'!L9:N9)),(0),($C$5*E15/'QLD Apr 2023'!AQ9-SUM('QLD Apr 2023'!L9:N9))*'QLD Apr 2023'!Z9/100)* 'QLD Apr 2023'!AQ9,IF(AND('QLD Apr 2023'!M9&gt;0,'QLD Apr 2023'!N9=""),IF(($C$5*E15/'QLD Apr 2023'!AQ9&lt;'QLD Apr 2023'!M9+'QLD Apr 2023'!L9),(0),(($C$5*E15/'QLD Apr 2023'!AQ9-('QLD Apr 2023'!M9+'QLD Apr 2023'!L9))*'QLD Apr 2023'!Y9/100))*'QLD Apr 2023'!AQ9,IF(AND('QLD Apr 2023'!L9&gt;0,'QLD Apr 2023'!M9=""&gt;0),IF(($C$5*E15/'QLD Apr 2023'!AQ9&lt;'QLD Apr 2023'!L9),(0),($C$5*E15/'QLD Apr 2023'!AQ9-'QLD Apr 2023'!L9)*'QLD Apr 2023'!X9/100)*'QLD Apr 2023'!AQ9,0)))))</f>
        <v>0</v>
      </c>
      <c r="M15" s="257">
        <f>IF('QLD Apr 2023'!K9="",($C$5*F15/'QLD Apr 2023'!AR9*'QLD Apr 2023'!AC9/100)*'QLD Apr 2023'!AR9,IF($C$5*F15/'QLD Apr 2023'!AR9&gt;='QLD Apr 2023'!L9,('QLD Apr 2023'!L9*'QLD Apr 2023'!AC9/100)*'QLD Apr 2023'!AR9,($C$5*F15/'QLD Apr 2023'!AR9*'QLD Apr 2023'!AC9/100)*'QLD Apr 2023'!AR9))</f>
        <v>1512</v>
      </c>
      <c r="N15" s="257">
        <f>IF(AND('QLD Apr 2023'!L9&gt;0,'QLD Apr 2023'!M9&gt;0),IF($C$5*F15/'QLD Apr 2023'!AR9&lt;'QLD Apr 2023'!L9,0,IF(($C$5*F15/'QLD Apr 2023'!AR9-'QLD Apr 2023'!L9)&lt;=('QLD Apr 2023'!M9+'QLD Apr 2023'!L9),((($C$5*F15/'QLD Apr 2023'!AR9-'QLD Apr 2023'!L9)*'QLD Apr 2023'!AD9/100))*'QLD Apr 2023'!AR9,((('QLD Apr 2023'!M9)*'QLD Apr 2023'!AD9/100)*'QLD Apr 2023'!AR9))),0)</f>
        <v>537.09090909090924</v>
      </c>
      <c r="O15" s="257">
        <f>IF(AND('QLD Apr 2023'!M9&gt;0,'QLD Apr 2023'!N9&gt;0),IF($C$5*F15/'QLD Apr 2023'!AR9&lt;('QLD Apr 2023'!L9+'QLD Apr 2023'!M9),0,IF(($C$5*F15/'QLD Apr 2023'!AR9-'QLD Apr 2023'!L9+'QLD Apr 2023'!M9)&lt;=('QLD Apr 2023'!L9+'QLD Apr 2023'!M9+'QLD Apr 2023'!N9),((($C$5*F15/'QLD Apr 2023'!AR9-('QLD Apr 2023'!L9+'QLD Apr 2023'!M9))*'QLD Apr 2023'!AE9/100))*'QLD Apr 2023'!AR9,('QLD Apr 2023'!N9*'QLD Apr 2023'!AE9/100)*'QLD Apr 2023'!AR9)),0)</f>
        <v>0</v>
      </c>
      <c r="P15" s="257">
        <f>IF(AND('QLD Apr 2023'!N9&gt;0,'QLD Apr 2023'!O9&gt;0),IF($C$5*F15/'QLD Apr 2023'!AR9&lt;('QLD Apr 2023'!L9+'QLD Apr 2023'!M9+'QLD Apr 2023'!N9),0,IF(($C$5*F15/'QLD Apr 2023'!AR9-'QLD Apr 2023'!L9+'QLD Apr 2023'!M9+'QLD Apr 2023'!N9)&lt;=('QLD Apr 2023'!L9+'QLD Apr 2023'!M9+'QLD Apr 2023'!N9+'QLD Apr 2023'!O9),(($C$5*F15/'QLD Apr 2023'!AR9-('QLD Apr 2023'!L9+'QLD Apr 2023'!M9+'QLD Apr 2023'!N9))*'QLD Apr 2023'!AF9/100)*'QLD Apr 2023'!AR9,('QLD Apr 2023'!O9*'QLD Apr 2023'!AF9/100)*'QLD Apr 2023'!AR9)),0)</f>
        <v>0</v>
      </c>
      <c r="Q15" s="257">
        <f>IF(AND('QLD Apr 2023'!P9&gt;0,'QLD Apr 2023'!P9&gt;0),IF($C$5*F15/'QLD Apr 2023'!AR9&lt;('QLD Apr 2023'!L9+'QLD Apr 2023'!M9+'QLD Apr 2023'!N9+'QLD Apr 2023'!O9),0,IF(($C$5*F15/'QLD Apr 2023'!AR9-'QLD Apr 2023'!L9+'QLD Apr 2023'!M9+'QLD Apr 2023'!N9+'QLD Apr 2023'!O9)&lt;=('QLD Apr 2023'!L9+'QLD Apr 2023'!M9+'QLD Apr 2023'!N9+'QLD Apr 2023'!O9+'QLD Apr 2023'!P9),(($C$5*F15/'QLD Apr 2023'!AR9-('QLD Apr 2023'!L9+'QLD Apr 2023'!M9+'QLD Apr 2023'!N9+'QLD Apr 2023'!O9))*'QLD Apr 2023'!AG9/100)*'QLD Apr 2023'!AR9,('QLD Apr 2023'!P9*'QLD Apr 2023'!AG9/100)*'QLD Apr 2023'!AR9)),0)</f>
        <v>0</v>
      </c>
      <c r="R15" s="257">
        <f>IF(AND('QLD Apr 2023'!P9&gt;0,'QLD Apr 2023'!O9&gt;0),IF(($C$5*F15/'QLD Apr 2023'!AR9&lt;SUM('QLD Apr 2023'!L9:P9)),(0),($C$5*F15/'QLD Apr 2023'!AR9-SUM('QLD Apr 2023'!L9:P9))*'QLD Apr 2023'!AB9/100)* 'QLD Apr 2023'!AR9,IF(AND('QLD Apr 2023'!O9&gt;0,'QLD Apr 2023'!P9=""),IF(($C$5*F15/'QLD Apr 2023'!AR9&lt; SUM('QLD Apr 2023'!L9:O9)),(0),($C$5*F15/'QLD Apr 2023'!AR9-SUM('QLD Apr 2023'!L9:O9))*'QLD Apr 2023'!AG9/100)* 'QLD Apr 2023'!AR9,IF(AND('QLD Apr 2023'!N9&gt;0,'QLD Apr 2023'!O9=""),IF(($C$5*F15/'QLD Apr 2023'!AR9&lt; SUM('QLD Apr 2023'!L9:N9)),(0),($C$5*F15/'QLD Apr 2023'!AR9-SUM('QLD Apr 2023'!L9:N9))*'QLD Apr 2023'!AF9/100)* 'QLD Apr 2023'!AR9,IF(AND('QLD Apr 2023'!M9&gt;0,'QLD Apr 2023'!N9=""),IF(($C$5*F15/'QLD Apr 2023'!AR9&lt;'QLD Apr 2023'!M9+'QLD Apr 2023'!L9),(0),(($C$5*F15/'QLD Apr 2023'!AR9-('QLD Apr 2023'!M9+'QLD Apr 2023'!L9))*'QLD Apr 2023'!AE9/100))*'QLD Apr 2023'!AR9,IF(AND('QLD Apr 2023'!L9&gt;0,'QLD Apr 2023'!M9=""&gt;0),IF(($C$5*F15/'QLD Apr 2023'!AR9&lt;'QLD Apr 2023'!L9),(0),($C$5*F15/'QLD Apr 2023'!AR9-'QLD Apr 2023'!L9)*'QLD Apr 2023'!AD9/100)*'QLD Apr 2023'!AR9,0)))))</f>
        <v>0</v>
      </c>
      <c r="S15" s="168">
        <f t="shared" si="4"/>
        <v>4098.181818181818</v>
      </c>
      <c r="T15" s="170">
        <f t="shared" si="5"/>
        <v>4397.4818181818182</v>
      </c>
      <c r="U15" s="259">
        <f t="shared" si="6"/>
        <v>4837.2300000000005</v>
      </c>
      <c r="V15" s="63">
        <f>'QLD Apr 2023'!AT9</f>
        <v>0</v>
      </c>
      <c r="W15" s="63">
        <f>'QLD Apr 2023'!AU9</f>
        <v>0</v>
      </c>
      <c r="X15" s="63">
        <f>'QLD Apr 2023'!AV9</f>
        <v>0</v>
      </c>
      <c r="Y15" s="63">
        <f>'QLD Apr 2023'!AW9</f>
        <v>0</v>
      </c>
      <c r="Z15" s="260" t="str">
        <f t="shared" si="7"/>
        <v>No discount</v>
      </c>
      <c r="AA15" s="260" t="str">
        <f t="shared" si="8"/>
        <v>Inclusive</v>
      </c>
      <c r="AB15" s="170">
        <f t="shared" si="0"/>
        <v>4397.4818181818182</v>
      </c>
      <c r="AC15" s="170">
        <f t="shared" si="1"/>
        <v>4397.4818181818182</v>
      </c>
      <c r="AD15" s="259">
        <f t="shared" si="2"/>
        <v>4837.2300000000005</v>
      </c>
      <c r="AE15" s="301">
        <f t="shared" si="2"/>
        <v>4837.2300000000005</v>
      </c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</row>
    <row r="16" spans="1:46" ht="20" customHeight="1" x14ac:dyDescent="0.2">
      <c r="A16" s="314"/>
      <c r="B16" s="179" t="str">
        <f>'QLD Apr 2023'!F10</f>
        <v>Covau</v>
      </c>
      <c r="C16" s="179" t="str">
        <f>'QLD Apr 2023'!G10</f>
        <v>Freedom</v>
      </c>
      <c r="D16" s="257">
        <f>365*'QLD Apr 2023'!H10/100</f>
        <v>260.57681818181823</v>
      </c>
      <c r="E16" s="258">
        <f>IF('QLD Apr 2023'!AQ10=3,0.5,IF('QLD Apr 2023'!AQ10=2,0.33,0))</f>
        <v>0.5</v>
      </c>
      <c r="F16" s="258">
        <f t="shared" si="3"/>
        <v>0.5</v>
      </c>
      <c r="G16" s="257">
        <f>IF('QLD Apr 2023'!K10="",($C$5*E16/'QLD Apr 2023'!AQ10*'QLD Apr 2023'!W10/100)*'QLD Apr 2023'!AQ10,IF($C$5*E16/'QLD Apr 2023'!AQ10&gt;='QLD Apr 2023'!L10,('QLD Apr 2023'!L10*'QLD Apr 2023'!W10/100)*'QLD Apr 2023'!AQ10,($C$5*E16/'QLD Apr 2023'!AQ10*'QLD Apr 2023'!W10/100)*'QLD Apr 2023'!AQ10))</f>
        <v>1479.2727272727273</v>
      </c>
      <c r="H16" s="257">
        <f>IF(AND('QLD Apr 2023'!L10&gt;0,'QLD Apr 2023'!M10&gt;0),IF($C$5*E16/'QLD Apr 2023'!AQ10&lt;'QLD Apr 2023'!L10,0,IF(($C$5*E16/'QLD Apr 2023'!AQ10-'QLD Apr 2023'!L10)&lt;=('QLD Apr 2023'!M10+'QLD Apr 2023'!L10),((($C$5*E16/'QLD Apr 2023'!AQ10-'QLD Apr 2023'!L10)*'QLD Apr 2023'!X10/100))*'QLD Apr 2023'!AQ10,((('QLD Apr 2023'!M10)*'QLD Apr 2023'!X10/100)*'QLD Apr 2023'!AQ10))),0)</f>
        <v>506.54545454545462</v>
      </c>
      <c r="I16" s="257">
        <f>IF(AND('QLD Apr 2023'!M10&gt;0,'QLD Apr 2023'!N10&gt;0),IF($C$5*E16/'QLD Apr 2023'!AQ10&lt;('QLD Apr 2023'!L10+'QLD Apr 2023'!M10),0,IF(($C$5*E16/'QLD Apr 2023'!AQ10-'QLD Apr 2023'!L10+'QLD Apr 2023'!M10)&lt;=('QLD Apr 2023'!L10+'QLD Apr 2023'!M10+'QLD Apr 2023'!N10),((($C$5*E16/'QLD Apr 2023'!AQ10-('QLD Apr 2023'!L10+'QLD Apr 2023'!M10))*'QLD Apr 2023'!Y10/100))*'QLD Apr 2023'!AQ10,('QLD Apr 2023'!N10*'QLD Apr 2023'!Y10/100)*'QLD Apr 2023'!AQ10)),0)</f>
        <v>0</v>
      </c>
      <c r="J16" s="257">
        <f>IF(AND('QLD Apr 2023'!N10&gt;0,'QLD Apr 2023'!O10&gt;0),IF($C$5*E16/'QLD Apr 2023'!AQ10&lt;('QLD Apr 2023'!L10+'QLD Apr 2023'!M10+'QLD Apr 2023'!N10),0,IF(($C$5*E16/'QLD Apr 2023'!AQ10-'QLD Apr 2023'!L10+'QLD Apr 2023'!M10+'QLD Apr 2023'!N10)&lt;=('QLD Apr 2023'!L10+'QLD Apr 2023'!M10+'QLD Apr 2023'!N10+'QLD Apr 2023'!O10),(($C$5*E16/'QLD Apr 2023'!AQ10-('QLD Apr 2023'!L10+'QLD Apr 2023'!M10+'QLD Apr 2023'!N10))*'QLD Apr 2023'!Z10/100)*'QLD Apr 2023'!AQ10,('QLD Apr 2023'!O10*'QLD Apr 2023'!Z10/100)*'QLD Apr 2023'!AQ10)),0)</f>
        <v>0</v>
      </c>
      <c r="K16" s="257">
        <f>IF(AND('QLD Apr 2023'!O10&gt;0,'QLD Apr 2023'!P10&gt;0),IF($C$5*E16/'QLD Apr 2023'!AQ10&lt;('QLD Apr 2023'!L10+'QLD Apr 2023'!M10+'QLD Apr 2023'!N10+'QLD Apr 2023'!O10),0,IF(($C$5*E16/'QLD Apr 2023'!AQ10-'QLD Apr 2023'!L10+'QLD Apr 2023'!M10+'QLD Apr 2023'!N10+'QLD Apr 2023'!O10)&lt;=('QLD Apr 2023'!L10+'QLD Apr 2023'!M10+'QLD Apr 2023'!N10+'QLD Apr 2023'!O10+'QLD Apr 2023'!P10),(($C$5*E16/'QLD Apr 2023'!AQ10-('QLD Apr 2023'!L10+'QLD Apr 2023'!M10+'QLD Apr 2023'!N10+'QLD Apr 2023'!O10))*'QLD Apr 2023'!AA10/100)*'QLD Apr 2023'!AQ10,('QLD Apr 2023'!P10*'QLD Apr 2023'!AA10/100)*'QLD Apr 2023'!AQ10)),0)</f>
        <v>0</v>
      </c>
      <c r="L16" s="257">
        <f>IF(AND('QLD Apr 2023'!P10&gt;0,'QLD Apr 2023'!O10&gt;0),IF(($C$5*E16/'QLD Apr 2023'!AQ10&lt;SUM('QLD Apr 2023'!L10:P10)),(0),($C$5*E16/'QLD Apr 2023'!AQ10-SUM('QLD Apr 2023'!L10:P10))*'QLD Apr 2023'!AB10/100)* 'QLD Apr 2023'!AQ10,IF(AND('QLD Apr 2023'!O10&gt;0,'QLD Apr 2023'!P10=""),IF(($C$5*E16/'QLD Apr 2023'!AQ10&lt; SUM('QLD Apr 2023'!L10:O10)),(0),($C$5*E16/'QLD Apr 2023'!AQ10-SUM('QLD Apr 2023'!L10:O10))*'QLD Apr 2023'!AA10/100)* 'QLD Apr 2023'!AQ10,IF(AND('QLD Apr 2023'!N10&gt;0,'QLD Apr 2023'!O10=""),IF(($C$5*E16/'QLD Apr 2023'!AQ10&lt; SUM('QLD Apr 2023'!L10:N10)),(0),($C$5*E16/'QLD Apr 2023'!AQ10-SUM('QLD Apr 2023'!L10:N10))*'QLD Apr 2023'!Z10/100)* 'QLD Apr 2023'!AQ10,IF(AND('QLD Apr 2023'!M10&gt;0,'QLD Apr 2023'!N10=""),IF(($C$5*E16/'QLD Apr 2023'!AQ10&lt;'QLD Apr 2023'!M10+'QLD Apr 2023'!L10),(0),(($C$5*E16/'QLD Apr 2023'!AQ10-('QLD Apr 2023'!M10+'QLD Apr 2023'!L10))*'QLD Apr 2023'!Y10/100))*'QLD Apr 2023'!AQ10,IF(AND('QLD Apr 2023'!L10&gt;0,'QLD Apr 2023'!M10=""&gt;0),IF(($C$5*E16/'QLD Apr 2023'!AQ10&lt;'QLD Apr 2023'!L10),(0),($C$5*E16/'QLD Apr 2023'!AQ10-'QLD Apr 2023'!L10)*'QLD Apr 2023'!X10/100)*'QLD Apr 2023'!AQ10,0)))))</f>
        <v>0</v>
      </c>
      <c r="M16" s="257">
        <f>IF('QLD Apr 2023'!K10="",($C$5*F16/'QLD Apr 2023'!AR10*'QLD Apr 2023'!AC10/100)*'QLD Apr 2023'!AR10,IF($C$5*F16/'QLD Apr 2023'!AR10&gt;='QLD Apr 2023'!L10,('QLD Apr 2023'!L10*'QLD Apr 2023'!AC10/100)*'QLD Apr 2023'!AR10,($C$5*F16/'QLD Apr 2023'!AR10*'QLD Apr 2023'!AC10/100)*'QLD Apr 2023'!AR10))</f>
        <v>1479.2727272727273</v>
      </c>
      <c r="N16" s="257">
        <f>IF(AND('QLD Apr 2023'!L10&gt;0,'QLD Apr 2023'!M10&gt;0),IF($C$5*F16/'QLD Apr 2023'!AR10&lt;'QLD Apr 2023'!L10,0,IF(($C$5*F16/'QLD Apr 2023'!AR10-'QLD Apr 2023'!L10)&lt;=('QLD Apr 2023'!M10+'QLD Apr 2023'!L10),((($C$5*F16/'QLD Apr 2023'!AR10-'QLD Apr 2023'!L10)*'QLD Apr 2023'!AD10/100))*'QLD Apr 2023'!AR10,((('QLD Apr 2023'!M10)*'QLD Apr 2023'!AD10/100)*'QLD Apr 2023'!AR10))),0)</f>
        <v>506.54545454545462</v>
      </c>
      <c r="O16" s="257">
        <f>IF(AND('QLD Apr 2023'!M10&gt;0,'QLD Apr 2023'!N10&gt;0),IF($C$5*F16/'QLD Apr 2023'!AR10&lt;('QLD Apr 2023'!L10+'QLD Apr 2023'!M10),0,IF(($C$5*F16/'QLD Apr 2023'!AR10-'QLD Apr 2023'!L10+'QLD Apr 2023'!M10)&lt;=('QLD Apr 2023'!L10+'QLD Apr 2023'!M10+'QLD Apr 2023'!N10),((($C$5*F16/'QLD Apr 2023'!AR10-('QLD Apr 2023'!L10+'QLD Apr 2023'!M10))*'QLD Apr 2023'!AE10/100))*'QLD Apr 2023'!AR10,('QLD Apr 2023'!N10*'QLD Apr 2023'!AE10/100)*'QLD Apr 2023'!AR10)),0)</f>
        <v>0</v>
      </c>
      <c r="P16" s="257">
        <f>IF(AND('QLD Apr 2023'!N10&gt;0,'QLD Apr 2023'!O10&gt;0),IF($C$5*F16/'QLD Apr 2023'!AR10&lt;('QLD Apr 2023'!L10+'QLD Apr 2023'!M10+'QLD Apr 2023'!N10),0,IF(($C$5*F16/'QLD Apr 2023'!AR10-'QLD Apr 2023'!L10+'QLD Apr 2023'!M10+'QLD Apr 2023'!N10)&lt;=('QLD Apr 2023'!L10+'QLD Apr 2023'!M10+'QLD Apr 2023'!N10+'QLD Apr 2023'!O10),(($C$5*F16/'QLD Apr 2023'!AR10-('QLD Apr 2023'!L10+'QLD Apr 2023'!M10+'QLD Apr 2023'!N10))*'QLD Apr 2023'!AF10/100)*'QLD Apr 2023'!AR10,('QLD Apr 2023'!O10*'QLD Apr 2023'!AF10/100)*'QLD Apr 2023'!AR10)),0)</f>
        <v>0</v>
      </c>
      <c r="Q16" s="257">
        <f>IF(AND('QLD Apr 2023'!P10&gt;0,'QLD Apr 2023'!P10&gt;0),IF($C$5*F16/'QLD Apr 2023'!AR10&lt;('QLD Apr 2023'!L10+'QLD Apr 2023'!M10+'QLD Apr 2023'!N10+'QLD Apr 2023'!O10),0,IF(($C$5*F16/'QLD Apr 2023'!AR10-'QLD Apr 2023'!L10+'QLD Apr 2023'!M10+'QLD Apr 2023'!N10+'QLD Apr 2023'!O10)&lt;=('QLD Apr 2023'!L10+'QLD Apr 2023'!M10+'QLD Apr 2023'!N10+'QLD Apr 2023'!O10+'QLD Apr 2023'!P10),(($C$5*F16/'QLD Apr 2023'!AR10-('QLD Apr 2023'!L10+'QLD Apr 2023'!M10+'QLD Apr 2023'!N10+'QLD Apr 2023'!O10))*'QLD Apr 2023'!AG10/100)*'QLD Apr 2023'!AR10,('QLD Apr 2023'!P10*'QLD Apr 2023'!AG10/100)*'QLD Apr 2023'!AR10)),0)</f>
        <v>0</v>
      </c>
      <c r="R16" s="257">
        <f>IF(AND('QLD Apr 2023'!P10&gt;0,'QLD Apr 2023'!O10&gt;0),IF(($C$5*F16/'QLD Apr 2023'!AR10&lt;SUM('QLD Apr 2023'!L10:P10)),(0),($C$5*F16/'QLD Apr 2023'!AR10-SUM('QLD Apr 2023'!L10:P10))*'QLD Apr 2023'!AB10/100)* 'QLD Apr 2023'!AR10,IF(AND('QLD Apr 2023'!O10&gt;0,'QLD Apr 2023'!P10=""),IF(($C$5*F16/'QLD Apr 2023'!AR10&lt; SUM('QLD Apr 2023'!L10:O10)),(0),($C$5*F16/'QLD Apr 2023'!AR10-SUM('QLD Apr 2023'!L10:O10))*'QLD Apr 2023'!AG10/100)* 'QLD Apr 2023'!AR10,IF(AND('QLD Apr 2023'!N10&gt;0,'QLD Apr 2023'!O10=""),IF(($C$5*F16/'QLD Apr 2023'!AR10&lt; SUM('QLD Apr 2023'!L10:N10)),(0),($C$5*F16/'QLD Apr 2023'!AR10-SUM('QLD Apr 2023'!L10:N10))*'QLD Apr 2023'!AF10/100)* 'QLD Apr 2023'!AR10,IF(AND('QLD Apr 2023'!M10&gt;0,'QLD Apr 2023'!N10=""),IF(($C$5*F16/'QLD Apr 2023'!AR10&lt;'QLD Apr 2023'!M10+'QLD Apr 2023'!L10),(0),(($C$5*F16/'QLD Apr 2023'!AR10-('QLD Apr 2023'!M10+'QLD Apr 2023'!L10))*'QLD Apr 2023'!AE10/100))*'QLD Apr 2023'!AR10,IF(AND('QLD Apr 2023'!L10&gt;0,'QLD Apr 2023'!M10=""&gt;0),IF(($C$5*F16/'QLD Apr 2023'!AR10&lt;'QLD Apr 2023'!L10),(0),($C$5*F16/'QLD Apr 2023'!AR10-'QLD Apr 2023'!L10)*'QLD Apr 2023'!AD10/100)*'QLD Apr 2023'!AR10,0)))))</f>
        <v>0</v>
      </c>
      <c r="S16" s="168">
        <f t="shared" ref="S16" si="11">SUM(G16:R16)</f>
        <v>3971.6363636363635</v>
      </c>
      <c r="T16" s="170">
        <f t="shared" si="5"/>
        <v>4232.2131818181815</v>
      </c>
      <c r="U16" s="259">
        <f t="shared" si="6"/>
        <v>4655.4345000000003</v>
      </c>
      <c r="V16" s="63">
        <f>'QLD Apr 2023'!AT10</f>
        <v>0</v>
      </c>
      <c r="W16" s="63">
        <f>'QLD Apr 2023'!AU10</f>
        <v>0</v>
      </c>
      <c r="X16" s="63">
        <f>'QLD Apr 2023'!AV10</f>
        <v>0</v>
      </c>
      <c r="Y16" s="63">
        <f>'QLD Apr 2023'!AW10</f>
        <v>0</v>
      </c>
      <c r="Z16" s="260" t="str">
        <f t="shared" si="7"/>
        <v>No discount</v>
      </c>
      <c r="AA16" s="260" t="str">
        <f t="shared" si="8"/>
        <v>Exclusive</v>
      </c>
      <c r="AB16" s="170">
        <f t="shared" si="0"/>
        <v>4232.2131818181815</v>
      </c>
      <c r="AC16" s="170">
        <f t="shared" si="1"/>
        <v>4232.2131818181815</v>
      </c>
      <c r="AD16" s="259">
        <f t="shared" si="2"/>
        <v>4655.4345000000003</v>
      </c>
      <c r="AE16" s="301">
        <f t="shared" si="2"/>
        <v>4655.4345000000003</v>
      </c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</row>
    <row r="17" spans="1:46" ht="20" customHeight="1" thickBot="1" x14ac:dyDescent="0.25">
      <c r="A17" s="315"/>
      <c r="B17" s="273" t="str">
        <f>'QLD Apr 2023'!F11</f>
        <v>Alinta Energy</v>
      </c>
      <c r="C17" s="180" t="str">
        <f>'QLD Apr 2023'!G11</f>
        <v>Business Deal</v>
      </c>
      <c r="D17" s="274">
        <f>365*'QLD Apr 2023'!H11/100</f>
        <v>262.36863636363631</v>
      </c>
      <c r="E17" s="275">
        <f>IF('QLD Apr 2023'!AQ11=3,0.5,IF('QLD Apr 2023'!AQ11=2,0.33,0))</f>
        <v>0.5</v>
      </c>
      <c r="F17" s="275">
        <f t="shared" si="3"/>
        <v>0.5</v>
      </c>
      <c r="G17" s="274">
        <f>IF('QLD Apr 2023'!K11="",($C$5*E17/'QLD Apr 2023'!AQ11*'QLD Apr 2023'!W11/100)*'QLD Apr 2023'!AQ11,IF($C$5*E17/'QLD Apr 2023'!AQ11&gt;='QLD Apr 2023'!L11,('QLD Apr 2023'!L11*'QLD Apr 2023'!W11/100)*'QLD Apr 2023'!AQ11,($C$5*E17/'QLD Apr 2023'!AQ11*'QLD Apr 2023'!W11/100)*'QLD Apr 2023'!AQ11))</f>
        <v>1295.9999999999998</v>
      </c>
      <c r="H17" s="274">
        <f>IF(AND('QLD Apr 2023'!L11&gt;0,'QLD Apr 2023'!M11&gt;0),IF($C$5*E17/'QLD Apr 2023'!AQ11&lt;'QLD Apr 2023'!L11,0,IF(($C$5*E17/'QLD Apr 2023'!AQ11-'QLD Apr 2023'!L11)&lt;=('QLD Apr 2023'!M11+'QLD Apr 2023'!L11),((($C$5*E17/'QLD Apr 2023'!AQ11-'QLD Apr 2023'!L11)*'QLD Apr 2023'!X11/100))*'QLD Apr 2023'!AQ11,((('QLD Apr 2023'!M11)*'QLD Apr 2023'!X11/100)*'QLD Apr 2023'!AQ11))),0)</f>
        <v>504.00000000000011</v>
      </c>
      <c r="I17" s="274">
        <f>IF(AND('QLD Apr 2023'!M11&gt;0,'QLD Apr 2023'!N11&gt;0),IF($C$5*E17/'QLD Apr 2023'!AQ11&lt;('QLD Apr 2023'!L11+'QLD Apr 2023'!M11),0,IF(($C$5*E17/'QLD Apr 2023'!AQ11-'QLD Apr 2023'!L11+'QLD Apr 2023'!M11)&lt;=('QLD Apr 2023'!L11+'QLD Apr 2023'!M11+'QLD Apr 2023'!N11),((($C$5*E17/'QLD Apr 2023'!AQ11-('QLD Apr 2023'!L11+'QLD Apr 2023'!M11))*'QLD Apr 2023'!Y11/100))*'QLD Apr 2023'!AQ11,('QLD Apr 2023'!N11*'QLD Apr 2023'!Y11/100)*'QLD Apr 2023'!AQ11)),0)</f>
        <v>0</v>
      </c>
      <c r="J17" s="274">
        <f>IF(AND('QLD Apr 2023'!N11&gt;0,'QLD Apr 2023'!O11&gt;0),IF($C$5*E17/'QLD Apr 2023'!AQ11&lt;('QLD Apr 2023'!L11+'QLD Apr 2023'!M11+'QLD Apr 2023'!N11),0,IF(($C$5*E17/'QLD Apr 2023'!AQ11-'QLD Apr 2023'!L11+'QLD Apr 2023'!M11+'QLD Apr 2023'!N11)&lt;=('QLD Apr 2023'!L11+'QLD Apr 2023'!M11+'QLD Apr 2023'!N11+'QLD Apr 2023'!O11),(($C$5*E17/'QLD Apr 2023'!AQ11-('QLD Apr 2023'!L11+'QLD Apr 2023'!M11+'QLD Apr 2023'!N11))*'QLD Apr 2023'!Z11/100)*'QLD Apr 2023'!AQ11,('QLD Apr 2023'!O11*'QLD Apr 2023'!Z11/100)*'QLD Apr 2023'!AQ11)),0)</f>
        <v>0</v>
      </c>
      <c r="K17" s="274">
        <f>IF(AND('QLD Apr 2023'!O11&gt;0,'QLD Apr 2023'!P11&gt;0),IF($C$5*E17/'QLD Apr 2023'!AQ11&lt;('QLD Apr 2023'!L11+'QLD Apr 2023'!M11+'QLD Apr 2023'!N11+'QLD Apr 2023'!O11),0,IF(($C$5*E17/'QLD Apr 2023'!AQ11-'QLD Apr 2023'!L11+'QLD Apr 2023'!M11+'QLD Apr 2023'!N11+'QLD Apr 2023'!O11)&lt;=('QLD Apr 2023'!L11+'QLD Apr 2023'!M11+'QLD Apr 2023'!N11+'QLD Apr 2023'!O11+'QLD Apr 2023'!P11),(($C$5*E17/'QLD Apr 2023'!AQ11-('QLD Apr 2023'!L11+'QLD Apr 2023'!M11+'QLD Apr 2023'!N11+'QLD Apr 2023'!O11))*'QLD Apr 2023'!AA11/100)*'QLD Apr 2023'!AQ11,('QLD Apr 2023'!P11*'QLD Apr 2023'!AA11/100)*'QLD Apr 2023'!AQ11)),0)</f>
        <v>0</v>
      </c>
      <c r="L17" s="274">
        <f>IF(AND('QLD Apr 2023'!P11&gt;0,'QLD Apr 2023'!O11&gt;0),IF(($C$5*E17/'QLD Apr 2023'!AQ11&lt;SUM('QLD Apr 2023'!L11:P11)),(0),($C$5*E17/'QLD Apr 2023'!AQ11-SUM('QLD Apr 2023'!L11:P11))*'QLD Apr 2023'!AB11/100)* 'QLD Apr 2023'!AQ11,IF(AND('QLD Apr 2023'!O11&gt;0,'QLD Apr 2023'!P11=""),IF(($C$5*E17/'QLD Apr 2023'!AQ11&lt; SUM('QLD Apr 2023'!L11:O11)),(0),($C$5*E17/'QLD Apr 2023'!AQ11-SUM('QLD Apr 2023'!L11:O11))*'QLD Apr 2023'!AA11/100)* 'QLD Apr 2023'!AQ11,IF(AND('QLD Apr 2023'!N11&gt;0,'QLD Apr 2023'!O11=""),IF(($C$5*E17/'QLD Apr 2023'!AQ11&lt; SUM('QLD Apr 2023'!L11:N11)),(0),($C$5*E17/'QLD Apr 2023'!AQ11-SUM('QLD Apr 2023'!L11:N11))*'QLD Apr 2023'!Z11/100)* 'QLD Apr 2023'!AQ11,IF(AND('QLD Apr 2023'!M11&gt;0,'QLD Apr 2023'!N11=""),IF(($C$5*E17/'QLD Apr 2023'!AQ11&lt;'QLD Apr 2023'!M11+'QLD Apr 2023'!L11),(0),(($C$5*E17/'QLD Apr 2023'!AQ11-('QLD Apr 2023'!M11+'QLD Apr 2023'!L11))*'QLD Apr 2023'!Y11/100))*'QLD Apr 2023'!AQ11,IF(AND('QLD Apr 2023'!L11&gt;0,'QLD Apr 2023'!M11=""&gt;0),IF(($C$5*E17/'QLD Apr 2023'!AQ11&lt;'QLD Apr 2023'!L11),(0),($C$5*E17/'QLD Apr 2023'!AQ11-'QLD Apr 2023'!L11)*'QLD Apr 2023'!X11/100)*'QLD Apr 2023'!AQ11,0)))))</f>
        <v>0</v>
      </c>
      <c r="M17" s="274">
        <f>IF('QLD Apr 2023'!K11="",($C$5*F17/'QLD Apr 2023'!AR11*'QLD Apr 2023'!AC11/100)*'QLD Apr 2023'!AR11,IF($C$5*F17/'QLD Apr 2023'!AR11&gt;='QLD Apr 2023'!L11,('QLD Apr 2023'!L11*'QLD Apr 2023'!AC11/100)*'QLD Apr 2023'!AR11,($C$5*F17/'QLD Apr 2023'!AR11*'QLD Apr 2023'!AC11/100)*'QLD Apr 2023'!AR11))</f>
        <v>1295.9999999999998</v>
      </c>
      <c r="N17" s="274">
        <f>IF(AND('QLD Apr 2023'!L11&gt;0,'QLD Apr 2023'!M11&gt;0),IF($C$5*F17/'QLD Apr 2023'!AR11&lt;'QLD Apr 2023'!L11,0,IF(($C$5*F17/'QLD Apr 2023'!AR11-'QLD Apr 2023'!L11)&lt;=('QLD Apr 2023'!M11+'QLD Apr 2023'!L11),((($C$5*F17/'QLD Apr 2023'!AR11-'QLD Apr 2023'!L11)*'QLD Apr 2023'!AD11/100))*'QLD Apr 2023'!AR11,((('QLD Apr 2023'!M11)*'QLD Apr 2023'!AD11/100)*'QLD Apr 2023'!AR11))),0)</f>
        <v>504.00000000000011</v>
      </c>
      <c r="O17" s="274">
        <f>IF(AND('QLD Apr 2023'!M11&gt;0,'QLD Apr 2023'!N11&gt;0),IF($C$5*F17/'QLD Apr 2023'!AR11&lt;('QLD Apr 2023'!L11+'QLD Apr 2023'!M11),0,IF(($C$5*F17/'QLD Apr 2023'!AR11-'QLD Apr 2023'!L11+'QLD Apr 2023'!M11)&lt;=('QLD Apr 2023'!L11+'QLD Apr 2023'!M11+'QLD Apr 2023'!N11),((($C$5*F17/'QLD Apr 2023'!AR11-('QLD Apr 2023'!L11+'QLD Apr 2023'!M11))*'QLD Apr 2023'!AE11/100))*'QLD Apr 2023'!AR11,('QLD Apr 2023'!N11*'QLD Apr 2023'!AE11/100)*'QLD Apr 2023'!AR11)),0)</f>
        <v>0</v>
      </c>
      <c r="P17" s="274">
        <f>IF(AND('QLD Apr 2023'!N11&gt;0,'QLD Apr 2023'!O11&gt;0),IF($C$5*F17/'QLD Apr 2023'!AR11&lt;('QLD Apr 2023'!L11+'QLD Apr 2023'!M11+'QLD Apr 2023'!N11),0,IF(($C$5*F17/'QLD Apr 2023'!AR11-'QLD Apr 2023'!L11+'QLD Apr 2023'!M11+'QLD Apr 2023'!N11)&lt;=('QLD Apr 2023'!L11+'QLD Apr 2023'!M11+'QLD Apr 2023'!N11+'QLD Apr 2023'!O11),(($C$5*F17/'QLD Apr 2023'!AR11-('QLD Apr 2023'!L11+'QLD Apr 2023'!M11+'QLD Apr 2023'!N11))*'QLD Apr 2023'!AF11/100)*'QLD Apr 2023'!AR11,('QLD Apr 2023'!O11*'QLD Apr 2023'!AF11/100)*'QLD Apr 2023'!AR11)),0)</f>
        <v>0</v>
      </c>
      <c r="Q17" s="274">
        <f>IF(AND('QLD Apr 2023'!P11&gt;0,'QLD Apr 2023'!P11&gt;0),IF($C$5*F17/'QLD Apr 2023'!AR11&lt;('QLD Apr 2023'!L11+'QLD Apr 2023'!M11+'QLD Apr 2023'!N11+'QLD Apr 2023'!O11),0,IF(($C$5*F17/'QLD Apr 2023'!AR11-'QLD Apr 2023'!L11+'QLD Apr 2023'!M11+'QLD Apr 2023'!N11+'QLD Apr 2023'!O11)&lt;=('QLD Apr 2023'!L11+'QLD Apr 2023'!M11+'QLD Apr 2023'!N11+'QLD Apr 2023'!O11+'QLD Apr 2023'!P11),(($C$5*F17/'QLD Apr 2023'!AR11-('QLD Apr 2023'!L11+'QLD Apr 2023'!M11+'QLD Apr 2023'!N11+'QLD Apr 2023'!O11))*'QLD Apr 2023'!AG11/100)*'QLD Apr 2023'!AR11,('QLD Apr 2023'!P11*'QLD Apr 2023'!AG11/100)*'QLD Apr 2023'!AR11)),0)</f>
        <v>0</v>
      </c>
      <c r="R17" s="274">
        <f>IF(AND('QLD Apr 2023'!P11&gt;0,'QLD Apr 2023'!O11&gt;0),IF(($C$5*F17/'QLD Apr 2023'!AR11&lt;SUM('QLD Apr 2023'!L11:P11)),(0),($C$5*F17/'QLD Apr 2023'!AR11-SUM('QLD Apr 2023'!L11:P11))*'QLD Apr 2023'!AB11/100)* 'QLD Apr 2023'!AR11,IF(AND('QLD Apr 2023'!O11&gt;0,'QLD Apr 2023'!P11=""),IF(($C$5*F17/'QLD Apr 2023'!AR11&lt; SUM('QLD Apr 2023'!L11:O11)),(0),($C$5*F17/'QLD Apr 2023'!AR11-SUM('QLD Apr 2023'!L11:O11))*'QLD Apr 2023'!AG11/100)* 'QLD Apr 2023'!AR11,IF(AND('QLD Apr 2023'!N11&gt;0,'QLD Apr 2023'!O11=""),IF(($C$5*F17/'QLD Apr 2023'!AR11&lt; SUM('QLD Apr 2023'!L11:N11)),(0),($C$5*F17/'QLD Apr 2023'!AR11-SUM('QLD Apr 2023'!L11:N11))*'QLD Apr 2023'!AF11/100)* 'QLD Apr 2023'!AR11,IF(AND('QLD Apr 2023'!M11&gt;0,'QLD Apr 2023'!N11=""),IF(($C$5*F17/'QLD Apr 2023'!AR11&lt;'QLD Apr 2023'!M11+'QLD Apr 2023'!L11),(0),(($C$5*F17/'QLD Apr 2023'!AR11-('QLD Apr 2023'!M11+'QLD Apr 2023'!L11))*'QLD Apr 2023'!AE11/100))*'QLD Apr 2023'!AR11,IF(AND('QLD Apr 2023'!L11&gt;0,'QLD Apr 2023'!M11=""&gt;0),IF(($C$5*F17/'QLD Apr 2023'!AR11&lt;'QLD Apr 2023'!L11),(0),($C$5*F17/'QLD Apr 2023'!AR11-'QLD Apr 2023'!L11)*'QLD Apr 2023'!AD11/100)*'QLD Apr 2023'!AR11,0)))))</f>
        <v>0</v>
      </c>
      <c r="S17" s="276">
        <f t="shared" ref="S17" si="12">SUM(G17:R17)</f>
        <v>3600</v>
      </c>
      <c r="T17" s="201">
        <f t="shared" si="5"/>
        <v>3862.3686363636361</v>
      </c>
      <c r="U17" s="277">
        <f t="shared" si="6"/>
        <v>4248.6054999999997</v>
      </c>
      <c r="V17" s="105">
        <f>'QLD Apr 2023'!AT11</f>
        <v>0</v>
      </c>
      <c r="W17" s="105">
        <f>'QLD Apr 2023'!AU11</f>
        <v>0</v>
      </c>
      <c r="X17" s="105">
        <f>'QLD Apr 2023'!AV11</f>
        <v>0</v>
      </c>
      <c r="Y17" s="105">
        <f>'QLD Apr 2023'!AW11</f>
        <v>0</v>
      </c>
      <c r="Z17" s="278" t="str">
        <f t="shared" si="7"/>
        <v>No discount</v>
      </c>
      <c r="AA17" s="278" t="str">
        <f t="shared" si="8"/>
        <v>Exclusive</v>
      </c>
      <c r="AB17" s="201">
        <f t="shared" si="0"/>
        <v>3862.3686363636361</v>
      </c>
      <c r="AC17" s="201">
        <f t="shared" si="1"/>
        <v>3862.3686363636361</v>
      </c>
      <c r="AD17" s="277">
        <f t="shared" si="2"/>
        <v>4248.6054999999997</v>
      </c>
      <c r="AE17" s="302">
        <f t="shared" si="2"/>
        <v>4248.6054999999997</v>
      </c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</row>
    <row r="18" spans="1:46" ht="20" customHeight="1" thickTop="1" x14ac:dyDescent="0.2">
      <c r="A18" s="316" t="str">
        <f>'QLD Apr 2023'!D12</f>
        <v>Envestra Northern</v>
      </c>
      <c r="B18" s="296" t="str">
        <f>'QLD Apr 2023'!F12</f>
        <v>Origin Energy</v>
      </c>
      <c r="C18" s="179" t="str">
        <f>'QLD Apr 2023'!G12</f>
        <v>Business Go Variable</v>
      </c>
      <c r="D18" s="257">
        <f>365*'QLD Apr 2023'!H12/100</f>
        <v>259.21636363636367</v>
      </c>
      <c r="E18" s="258">
        <f>IF('QLD Apr 2023'!AQ12=3,0.5,IF('QLD Apr 2023'!AQ12=2,0.33,0))</f>
        <v>0.5</v>
      </c>
      <c r="F18" s="258">
        <f t="shared" si="3"/>
        <v>0.5</v>
      </c>
      <c r="G18" s="257">
        <f>IF('QLD Apr 2023'!K12="",($C$5*E18/'QLD Apr 2023'!AQ12*'QLD Apr 2023'!W12/100)*'QLD Apr 2023'!AQ12,IF($C$5*E18/'QLD Apr 2023'!AQ12&gt;='QLD Apr 2023'!L12,('QLD Apr 2023'!L12*'QLD Apr 2023'!W12/100)*'QLD Apr 2023'!AQ12,($C$5*E18/'QLD Apr 2023'!AQ12*'QLD Apr 2023'!W12/100)*'QLD Apr 2023'!AQ12))</f>
        <v>1695.272727272727</v>
      </c>
      <c r="H18" s="257">
        <f>IF(AND('QLD Apr 2023'!L12&gt;0,'QLD Apr 2023'!M12&gt;0),IF($C$5*E18/'QLD Apr 2023'!AQ12&lt;'QLD Apr 2023'!L12,0,IF(($C$5*E18/'QLD Apr 2023'!AQ12-'QLD Apr 2023'!L12)&lt;=('QLD Apr 2023'!M12+'QLD Apr 2023'!L12),((($C$5*E18/'QLD Apr 2023'!AQ12-'QLD Apr 2023'!L12)*'QLD Apr 2023'!X12/100))*'QLD Apr 2023'!AQ12,((('QLD Apr 2023'!M12)*'QLD Apr 2023'!X12/100)*'QLD Apr 2023'!AQ12))),0)</f>
        <v>565.09090909090924</v>
      </c>
      <c r="I18" s="257">
        <f>IF(AND('QLD Apr 2023'!M12&gt;0,'QLD Apr 2023'!N12&gt;0),IF($C$5*E18/'QLD Apr 2023'!AQ12&lt;('QLD Apr 2023'!L12+'QLD Apr 2023'!M12),0,IF(($C$5*E18/'QLD Apr 2023'!AQ12-'QLD Apr 2023'!L12+'QLD Apr 2023'!M12)&lt;=('QLD Apr 2023'!L12+'QLD Apr 2023'!M12+'QLD Apr 2023'!N12),((($C$5*E18/'QLD Apr 2023'!AQ12-('QLD Apr 2023'!L12+'QLD Apr 2023'!M12))*'QLD Apr 2023'!Y12/100))*'QLD Apr 2023'!AQ12,('QLD Apr 2023'!N12*'QLD Apr 2023'!Y12/100)*'QLD Apr 2023'!AQ12)),0)</f>
        <v>0</v>
      </c>
      <c r="J18" s="257">
        <f>IF(AND('QLD Apr 2023'!N12&gt;0,'QLD Apr 2023'!O12&gt;0),IF($C$5*E18/'QLD Apr 2023'!AQ12&lt;('QLD Apr 2023'!L12+'QLD Apr 2023'!M12+'QLD Apr 2023'!N12),0,IF(($C$5*E18/'QLD Apr 2023'!AQ12-'QLD Apr 2023'!L12+'QLD Apr 2023'!M12+'QLD Apr 2023'!N12)&lt;=('QLD Apr 2023'!L12+'QLD Apr 2023'!M12+'QLD Apr 2023'!N12+'QLD Apr 2023'!O12),(($C$5*E18/'QLD Apr 2023'!AQ12-('QLD Apr 2023'!L12+'QLD Apr 2023'!M12+'QLD Apr 2023'!N12))*'QLD Apr 2023'!Z12/100)*'QLD Apr 2023'!AQ12,('QLD Apr 2023'!O12*'QLD Apr 2023'!Z12/100)*'QLD Apr 2023'!AQ12)),0)</f>
        <v>0</v>
      </c>
      <c r="K18" s="257">
        <f>IF(AND('QLD Apr 2023'!O12&gt;0,'QLD Apr 2023'!P12&gt;0),IF($C$5*E18/'QLD Apr 2023'!AQ12&lt;('QLD Apr 2023'!L12+'QLD Apr 2023'!M12+'QLD Apr 2023'!N12+'QLD Apr 2023'!O12),0,IF(($C$5*E18/'QLD Apr 2023'!AQ12-'QLD Apr 2023'!L12+'QLD Apr 2023'!M12+'QLD Apr 2023'!N12+'QLD Apr 2023'!O12)&lt;=('QLD Apr 2023'!L12+'QLD Apr 2023'!M12+'QLD Apr 2023'!N12+'QLD Apr 2023'!O12+'QLD Apr 2023'!P12),(($C$5*E18/'QLD Apr 2023'!AQ12-('QLD Apr 2023'!L12+'QLD Apr 2023'!M12+'QLD Apr 2023'!N12+'QLD Apr 2023'!O12))*'QLD Apr 2023'!AA12/100)*'QLD Apr 2023'!AQ12,('QLD Apr 2023'!P12*'QLD Apr 2023'!AA12/100)*'QLD Apr 2023'!AQ12)),0)</f>
        <v>0</v>
      </c>
      <c r="L18" s="257">
        <f>IF(AND('QLD Apr 2023'!P12&gt;0,'QLD Apr 2023'!O12&gt;0),IF(($C$5*E18/'QLD Apr 2023'!AQ12&lt;SUM('QLD Apr 2023'!L12:P12)),(0),($C$5*E18/'QLD Apr 2023'!AQ12-SUM('QLD Apr 2023'!L12:P12))*'QLD Apr 2023'!AB12/100)* 'QLD Apr 2023'!AQ12,IF(AND('QLD Apr 2023'!O12&gt;0,'QLD Apr 2023'!P12=""),IF(($C$5*E18/'QLD Apr 2023'!AQ12&lt; SUM('QLD Apr 2023'!L12:O12)),(0),($C$5*E18/'QLD Apr 2023'!AQ12-SUM('QLD Apr 2023'!L12:O12))*'QLD Apr 2023'!AA12/100)* 'QLD Apr 2023'!AQ12,IF(AND('QLD Apr 2023'!N12&gt;0,'QLD Apr 2023'!O12=""),IF(($C$5*E18/'QLD Apr 2023'!AQ12&lt; SUM('QLD Apr 2023'!L12:N12)),(0),($C$5*E18/'QLD Apr 2023'!AQ12-SUM('QLD Apr 2023'!L12:N12))*'QLD Apr 2023'!Z12/100)* 'QLD Apr 2023'!AQ12,IF(AND('QLD Apr 2023'!M12&gt;0,'QLD Apr 2023'!N12=""),IF(($C$5*E18/'QLD Apr 2023'!AQ12&lt;'QLD Apr 2023'!M12+'QLD Apr 2023'!L12),(0),(($C$5*E18/'QLD Apr 2023'!AQ12-('QLD Apr 2023'!M12+'QLD Apr 2023'!L12))*'QLD Apr 2023'!Y12/100))*'QLD Apr 2023'!AQ12,IF(AND('QLD Apr 2023'!L12&gt;0,'QLD Apr 2023'!M12=""&gt;0),IF(($C$5*E18/'QLD Apr 2023'!AQ12&lt;'QLD Apr 2023'!L12),(0),($C$5*E18/'QLD Apr 2023'!AQ12-'QLD Apr 2023'!L12)*'QLD Apr 2023'!X12/100)*'QLD Apr 2023'!AQ12,0)))))</f>
        <v>0</v>
      </c>
      <c r="M18" s="257">
        <f>IF('QLD Apr 2023'!K12="",($C$5*F18/'QLD Apr 2023'!AR12*'QLD Apr 2023'!AC12/100)*'QLD Apr 2023'!AR12,IF($C$5*F18/'QLD Apr 2023'!AR12&gt;='QLD Apr 2023'!L12,('QLD Apr 2023'!L12*'QLD Apr 2023'!AC12/100)*'QLD Apr 2023'!AR12,($C$5*F18/'QLD Apr 2023'!AR12*'QLD Apr 2023'!AC12/100)*'QLD Apr 2023'!AR12))</f>
        <v>1695.272727272727</v>
      </c>
      <c r="N18" s="257">
        <f>IF(AND('QLD Apr 2023'!L12&gt;0,'QLD Apr 2023'!M12&gt;0),IF($C$5*F18/'QLD Apr 2023'!AR12&lt;'QLD Apr 2023'!L12,0,IF(($C$5*F18/'QLD Apr 2023'!AR12-'QLD Apr 2023'!L12)&lt;=('QLD Apr 2023'!M12+'QLD Apr 2023'!L12),((($C$5*F18/'QLD Apr 2023'!AR12-'QLD Apr 2023'!L12)*'QLD Apr 2023'!AD12/100))*'QLD Apr 2023'!AR12,((('QLD Apr 2023'!M12)*'QLD Apr 2023'!AD12/100)*'QLD Apr 2023'!AR12))),0)</f>
        <v>565.09090909090924</v>
      </c>
      <c r="O18" s="257">
        <f>IF(AND('QLD Apr 2023'!M12&gt;0,'QLD Apr 2023'!N12&gt;0),IF($C$5*F18/'QLD Apr 2023'!AR12&lt;('QLD Apr 2023'!L12+'QLD Apr 2023'!M12),0,IF(($C$5*F18/'QLD Apr 2023'!AR12-'QLD Apr 2023'!L12+'QLD Apr 2023'!M12)&lt;=('QLD Apr 2023'!L12+'QLD Apr 2023'!M12+'QLD Apr 2023'!N12),((($C$5*F18/'QLD Apr 2023'!AR12-('QLD Apr 2023'!L12+'QLD Apr 2023'!M12))*'QLD Apr 2023'!AE12/100))*'QLD Apr 2023'!AR12,('QLD Apr 2023'!N12*'QLD Apr 2023'!AE12/100)*'QLD Apr 2023'!AR12)),0)</f>
        <v>0</v>
      </c>
      <c r="P18" s="257">
        <f>IF(AND('QLD Apr 2023'!N12&gt;0,'QLD Apr 2023'!O12&gt;0),IF($C$5*F18/'QLD Apr 2023'!AR12&lt;('QLD Apr 2023'!L12+'QLD Apr 2023'!M12+'QLD Apr 2023'!N12),0,IF(($C$5*F18/'QLD Apr 2023'!AR12-'QLD Apr 2023'!L12+'QLD Apr 2023'!M12+'QLD Apr 2023'!N12)&lt;=('QLD Apr 2023'!L12+'QLD Apr 2023'!M12+'QLD Apr 2023'!N12+'QLD Apr 2023'!O12),(($C$5*F18/'QLD Apr 2023'!AR12-('QLD Apr 2023'!L12+'QLD Apr 2023'!M12+'QLD Apr 2023'!N12))*'QLD Apr 2023'!AF12/100)*'QLD Apr 2023'!AR12,('QLD Apr 2023'!O12*'QLD Apr 2023'!AF12/100)*'QLD Apr 2023'!AR12)),0)</f>
        <v>0</v>
      </c>
      <c r="Q18" s="257">
        <f>IF(AND('QLD Apr 2023'!P12&gt;0,'QLD Apr 2023'!P12&gt;0),IF($C$5*F18/'QLD Apr 2023'!AR12&lt;('QLD Apr 2023'!L12+'QLD Apr 2023'!M12+'QLD Apr 2023'!N12+'QLD Apr 2023'!O12),0,IF(($C$5*F18/'QLD Apr 2023'!AR12-'QLD Apr 2023'!L12+'QLD Apr 2023'!M12+'QLD Apr 2023'!N12+'QLD Apr 2023'!O12)&lt;=('QLD Apr 2023'!L12+'QLD Apr 2023'!M12+'QLD Apr 2023'!N12+'QLD Apr 2023'!O12+'QLD Apr 2023'!P12),(($C$5*F18/'QLD Apr 2023'!AR12-('QLD Apr 2023'!L12+'QLD Apr 2023'!M12+'QLD Apr 2023'!N12+'QLD Apr 2023'!O12))*'QLD Apr 2023'!AG12/100)*'QLD Apr 2023'!AR12,('QLD Apr 2023'!P12*'QLD Apr 2023'!AG12/100)*'QLD Apr 2023'!AR12)),0)</f>
        <v>0</v>
      </c>
      <c r="R18" s="257">
        <f>IF(AND('QLD Apr 2023'!P12&gt;0,'QLD Apr 2023'!O12&gt;0),IF(($C$5*F18/'QLD Apr 2023'!AR12&lt;SUM('QLD Apr 2023'!L12:P12)),(0),($C$5*F18/'QLD Apr 2023'!AR12-SUM('QLD Apr 2023'!L12:P12))*'QLD Apr 2023'!AB12/100)* 'QLD Apr 2023'!AR12,IF(AND('QLD Apr 2023'!O12&gt;0,'QLD Apr 2023'!P12=""),IF(($C$5*F18/'QLD Apr 2023'!AR12&lt; SUM('QLD Apr 2023'!L12:O12)),(0),($C$5*F18/'QLD Apr 2023'!AR12-SUM('QLD Apr 2023'!L12:O12))*'QLD Apr 2023'!AG12/100)* 'QLD Apr 2023'!AR12,IF(AND('QLD Apr 2023'!N12&gt;0,'QLD Apr 2023'!O12=""),IF(($C$5*F18/'QLD Apr 2023'!AR12&lt; SUM('QLD Apr 2023'!L12:N12)),(0),($C$5*F18/'QLD Apr 2023'!AR12-SUM('QLD Apr 2023'!L12:N12))*'QLD Apr 2023'!AF12/100)* 'QLD Apr 2023'!AR12,IF(AND('QLD Apr 2023'!M12&gt;0,'QLD Apr 2023'!N12=""),IF(($C$5*F18/'QLD Apr 2023'!AR12&lt;'QLD Apr 2023'!M12+'QLD Apr 2023'!L12),(0),(($C$5*F18/'QLD Apr 2023'!AR12-('QLD Apr 2023'!M12+'QLD Apr 2023'!L12))*'QLD Apr 2023'!AE12/100))*'QLD Apr 2023'!AR12,IF(AND('QLD Apr 2023'!L12&gt;0,'QLD Apr 2023'!M12=""&gt;0),IF(($C$5*F18/'QLD Apr 2023'!AR12&lt;'QLD Apr 2023'!L12),(0),($C$5*F18/'QLD Apr 2023'!AR12-'QLD Apr 2023'!L12)*'QLD Apr 2023'!AD12/100)*'QLD Apr 2023'!AR12,0)))))</f>
        <v>0</v>
      </c>
      <c r="S18" s="168">
        <f t="shared" si="4"/>
        <v>4520.7272727272721</v>
      </c>
      <c r="T18" s="170">
        <f t="shared" si="5"/>
        <v>4779.943636363636</v>
      </c>
      <c r="U18" s="259">
        <f t="shared" si="6"/>
        <v>5257.9380000000001</v>
      </c>
      <c r="V18" s="63">
        <f>'QLD Apr 2023'!AT12</f>
        <v>0</v>
      </c>
      <c r="W18" s="63">
        <f>'QLD Apr 2023'!AU12</f>
        <v>0</v>
      </c>
      <c r="X18" s="63">
        <f>'QLD Apr 2023'!AV12</f>
        <v>0</v>
      </c>
      <c r="Y18" s="63">
        <f>'QLD Apr 2023'!AW12</f>
        <v>0</v>
      </c>
      <c r="Z18" s="260" t="str">
        <f t="shared" si="7"/>
        <v>No discount</v>
      </c>
      <c r="AA18" s="260" t="str">
        <f t="shared" si="8"/>
        <v>Inclusive</v>
      </c>
      <c r="AB18" s="170">
        <f t="shared" si="0"/>
        <v>4779.943636363636</v>
      </c>
      <c r="AC18" s="170">
        <f t="shared" si="1"/>
        <v>4779.943636363636</v>
      </c>
      <c r="AD18" s="259">
        <f t="shared" si="2"/>
        <v>5257.9380000000001</v>
      </c>
      <c r="AE18" s="301">
        <f t="shared" si="2"/>
        <v>5257.9380000000001</v>
      </c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</row>
    <row r="19" spans="1:46" ht="20" customHeight="1" thickBot="1" x14ac:dyDescent="0.25">
      <c r="A19" s="317"/>
      <c r="B19" s="273" t="str">
        <f>'QLD Apr 2023'!F13</f>
        <v>Covau</v>
      </c>
      <c r="C19" s="180" t="str">
        <f>'QLD Apr 2023'!G13</f>
        <v>Freedom</v>
      </c>
      <c r="D19" s="274">
        <f>365*'QLD Apr 2023'!H13/100</f>
        <v>260.57681818181823</v>
      </c>
      <c r="E19" s="275">
        <f>IF('QLD Apr 2023'!AQ13=3,0.5,IF('QLD Apr 2023'!AQ13=2,0.33,0))</f>
        <v>0.5</v>
      </c>
      <c r="F19" s="275">
        <f t="shared" si="3"/>
        <v>0.5</v>
      </c>
      <c r="G19" s="274">
        <f>IF('QLD Apr 2023'!K13="",($C$5*E19/'QLD Apr 2023'!AQ13*'QLD Apr 2023'!W13/100)*'QLD Apr 2023'!AQ13,IF($C$5*E19/'QLD Apr 2023'!AQ13&gt;='QLD Apr 2023'!L13,('QLD Apr 2023'!L13*'QLD Apr 2023'!W13/100)*'QLD Apr 2023'!AQ13,($C$5*E19/'QLD Apr 2023'!AQ13*'QLD Apr 2023'!W13/100)*'QLD Apr 2023'!AQ13))</f>
        <v>1479.2727272727273</v>
      </c>
      <c r="H19" s="274">
        <f>IF(AND('QLD Apr 2023'!L13&gt;0,'QLD Apr 2023'!M13&gt;0),IF($C$5*E19/'QLD Apr 2023'!AQ13&lt;'QLD Apr 2023'!L13,0,IF(($C$5*E19/'QLD Apr 2023'!AQ13-'QLD Apr 2023'!L13)&lt;=('QLD Apr 2023'!M13+'QLD Apr 2023'!L13),((($C$5*E19/'QLD Apr 2023'!AQ13-'QLD Apr 2023'!L13)*'QLD Apr 2023'!X13/100))*'QLD Apr 2023'!AQ13,((('QLD Apr 2023'!M13)*'QLD Apr 2023'!X13/100)*'QLD Apr 2023'!AQ13))),0)</f>
        <v>506.54545454545462</v>
      </c>
      <c r="I19" s="274">
        <f>IF(AND('QLD Apr 2023'!M13&gt;0,'QLD Apr 2023'!N13&gt;0),IF($C$5*E19/'QLD Apr 2023'!AQ13&lt;('QLD Apr 2023'!L13+'QLD Apr 2023'!M13),0,IF(($C$5*E19/'QLD Apr 2023'!AQ13-'QLD Apr 2023'!L13+'QLD Apr 2023'!M13)&lt;=('QLD Apr 2023'!L13+'QLD Apr 2023'!M13+'QLD Apr 2023'!N13),((($C$5*E19/'QLD Apr 2023'!AQ13-('QLD Apr 2023'!L13+'QLD Apr 2023'!M13))*'QLD Apr 2023'!Y13/100))*'QLD Apr 2023'!AQ13,('QLD Apr 2023'!N13*'QLD Apr 2023'!Y13/100)*'QLD Apr 2023'!AQ13)),0)</f>
        <v>0</v>
      </c>
      <c r="J19" s="274">
        <f>IF(AND('QLD Apr 2023'!N13&gt;0,'QLD Apr 2023'!O13&gt;0),IF($C$5*E19/'QLD Apr 2023'!AQ13&lt;('QLD Apr 2023'!L13+'QLD Apr 2023'!M13+'QLD Apr 2023'!N13),0,IF(($C$5*E19/'QLD Apr 2023'!AQ13-'QLD Apr 2023'!L13+'QLD Apr 2023'!M13+'QLD Apr 2023'!N13)&lt;=('QLD Apr 2023'!L13+'QLD Apr 2023'!M13+'QLD Apr 2023'!N13+'QLD Apr 2023'!O13),(($C$5*E19/'QLD Apr 2023'!AQ13-('QLD Apr 2023'!L13+'QLD Apr 2023'!M13+'QLD Apr 2023'!N13))*'QLD Apr 2023'!Z13/100)*'QLD Apr 2023'!AQ13,('QLD Apr 2023'!O13*'QLD Apr 2023'!Z13/100)*'QLD Apr 2023'!AQ13)),0)</f>
        <v>0</v>
      </c>
      <c r="K19" s="274">
        <f>IF(AND('QLD Apr 2023'!O13&gt;0,'QLD Apr 2023'!P13&gt;0),IF($C$5*E19/'QLD Apr 2023'!AQ13&lt;('QLD Apr 2023'!L13+'QLD Apr 2023'!M13+'QLD Apr 2023'!N13+'QLD Apr 2023'!O13),0,IF(($C$5*E19/'QLD Apr 2023'!AQ13-'QLD Apr 2023'!L13+'QLD Apr 2023'!M13+'QLD Apr 2023'!N13+'QLD Apr 2023'!O13)&lt;=('QLD Apr 2023'!L13+'QLD Apr 2023'!M13+'QLD Apr 2023'!N13+'QLD Apr 2023'!O13+'QLD Apr 2023'!P13),(($C$5*E19/'QLD Apr 2023'!AQ13-('QLD Apr 2023'!L13+'QLD Apr 2023'!M13+'QLD Apr 2023'!N13+'QLD Apr 2023'!O13))*'QLD Apr 2023'!AA13/100)*'QLD Apr 2023'!AQ13,('QLD Apr 2023'!P13*'QLD Apr 2023'!AA13/100)*'QLD Apr 2023'!AQ13)),0)</f>
        <v>0</v>
      </c>
      <c r="L19" s="274">
        <f>IF(AND('QLD Apr 2023'!P13&gt;0,'QLD Apr 2023'!O13&gt;0),IF(($C$5*E19/'QLD Apr 2023'!AQ13&lt;SUM('QLD Apr 2023'!L13:P13)),(0),($C$5*E19/'QLD Apr 2023'!AQ13-SUM('QLD Apr 2023'!L13:P13))*'QLD Apr 2023'!AB13/100)* 'QLD Apr 2023'!AQ13,IF(AND('QLD Apr 2023'!O13&gt;0,'QLD Apr 2023'!P13=""),IF(($C$5*E19/'QLD Apr 2023'!AQ13&lt; SUM('QLD Apr 2023'!L13:O13)),(0),($C$5*E19/'QLD Apr 2023'!AQ13-SUM('QLD Apr 2023'!L13:O13))*'QLD Apr 2023'!AA13/100)* 'QLD Apr 2023'!AQ13,IF(AND('QLD Apr 2023'!N13&gt;0,'QLD Apr 2023'!O13=""),IF(($C$5*E19/'QLD Apr 2023'!AQ13&lt; SUM('QLD Apr 2023'!L13:N13)),(0),($C$5*E19/'QLD Apr 2023'!AQ13-SUM('QLD Apr 2023'!L13:N13))*'QLD Apr 2023'!Z13/100)* 'QLD Apr 2023'!AQ13,IF(AND('QLD Apr 2023'!M13&gt;0,'QLD Apr 2023'!N13=""),IF(($C$5*E19/'QLD Apr 2023'!AQ13&lt;'QLD Apr 2023'!M13+'QLD Apr 2023'!L13),(0),(($C$5*E19/'QLD Apr 2023'!AQ13-('QLD Apr 2023'!M13+'QLD Apr 2023'!L13))*'QLD Apr 2023'!Y13/100))*'QLD Apr 2023'!AQ13,IF(AND('QLD Apr 2023'!L13&gt;0,'QLD Apr 2023'!M13=""&gt;0),IF(($C$5*E19/'QLD Apr 2023'!AQ13&lt;'QLD Apr 2023'!L13),(0),($C$5*E19/'QLD Apr 2023'!AQ13-'QLD Apr 2023'!L13)*'QLD Apr 2023'!X13/100)*'QLD Apr 2023'!AQ13,0)))))</f>
        <v>0</v>
      </c>
      <c r="M19" s="274">
        <f>IF('QLD Apr 2023'!K13="",($C$5*F19/'QLD Apr 2023'!AR13*'QLD Apr 2023'!AC13/100)*'QLD Apr 2023'!AR13,IF($C$5*F19/'QLD Apr 2023'!AR13&gt;='QLD Apr 2023'!L13,('QLD Apr 2023'!L13*'QLD Apr 2023'!AC13/100)*'QLD Apr 2023'!AR13,($C$5*F19/'QLD Apr 2023'!AR13*'QLD Apr 2023'!AC13/100)*'QLD Apr 2023'!AR13))</f>
        <v>1479.2727272727273</v>
      </c>
      <c r="N19" s="274">
        <f>IF(AND('QLD Apr 2023'!L13&gt;0,'QLD Apr 2023'!M13&gt;0),IF($C$5*F19/'QLD Apr 2023'!AR13&lt;'QLD Apr 2023'!L13,0,IF(($C$5*F19/'QLD Apr 2023'!AR13-'QLD Apr 2023'!L13)&lt;=('QLD Apr 2023'!M13+'QLD Apr 2023'!L13),((($C$5*F19/'QLD Apr 2023'!AR13-'QLD Apr 2023'!L13)*'QLD Apr 2023'!AD13/100))*'QLD Apr 2023'!AR13,((('QLD Apr 2023'!M13)*'QLD Apr 2023'!AD13/100)*'QLD Apr 2023'!AR13))),0)</f>
        <v>506.54545454545462</v>
      </c>
      <c r="O19" s="274">
        <f>IF(AND('QLD Apr 2023'!M13&gt;0,'QLD Apr 2023'!N13&gt;0),IF($C$5*F19/'QLD Apr 2023'!AR13&lt;('QLD Apr 2023'!L13+'QLD Apr 2023'!M13),0,IF(($C$5*F19/'QLD Apr 2023'!AR13-'QLD Apr 2023'!L13+'QLD Apr 2023'!M13)&lt;=('QLD Apr 2023'!L13+'QLD Apr 2023'!M13+'QLD Apr 2023'!N13),((($C$5*F19/'QLD Apr 2023'!AR13-('QLD Apr 2023'!L13+'QLD Apr 2023'!M13))*'QLD Apr 2023'!AE13/100))*'QLD Apr 2023'!AR13,('QLD Apr 2023'!N13*'QLD Apr 2023'!AE13/100)*'QLD Apr 2023'!AR13)),0)</f>
        <v>0</v>
      </c>
      <c r="P19" s="274">
        <f>IF(AND('QLD Apr 2023'!N13&gt;0,'QLD Apr 2023'!O13&gt;0),IF($C$5*F19/'QLD Apr 2023'!AR13&lt;('QLD Apr 2023'!L13+'QLD Apr 2023'!M13+'QLD Apr 2023'!N13),0,IF(($C$5*F19/'QLD Apr 2023'!AR13-'QLD Apr 2023'!L13+'QLD Apr 2023'!M13+'QLD Apr 2023'!N13)&lt;=('QLD Apr 2023'!L13+'QLD Apr 2023'!M13+'QLD Apr 2023'!N13+'QLD Apr 2023'!O13),(($C$5*F19/'QLD Apr 2023'!AR13-('QLD Apr 2023'!L13+'QLD Apr 2023'!M13+'QLD Apr 2023'!N13))*'QLD Apr 2023'!AF13/100)*'QLD Apr 2023'!AR13,('QLD Apr 2023'!O13*'QLD Apr 2023'!AF13/100)*'QLD Apr 2023'!AR13)),0)</f>
        <v>0</v>
      </c>
      <c r="Q19" s="274">
        <f>IF(AND('QLD Apr 2023'!P13&gt;0,'QLD Apr 2023'!P13&gt;0),IF($C$5*F19/'QLD Apr 2023'!AR13&lt;('QLD Apr 2023'!L13+'QLD Apr 2023'!M13+'QLD Apr 2023'!N13+'QLD Apr 2023'!O13),0,IF(($C$5*F19/'QLD Apr 2023'!AR13-'QLD Apr 2023'!L13+'QLD Apr 2023'!M13+'QLD Apr 2023'!N13+'QLD Apr 2023'!O13)&lt;=('QLD Apr 2023'!L13+'QLD Apr 2023'!M13+'QLD Apr 2023'!N13+'QLD Apr 2023'!O13+'QLD Apr 2023'!P13),(($C$5*F19/'QLD Apr 2023'!AR13-('QLD Apr 2023'!L13+'QLD Apr 2023'!M13+'QLD Apr 2023'!N13+'QLD Apr 2023'!O13))*'QLD Apr 2023'!AG13/100)*'QLD Apr 2023'!AR13,('QLD Apr 2023'!P13*'QLD Apr 2023'!AG13/100)*'QLD Apr 2023'!AR13)),0)</f>
        <v>0</v>
      </c>
      <c r="R19" s="274">
        <f>IF(AND('QLD Apr 2023'!P13&gt;0,'QLD Apr 2023'!O13&gt;0),IF(($C$5*F19/'QLD Apr 2023'!AR13&lt;SUM('QLD Apr 2023'!L13:P13)),(0),($C$5*F19/'QLD Apr 2023'!AR13-SUM('QLD Apr 2023'!L13:P13))*'QLD Apr 2023'!AB13/100)* 'QLD Apr 2023'!AR13,IF(AND('QLD Apr 2023'!O13&gt;0,'QLD Apr 2023'!P13=""),IF(($C$5*F19/'QLD Apr 2023'!AR13&lt; SUM('QLD Apr 2023'!L13:O13)),(0),($C$5*F19/'QLD Apr 2023'!AR13-SUM('QLD Apr 2023'!L13:O13))*'QLD Apr 2023'!AG13/100)* 'QLD Apr 2023'!AR13,IF(AND('QLD Apr 2023'!N13&gt;0,'QLD Apr 2023'!O13=""),IF(($C$5*F19/'QLD Apr 2023'!AR13&lt; SUM('QLD Apr 2023'!L13:N13)),(0),($C$5*F19/'QLD Apr 2023'!AR13-SUM('QLD Apr 2023'!L13:N13))*'QLD Apr 2023'!AF13/100)* 'QLD Apr 2023'!AR13,IF(AND('QLD Apr 2023'!M13&gt;0,'QLD Apr 2023'!N13=""),IF(($C$5*F19/'QLD Apr 2023'!AR13&lt;'QLD Apr 2023'!M13+'QLD Apr 2023'!L13),(0),(($C$5*F19/'QLD Apr 2023'!AR13-('QLD Apr 2023'!M13+'QLD Apr 2023'!L13))*'QLD Apr 2023'!AE13/100))*'QLD Apr 2023'!AR13,IF(AND('QLD Apr 2023'!L13&gt;0,'QLD Apr 2023'!M13=""&gt;0),IF(($C$5*F19/'QLD Apr 2023'!AR13&lt;'QLD Apr 2023'!L13),(0),($C$5*F19/'QLD Apr 2023'!AR13-'QLD Apr 2023'!L13)*'QLD Apr 2023'!AD13/100)*'QLD Apr 2023'!AR13,0)))))</f>
        <v>0</v>
      </c>
      <c r="S19" s="276">
        <f t="shared" ref="S19" si="13">SUM(G19:R19)</f>
        <v>3971.6363636363635</v>
      </c>
      <c r="T19" s="201">
        <f t="shared" si="5"/>
        <v>4232.2131818181815</v>
      </c>
      <c r="U19" s="277">
        <f t="shared" si="6"/>
        <v>4655.4345000000003</v>
      </c>
      <c r="V19" s="105">
        <f>'QLD Apr 2023'!AT13</f>
        <v>0</v>
      </c>
      <c r="W19" s="105">
        <f>'QLD Apr 2023'!AU13</f>
        <v>0</v>
      </c>
      <c r="X19" s="105">
        <f>'QLD Apr 2023'!AV13</f>
        <v>0</v>
      </c>
      <c r="Y19" s="105">
        <f>'QLD Apr 2023'!AW13</f>
        <v>0</v>
      </c>
      <c r="Z19" s="278" t="str">
        <f t="shared" si="7"/>
        <v>No discount</v>
      </c>
      <c r="AA19" s="278" t="str">
        <f t="shared" si="8"/>
        <v>Exclusive</v>
      </c>
      <c r="AB19" s="201">
        <f t="shared" si="0"/>
        <v>4232.2131818181815</v>
      </c>
      <c r="AC19" s="201">
        <f t="shared" si="1"/>
        <v>4232.2131818181815</v>
      </c>
      <c r="AD19" s="277">
        <f t="shared" si="2"/>
        <v>4655.4345000000003</v>
      </c>
      <c r="AE19" s="302">
        <f t="shared" si="2"/>
        <v>4655.4345000000003</v>
      </c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</row>
    <row r="20" spans="1:46" ht="20" customHeight="1" thickTop="1" x14ac:dyDescent="0.2">
      <c r="A20" s="314" t="str">
        <f>'QLD Apr 2023'!D14</f>
        <v>Envestra Wide Bay</v>
      </c>
      <c r="B20" s="179" t="str">
        <f>'QLD Apr 2023'!F14</f>
        <v>Origin Energy</v>
      </c>
      <c r="C20" s="179" t="str">
        <f>'QLD Apr 2023'!G14</f>
        <v>Business Go Variable</v>
      </c>
      <c r="D20" s="257">
        <f>365*'QLD Apr 2023'!H14/100</f>
        <v>202.93999999999997</v>
      </c>
      <c r="E20" s="258">
        <f>IF('QLD Apr 2023'!AQ14=3,0.5,IF('QLD Apr 2023'!AQ14=2,0.33,0))</f>
        <v>0.5</v>
      </c>
      <c r="F20" s="258">
        <f t="shared" si="3"/>
        <v>0.5</v>
      </c>
      <c r="G20" s="257">
        <f>IF('QLD Apr 2023'!K14="",($C$5*E20/'QLD Apr 2023'!AQ14*'QLD Apr 2023'!W14/100)*'QLD Apr 2023'!AQ14,IF($C$5*E20/'QLD Apr 2023'!AQ14&gt;='QLD Apr 2023'!L14,('QLD Apr 2023'!L14*'QLD Apr 2023'!W14/100)*'QLD Apr 2023'!AQ14,($C$5*E20/'QLD Apr 2023'!AQ14*'QLD Apr 2023'!W14/100)*'QLD Apr 2023'!AQ14))</f>
        <v>2045.4545454545455</v>
      </c>
      <c r="H20" s="257">
        <f>IF(AND('QLD Apr 2023'!L14&gt;0,'QLD Apr 2023'!M14&gt;0),IF($C$5*E20/'QLD Apr 2023'!AQ14&lt;'QLD Apr 2023'!L14,0,IF(($C$5*E20/'QLD Apr 2023'!AQ14-'QLD Apr 2023'!L14)&lt;=('QLD Apr 2023'!M14+'QLD Apr 2023'!L14),((($C$5*E20/'QLD Apr 2023'!AQ14-'QLD Apr 2023'!L14)*'QLD Apr 2023'!X14/100))*'QLD Apr 2023'!AQ14,((('QLD Apr 2023'!M14)*'QLD Apr 2023'!X14/100)*'QLD Apr 2023'!AQ14))),0)</f>
        <v>0</v>
      </c>
      <c r="I20" s="257">
        <f>IF(AND('QLD Apr 2023'!M14&gt;0,'QLD Apr 2023'!N14&gt;0),IF($C$5*E20/'QLD Apr 2023'!AQ14&lt;('QLD Apr 2023'!L14+'QLD Apr 2023'!M14),0,IF(($C$5*E20/'QLD Apr 2023'!AQ14-'QLD Apr 2023'!L14+'QLD Apr 2023'!M14)&lt;=('QLD Apr 2023'!L14+'QLD Apr 2023'!M14+'QLD Apr 2023'!N14),((($C$5*E20/'QLD Apr 2023'!AQ14-('QLD Apr 2023'!L14+'QLD Apr 2023'!M14))*'QLD Apr 2023'!Y14/100))*'QLD Apr 2023'!AQ14,('QLD Apr 2023'!N14*'QLD Apr 2023'!Y14/100)*'QLD Apr 2023'!AQ14)),0)</f>
        <v>0</v>
      </c>
      <c r="J20" s="257">
        <f>IF(AND('QLD Apr 2023'!N14&gt;0,'QLD Apr 2023'!O14&gt;0),IF($C$5*E20/'QLD Apr 2023'!AQ14&lt;('QLD Apr 2023'!L14+'QLD Apr 2023'!M14+'QLD Apr 2023'!N14),0,IF(($C$5*E20/'QLD Apr 2023'!AQ14-'QLD Apr 2023'!L14+'QLD Apr 2023'!M14+'QLD Apr 2023'!N14)&lt;=('QLD Apr 2023'!L14+'QLD Apr 2023'!M14+'QLD Apr 2023'!N14+'QLD Apr 2023'!O14),(($C$5*E20/'QLD Apr 2023'!AQ14-('QLD Apr 2023'!L14+'QLD Apr 2023'!M14+'QLD Apr 2023'!N14))*'QLD Apr 2023'!Z14/100)*'QLD Apr 2023'!AQ14,('QLD Apr 2023'!O14*'QLD Apr 2023'!Z14/100)*'QLD Apr 2023'!AQ14)),0)</f>
        <v>0</v>
      </c>
      <c r="K20" s="257">
        <f>IF(AND('QLD Apr 2023'!O14&gt;0,'QLD Apr 2023'!P14&gt;0),IF($C$5*E20/'QLD Apr 2023'!AQ14&lt;('QLD Apr 2023'!L14+'QLD Apr 2023'!M14+'QLD Apr 2023'!N14+'QLD Apr 2023'!O14),0,IF(($C$5*E20/'QLD Apr 2023'!AQ14-'QLD Apr 2023'!L14+'QLD Apr 2023'!M14+'QLD Apr 2023'!N14+'QLD Apr 2023'!O14)&lt;=('QLD Apr 2023'!L14+'QLD Apr 2023'!M14+'QLD Apr 2023'!N14+'QLD Apr 2023'!O14+'QLD Apr 2023'!P14),(($C$5*E20/'QLD Apr 2023'!AQ14-('QLD Apr 2023'!L14+'QLD Apr 2023'!M14+'QLD Apr 2023'!N14+'QLD Apr 2023'!O14))*'QLD Apr 2023'!AA14/100)*'QLD Apr 2023'!AQ14,('QLD Apr 2023'!P14*'QLD Apr 2023'!AA14/100)*'QLD Apr 2023'!AQ14)),0)</f>
        <v>0</v>
      </c>
      <c r="L20" s="257">
        <f>IF(AND('QLD Apr 2023'!P14&gt;0,'QLD Apr 2023'!O14&gt;0),IF(($C$5*E20/'QLD Apr 2023'!AQ14&lt;SUM('QLD Apr 2023'!L14:P14)),(0),($C$5*E20/'QLD Apr 2023'!AQ14-SUM('QLD Apr 2023'!L14:P14))*'QLD Apr 2023'!AB14/100)* 'QLD Apr 2023'!AQ14,IF(AND('QLD Apr 2023'!O14&gt;0,'QLD Apr 2023'!P14=""),IF(($C$5*E20/'QLD Apr 2023'!AQ14&lt; SUM('QLD Apr 2023'!L14:O14)),(0),($C$5*E20/'QLD Apr 2023'!AQ14-SUM('QLD Apr 2023'!L14:O14))*'QLD Apr 2023'!AA14/100)* 'QLD Apr 2023'!AQ14,IF(AND('QLD Apr 2023'!N14&gt;0,'QLD Apr 2023'!O14=""),IF(($C$5*E20/'QLD Apr 2023'!AQ14&lt; SUM('QLD Apr 2023'!L14:N14)),(0),($C$5*E20/'QLD Apr 2023'!AQ14-SUM('QLD Apr 2023'!L14:N14))*'QLD Apr 2023'!Z14/100)* 'QLD Apr 2023'!AQ14,IF(AND('QLD Apr 2023'!M14&gt;0,'QLD Apr 2023'!N14=""),IF(($C$5*E20/'QLD Apr 2023'!AQ14&lt;'QLD Apr 2023'!M14+'QLD Apr 2023'!L14),(0),(($C$5*E20/'QLD Apr 2023'!AQ14-('QLD Apr 2023'!M14+'QLD Apr 2023'!L14))*'QLD Apr 2023'!Y14/100))*'QLD Apr 2023'!AQ14,IF(AND('QLD Apr 2023'!L14&gt;0,'QLD Apr 2023'!M14=""&gt;0),IF(($C$5*E20/'QLD Apr 2023'!AQ14&lt;'QLD Apr 2023'!L14),(0),($C$5*E20/'QLD Apr 2023'!AQ14-'QLD Apr 2023'!L14)*'QLD Apr 2023'!X14/100)*'QLD Apr 2023'!AQ14,0)))))</f>
        <v>0</v>
      </c>
      <c r="M20" s="257">
        <f>IF('QLD Apr 2023'!K14="",($C$5*F20/'QLD Apr 2023'!AR14*'QLD Apr 2023'!AC14/100)*'QLD Apr 2023'!AR14,IF($C$5*F20/'QLD Apr 2023'!AR14&gt;='QLD Apr 2023'!L14,('QLD Apr 2023'!L14*'QLD Apr 2023'!AC14/100)*'QLD Apr 2023'!AR14,($C$5*F20/'QLD Apr 2023'!AR14*'QLD Apr 2023'!AC14/100)*'QLD Apr 2023'!AR14))</f>
        <v>2045.4545454545455</v>
      </c>
      <c r="N20" s="257">
        <f>IF(AND('QLD Apr 2023'!L14&gt;0,'QLD Apr 2023'!M14&gt;0),IF($C$5*F20/'QLD Apr 2023'!AR14&lt;'QLD Apr 2023'!L14,0,IF(($C$5*F20/'QLD Apr 2023'!AR14-'QLD Apr 2023'!L14)&lt;=('QLD Apr 2023'!M14+'QLD Apr 2023'!L14),((($C$5*F20/'QLD Apr 2023'!AR14-'QLD Apr 2023'!L14)*'QLD Apr 2023'!AD14/100))*'QLD Apr 2023'!AR14,((('QLD Apr 2023'!M14)*'QLD Apr 2023'!AD14/100)*'QLD Apr 2023'!AR14))),0)</f>
        <v>0</v>
      </c>
      <c r="O20" s="257">
        <f>IF(AND('QLD Apr 2023'!M14&gt;0,'QLD Apr 2023'!N14&gt;0),IF($C$5*F20/'QLD Apr 2023'!AR14&lt;('QLD Apr 2023'!L14+'QLD Apr 2023'!M14),0,IF(($C$5*F20/'QLD Apr 2023'!AR14-'QLD Apr 2023'!L14+'QLD Apr 2023'!M14)&lt;=('QLD Apr 2023'!L14+'QLD Apr 2023'!M14+'QLD Apr 2023'!N14),((($C$5*F20/'QLD Apr 2023'!AR14-('QLD Apr 2023'!L14+'QLD Apr 2023'!M14))*'QLD Apr 2023'!AE14/100))*'QLD Apr 2023'!AR14,('QLD Apr 2023'!N14*'QLD Apr 2023'!AE14/100)*'QLD Apr 2023'!AR14)),0)</f>
        <v>0</v>
      </c>
      <c r="P20" s="257">
        <f>IF(AND('QLD Apr 2023'!N14&gt;0,'QLD Apr 2023'!O14&gt;0),IF($C$5*F20/'QLD Apr 2023'!AR14&lt;('QLD Apr 2023'!L14+'QLD Apr 2023'!M14+'QLD Apr 2023'!N14),0,IF(($C$5*F20/'QLD Apr 2023'!AR14-'QLD Apr 2023'!L14+'QLD Apr 2023'!M14+'QLD Apr 2023'!N14)&lt;=('QLD Apr 2023'!L14+'QLD Apr 2023'!M14+'QLD Apr 2023'!N14+'QLD Apr 2023'!O14),(($C$5*F20/'QLD Apr 2023'!AR14-('QLD Apr 2023'!L14+'QLD Apr 2023'!M14+'QLD Apr 2023'!N14))*'QLD Apr 2023'!AF14/100)*'QLD Apr 2023'!AR14,('QLD Apr 2023'!O14*'QLD Apr 2023'!AF14/100)*'QLD Apr 2023'!AR14)),0)</f>
        <v>0</v>
      </c>
      <c r="Q20" s="257">
        <f>IF(AND('QLD Apr 2023'!P14&gt;0,'QLD Apr 2023'!P14&gt;0),IF($C$5*F20/'QLD Apr 2023'!AR14&lt;('QLD Apr 2023'!L14+'QLD Apr 2023'!M14+'QLD Apr 2023'!N14+'QLD Apr 2023'!O14),0,IF(($C$5*F20/'QLD Apr 2023'!AR14-'QLD Apr 2023'!L14+'QLD Apr 2023'!M14+'QLD Apr 2023'!N14+'QLD Apr 2023'!O14)&lt;=('QLD Apr 2023'!L14+'QLD Apr 2023'!M14+'QLD Apr 2023'!N14+'QLD Apr 2023'!O14+'QLD Apr 2023'!P14),(($C$5*F20/'QLD Apr 2023'!AR14-('QLD Apr 2023'!L14+'QLD Apr 2023'!M14+'QLD Apr 2023'!N14+'QLD Apr 2023'!O14))*'QLD Apr 2023'!AG14/100)*'QLD Apr 2023'!AR14,('QLD Apr 2023'!P14*'QLD Apr 2023'!AG14/100)*'QLD Apr 2023'!AR14)),0)</f>
        <v>0</v>
      </c>
      <c r="R20" s="257">
        <f>IF(AND('QLD Apr 2023'!P14&gt;0,'QLD Apr 2023'!O14&gt;0),IF(($C$5*F20/'QLD Apr 2023'!AR14&lt;SUM('QLD Apr 2023'!L14:P14)),(0),($C$5*F20/'QLD Apr 2023'!AR14-SUM('QLD Apr 2023'!L14:P14))*'QLD Apr 2023'!AB14/100)* 'QLD Apr 2023'!AR14,IF(AND('QLD Apr 2023'!O14&gt;0,'QLD Apr 2023'!P14=""),IF(($C$5*F20/'QLD Apr 2023'!AR14&lt; SUM('QLD Apr 2023'!L14:O14)),(0),($C$5*F20/'QLD Apr 2023'!AR14-SUM('QLD Apr 2023'!L14:O14))*'QLD Apr 2023'!AG14/100)* 'QLD Apr 2023'!AR14,IF(AND('QLD Apr 2023'!N14&gt;0,'QLD Apr 2023'!O14=""),IF(($C$5*F20/'QLD Apr 2023'!AR14&lt; SUM('QLD Apr 2023'!L14:N14)),(0),($C$5*F20/'QLD Apr 2023'!AR14-SUM('QLD Apr 2023'!L14:N14))*'QLD Apr 2023'!AF14/100)* 'QLD Apr 2023'!AR14,IF(AND('QLD Apr 2023'!M14&gt;0,'QLD Apr 2023'!N14=""),IF(($C$5*F20/'QLD Apr 2023'!AR14&lt;'QLD Apr 2023'!M14+'QLD Apr 2023'!L14),(0),(($C$5*F20/'QLD Apr 2023'!AR14-('QLD Apr 2023'!M14+'QLD Apr 2023'!L14))*'QLD Apr 2023'!AE14/100))*'QLD Apr 2023'!AR14,IF(AND('QLD Apr 2023'!L14&gt;0,'QLD Apr 2023'!M14=""&gt;0),IF(($C$5*F20/'QLD Apr 2023'!AR14&lt;'QLD Apr 2023'!L14),(0),($C$5*F20/'QLD Apr 2023'!AR14-'QLD Apr 2023'!L14)*'QLD Apr 2023'!AD14/100)*'QLD Apr 2023'!AR14,0)))))</f>
        <v>0</v>
      </c>
      <c r="S20" s="168">
        <f t="shared" si="4"/>
        <v>4090.909090909091</v>
      </c>
      <c r="T20" s="170">
        <f t="shared" si="5"/>
        <v>4293.8490909090906</v>
      </c>
      <c r="U20" s="259">
        <f t="shared" si="6"/>
        <v>4723.2340000000004</v>
      </c>
      <c r="V20" s="63">
        <f>'QLD Apr 2023'!AT14</f>
        <v>0</v>
      </c>
      <c r="W20" s="63">
        <f>'QLD Apr 2023'!AU14</f>
        <v>0</v>
      </c>
      <c r="X20" s="63">
        <f>'QLD Apr 2023'!AV14</f>
        <v>0</v>
      </c>
      <c r="Y20" s="63">
        <f>'QLD Apr 2023'!AW14</f>
        <v>0</v>
      </c>
      <c r="Z20" s="260" t="str">
        <f t="shared" si="7"/>
        <v>No discount</v>
      </c>
      <c r="AA20" s="260" t="str">
        <f t="shared" si="8"/>
        <v>Inclusive</v>
      </c>
      <c r="AB20" s="170">
        <f t="shared" si="0"/>
        <v>4293.8490909090906</v>
      </c>
      <c r="AC20" s="170">
        <f t="shared" si="1"/>
        <v>4293.8490909090906</v>
      </c>
      <c r="AD20" s="259">
        <f t="shared" si="2"/>
        <v>4723.2340000000004</v>
      </c>
      <c r="AE20" s="301">
        <f t="shared" si="2"/>
        <v>4723.2340000000004</v>
      </c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</row>
    <row r="21" spans="1:46" ht="20" customHeight="1" thickBot="1" x14ac:dyDescent="0.25">
      <c r="A21" s="318"/>
      <c r="B21" s="182" t="str">
        <f>'QLD Apr 2023'!F15</f>
        <v>Covau</v>
      </c>
      <c r="C21" s="182" t="str">
        <f>'QLD Apr 2023'!G15</f>
        <v>Freedom</v>
      </c>
      <c r="D21" s="280">
        <f>365*'QLD Apr 2023'!H15/100</f>
        <v>260.57681818181823</v>
      </c>
      <c r="E21" s="281">
        <f>IF('QLD Apr 2023'!AQ15=3,0.5,IF('QLD Apr 2023'!AQ15=2,0.33,0))</f>
        <v>0.5</v>
      </c>
      <c r="F21" s="281">
        <f t="shared" si="3"/>
        <v>0.5</v>
      </c>
      <c r="G21" s="280">
        <f>IF('QLD Apr 2023'!K15="",($C$5*E21/'QLD Apr 2023'!AQ15*'QLD Apr 2023'!W15/100)*'QLD Apr 2023'!AQ15,IF($C$5*E21/'QLD Apr 2023'!AQ15&gt;='QLD Apr 2023'!L15,('QLD Apr 2023'!L15*'QLD Apr 2023'!W15/100)*'QLD Apr 2023'!AQ15,($C$5*E21/'QLD Apr 2023'!AQ15*'QLD Apr 2023'!W15/100)*'QLD Apr 2023'!AQ15))</f>
        <v>1479.2727272727273</v>
      </c>
      <c r="H21" s="280">
        <f>IF(AND('QLD Apr 2023'!L15&gt;0,'QLD Apr 2023'!M15&gt;0),IF($C$5*E21/'QLD Apr 2023'!AQ15&lt;'QLD Apr 2023'!L15,0,IF(($C$5*E21/'QLD Apr 2023'!AQ15-'QLD Apr 2023'!L15)&lt;=('QLD Apr 2023'!M15+'QLD Apr 2023'!L15),((($C$5*E21/'QLD Apr 2023'!AQ15-'QLD Apr 2023'!L15)*'QLD Apr 2023'!X15/100))*'QLD Apr 2023'!AQ15,((('QLD Apr 2023'!M15)*'QLD Apr 2023'!X15/100)*'QLD Apr 2023'!AQ15))),0)</f>
        <v>506.54545454545462</v>
      </c>
      <c r="I21" s="280">
        <f>IF(AND('QLD Apr 2023'!M15&gt;0,'QLD Apr 2023'!N15&gt;0),IF($C$5*E21/'QLD Apr 2023'!AQ15&lt;('QLD Apr 2023'!L15+'QLD Apr 2023'!M15),0,IF(($C$5*E21/'QLD Apr 2023'!AQ15-'QLD Apr 2023'!L15+'QLD Apr 2023'!M15)&lt;=('QLD Apr 2023'!L15+'QLD Apr 2023'!M15+'QLD Apr 2023'!N15),((($C$5*E21/'QLD Apr 2023'!AQ15-('QLD Apr 2023'!L15+'QLD Apr 2023'!M15))*'QLD Apr 2023'!Y15/100))*'QLD Apr 2023'!AQ15,('QLD Apr 2023'!N15*'QLD Apr 2023'!Y15/100)*'QLD Apr 2023'!AQ15)),0)</f>
        <v>0</v>
      </c>
      <c r="J21" s="280">
        <f>IF(AND('QLD Apr 2023'!N15&gt;0,'QLD Apr 2023'!O15&gt;0),IF($C$5*E21/'QLD Apr 2023'!AQ15&lt;('QLD Apr 2023'!L15+'QLD Apr 2023'!M15+'QLD Apr 2023'!N15),0,IF(($C$5*E21/'QLD Apr 2023'!AQ15-'QLD Apr 2023'!L15+'QLD Apr 2023'!M15+'QLD Apr 2023'!N15)&lt;=('QLD Apr 2023'!L15+'QLD Apr 2023'!M15+'QLD Apr 2023'!N15+'QLD Apr 2023'!O15),(($C$5*E21/'QLD Apr 2023'!AQ15-('QLD Apr 2023'!L15+'QLD Apr 2023'!M15+'QLD Apr 2023'!N15))*'QLD Apr 2023'!Z15/100)*'QLD Apr 2023'!AQ15,('QLD Apr 2023'!O15*'QLD Apr 2023'!Z15/100)*'QLD Apr 2023'!AQ15)),0)</f>
        <v>0</v>
      </c>
      <c r="K21" s="280">
        <f>IF(AND('QLD Apr 2023'!O15&gt;0,'QLD Apr 2023'!P15&gt;0),IF($C$5*E21/'QLD Apr 2023'!AQ15&lt;('QLD Apr 2023'!L15+'QLD Apr 2023'!M15+'QLD Apr 2023'!N15+'QLD Apr 2023'!O15),0,IF(($C$5*E21/'QLD Apr 2023'!AQ15-'QLD Apr 2023'!L15+'QLD Apr 2023'!M15+'QLD Apr 2023'!N15+'QLD Apr 2023'!O15)&lt;=('QLD Apr 2023'!L15+'QLD Apr 2023'!M15+'QLD Apr 2023'!N15+'QLD Apr 2023'!O15+'QLD Apr 2023'!P15),(($C$5*E21/'QLD Apr 2023'!AQ15-('QLD Apr 2023'!L15+'QLD Apr 2023'!M15+'QLD Apr 2023'!N15+'QLD Apr 2023'!O15))*'QLD Apr 2023'!AA15/100)*'QLD Apr 2023'!AQ15,('QLD Apr 2023'!P15*'QLD Apr 2023'!AA15/100)*'QLD Apr 2023'!AQ15)),0)</f>
        <v>0</v>
      </c>
      <c r="L21" s="280">
        <f>IF(AND('QLD Apr 2023'!P15&gt;0,'QLD Apr 2023'!O15&gt;0),IF(($C$5*E21/'QLD Apr 2023'!AQ15&lt;SUM('QLD Apr 2023'!L15:P15)),(0),($C$5*E21/'QLD Apr 2023'!AQ15-SUM('QLD Apr 2023'!L15:P15))*'QLD Apr 2023'!AB15/100)* 'QLD Apr 2023'!AQ15,IF(AND('QLD Apr 2023'!O15&gt;0,'QLD Apr 2023'!P15=""),IF(($C$5*E21/'QLD Apr 2023'!AQ15&lt; SUM('QLD Apr 2023'!L15:O15)),(0),($C$5*E21/'QLD Apr 2023'!AQ15-SUM('QLD Apr 2023'!L15:O15))*'QLD Apr 2023'!AA15/100)* 'QLD Apr 2023'!AQ15,IF(AND('QLD Apr 2023'!N15&gt;0,'QLD Apr 2023'!O15=""),IF(($C$5*E21/'QLD Apr 2023'!AQ15&lt; SUM('QLD Apr 2023'!L15:N15)),(0),($C$5*E21/'QLD Apr 2023'!AQ15-SUM('QLD Apr 2023'!L15:N15))*'QLD Apr 2023'!Z15/100)* 'QLD Apr 2023'!AQ15,IF(AND('QLD Apr 2023'!M15&gt;0,'QLD Apr 2023'!N15=""),IF(($C$5*E21/'QLD Apr 2023'!AQ15&lt;'QLD Apr 2023'!M15+'QLD Apr 2023'!L15),(0),(($C$5*E21/'QLD Apr 2023'!AQ15-('QLD Apr 2023'!M15+'QLD Apr 2023'!L15))*'QLD Apr 2023'!Y15/100))*'QLD Apr 2023'!AQ15,IF(AND('QLD Apr 2023'!L15&gt;0,'QLD Apr 2023'!M15=""&gt;0),IF(($C$5*E21/'QLD Apr 2023'!AQ15&lt;'QLD Apr 2023'!L15),(0),($C$5*E21/'QLD Apr 2023'!AQ15-'QLD Apr 2023'!L15)*'QLD Apr 2023'!X15/100)*'QLD Apr 2023'!AQ15,0)))))</f>
        <v>0</v>
      </c>
      <c r="M21" s="280">
        <f>IF('QLD Apr 2023'!K15="",($C$5*F21/'QLD Apr 2023'!AR15*'QLD Apr 2023'!AC15/100)*'QLD Apr 2023'!AR15,IF($C$5*F21/'QLD Apr 2023'!AR15&gt;='QLD Apr 2023'!L15,('QLD Apr 2023'!L15*'QLD Apr 2023'!AC15/100)*'QLD Apr 2023'!AR15,($C$5*F21/'QLD Apr 2023'!AR15*'QLD Apr 2023'!AC15/100)*'QLD Apr 2023'!AR15))</f>
        <v>1479.2727272727273</v>
      </c>
      <c r="N21" s="280">
        <f>IF(AND('QLD Apr 2023'!L15&gt;0,'QLD Apr 2023'!M15&gt;0),IF($C$5*F21/'QLD Apr 2023'!AR15&lt;'QLD Apr 2023'!L15,0,IF(($C$5*F21/'QLD Apr 2023'!AR15-'QLD Apr 2023'!L15)&lt;=('QLD Apr 2023'!M15+'QLD Apr 2023'!L15),((($C$5*F21/'QLD Apr 2023'!AR15-'QLD Apr 2023'!L15)*'QLD Apr 2023'!AD15/100))*'QLD Apr 2023'!AR15,((('QLD Apr 2023'!M15)*'QLD Apr 2023'!AD15/100)*'QLD Apr 2023'!AR15))),0)</f>
        <v>506.54545454545462</v>
      </c>
      <c r="O21" s="280">
        <f>IF(AND('QLD Apr 2023'!M15&gt;0,'QLD Apr 2023'!N15&gt;0),IF($C$5*F21/'QLD Apr 2023'!AR15&lt;('QLD Apr 2023'!L15+'QLD Apr 2023'!M15),0,IF(($C$5*F21/'QLD Apr 2023'!AR15-'QLD Apr 2023'!L15+'QLD Apr 2023'!M15)&lt;=('QLD Apr 2023'!L15+'QLD Apr 2023'!M15+'QLD Apr 2023'!N15),((($C$5*F21/'QLD Apr 2023'!AR15-('QLD Apr 2023'!L15+'QLD Apr 2023'!M15))*'QLD Apr 2023'!AE15/100))*'QLD Apr 2023'!AR15,('QLD Apr 2023'!N15*'QLD Apr 2023'!AE15/100)*'QLD Apr 2023'!AR15)),0)</f>
        <v>0</v>
      </c>
      <c r="P21" s="280">
        <f>IF(AND('QLD Apr 2023'!N15&gt;0,'QLD Apr 2023'!O15&gt;0),IF($C$5*F21/'QLD Apr 2023'!AR15&lt;('QLD Apr 2023'!L15+'QLD Apr 2023'!M15+'QLD Apr 2023'!N15),0,IF(($C$5*F21/'QLD Apr 2023'!AR15-'QLD Apr 2023'!L15+'QLD Apr 2023'!M15+'QLD Apr 2023'!N15)&lt;=('QLD Apr 2023'!L15+'QLD Apr 2023'!M15+'QLD Apr 2023'!N15+'QLD Apr 2023'!O15),(($C$5*F21/'QLD Apr 2023'!AR15-('QLD Apr 2023'!L15+'QLD Apr 2023'!M15+'QLD Apr 2023'!N15))*'QLD Apr 2023'!AF15/100)*'QLD Apr 2023'!AR15,('QLD Apr 2023'!O15*'QLD Apr 2023'!AF15/100)*'QLD Apr 2023'!AR15)),0)</f>
        <v>0</v>
      </c>
      <c r="Q21" s="280">
        <f>IF(AND('QLD Apr 2023'!P15&gt;0,'QLD Apr 2023'!P15&gt;0),IF($C$5*F21/'QLD Apr 2023'!AR15&lt;('QLD Apr 2023'!L15+'QLD Apr 2023'!M15+'QLD Apr 2023'!N15+'QLD Apr 2023'!O15),0,IF(($C$5*F21/'QLD Apr 2023'!AR15-'QLD Apr 2023'!L15+'QLD Apr 2023'!M15+'QLD Apr 2023'!N15+'QLD Apr 2023'!O15)&lt;=('QLD Apr 2023'!L15+'QLD Apr 2023'!M15+'QLD Apr 2023'!N15+'QLD Apr 2023'!O15+'QLD Apr 2023'!P15),(($C$5*F21/'QLD Apr 2023'!AR15-('QLD Apr 2023'!L15+'QLD Apr 2023'!M15+'QLD Apr 2023'!N15+'QLD Apr 2023'!O15))*'QLD Apr 2023'!AG15/100)*'QLD Apr 2023'!AR15,('QLD Apr 2023'!P15*'QLD Apr 2023'!AG15/100)*'QLD Apr 2023'!AR15)),0)</f>
        <v>0</v>
      </c>
      <c r="R21" s="280">
        <f>IF(AND('QLD Apr 2023'!P15&gt;0,'QLD Apr 2023'!O15&gt;0),IF(($C$5*F21/'QLD Apr 2023'!AR15&lt;SUM('QLD Apr 2023'!L15:P15)),(0),($C$5*F21/'QLD Apr 2023'!AR15-SUM('QLD Apr 2023'!L15:P15))*'QLD Apr 2023'!AB15/100)* 'QLD Apr 2023'!AR15,IF(AND('QLD Apr 2023'!O15&gt;0,'QLD Apr 2023'!P15=""),IF(($C$5*F21/'QLD Apr 2023'!AR15&lt; SUM('QLD Apr 2023'!L15:O15)),(0),($C$5*F21/'QLD Apr 2023'!AR15-SUM('QLD Apr 2023'!L15:O15))*'QLD Apr 2023'!AG15/100)* 'QLD Apr 2023'!AR15,IF(AND('QLD Apr 2023'!N15&gt;0,'QLD Apr 2023'!O15=""),IF(($C$5*F21/'QLD Apr 2023'!AR15&lt; SUM('QLD Apr 2023'!L15:N15)),(0),($C$5*F21/'QLD Apr 2023'!AR15-SUM('QLD Apr 2023'!L15:N15))*'QLD Apr 2023'!AF15/100)* 'QLD Apr 2023'!AR15,IF(AND('QLD Apr 2023'!M15&gt;0,'QLD Apr 2023'!N15=""),IF(($C$5*F21/'QLD Apr 2023'!AR15&lt;'QLD Apr 2023'!M15+'QLD Apr 2023'!L15),(0),(($C$5*F21/'QLD Apr 2023'!AR15-('QLD Apr 2023'!M15+'QLD Apr 2023'!L15))*'QLD Apr 2023'!AE15/100))*'QLD Apr 2023'!AR15,IF(AND('QLD Apr 2023'!L15&gt;0,'QLD Apr 2023'!M15=""&gt;0),IF(($C$5*F21/'QLD Apr 2023'!AR15&lt;'QLD Apr 2023'!L15),(0),($C$5*F21/'QLD Apr 2023'!AR15-'QLD Apr 2023'!L15)*'QLD Apr 2023'!AD15/100)*'QLD Apr 2023'!AR15,0)))))</f>
        <v>0</v>
      </c>
      <c r="S21" s="282">
        <f t="shared" ref="S21" si="14">SUM(G21:R21)</f>
        <v>3971.6363636363635</v>
      </c>
      <c r="T21" s="172">
        <f t="shared" si="5"/>
        <v>4232.2131818181815</v>
      </c>
      <c r="U21" s="283">
        <f t="shared" si="6"/>
        <v>4655.4345000000003</v>
      </c>
      <c r="V21" s="121">
        <f>'QLD Apr 2023'!AT15</f>
        <v>0</v>
      </c>
      <c r="W21" s="121">
        <f>'QLD Apr 2023'!AU15</f>
        <v>0</v>
      </c>
      <c r="X21" s="121">
        <f>'QLD Apr 2023'!AV15</f>
        <v>0</v>
      </c>
      <c r="Y21" s="121">
        <f>'QLD Apr 2023'!AW15</f>
        <v>0</v>
      </c>
      <c r="Z21" s="284" t="str">
        <f t="shared" si="7"/>
        <v>No discount</v>
      </c>
      <c r="AA21" s="284" t="str">
        <f t="shared" si="8"/>
        <v>Exclusive</v>
      </c>
      <c r="AB21" s="172">
        <f t="shared" si="0"/>
        <v>4232.2131818181815</v>
      </c>
      <c r="AC21" s="172">
        <f t="shared" si="1"/>
        <v>4232.2131818181815</v>
      </c>
      <c r="AD21" s="283">
        <f t="shared" si="2"/>
        <v>4655.4345000000003</v>
      </c>
      <c r="AE21" s="303">
        <f t="shared" si="2"/>
        <v>4655.4345000000003</v>
      </c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</row>
    <row r="22" spans="1:46" x14ac:dyDescent="0.2">
      <c r="A22" s="231"/>
      <c r="B22" s="231"/>
      <c r="C22" s="231"/>
      <c r="D22" s="231"/>
      <c r="E22" s="234"/>
      <c r="F22" s="234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</row>
    <row r="23" spans="1:46" x14ac:dyDescent="0.2">
      <c r="A23" s="231"/>
      <c r="B23" s="231"/>
      <c r="C23" s="231"/>
      <c r="D23" s="231"/>
      <c r="E23" s="234"/>
      <c r="F23" s="234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</row>
    <row r="24" spans="1:46" x14ac:dyDescent="0.2">
      <c r="A24" s="231"/>
      <c r="B24" s="231"/>
      <c r="C24" s="231"/>
      <c r="D24" s="231"/>
      <c r="E24" s="234"/>
      <c r="F24" s="234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</row>
    <row r="25" spans="1:46" x14ac:dyDescent="0.2">
      <c r="A25" s="231"/>
      <c r="B25" s="231"/>
      <c r="C25" s="231"/>
      <c r="D25" s="231"/>
      <c r="E25" s="234"/>
      <c r="F25" s="234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</row>
    <row r="26" spans="1:46" x14ac:dyDescent="0.2">
      <c r="A26" s="231"/>
      <c r="B26" s="231"/>
      <c r="C26" s="231"/>
      <c r="D26" s="231"/>
      <c r="E26" s="234"/>
      <c r="F26" s="234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</row>
    <row r="27" spans="1:46" x14ac:dyDescent="0.2">
      <c r="A27" s="231"/>
      <c r="B27" s="231"/>
      <c r="C27" s="231"/>
      <c r="D27" s="231"/>
      <c r="E27" s="234"/>
      <c r="F27" s="234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</row>
    <row r="28" spans="1:46" x14ac:dyDescent="0.2">
      <c r="A28" s="231"/>
      <c r="B28" s="231"/>
      <c r="C28" s="231"/>
      <c r="D28" s="231"/>
      <c r="E28" s="234"/>
      <c r="F28" s="234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</row>
    <row r="29" spans="1:46" x14ac:dyDescent="0.2">
      <c r="A29" s="231"/>
      <c r="B29" s="231"/>
      <c r="C29" s="231"/>
      <c r="D29" s="231"/>
      <c r="E29" s="234"/>
      <c r="F29" s="234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</row>
    <row r="30" spans="1:46" x14ac:dyDescent="0.2">
      <c r="A30" s="231"/>
      <c r="B30" s="231"/>
      <c r="C30" s="231"/>
      <c r="D30" s="231"/>
      <c r="E30" s="234"/>
      <c r="F30" s="234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</row>
    <row r="31" spans="1:46" x14ac:dyDescent="0.2">
      <c r="A31" s="231"/>
      <c r="B31" s="231"/>
      <c r="C31" s="231"/>
      <c r="D31" s="231"/>
      <c r="E31" s="234"/>
      <c r="F31" s="234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</row>
    <row r="32" spans="1:46" x14ac:dyDescent="0.2">
      <c r="A32" s="231"/>
      <c r="B32" s="231"/>
      <c r="C32" s="231"/>
      <c r="D32" s="231"/>
      <c r="E32" s="234"/>
      <c r="F32" s="234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</row>
    <row r="33" spans="1:46" x14ac:dyDescent="0.2">
      <c r="A33" s="231"/>
      <c r="B33" s="231"/>
      <c r="C33" s="231"/>
      <c r="D33" s="231"/>
      <c r="E33" s="234"/>
      <c r="F33" s="234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</row>
    <row r="34" spans="1:46" x14ac:dyDescent="0.2">
      <c r="A34" s="231"/>
      <c r="B34" s="231"/>
      <c r="C34" s="231"/>
      <c r="D34" s="231"/>
      <c r="E34" s="234"/>
      <c r="F34" s="234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</row>
    <row r="35" spans="1:46" x14ac:dyDescent="0.2">
      <c r="A35" s="231"/>
      <c r="B35" s="231"/>
      <c r="C35" s="231"/>
      <c r="D35" s="231"/>
      <c r="E35" s="234"/>
      <c r="F35" s="234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</row>
    <row r="36" spans="1:46" x14ac:dyDescent="0.2">
      <c r="A36" s="231"/>
      <c r="B36" s="231"/>
      <c r="C36" s="231"/>
      <c r="D36" s="231"/>
      <c r="E36" s="234"/>
      <c r="F36" s="234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</row>
    <row r="37" spans="1:46" x14ac:dyDescent="0.2">
      <c r="A37" s="231"/>
      <c r="B37" s="231"/>
      <c r="C37" s="231"/>
      <c r="D37" s="231"/>
      <c r="E37" s="234"/>
      <c r="F37" s="234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</row>
    <row r="38" spans="1:46" x14ac:dyDescent="0.2">
      <c r="A38" s="231"/>
      <c r="B38" s="231"/>
      <c r="C38" s="231"/>
      <c r="D38" s="231"/>
      <c r="E38" s="234"/>
      <c r="F38" s="234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</row>
    <row r="39" spans="1:46" x14ac:dyDescent="0.2">
      <c r="A39" s="231"/>
      <c r="B39" s="231"/>
      <c r="C39" s="231"/>
      <c r="D39" s="231"/>
      <c r="E39" s="234"/>
      <c r="F39" s="234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</row>
    <row r="40" spans="1:46" x14ac:dyDescent="0.2">
      <c r="A40" s="231"/>
      <c r="B40" s="231"/>
      <c r="C40" s="231"/>
      <c r="D40" s="231"/>
      <c r="E40" s="234"/>
      <c r="F40" s="234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</row>
    <row r="41" spans="1:46" x14ac:dyDescent="0.2">
      <c r="A41" s="231"/>
      <c r="B41" s="231"/>
      <c r="C41" s="231"/>
      <c r="D41" s="231"/>
      <c r="E41" s="234"/>
      <c r="F41" s="234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</row>
    <row r="42" spans="1:46" x14ac:dyDescent="0.2">
      <c r="A42" s="231"/>
      <c r="B42" s="231"/>
      <c r="C42" s="231"/>
      <c r="D42" s="231"/>
      <c r="E42" s="234"/>
      <c r="F42" s="234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</row>
    <row r="43" spans="1:46" x14ac:dyDescent="0.2">
      <c r="A43" s="231"/>
      <c r="B43" s="231"/>
      <c r="C43" s="231"/>
      <c r="D43" s="231"/>
      <c r="E43" s="234"/>
      <c r="F43" s="234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</row>
    <row r="44" spans="1:46" x14ac:dyDescent="0.2">
      <c r="A44" s="231"/>
      <c r="B44" s="231"/>
      <c r="C44" s="231"/>
      <c r="D44" s="231"/>
      <c r="E44" s="234"/>
      <c r="F44" s="234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</row>
    <row r="45" spans="1:46" x14ac:dyDescent="0.2">
      <c r="A45" s="231"/>
      <c r="B45" s="231"/>
      <c r="C45" s="231"/>
      <c r="D45" s="231"/>
      <c r="E45" s="234"/>
      <c r="F45" s="234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</row>
    <row r="46" spans="1:46" x14ac:dyDescent="0.2">
      <c r="A46" s="231"/>
      <c r="B46" s="231"/>
      <c r="C46" s="231"/>
      <c r="D46" s="231"/>
      <c r="E46" s="234"/>
      <c r="F46" s="234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</row>
    <row r="47" spans="1:46" x14ac:dyDescent="0.2">
      <c r="A47" s="231"/>
      <c r="B47" s="231"/>
      <c r="C47" s="231"/>
      <c r="D47" s="231"/>
      <c r="E47" s="234"/>
      <c r="F47" s="234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</row>
    <row r="48" spans="1:46" x14ac:dyDescent="0.2">
      <c r="A48" s="231"/>
      <c r="B48" s="231"/>
      <c r="C48" s="231"/>
      <c r="D48" s="231"/>
      <c r="E48" s="234"/>
      <c r="F48" s="234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</row>
    <row r="49" spans="1:46" x14ac:dyDescent="0.2">
      <c r="A49" s="231"/>
      <c r="B49" s="231"/>
      <c r="C49" s="231"/>
      <c r="D49" s="231"/>
      <c r="E49" s="234"/>
      <c r="F49" s="234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</row>
    <row r="50" spans="1:46" x14ac:dyDescent="0.2">
      <c r="A50" s="231"/>
      <c r="B50" s="231"/>
      <c r="C50" s="231"/>
      <c r="D50" s="231"/>
      <c r="E50" s="234"/>
      <c r="F50" s="234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</row>
    <row r="51" spans="1:46" x14ac:dyDescent="0.2">
      <c r="A51" s="231"/>
      <c r="B51" s="231"/>
      <c r="C51" s="231"/>
      <c r="D51" s="231"/>
      <c r="E51" s="234"/>
      <c r="F51" s="234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</row>
    <row r="52" spans="1:46" x14ac:dyDescent="0.2">
      <c r="A52" s="231"/>
      <c r="B52" s="231"/>
      <c r="C52" s="231"/>
      <c r="D52" s="231"/>
      <c r="E52" s="234"/>
      <c r="F52" s="234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</row>
    <row r="53" spans="1:46" x14ac:dyDescent="0.2">
      <c r="A53" s="231"/>
      <c r="B53" s="231"/>
      <c r="C53" s="231"/>
      <c r="D53" s="231"/>
      <c r="E53" s="234"/>
      <c r="F53" s="234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</row>
    <row r="54" spans="1:46" x14ac:dyDescent="0.2">
      <c r="A54" s="231"/>
      <c r="B54" s="231"/>
      <c r="C54" s="231"/>
      <c r="D54" s="231"/>
      <c r="E54" s="234"/>
      <c r="F54" s="234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</row>
    <row r="55" spans="1:46" x14ac:dyDescent="0.2">
      <c r="A55" s="231"/>
      <c r="B55" s="231"/>
      <c r="C55" s="231"/>
      <c r="D55" s="231"/>
      <c r="E55" s="234"/>
      <c r="F55" s="234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</row>
    <row r="56" spans="1:46" x14ac:dyDescent="0.2">
      <c r="A56" s="231"/>
      <c r="B56" s="231"/>
      <c r="C56" s="231"/>
      <c r="D56" s="231"/>
      <c r="E56" s="234"/>
      <c r="F56" s="234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</row>
    <row r="57" spans="1:46" x14ac:dyDescent="0.2">
      <c r="A57" s="231"/>
      <c r="B57" s="231"/>
      <c r="C57" s="231"/>
      <c r="D57" s="231"/>
      <c r="E57" s="234"/>
      <c r="F57" s="234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</row>
    <row r="58" spans="1:46" x14ac:dyDescent="0.2">
      <c r="A58" s="231"/>
      <c r="B58" s="231"/>
      <c r="C58" s="231"/>
      <c r="D58" s="231"/>
      <c r="E58" s="234"/>
      <c r="F58" s="234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</row>
    <row r="59" spans="1:46" x14ac:dyDescent="0.2">
      <c r="A59" s="231"/>
      <c r="B59" s="231"/>
      <c r="C59" s="231"/>
      <c r="D59" s="231"/>
      <c r="E59" s="234"/>
      <c r="F59" s="234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</row>
  </sheetData>
  <sheetProtection algorithmName="SHA-512" hashValue="qNlAFVzEk7ZlwKBs5Qd0fGRxxgatdUj9gWXXxydBXDI897H/XVDKQ7czDWwlnLptgjEExKlONQzLVZXq3MOXXw==" saltValue="fbcopjJy0oUxeaMf+JX5kw==" spinCount="100000" sheet="1" objects="1" scenarios="1"/>
  <mergeCells count="4">
    <mergeCell ref="A8:A12"/>
    <mergeCell ref="A13:A17"/>
    <mergeCell ref="A18:A19"/>
    <mergeCell ref="A20:A21"/>
  </mergeCells>
  <pageMargins left="0.75" right="0.75" top="1" bottom="1" header="0.5" footer="0.5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BE7"/>
  <sheetViews>
    <sheetView zoomScale="120" zoomScaleNormal="120" zoomScalePageLayoutView="120" workbookViewId="0">
      <selection activeCell="A2" sqref="A2:B7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57" width="12.5" customWidth="1"/>
  </cols>
  <sheetData>
    <row r="1" spans="1:57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5" t="s">
        <v>44</v>
      </c>
      <c r="J1" s="21" t="s">
        <v>45</v>
      </c>
      <c r="K1" s="21" t="s">
        <v>46</v>
      </c>
      <c r="L1" s="21" t="s">
        <v>47</v>
      </c>
      <c r="M1" s="21" t="s">
        <v>48</v>
      </c>
      <c r="N1" s="22" t="s">
        <v>49</v>
      </c>
      <c r="O1" s="6" t="s">
        <v>50</v>
      </c>
      <c r="P1" s="6" t="s">
        <v>51</v>
      </c>
      <c r="Q1" s="6" t="s">
        <v>52</v>
      </c>
      <c r="R1" s="6" t="s">
        <v>76</v>
      </c>
      <c r="S1" s="6" t="s">
        <v>53</v>
      </c>
      <c r="T1" s="7" t="s">
        <v>77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9" t="s">
        <v>83</v>
      </c>
      <c r="AA1" s="10" t="s">
        <v>84</v>
      </c>
      <c r="AB1" s="10" t="s">
        <v>85</v>
      </c>
      <c r="AC1" s="10" t="s">
        <v>86</v>
      </c>
      <c r="AD1" s="10" t="s">
        <v>87</v>
      </c>
      <c r="AE1" s="10" t="s">
        <v>88</v>
      </c>
      <c r="AF1" s="11" t="s">
        <v>89</v>
      </c>
      <c r="AG1" s="12" t="s">
        <v>90</v>
      </c>
      <c r="AH1" s="12" t="s">
        <v>100</v>
      </c>
      <c r="AI1" s="12" t="s">
        <v>29</v>
      </c>
      <c r="AJ1" s="13" t="s">
        <v>30</v>
      </c>
      <c r="AK1" s="12" t="s">
        <v>31</v>
      </c>
      <c r="AL1" s="12" t="s">
        <v>35</v>
      </c>
      <c r="AM1" s="14" t="s">
        <v>101</v>
      </c>
      <c r="AN1" s="15" t="s">
        <v>102</v>
      </c>
      <c r="AO1" s="14" t="s">
        <v>103</v>
      </c>
      <c r="AP1" s="6" t="s">
        <v>104</v>
      </c>
      <c r="AQ1" s="16" t="s">
        <v>105</v>
      </c>
      <c r="AR1" s="6" t="s">
        <v>91</v>
      </c>
      <c r="AS1" s="16" t="s">
        <v>92</v>
      </c>
      <c r="AT1" s="7" t="s">
        <v>93</v>
      </c>
      <c r="AU1" s="16" t="s">
        <v>94</v>
      </c>
      <c r="AV1" s="7" t="s">
        <v>106</v>
      </c>
      <c r="AW1" s="1" t="s">
        <v>107</v>
      </c>
      <c r="AX1" s="17" t="s">
        <v>108</v>
      </c>
      <c r="AY1" s="18" t="s">
        <v>109</v>
      </c>
      <c r="AZ1" s="17" t="s">
        <v>110</v>
      </c>
      <c r="BA1" s="1" t="s">
        <v>111</v>
      </c>
      <c r="BB1" s="2" t="s">
        <v>112</v>
      </c>
      <c r="BC1" s="17" t="s">
        <v>113</v>
      </c>
      <c r="BD1" s="17" t="s">
        <v>74</v>
      </c>
      <c r="BE1" s="2" t="s">
        <v>75</v>
      </c>
    </row>
    <row r="2" spans="1:57" x14ac:dyDescent="0.2">
      <c r="A2" s="20">
        <v>1</v>
      </c>
      <c r="B2" s="19">
        <v>42843</v>
      </c>
      <c r="C2" s="27" t="s">
        <v>64</v>
      </c>
      <c r="D2" s="20" t="s">
        <v>65</v>
      </c>
      <c r="E2" s="19">
        <v>42614</v>
      </c>
      <c r="F2" s="27" t="s">
        <v>22</v>
      </c>
      <c r="G2" s="20" t="s">
        <v>23</v>
      </c>
      <c r="H2" s="20">
        <v>139.524</v>
      </c>
      <c r="I2" s="28" t="s">
        <v>115</v>
      </c>
      <c r="J2" s="29">
        <v>102000</v>
      </c>
      <c r="K2" s="29">
        <v>600000</v>
      </c>
      <c r="L2" s="29">
        <v>600000</v>
      </c>
      <c r="M2" s="29">
        <v>600000</v>
      </c>
      <c r="N2" s="29">
        <v>600000</v>
      </c>
      <c r="O2" s="20">
        <v>2.6240000000000001</v>
      </c>
      <c r="P2" s="20">
        <v>2.423</v>
      </c>
      <c r="Q2" s="20">
        <v>0</v>
      </c>
      <c r="R2" s="20">
        <v>0</v>
      </c>
      <c r="S2" s="20">
        <v>0</v>
      </c>
      <c r="T2" s="20">
        <v>2.0979999999999999</v>
      </c>
      <c r="U2" s="20">
        <v>2.6240000000000001</v>
      </c>
      <c r="V2" s="20">
        <v>2.423</v>
      </c>
      <c r="W2" s="20">
        <v>0</v>
      </c>
      <c r="X2" s="20">
        <v>0</v>
      </c>
      <c r="Y2" s="20">
        <v>0</v>
      </c>
      <c r="Z2" s="20">
        <v>2.0979999999999999</v>
      </c>
      <c r="AA2" s="20"/>
      <c r="AB2" s="20"/>
      <c r="AC2" s="20"/>
      <c r="AD2" s="20"/>
      <c r="AE2" s="20"/>
      <c r="AF2" s="20"/>
      <c r="AG2" s="30" t="s">
        <v>116</v>
      </c>
      <c r="AH2" s="30"/>
      <c r="AI2" s="30">
        <v>3</v>
      </c>
      <c r="AJ2" s="30">
        <v>3</v>
      </c>
      <c r="AK2" s="31">
        <v>0.5</v>
      </c>
      <c r="AL2" s="31">
        <v>0.5</v>
      </c>
      <c r="AM2" s="30">
        <v>0</v>
      </c>
      <c r="AN2" s="30">
        <v>6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 t="s">
        <v>116</v>
      </c>
      <c r="AY2" s="30">
        <v>24</v>
      </c>
      <c r="AZ2" s="30" t="s">
        <v>116</v>
      </c>
      <c r="BA2" s="27"/>
      <c r="BB2" s="20"/>
      <c r="BC2" s="30"/>
      <c r="BD2" s="30" t="s">
        <v>26</v>
      </c>
      <c r="BE2" s="27"/>
    </row>
    <row r="3" spans="1:57" x14ac:dyDescent="0.2">
      <c r="A3" s="20">
        <v>2</v>
      </c>
      <c r="B3" s="19">
        <v>42843</v>
      </c>
      <c r="C3" s="27" t="s">
        <v>64</v>
      </c>
      <c r="D3" s="20" t="s">
        <v>65</v>
      </c>
      <c r="E3" s="19">
        <v>42660</v>
      </c>
      <c r="F3" s="27" t="s">
        <v>114</v>
      </c>
      <c r="G3" s="20" t="s">
        <v>27</v>
      </c>
      <c r="H3" s="20">
        <v>104.35</v>
      </c>
      <c r="I3" s="28" t="s">
        <v>115</v>
      </c>
      <c r="J3" s="29">
        <v>102000</v>
      </c>
      <c r="K3" s="29">
        <v>600000</v>
      </c>
      <c r="L3" s="29">
        <v>600000</v>
      </c>
      <c r="M3" s="29">
        <v>600000</v>
      </c>
      <c r="N3" s="29">
        <v>600000</v>
      </c>
      <c r="O3" s="20">
        <v>2.706</v>
      </c>
      <c r="P3" s="20">
        <v>2.3559999999999999</v>
      </c>
      <c r="Q3" s="20">
        <v>0</v>
      </c>
      <c r="R3" s="20">
        <v>0</v>
      </c>
      <c r="S3" s="20">
        <v>0</v>
      </c>
      <c r="T3" s="20">
        <v>2.0939999999999999</v>
      </c>
      <c r="U3" s="20">
        <v>2.706</v>
      </c>
      <c r="V3" s="20">
        <v>2.3559999999999999</v>
      </c>
      <c r="W3" s="20">
        <v>0</v>
      </c>
      <c r="X3" s="20">
        <v>0</v>
      </c>
      <c r="Y3" s="20">
        <v>0</v>
      </c>
      <c r="Z3" s="20">
        <v>2.0939999999999999</v>
      </c>
      <c r="AA3" s="20"/>
      <c r="AB3" s="20"/>
      <c r="AC3" s="20"/>
      <c r="AD3" s="20"/>
      <c r="AE3" s="20"/>
      <c r="AF3" s="20"/>
      <c r="AG3" s="30" t="s">
        <v>116</v>
      </c>
      <c r="AH3" s="30"/>
      <c r="AI3" s="30">
        <v>3</v>
      </c>
      <c r="AJ3" s="30">
        <v>3</v>
      </c>
      <c r="AK3" s="31">
        <v>0.5</v>
      </c>
      <c r="AL3" s="31">
        <v>0.5</v>
      </c>
      <c r="AM3" s="30">
        <v>0</v>
      </c>
      <c r="AN3" s="30">
        <v>8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12</v>
      </c>
      <c r="AX3" s="30" t="s">
        <v>28</v>
      </c>
      <c r="AY3" s="30">
        <v>12</v>
      </c>
      <c r="AZ3" s="30" t="s">
        <v>116</v>
      </c>
      <c r="BA3" s="27"/>
      <c r="BB3" s="20"/>
      <c r="BC3" s="30"/>
      <c r="BD3" s="30" t="s">
        <v>26</v>
      </c>
      <c r="BE3" s="27"/>
    </row>
    <row r="4" spans="1:57" x14ac:dyDescent="0.2">
      <c r="A4" s="20">
        <v>3</v>
      </c>
      <c r="B4" s="19">
        <v>42843</v>
      </c>
      <c r="C4" s="27" t="s">
        <v>64</v>
      </c>
      <c r="D4" s="20" t="s">
        <v>20</v>
      </c>
      <c r="E4" s="19">
        <v>42614</v>
      </c>
      <c r="F4" s="27" t="s">
        <v>22</v>
      </c>
      <c r="G4" s="20" t="s">
        <v>23</v>
      </c>
      <c r="H4" s="20">
        <v>70.41</v>
      </c>
      <c r="I4" s="28" t="s">
        <v>115</v>
      </c>
      <c r="J4" s="29">
        <v>12000</v>
      </c>
      <c r="K4" s="29">
        <v>30000</v>
      </c>
      <c r="L4" s="29">
        <v>60000</v>
      </c>
      <c r="M4" s="29">
        <v>120000</v>
      </c>
      <c r="N4" s="29">
        <v>120000</v>
      </c>
      <c r="O4" s="20">
        <v>3.544</v>
      </c>
      <c r="P4" s="20">
        <v>3.4359999999999999</v>
      </c>
      <c r="Q4" s="20">
        <v>3.37</v>
      </c>
      <c r="R4" s="20">
        <v>3.2170000000000001</v>
      </c>
      <c r="S4" s="20">
        <v>0</v>
      </c>
      <c r="T4" s="20">
        <v>2.9660000000000002</v>
      </c>
      <c r="U4" s="20">
        <v>3.544</v>
      </c>
      <c r="V4" s="20">
        <v>3.4359999999999999</v>
      </c>
      <c r="W4" s="20">
        <v>3.37</v>
      </c>
      <c r="X4" s="20">
        <v>3.2170000000000001</v>
      </c>
      <c r="Y4" s="20">
        <v>0</v>
      </c>
      <c r="Z4" s="20">
        <v>2.9660000000000002</v>
      </c>
      <c r="AA4" s="20"/>
      <c r="AB4" s="20"/>
      <c r="AC4" s="20"/>
      <c r="AD4" s="20"/>
      <c r="AE4" s="20"/>
      <c r="AF4" s="20"/>
      <c r="AG4" s="30" t="s">
        <v>116</v>
      </c>
      <c r="AH4" s="30"/>
      <c r="AI4" s="30">
        <v>3</v>
      </c>
      <c r="AJ4" s="30">
        <v>3</v>
      </c>
      <c r="AK4" s="31">
        <v>0.5</v>
      </c>
      <c r="AL4" s="31">
        <v>0.5</v>
      </c>
      <c r="AM4" s="30">
        <v>0</v>
      </c>
      <c r="AN4" s="30">
        <v>6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 t="s">
        <v>116</v>
      </c>
      <c r="AY4" s="30">
        <v>24</v>
      </c>
      <c r="AZ4" s="30" t="s">
        <v>116</v>
      </c>
      <c r="BA4" s="27"/>
      <c r="BB4" s="20"/>
      <c r="BC4" s="30"/>
      <c r="BD4" s="30" t="s">
        <v>26</v>
      </c>
      <c r="BE4" s="27"/>
    </row>
    <row r="5" spans="1:57" x14ac:dyDescent="0.2">
      <c r="A5" s="20">
        <v>4</v>
      </c>
      <c r="B5" s="19">
        <v>42843</v>
      </c>
      <c r="C5" s="27" t="s">
        <v>64</v>
      </c>
      <c r="D5" s="20" t="s">
        <v>20</v>
      </c>
      <c r="E5" s="19">
        <v>42660</v>
      </c>
      <c r="F5" s="27" t="s">
        <v>114</v>
      </c>
      <c r="G5" s="20" t="s">
        <v>27</v>
      </c>
      <c r="H5" s="20">
        <v>64.39</v>
      </c>
      <c r="I5" s="28" t="s">
        <v>115</v>
      </c>
      <c r="J5" s="29">
        <v>12000</v>
      </c>
      <c r="K5" s="29">
        <v>30000</v>
      </c>
      <c r="L5" s="29">
        <v>60000</v>
      </c>
      <c r="M5" s="29">
        <v>120000</v>
      </c>
      <c r="N5" s="29">
        <v>420000</v>
      </c>
      <c r="O5" s="20">
        <v>3.7639999999999998</v>
      </c>
      <c r="P5" s="20">
        <v>3.4670000000000001</v>
      </c>
      <c r="Q5" s="20">
        <v>3.4460000000000002</v>
      </c>
      <c r="R5" s="20">
        <v>3.3050000000000002</v>
      </c>
      <c r="S5" s="20">
        <v>3.2410000000000001</v>
      </c>
      <c r="T5" s="20">
        <v>2.5960000000000001</v>
      </c>
      <c r="U5" s="20">
        <v>3.7639999999999998</v>
      </c>
      <c r="V5" s="20">
        <v>3.4670000000000001</v>
      </c>
      <c r="W5" s="20">
        <v>3.4460000000000002</v>
      </c>
      <c r="X5" s="20">
        <v>3.3050000000000002</v>
      </c>
      <c r="Y5" s="20">
        <v>3.2410000000000001</v>
      </c>
      <c r="Z5" s="20">
        <v>2.5960000000000001</v>
      </c>
      <c r="AA5" s="20"/>
      <c r="AB5" s="20"/>
      <c r="AC5" s="20"/>
      <c r="AD5" s="20"/>
      <c r="AE5" s="20"/>
      <c r="AF5" s="20"/>
      <c r="AG5" s="30" t="s">
        <v>116</v>
      </c>
      <c r="AH5" s="30"/>
      <c r="AI5" s="30">
        <v>3</v>
      </c>
      <c r="AJ5" s="30">
        <v>3</v>
      </c>
      <c r="AK5" s="31">
        <v>0.5</v>
      </c>
      <c r="AL5" s="31">
        <v>0.5</v>
      </c>
      <c r="AM5" s="30">
        <v>0</v>
      </c>
      <c r="AN5" s="30">
        <v>8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30">
        <v>12</v>
      </c>
      <c r="AX5" s="30" t="s">
        <v>28</v>
      </c>
      <c r="AY5" s="30">
        <v>12</v>
      </c>
      <c r="AZ5" s="30" t="s">
        <v>116</v>
      </c>
      <c r="BA5" s="27"/>
      <c r="BB5" s="20"/>
      <c r="BC5" s="30"/>
      <c r="BD5" s="30" t="s">
        <v>26</v>
      </c>
      <c r="BE5" s="27"/>
    </row>
    <row r="6" spans="1:57" x14ac:dyDescent="0.2">
      <c r="A6" s="20">
        <v>5</v>
      </c>
      <c r="B6" s="19">
        <v>42843</v>
      </c>
      <c r="C6" s="27" t="s">
        <v>64</v>
      </c>
      <c r="D6" s="20" t="s">
        <v>21</v>
      </c>
      <c r="E6" s="19">
        <v>42660</v>
      </c>
      <c r="F6" s="27" t="s">
        <v>114</v>
      </c>
      <c r="G6" s="20" t="s">
        <v>27</v>
      </c>
      <c r="H6" s="20">
        <v>62.78</v>
      </c>
      <c r="I6" s="28" t="s">
        <v>115</v>
      </c>
      <c r="J6" s="29">
        <v>12000</v>
      </c>
      <c r="K6" s="29">
        <v>30000</v>
      </c>
      <c r="L6" s="29">
        <v>60000</v>
      </c>
      <c r="M6" s="29">
        <v>120000</v>
      </c>
      <c r="N6" s="29">
        <v>420000</v>
      </c>
      <c r="O6" s="20">
        <v>3.972</v>
      </c>
      <c r="P6" s="20">
        <v>3.7160000000000002</v>
      </c>
      <c r="Q6" s="20">
        <v>3.65</v>
      </c>
      <c r="R6" s="20">
        <v>3.552</v>
      </c>
      <c r="S6" s="20">
        <v>3.323</v>
      </c>
      <c r="T6" s="20">
        <v>2.5819999999999999</v>
      </c>
      <c r="U6" s="20">
        <v>3.972</v>
      </c>
      <c r="V6" s="20">
        <v>3.7160000000000002</v>
      </c>
      <c r="W6" s="20">
        <v>3.65</v>
      </c>
      <c r="X6" s="20">
        <v>3.552</v>
      </c>
      <c r="Y6" s="20">
        <v>3.323</v>
      </c>
      <c r="Z6" s="20">
        <v>2.5819999999999999</v>
      </c>
      <c r="AA6" s="20"/>
      <c r="AB6" s="20"/>
      <c r="AC6" s="20"/>
      <c r="AD6" s="20"/>
      <c r="AE6" s="20"/>
      <c r="AF6" s="20"/>
      <c r="AG6" s="30" t="s">
        <v>116</v>
      </c>
      <c r="AH6" s="30"/>
      <c r="AI6" s="30">
        <v>3</v>
      </c>
      <c r="AJ6" s="30">
        <v>3</v>
      </c>
      <c r="AK6" s="31">
        <v>0.5</v>
      </c>
      <c r="AL6" s="31">
        <v>0.5</v>
      </c>
      <c r="AM6" s="30">
        <v>0</v>
      </c>
      <c r="AN6" s="30">
        <v>8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12</v>
      </c>
      <c r="AX6" s="30" t="s">
        <v>28</v>
      </c>
      <c r="AY6" s="30">
        <v>12</v>
      </c>
      <c r="AZ6" s="30" t="s">
        <v>116</v>
      </c>
      <c r="BA6" s="27"/>
      <c r="BB6" s="20"/>
      <c r="BC6" s="30"/>
      <c r="BD6" s="30" t="s">
        <v>26</v>
      </c>
      <c r="BE6" s="27"/>
    </row>
    <row r="7" spans="1:57" x14ac:dyDescent="0.2">
      <c r="A7" s="20">
        <v>6</v>
      </c>
      <c r="B7" s="19">
        <v>42843</v>
      </c>
      <c r="C7" s="27" t="s">
        <v>64</v>
      </c>
      <c r="D7" s="20" t="s">
        <v>73</v>
      </c>
      <c r="E7" s="19">
        <v>42660</v>
      </c>
      <c r="F7" s="27" t="s">
        <v>114</v>
      </c>
      <c r="G7" s="20" t="s">
        <v>27</v>
      </c>
      <c r="H7" s="20">
        <v>57.72</v>
      </c>
      <c r="I7" s="28" t="s">
        <v>115</v>
      </c>
      <c r="J7" s="29">
        <v>12000</v>
      </c>
      <c r="K7" s="29">
        <v>12000</v>
      </c>
      <c r="L7" s="29">
        <v>12000</v>
      </c>
      <c r="M7" s="29">
        <v>12000</v>
      </c>
      <c r="N7" s="29">
        <v>12000</v>
      </c>
      <c r="O7" s="20">
        <v>3.266</v>
      </c>
      <c r="P7" s="20">
        <v>0</v>
      </c>
      <c r="Q7" s="20">
        <v>0</v>
      </c>
      <c r="R7" s="20">
        <v>0</v>
      </c>
      <c r="S7" s="20">
        <v>0</v>
      </c>
      <c r="T7" s="20">
        <v>3.1859999999999999</v>
      </c>
      <c r="U7" s="20">
        <v>3.266</v>
      </c>
      <c r="V7" s="20">
        <v>0</v>
      </c>
      <c r="W7" s="20">
        <v>0</v>
      </c>
      <c r="X7" s="20">
        <v>0</v>
      </c>
      <c r="Y7" s="20">
        <v>0</v>
      </c>
      <c r="Z7" s="20">
        <v>3.1859999999999999</v>
      </c>
      <c r="AA7" s="20"/>
      <c r="AB7" s="20"/>
      <c r="AC7" s="20"/>
      <c r="AD7" s="20"/>
      <c r="AE7" s="20"/>
      <c r="AF7" s="20"/>
      <c r="AG7" s="30" t="s">
        <v>116</v>
      </c>
      <c r="AH7" s="30"/>
      <c r="AI7" s="30">
        <v>3</v>
      </c>
      <c r="AJ7" s="30">
        <v>3</v>
      </c>
      <c r="AK7" s="31">
        <v>0.5</v>
      </c>
      <c r="AL7" s="31">
        <v>0.5</v>
      </c>
      <c r="AM7" s="30">
        <v>0</v>
      </c>
      <c r="AN7" s="30">
        <v>8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12</v>
      </c>
      <c r="AX7" s="30" t="s">
        <v>28</v>
      </c>
      <c r="AY7" s="30">
        <v>12</v>
      </c>
      <c r="AZ7" s="30" t="s">
        <v>116</v>
      </c>
      <c r="BA7" s="27"/>
      <c r="BB7" s="20"/>
      <c r="BC7" s="30"/>
      <c r="BD7" s="30" t="s">
        <v>26</v>
      </c>
      <c r="BE7" s="27"/>
    </row>
  </sheetData>
  <sheetProtection algorithmName="SHA-512" hashValue="qqKjoipAkRX/EM2p5pReGC50kC5qktt8p8jzpU+p3vZcXyBGCZt4+vgYqs6PTx+NCQ8VpzmigC8FUo/lD7u5Tg==" saltValue="kAaHIDLiHXbkryw8R/q5HQ==" spinCount="100000" sheet="1" objects="1" scenarios="1"/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BE7"/>
  <sheetViews>
    <sheetView zoomScale="120" zoomScaleNormal="120" zoomScalePageLayoutView="120" workbookViewId="0">
      <selection activeCell="E21" sqref="E21"/>
    </sheetView>
  </sheetViews>
  <sheetFormatPr baseColWidth="10" defaultColWidth="8.83203125" defaultRowHeight="15" x14ac:dyDescent="0.2"/>
  <cols>
    <col min="1" max="3" width="12.5" customWidth="1"/>
    <col min="4" max="4" width="23.33203125" customWidth="1"/>
    <col min="5" max="57" width="12.5" customWidth="1"/>
  </cols>
  <sheetData>
    <row r="1" spans="1:57" ht="64" x14ac:dyDescent="0.2">
      <c r="A1" s="1" t="s">
        <v>54</v>
      </c>
      <c r="B1" s="1" t="s">
        <v>39</v>
      </c>
      <c r="C1" s="2" t="s">
        <v>40</v>
      </c>
      <c r="D1" s="3" t="s">
        <v>41</v>
      </c>
      <c r="E1" s="1" t="s">
        <v>42</v>
      </c>
      <c r="F1" s="2" t="s">
        <v>62</v>
      </c>
      <c r="G1" s="3" t="s">
        <v>43</v>
      </c>
      <c r="H1" s="4" t="s">
        <v>63</v>
      </c>
      <c r="I1" s="5" t="s">
        <v>44</v>
      </c>
      <c r="J1" s="21" t="s">
        <v>45</v>
      </c>
      <c r="K1" s="21" t="s">
        <v>46</v>
      </c>
      <c r="L1" s="21" t="s">
        <v>47</v>
      </c>
      <c r="M1" s="21" t="s">
        <v>48</v>
      </c>
      <c r="N1" s="22" t="s">
        <v>49</v>
      </c>
      <c r="O1" s="6" t="s">
        <v>50</v>
      </c>
      <c r="P1" s="6" t="s">
        <v>51</v>
      </c>
      <c r="Q1" s="6" t="s">
        <v>52</v>
      </c>
      <c r="R1" s="6" t="s">
        <v>76</v>
      </c>
      <c r="S1" s="6" t="s">
        <v>53</v>
      </c>
      <c r="T1" s="7" t="s">
        <v>77</v>
      </c>
      <c r="U1" s="8" t="s">
        <v>78</v>
      </c>
      <c r="V1" s="8" t="s">
        <v>79</v>
      </c>
      <c r="W1" s="8" t="s">
        <v>80</v>
      </c>
      <c r="X1" s="8" t="s">
        <v>81</v>
      </c>
      <c r="Y1" s="8" t="s">
        <v>82</v>
      </c>
      <c r="Z1" s="9" t="s">
        <v>83</v>
      </c>
      <c r="AA1" s="10" t="s">
        <v>84</v>
      </c>
      <c r="AB1" s="10" t="s">
        <v>85</v>
      </c>
      <c r="AC1" s="10" t="s">
        <v>86</v>
      </c>
      <c r="AD1" s="10" t="s">
        <v>87</v>
      </c>
      <c r="AE1" s="10" t="s">
        <v>88</v>
      </c>
      <c r="AF1" s="11" t="s">
        <v>89</v>
      </c>
      <c r="AG1" s="12" t="s">
        <v>90</v>
      </c>
      <c r="AH1" s="12" t="s">
        <v>100</v>
      </c>
      <c r="AI1" s="12" t="s">
        <v>29</v>
      </c>
      <c r="AJ1" s="13" t="s">
        <v>30</v>
      </c>
      <c r="AK1" s="12" t="s">
        <v>31</v>
      </c>
      <c r="AL1" s="12" t="s">
        <v>35</v>
      </c>
      <c r="AM1" s="14" t="s">
        <v>101</v>
      </c>
      <c r="AN1" s="15" t="s">
        <v>102</v>
      </c>
      <c r="AO1" s="14" t="s">
        <v>103</v>
      </c>
      <c r="AP1" s="6" t="s">
        <v>104</v>
      </c>
      <c r="AQ1" s="16" t="s">
        <v>105</v>
      </c>
      <c r="AR1" s="6" t="s">
        <v>91</v>
      </c>
      <c r="AS1" s="16" t="s">
        <v>92</v>
      </c>
      <c r="AT1" s="7" t="s">
        <v>93</v>
      </c>
      <c r="AU1" s="16" t="s">
        <v>94</v>
      </c>
      <c r="AV1" s="7" t="s">
        <v>106</v>
      </c>
      <c r="AW1" s="1" t="s">
        <v>107</v>
      </c>
      <c r="AX1" s="17" t="s">
        <v>108</v>
      </c>
      <c r="AY1" s="18" t="s">
        <v>109</v>
      </c>
      <c r="AZ1" s="17" t="s">
        <v>110</v>
      </c>
      <c r="BA1" s="1" t="s">
        <v>111</v>
      </c>
      <c r="BB1" s="2" t="s">
        <v>112</v>
      </c>
      <c r="BC1" s="17" t="s">
        <v>113</v>
      </c>
      <c r="BD1" s="17" t="s">
        <v>74</v>
      </c>
      <c r="BE1" s="2" t="s">
        <v>75</v>
      </c>
    </row>
    <row r="2" spans="1:57" x14ac:dyDescent="0.2">
      <c r="A2" s="20">
        <v>1</v>
      </c>
      <c r="B2" s="19">
        <v>42484</v>
      </c>
      <c r="C2" s="27" t="s">
        <v>64</v>
      </c>
      <c r="D2" s="20" t="s">
        <v>65</v>
      </c>
      <c r="E2" s="19">
        <v>42405</v>
      </c>
      <c r="F2" s="27" t="s">
        <v>22</v>
      </c>
      <c r="G2" s="20" t="s">
        <v>23</v>
      </c>
      <c r="H2" s="20">
        <v>120.44</v>
      </c>
      <c r="I2" s="28" t="s">
        <v>115</v>
      </c>
      <c r="J2" s="29">
        <v>102000</v>
      </c>
      <c r="K2" s="29">
        <v>600000</v>
      </c>
      <c r="L2" s="29">
        <v>600000</v>
      </c>
      <c r="M2" s="29">
        <v>600000</v>
      </c>
      <c r="N2" s="29">
        <v>600000</v>
      </c>
      <c r="O2" s="20">
        <v>2.4369999999999998</v>
      </c>
      <c r="P2" s="20">
        <v>2.2480000000000002</v>
      </c>
      <c r="Q2" s="20">
        <v>0</v>
      </c>
      <c r="R2" s="20">
        <v>0</v>
      </c>
      <c r="S2" s="20">
        <v>0</v>
      </c>
      <c r="T2" s="20">
        <v>1.9379999999999999</v>
      </c>
      <c r="U2" s="20">
        <v>2.4369999999999998</v>
      </c>
      <c r="V2" s="20">
        <v>2.2480000000000002</v>
      </c>
      <c r="W2" s="20">
        <v>0</v>
      </c>
      <c r="X2" s="20">
        <v>0</v>
      </c>
      <c r="Y2" s="20">
        <v>0</v>
      </c>
      <c r="Z2" s="20">
        <v>1.9379999999999999</v>
      </c>
      <c r="AA2" s="20"/>
      <c r="AB2" s="20"/>
      <c r="AC2" s="20"/>
      <c r="AD2" s="20"/>
      <c r="AE2" s="20"/>
      <c r="AF2" s="20"/>
      <c r="AG2" s="30" t="s">
        <v>116</v>
      </c>
      <c r="AH2" s="30"/>
      <c r="AI2" s="30">
        <v>3</v>
      </c>
      <c r="AJ2" s="30">
        <v>3</v>
      </c>
      <c r="AK2" s="31">
        <v>0.5</v>
      </c>
      <c r="AL2" s="31">
        <v>0.5</v>
      </c>
      <c r="AM2" s="30">
        <v>0</v>
      </c>
      <c r="AN2" s="30">
        <v>6</v>
      </c>
      <c r="AO2" s="30">
        <v>0</v>
      </c>
      <c r="AP2" s="30">
        <v>0</v>
      </c>
      <c r="AQ2" s="30">
        <v>0</v>
      </c>
      <c r="AR2" s="30">
        <v>0</v>
      </c>
      <c r="AS2" s="30">
        <v>0</v>
      </c>
      <c r="AT2" s="30">
        <v>0</v>
      </c>
      <c r="AU2" s="30">
        <v>0</v>
      </c>
      <c r="AV2" s="30">
        <v>0</v>
      </c>
      <c r="AW2" s="30">
        <v>0</v>
      </c>
      <c r="AX2" s="30" t="s">
        <v>116</v>
      </c>
      <c r="AY2" s="30">
        <v>24</v>
      </c>
      <c r="AZ2" s="30" t="s">
        <v>116</v>
      </c>
      <c r="BA2" s="27" t="s">
        <v>24</v>
      </c>
      <c r="BB2" s="20" t="s">
        <v>25</v>
      </c>
      <c r="BC2" s="30">
        <v>25</v>
      </c>
      <c r="BD2" s="30" t="s">
        <v>26</v>
      </c>
      <c r="BE2" s="27"/>
    </row>
    <row r="3" spans="1:57" x14ac:dyDescent="0.2">
      <c r="A3" s="20">
        <v>2</v>
      </c>
      <c r="B3" s="19">
        <v>42484</v>
      </c>
      <c r="C3" s="27" t="s">
        <v>64</v>
      </c>
      <c r="D3" s="20" t="s">
        <v>65</v>
      </c>
      <c r="E3" s="19">
        <v>42461</v>
      </c>
      <c r="F3" s="27" t="s">
        <v>114</v>
      </c>
      <c r="G3" s="20" t="s">
        <v>27</v>
      </c>
      <c r="H3" s="20">
        <v>99.38</v>
      </c>
      <c r="I3" s="28" t="s">
        <v>115</v>
      </c>
      <c r="J3" s="29">
        <v>102000</v>
      </c>
      <c r="K3" s="29">
        <v>600000</v>
      </c>
      <c r="L3" s="29">
        <v>600000</v>
      </c>
      <c r="M3" s="29">
        <v>600000</v>
      </c>
      <c r="N3" s="29">
        <v>600000</v>
      </c>
      <c r="O3" s="20">
        <v>2.577</v>
      </c>
      <c r="P3" s="20">
        <v>2.2440000000000002</v>
      </c>
      <c r="Q3" s="20">
        <v>0</v>
      </c>
      <c r="R3" s="20">
        <v>0</v>
      </c>
      <c r="S3" s="20">
        <v>0</v>
      </c>
      <c r="T3" s="20">
        <v>1.9950000000000001</v>
      </c>
      <c r="U3" s="20">
        <v>2.577</v>
      </c>
      <c r="V3" s="20">
        <v>2.2440000000000002</v>
      </c>
      <c r="W3" s="20">
        <v>0</v>
      </c>
      <c r="X3" s="20">
        <v>0</v>
      </c>
      <c r="Y3" s="20">
        <v>0</v>
      </c>
      <c r="Z3" s="20">
        <v>1.9950000000000001</v>
      </c>
      <c r="AA3" s="20"/>
      <c r="AB3" s="20"/>
      <c r="AC3" s="20"/>
      <c r="AD3" s="20"/>
      <c r="AE3" s="20"/>
      <c r="AF3" s="20"/>
      <c r="AG3" s="30" t="s">
        <v>116</v>
      </c>
      <c r="AH3" s="30"/>
      <c r="AI3" s="30">
        <v>3</v>
      </c>
      <c r="AJ3" s="30">
        <v>3</v>
      </c>
      <c r="AK3" s="31">
        <v>0.5</v>
      </c>
      <c r="AL3" s="31">
        <v>0.5</v>
      </c>
      <c r="AM3" s="30">
        <v>0</v>
      </c>
      <c r="AN3" s="30">
        <v>8</v>
      </c>
      <c r="AO3" s="30">
        <v>0</v>
      </c>
      <c r="AP3" s="30">
        <v>0</v>
      </c>
      <c r="AQ3" s="30">
        <v>0</v>
      </c>
      <c r="AR3" s="30">
        <v>0</v>
      </c>
      <c r="AS3" s="30">
        <v>0</v>
      </c>
      <c r="AT3" s="30">
        <v>0</v>
      </c>
      <c r="AU3" s="30">
        <v>0</v>
      </c>
      <c r="AV3" s="30">
        <v>0</v>
      </c>
      <c r="AW3" s="30">
        <v>12</v>
      </c>
      <c r="AX3" s="30" t="s">
        <v>28</v>
      </c>
      <c r="AY3" s="30">
        <v>12</v>
      </c>
      <c r="AZ3" s="30" t="s">
        <v>116</v>
      </c>
      <c r="BA3" s="27"/>
      <c r="BB3" s="20"/>
      <c r="BC3" s="30"/>
      <c r="BD3" s="30" t="s">
        <v>26</v>
      </c>
      <c r="BE3" s="27"/>
    </row>
    <row r="4" spans="1:57" x14ac:dyDescent="0.2">
      <c r="A4" s="20">
        <v>3</v>
      </c>
      <c r="B4" s="19">
        <v>42484</v>
      </c>
      <c r="C4" s="27" t="s">
        <v>64</v>
      </c>
      <c r="D4" s="20" t="s">
        <v>20</v>
      </c>
      <c r="E4" s="19">
        <v>42405</v>
      </c>
      <c r="F4" s="27" t="s">
        <v>22</v>
      </c>
      <c r="G4" s="20" t="s">
        <v>23</v>
      </c>
      <c r="H4" s="20">
        <v>70.5</v>
      </c>
      <c r="I4" s="28" t="s">
        <v>115</v>
      </c>
      <c r="J4" s="29">
        <v>12000</v>
      </c>
      <c r="K4" s="29">
        <v>30000</v>
      </c>
      <c r="L4" s="29">
        <v>60000</v>
      </c>
      <c r="M4" s="29">
        <v>120000</v>
      </c>
      <c r="N4" s="29">
        <v>120000</v>
      </c>
      <c r="O4" s="20">
        <v>3.5830000000000002</v>
      </c>
      <c r="P4" s="20">
        <v>3.46</v>
      </c>
      <c r="Q4" s="20">
        <v>3.39</v>
      </c>
      <c r="R4" s="20">
        <v>3.23</v>
      </c>
      <c r="S4" s="20">
        <v>0</v>
      </c>
      <c r="T4" s="20">
        <v>2.964</v>
      </c>
      <c r="U4" s="20">
        <v>3.5830000000000002</v>
      </c>
      <c r="V4" s="20">
        <v>3.46</v>
      </c>
      <c r="W4" s="20">
        <v>3.39</v>
      </c>
      <c r="X4" s="20">
        <v>3.23</v>
      </c>
      <c r="Y4" s="20">
        <v>0</v>
      </c>
      <c r="Z4" s="20">
        <v>2.964</v>
      </c>
      <c r="AA4" s="20"/>
      <c r="AB4" s="20"/>
      <c r="AC4" s="20"/>
      <c r="AD4" s="20"/>
      <c r="AE4" s="20"/>
      <c r="AF4" s="20"/>
      <c r="AG4" s="30" t="s">
        <v>116</v>
      </c>
      <c r="AH4" s="30"/>
      <c r="AI4" s="30">
        <v>3</v>
      </c>
      <c r="AJ4" s="30">
        <v>3</v>
      </c>
      <c r="AK4" s="31">
        <v>0.5</v>
      </c>
      <c r="AL4" s="31">
        <v>0.5</v>
      </c>
      <c r="AM4" s="30">
        <v>0</v>
      </c>
      <c r="AN4" s="30">
        <v>6</v>
      </c>
      <c r="AO4" s="30">
        <v>0</v>
      </c>
      <c r="AP4" s="30">
        <v>0</v>
      </c>
      <c r="AQ4" s="30">
        <v>0</v>
      </c>
      <c r="AR4" s="30">
        <v>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 t="s">
        <v>116</v>
      </c>
      <c r="AY4" s="30">
        <v>24</v>
      </c>
      <c r="AZ4" s="30" t="s">
        <v>116</v>
      </c>
      <c r="BA4" s="27" t="s">
        <v>24</v>
      </c>
      <c r="BB4" s="20" t="s">
        <v>25</v>
      </c>
      <c r="BC4" s="30">
        <v>25</v>
      </c>
      <c r="BD4" s="30" t="s">
        <v>26</v>
      </c>
      <c r="BE4" s="27"/>
    </row>
    <row r="5" spans="1:57" x14ac:dyDescent="0.2">
      <c r="A5" s="20">
        <v>4</v>
      </c>
      <c r="B5" s="19">
        <v>42484</v>
      </c>
      <c r="C5" s="27" t="s">
        <v>64</v>
      </c>
      <c r="D5" s="20" t="s">
        <v>20</v>
      </c>
      <c r="E5" s="19">
        <v>42461</v>
      </c>
      <c r="F5" s="27" t="s">
        <v>114</v>
      </c>
      <c r="G5" s="20" t="s">
        <v>27</v>
      </c>
      <c r="H5" s="20">
        <v>64.39</v>
      </c>
      <c r="I5" s="28" t="s">
        <v>115</v>
      </c>
      <c r="J5" s="29">
        <v>12000</v>
      </c>
      <c r="K5" s="29">
        <v>30000</v>
      </c>
      <c r="L5" s="29">
        <v>60000</v>
      </c>
      <c r="M5" s="29">
        <v>120000</v>
      </c>
      <c r="N5" s="29">
        <v>420000</v>
      </c>
      <c r="O5" s="20">
        <v>3.7639999999999998</v>
      </c>
      <c r="P5" s="20">
        <v>3.4670000000000001</v>
      </c>
      <c r="Q5" s="20">
        <v>3.4460000000000002</v>
      </c>
      <c r="R5" s="20">
        <v>3.3050000000000002</v>
      </c>
      <c r="S5" s="20">
        <v>3.2410000000000001</v>
      </c>
      <c r="T5" s="20">
        <v>2.5960000000000001</v>
      </c>
      <c r="U5" s="20">
        <v>3.7639999999999998</v>
      </c>
      <c r="V5" s="20">
        <v>3.4670000000000001</v>
      </c>
      <c r="W5" s="20">
        <v>3.4460000000000002</v>
      </c>
      <c r="X5" s="20">
        <v>3.3050000000000002</v>
      </c>
      <c r="Y5" s="20">
        <v>3.2410000000000001</v>
      </c>
      <c r="Z5" s="20">
        <v>2.5960000000000001</v>
      </c>
      <c r="AA5" s="20"/>
      <c r="AB5" s="20"/>
      <c r="AC5" s="20"/>
      <c r="AD5" s="20"/>
      <c r="AE5" s="20"/>
      <c r="AF5" s="20"/>
      <c r="AG5" s="30" t="s">
        <v>116</v>
      </c>
      <c r="AH5" s="30"/>
      <c r="AI5" s="30">
        <v>3</v>
      </c>
      <c r="AJ5" s="30">
        <v>3</v>
      </c>
      <c r="AK5" s="31">
        <v>0.5</v>
      </c>
      <c r="AL5" s="31">
        <v>0.5</v>
      </c>
      <c r="AM5" s="30">
        <v>0</v>
      </c>
      <c r="AN5" s="30">
        <v>8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0</v>
      </c>
      <c r="AU5" s="30">
        <v>0</v>
      </c>
      <c r="AV5" s="30">
        <v>0</v>
      </c>
      <c r="AW5" s="30">
        <v>12</v>
      </c>
      <c r="AX5" s="30" t="s">
        <v>28</v>
      </c>
      <c r="AY5" s="30">
        <v>12</v>
      </c>
      <c r="AZ5" s="30" t="s">
        <v>116</v>
      </c>
      <c r="BA5" s="27"/>
      <c r="BB5" s="20"/>
      <c r="BC5" s="30"/>
      <c r="BD5" s="30" t="s">
        <v>26</v>
      </c>
      <c r="BE5" s="27"/>
    </row>
    <row r="6" spans="1:57" x14ac:dyDescent="0.2">
      <c r="A6" s="20">
        <v>5</v>
      </c>
      <c r="B6" s="19">
        <v>42484</v>
      </c>
      <c r="C6" s="27" t="s">
        <v>64</v>
      </c>
      <c r="D6" s="20" t="s">
        <v>21</v>
      </c>
      <c r="E6" s="19">
        <v>42461</v>
      </c>
      <c r="F6" s="27" t="s">
        <v>114</v>
      </c>
      <c r="G6" s="20" t="s">
        <v>27</v>
      </c>
      <c r="H6" s="20">
        <v>62.78</v>
      </c>
      <c r="I6" s="28" t="s">
        <v>115</v>
      </c>
      <c r="J6" s="29">
        <v>12000</v>
      </c>
      <c r="K6" s="29">
        <v>30000</v>
      </c>
      <c r="L6" s="29">
        <v>60000</v>
      </c>
      <c r="M6" s="29">
        <v>120000</v>
      </c>
      <c r="N6" s="29">
        <v>420000</v>
      </c>
      <c r="O6" s="20">
        <v>3.972</v>
      </c>
      <c r="P6" s="20">
        <v>3.7160000000000002</v>
      </c>
      <c r="Q6" s="20">
        <v>3.65</v>
      </c>
      <c r="R6" s="20">
        <v>3.552</v>
      </c>
      <c r="S6" s="20">
        <v>3.323</v>
      </c>
      <c r="T6" s="20">
        <v>2.5819999999999999</v>
      </c>
      <c r="U6" s="20">
        <v>3.972</v>
      </c>
      <c r="V6" s="20">
        <v>3.7160000000000002</v>
      </c>
      <c r="W6" s="20">
        <v>3.65</v>
      </c>
      <c r="X6" s="20">
        <v>3.552</v>
      </c>
      <c r="Y6" s="20">
        <v>3.323</v>
      </c>
      <c r="Z6" s="20">
        <v>2.5819999999999999</v>
      </c>
      <c r="AA6" s="20"/>
      <c r="AB6" s="20"/>
      <c r="AC6" s="20"/>
      <c r="AD6" s="20"/>
      <c r="AE6" s="20"/>
      <c r="AF6" s="20"/>
      <c r="AG6" s="30" t="s">
        <v>116</v>
      </c>
      <c r="AH6" s="30"/>
      <c r="AI6" s="30">
        <v>3</v>
      </c>
      <c r="AJ6" s="30">
        <v>3</v>
      </c>
      <c r="AK6" s="31">
        <v>0.5</v>
      </c>
      <c r="AL6" s="31">
        <v>0.5</v>
      </c>
      <c r="AM6" s="30">
        <v>0</v>
      </c>
      <c r="AN6" s="30">
        <v>8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12</v>
      </c>
      <c r="AX6" s="30" t="s">
        <v>28</v>
      </c>
      <c r="AY6" s="30">
        <v>12</v>
      </c>
      <c r="AZ6" s="30" t="s">
        <v>116</v>
      </c>
      <c r="BA6" s="27"/>
      <c r="BB6" s="20"/>
      <c r="BC6" s="30"/>
      <c r="BD6" s="30" t="s">
        <v>26</v>
      </c>
      <c r="BE6" s="27"/>
    </row>
    <row r="7" spans="1:57" x14ac:dyDescent="0.2">
      <c r="A7" s="20">
        <v>6</v>
      </c>
      <c r="B7" s="19">
        <v>42484</v>
      </c>
      <c r="C7" s="27" t="s">
        <v>64</v>
      </c>
      <c r="D7" s="20" t="s">
        <v>73</v>
      </c>
      <c r="E7" s="19">
        <v>42461</v>
      </c>
      <c r="F7" s="27" t="s">
        <v>114</v>
      </c>
      <c r="G7" s="20" t="s">
        <v>27</v>
      </c>
      <c r="H7" s="20">
        <v>57.72</v>
      </c>
      <c r="I7" s="28" t="s">
        <v>115</v>
      </c>
      <c r="J7" s="29">
        <v>12000</v>
      </c>
      <c r="K7" s="29">
        <v>12000</v>
      </c>
      <c r="L7" s="29">
        <v>12000</v>
      </c>
      <c r="M7" s="29">
        <v>12000</v>
      </c>
      <c r="N7" s="29">
        <v>12000</v>
      </c>
      <c r="O7" s="20">
        <v>3.266</v>
      </c>
      <c r="P7" s="20">
        <v>0</v>
      </c>
      <c r="Q7" s="20">
        <v>0</v>
      </c>
      <c r="R7" s="20">
        <v>0</v>
      </c>
      <c r="S7" s="20">
        <v>0</v>
      </c>
      <c r="T7" s="20">
        <v>3.1859999999999999</v>
      </c>
      <c r="U7" s="20">
        <v>3.266</v>
      </c>
      <c r="V7" s="20">
        <v>0</v>
      </c>
      <c r="W7" s="20">
        <v>0</v>
      </c>
      <c r="X7" s="20">
        <v>0</v>
      </c>
      <c r="Y7" s="20">
        <v>0</v>
      </c>
      <c r="Z7" s="20">
        <v>3.1859999999999999</v>
      </c>
      <c r="AA7" s="20"/>
      <c r="AB7" s="20"/>
      <c r="AC7" s="20"/>
      <c r="AD7" s="20"/>
      <c r="AE7" s="20"/>
      <c r="AF7" s="20"/>
      <c r="AG7" s="30" t="s">
        <v>116</v>
      </c>
      <c r="AH7" s="30"/>
      <c r="AI7" s="30">
        <v>3</v>
      </c>
      <c r="AJ7" s="30">
        <v>3</v>
      </c>
      <c r="AK7" s="31">
        <v>0.5</v>
      </c>
      <c r="AL7" s="31">
        <v>0.5</v>
      </c>
      <c r="AM7" s="30">
        <v>0</v>
      </c>
      <c r="AN7" s="30">
        <v>8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12</v>
      </c>
      <c r="AX7" s="30" t="s">
        <v>28</v>
      </c>
      <c r="AY7" s="30">
        <v>12</v>
      </c>
      <c r="AZ7" s="30" t="s">
        <v>116</v>
      </c>
      <c r="BA7" s="27"/>
      <c r="BB7" s="20"/>
      <c r="BC7" s="30"/>
      <c r="BD7" s="30" t="s">
        <v>26</v>
      </c>
      <c r="BE7" s="27"/>
    </row>
  </sheetData>
  <sheetProtection algorithmName="SHA-512" hashValue="kOLysefWp/JmIBJd522SDFrP4apwiPPU0Z2cjdM2268v/op9jUJPce1PAZRb+g2/EO4Oh7em2gUt82JW8Q2Azg==" saltValue="abOAGC4J+cBvM0jAv+TS+Q==" spinCount="100000" sheet="1" objects="1" scenarios="1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2B3B-A374-FC49-B261-B3663B08530F}">
  <sheetPr codeName="Sheet26">
    <tabColor theme="9" tint="0.39997558519241921"/>
  </sheetPr>
  <dimension ref="A1:AV59"/>
  <sheetViews>
    <sheetView zoomScale="90" zoomScaleNormal="90" workbookViewId="0">
      <selection activeCell="D47" sqref="D47"/>
    </sheetView>
  </sheetViews>
  <sheetFormatPr baseColWidth="10" defaultRowHeight="15" x14ac:dyDescent="0.2"/>
  <cols>
    <col min="1" max="1" width="23.1640625" customWidth="1"/>
    <col min="2" max="2" width="15.33203125" bestFit="1" customWidth="1"/>
    <col min="3" max="3" width="23.33203125" bestFit="1" customWidth="1"/>
    <col min="4" max="4" width="14.1640625" customWidth="1"/>
    <col min="5" max="6" width="14.1640625" hidden="1" customWidth="1"/>
    <col min="7" max="18" width="14.1640625" customWidth="1"/>
    <col min="19" max="20" width="14.1640625" hidden="1" customWidth="1"/>
    <col min="21" max="25" width="14.1640625" customWidth="1"/>
    <col min="26" max="29" width="14.1640625" hidden="1" customWidth="1"/>
    <col min="30" max="43" width="14.1640625" customWidth="1"/>
    <col min="44" max="148" width="12.5" customWidth="1"/>
  </cols>
  <sheetData>
    <row r="1" spans="1:48" x14ac:dyDescent="0.2">
      <c r="A1" s="73" t="s">
        <v>38</v>
      </c>
      <c r="B1" s="73"/>
      <c r="C1" s="73"/>
      <c r="D1" s="73"/>
      <c r="E1" s="293"/>
      <c r="F1" s="29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</row>
    <row r="2" spans="1:48" x14ac:dyDescent="0.2">
      <c r="A2" s="75" t="s">
        <v>72</v>
      </c>
      <c r="B2" s="73"/>
      <c r="C2" s="73"/>
      <c r="D2" s="73"/>
      <c r="E2" s="293"/>
      <c r="F2" s="29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</row>
    <row r="3" spans="1:48" ht="16" thickBot="1" x14ac:dyDescent="0.25">
      <c r="A3" s="73"/>
      <c r="B3" s="76"/>
      <c r="C3" s="73"/>
      <c r="D3" s="73"/>
      <c r="E3" s="293"/>
      <c r="F3" s="293"/>
      <c r="G3" s="73"/>
      <c r="H3" s="73"/>
      <c r="I3" s="73"/>
      <c r="J3" s="76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</row>
    <row r="4" spans="1: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</row>
    <row r="5" spans="1: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spans="1:48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</row>
    <row r="7" spans="1:48" ht="76" x14ac:dyDescent="0.2">
      <c r="A7" s="209" t="s">
        <v>41</v>
      </c>
      <c r="B7" s="91" t="s">
        <v>96</v>
      </c>
      <c r="C7" s="91" t="s">
        <v>97</v>
      </c>
      <c r="D7" s="263" t="s">
        <v>8</v>
      </c>
      <c r="E7" s="264" t="s">
        <v>179</v>
      </c>
      <c r="F7" s="264" t="s">
        <v>180</v>
      </c>
      <c r="G7" s="263" t="s">
        <v>9</v>
      </c>
      <c r="H7" s="263" t="s">
        <v>10</v>
      </c>
      <c r="I7" s="263" t="s">
        <v>11</v>
      </c>
      <c r="J7" s="263" t="s">
        <v>12</v>
      </c>
      <c r="K7" s="263" t="s">
        <v>13</v>
      </c>
      <c r="L7" s="263" t="s">
        <v>14</v>
      </c>
      <c r="M7" s="263" t="s">
        <v>15</v>
      </c>
      <c r="N7" s="263" t="s">
        <v>16</v>
      </c>
      <c r="O7" s="263" t="s">
        <v>98</v>
      </c>
      <c r="P7" s="263" t="s">
        <v>99</v>
      </c>
      <c r="Q7" s="263" t="s">
        <v>66</v>
      </c>
      <c r="R7" s="263" t="s">
        <v>67</v>
      </c>
      <c r="S7" s="264" t="s">
        <v>181</v>
      </c>
      <c r="T7" s="265" t="s">
        <v>182</v>
      </c>
      <c r="U7" s="266" t="s">
        <v>183</v>
      </c>
      <c r="V7" s="267" t="s">
        <v>101</v>
      </c>
      <c r="W7" s="267" t="s">
        <v>102</v>
      </c>
      <c r="X7" s="267" t="s">
        <v>103</v>
      </c>
      <c r="Y7" s="267" t="s">
        <v>104</v>
      </c>
      <c r="Z7" s="268" t="s">
        <v>184</v>
      </c>
      <c r="AA7" s="268" t="s">
        <v>185</v>
      </c>
      <c r="AB7" s="269" t="s">
        <v>69</v>
      </c>
      <c r="AC7" s="269" t="s">
        <v>70</v>
      </c>
      <c r="AD7" s="270" t="s">
        <v>36</v>
      </c>
      <c r="AE7" s="270" t="s">
        <v>37</v>
      </c>
      <c r="AF7" s="271" t="s">
        <v>107</v>
      </c>
      <c r="AG7" s="272" t="s">
        <v>71</v>
      </c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ht="20" customHeight="1" x14ac:dyDescent="0.2">
      <c r="A8" s="313" t="str">
        <f>'QLD Oct 2022'!D2</f>
        <v>APT Brisbane South</v>
      </c>
      <c r="B8" s="179" t="str">
        <f>'QLD Oct 2022'!F2</f>
        <v>AGL</v>
      </c>
      <c r="C8" s="262" t="str">
        <f>'QLD Oct 2022'!G2</f>
        <v>Business Value Saver</v>
      </c>
      <c r="D8" s="257">
        <f>365*'QLD Oct 2022'!H2/100</f>
        <v>476.78954545454542</v>
      </c>
      <c r="E8" s="258">
        <f>IF('QLD Oct 2022'!AQ2=3,0.5,IF('QLD Oct 2022'!AQ2=2,0.33,0))</f>
        <v>0.5</v>
      </c>
      <c r="F8" s="258">
        <f>1-E8</f>
        <v>0.5</v>
      </c>
      <c r="G8" s="257">
        <f>IF('QLD Oct 2022'!K2="",($C$5*E8/'QLD Oct 2022'!AQ2*'QLD Oct 2022'!W2/100)*'QLD Oct 2022'!AQ2,IF($C$5*E8/'QLD Oct 2022'!AQ2&gt;='QLD Oct 2022'!L2,('QLD Oct 2022'!L2*'QLD Oct 2022'!W2/100)*'QLD Oct 2022'!AQ2,($C$5*E8/'QLD Oct 2022'!AQ2*'QLD Oct 2022'!W2/100)*'QLD Oct 2022'!AQ2))</f>
        <v>1440.9090909090908</v>
      </c>
      <c r="H8" s="257">
        <f>IF(AND('QLD Oct 2022'!L2&gt;0,'QLD Oct 2022'!M2&gt;0),IF($C$5*E8/'QLD Oct 2022'!AQ2&lt;'QLD Oct 2022'!L2,0,IF(($C$5*E8/'QLD Oct 2022'!AQ2-'QLD Oct 2022'!L2)&lt;=('QLD Oct 2022'!M2+'QLD Oct 2022'!L2),((($C$5*E8/'QLD Oct 2022'!AQ2-'QLD Oct 2022'!L2)*'QLD Oct 2022'!X2/100))*'QLD Oct 2022'!AQ2,((('QLD Oct 2022'!M2)*'QLD Oct 2022'!X2/100)*'QLD Oct 2022'!AQ2))),0)</f>
        <v>0</v>
      </c>
      <c r="I8" s="257">
        <f>IF(AND('QLD Oct 2022'!M2&gt;0,'QLD Oct 2022'!N2&gt;0),IF($C$5*E8/'QLD Oct 2022'!AQ2&lt;('QLD Oct 2022'!L2+'QLD Oct 2022'!M2),0,IF(($C$5*E8/'QLD Oct 2022'!AQ2-'QLD Oct 2022'!L2+'QLD Oct 2022'!M2)&lt;=('QLD Oct 2022'!L2+'QLD Oct 2022'!M2+'QLD Oct 2022'!N2),((($C$5*E8/'QLD Oct 2022'!AQ2-('QLD Oct 2022'!L2+'QLD Oct 2022'!M2))*'QLD Oct 2022'!Y2/100))*'QLD Oct 2022'!AQ2,('QLD Oct 2022'!N2*'QLD Oct 2022'!Y2/100)*'QLD Oct 2022'!AQ2)),0)</f>
        <v>0</v>
      </c>
      <c r="J8" s="257">
        <f>IF(AND('QLD Oct 2022'!N2&gt;0,'QLD Oct 2022'!O2&gt;0),IF($C$5*E8/'QLD Oct 2022'!AQ2&lt;('QLD Oct 2022'!L2+'QLD Oct 2022'!M2+'QLD Oct 2022'!N2),0,IF(($C$5*E8/'QLD Oct 2022'!AQ2-'QLD Oct 2022'!L2+'QLD Oct 2022'!M2+'QLD Oct 2022'!N2)&lt;=('QLD Oct 2022'!L2+'QLD Oct 2022'!M2+'QLD Oct 2022'!N2+'QLD Oct 2022'!O2),(($C$5*E8/'QLD Oct 2022'!AQ2-('QLD Oct 2022'!L2+'QLD Oct 2022'!M2+'QLD Oct 2022'!N2))*'QLD Oct 2022'!Z2/100)*'QLD Oct 2022'!AQ2,('QLD Oct 2022'!O2*'QLD Oct 2022'!Z2/100)*'QLD Oct 2022'!AQ2)),0)</f>
        <v>0</v>
      </c>
      <c r="K8" s="257">
        <f>IF(AND('QLD Oct 2022'!O2&gt;0,'QLD Oct 2022'!P2&gt;0),IF($C$5*E8/'QLD Oct 2022'!AQ2&lt;('QLD Oct 2022'!L2+'QLD Oct 2022'!M2+'QLD Oct 2022'!N2+'QLD Oct 2022'!O2),0,IF(($C$5*E8/'QLD Oct 2022'!AQ2-'QLD Oct 2022'!L2+'QLD Oct 2022'!M2+'QLD Oct 2022'!N2+'QLD Oct 2022'!O2)&lt;=('QLD Oct 2022'!L2+'QLD Oct 2022'!M2+'QLD Oct 2022'!N2+'QLD Oct 2022'!O2+'QLD Oct 2022'!P2),(($C$5*E8/'QLD Oct 2022'!AQ2-('QLD Oct 2022'!L2+'QLD Oct 2022'!M2+'QLD Oct 2022'!N2+'QLD Oct 2022'!O2))*'QLD Oct 2022'!AA2/100)*'QLD Oct 2022'!AQ2,('QLD Oct 2022'!P2*'QLD Oct 2022'!AA2/100)*'QLD Oct 2022'!AQ2)),0)</f>
        <v>0</v>
      </c>
      <c r="L8" s="257">
        <f>IF(AND('QLD Oct 2022'!P2&gt;0,'QLD Oct 2022'!O2&gt;0),IF(($C$5*E8/'QLD Oct 2022'!AQ2&lt;SUM('QLD Oct 2022'!L2:P2)),(0),($C$5*E8/'QLD Oct 2022'!AQ2-SUM('QLD Oct 2022'!L2:P2))*'QLD Oct 2022'!AB2/100)* 'QLD Oct 2022'!AQ2,IF(AND('QLD Oct 2022'!O2&gt;0,'QLD Oct 2022'!P2=""),IF(($C$5*E8/'QLD Oct 2022'!AQ2&lt; SUM('QLD Oct 2022'!L2:O2)),(0),($C$5*E8/'QLD Oct 2022'!AQ2-SUM('QLD Oct 2022'!L2:O2))*'QLD Oct 2022'!AA2/100)* 'QLD Oct 2022'!AQ2,IF(AND('QLD Oct 2022'!N2&gt;0,'QLD Oct 2022'!O2=""),IF(($C$5*E8/'QLD Oct 2022'!AQ2&lt; SUM('QLD Oct 2022'!L2:N2)),(0),($C$5*E8/'QLD Oct 2022'!AQ2-SUM('QLD Oct 2022'!L2:N2))*'QLD Oct 2022'!Z2/100)* 'QLD Oct 2022'!AQ2,IF(AND('QLD Oct 2022'!M2&gt;0,'QLD Oct 2022'!N2=""),IF(($C$5*E8/'QLD Oct 2022'!AQ2&lt;'QLD Oct 2022'!M2+'QLD Oct 2022'!L2),(0),(($C$5*E8/'QLD Oct 2022'!AQ2-('QLD Oct 2022'!M2+'QLD Oct 2022'!L2))*'QLD Oct 2022'!Y2/100))*'QLD Oct 2022'!AQ2,IF(AND('QLD Oct 2022'!L2&gt;0,'QLD Oct 2022'!M2=""&gt;0),IF(($C$5*E8/'QLD Oct 2022'!AQ2&lt;'QLD Oct 2022'!L2),(0),($C$5*E8/'QLD Oct 2022'!AQ2-'QLD Oct 2022'!L2)*'QLD Oct 2022'!X2/100)*'QLD Oct 2022'!AQ2,0)))))</f>
        <v>0</v>
      </c>
      <c r="M8" s="257">
        <f>IF('QLD Oct 2022'!K2="",($C$5*F8/'QLD Oct 2022'!AR2*'QLD Oct 2022'!AC2/100)*'QLD Oct 2022'!AR2,IF($C$5*F8/'QLD Oct 2022'!AR2&gt;='QLD Oct 2022'!L2,('QLD Oct 2022'!L2*'QLD Oct 2022'!AC2/100)*'QLD Oct 2022'!AR2,($C$5*F8/'QLD Oct 2022'!AR2*'QLD Oct 2022'!AC2/100)*'QLD Oct 2022'!AR2))</f>
        <v>1440.9090909090908</v>
      </c>
      <c r="N8" s="257">
        <f>IF(AND('QLD Oct 2022'!L2&gt;0,'QLD Oct 2022'!M2&gt;0),IF($C$5*F8/'QLD Oct 2022'!AR2&lt;'QLD Oct 2022'!L2,0,IF(($C$5*F8/'QLD Oct 2022'!AR2-'QLD Oct 2022'!L2)&lt;=('QLD Oct 2022'!M2+'QLD Oct 2022'!L2),((($C$5*F8/'QLD Oct 2022'!AR2-'QLD Oct 2022'!L2)*'QLD Oct 2022'!AD2/100))*'QLD Oct 2022'!AR2,((('QLD Oct 2022'!M2)*'QLD Oct 2022'!AD2/100)*'QLD Oct 2022'!AR2))),0)</f>
        <v>0</v>
      </c>
      <c r="O8" s="257">
        <f>IF(AND('QLD Oct 2022'!M2&gt;0,'QLD Oct 2022'!N2&gt;0),IF($C$5*F8/'QLD Oct 2022'!AR2&lt;('QLD Oct 2022'!L2+'QLD Oct 2022'!M2),0,IF(($C$5*F8/'QLD Oct 2022'!AR2-'QLD Oct 2022'!L2+'QLD Oct 2022'!M2)&lt;=('QLD Oct 2022'!L2+'QLD Oct 2022'!M2+'QLD Oct 2022'!N2),((($C$5*F8/'QLD Oct 2022'!AR2-('QLD Oct 2022'!L2+'QLD Oct 2022'!M2))*'QLD Oct 2022'!AE2/100))*'QLD Oct 2022'!AR2,('QLD Oct 2022'!N2*'QLD Oct 2022'!AE2/100)*'QLD Oct 2022'!AR2)),0)</f>
        <v>0</v>
      </c>
      <c r="P8" s="257">
        <f>IF(AND('QLD Oct 2022'!N2&gt;0,'QLD Oct 2022'!O2&gt;0),IF($C$5*F8/'QLD Oct 2022'!AR2&lt;('QLD Oct 2022'!L2+'QLD Oct 2022'!M2+'QLD Oct 2022'!N2),0,IF(($C$5*F8/'QLD Oct 2022'!AR2-'QLD Oct 2022'!L2+'QLD Oct 2022'!M2+'QLD Oct 2022'!N2)&lt;=('QLD Oct 2022'!L2+'QLD Oct 2022'!M2+'QLD Oct 2022'!N2+'QLD Oct 2022'!O2),(($C$5*F8/'QLD Oct 2022'!AR2-('QLD Oct 2022'!L2+'QLD Oct 2022'!M2+'QLD Oct 2022'!N2))*'QLD Oct 2022'!AF2/100)*'QLD Oct 2022'!AR2,('QLD Oct 2022'!O2*'QLD Oct 2022'!AF2/100)*'QLD Oct 2022'!AR2)),0)</f>
        <v>0</v>
      </c>
      <c r="Q8" s="257">
        <f>IF(AND('QLD Oct 2022'!P2&gt;0,'QLD Oct 2022'!P2&gt;0),IF($C$5*F8/'QLD Oct 2022'!AR2&lt;('QLD Oct 2022'!L2+'QLD Oct 2022'!M2+'QLD Oct 2022'!N2+'QLD Oct 2022'!O2),0,IF(($C$5*F8/'QLD Oct 2022'!AR2-'QLD Oct 2022'!L2+'QLD Oct 2022'!M2+'QLD Oct 2022'!N2+'QLD Oct 2022'!O2)&lt;=('QLD Oct 2022'!L2+'QLD Oct 2022'!M2+'QLD Oct 2022'!N2+'QLD Oct 2022'!O2+'QLD Oct 2022'!P2),(($C$5*F8/'QLD Oct 2022'!AR2-('QLD Oct 2022'!L2+'QLD Oct 2022'!M2+'QLD Oct 2022'!N2+'QLD Oct 2022'!O2))*'QLD Oct 2022'!AG2/100)*'QLD Oct 2022'!AR2,('QLD Oct 2022'!P2*'QLD Oct 2022'!AG2/100)*'QLD Oct 2022'!AR2)),0)</f>
        <v>0</v>
      </c>
      <c r="R8" s="257">
        <f>IF(AND('QLD Oct 2022'!P2&gt;0,'QLD Oct 2022'!O2&gt;0),IF(($C$5*F8/'QLD Oct 2022'!AR2&lt;SUM('QLD Oct 2022'!L2:P2)),(0),($C$5*F8/'QLD Oct 2022'!AR2-SUM('QLD Oct 2022'!L2:P2))*'QLD Oct 2022'!AB2/100)* 'QLD Oct 2022'!AR2,IF(AND('QLD Oct 2022'!O2&gt;0,'QLD Oct 2022'!P2=""),IF(($C$5*F8/'QLD Oct 2022'!AR2&lt; SUM('QLD Oct 2022'!L2:O2)),(0),($C$5*F8/'QLD Oct 2022'!AR2-SUM('QLD Oct 2022'!L2:O2))*'QLD Oct 2022'!AG2/100)* 'QLD Oct 2022'!AR2,IF(AND('QLD Oct 2022'!N2&gt;0,'QLD Oct 2022'!O2=""),IF(($C$5*F8/'QLD Oct 2022'!AR2&lt; SUM('QLD Oct 2022'!L2:N2)),(0),($C$5*F8/'QLD Oct 2022'!AR2-SUM('QLD Oct 2022'!L2:N2))*'QLD Oct 2022'!AF2/100)* 'QLD Oct 2022'!AR2,IF(AND('QLD Oct 2022'!M2&gt;0,'QLD Oct 2022'!N2=""),IF(($C$5*F8/'QLD Oct 2022'!AR2&lt;'QLD Oct 2022'!M2+'QLD Oct 2022'!L2),(0),(($C$5*F8/'QLD Oct 2022'!AR2-('QLD Oct 2022'!M2+'QLD Oct 2022'!L2))*'QLD Oct 2022'!AE2/100))*'QLD Oct 2022'!AR2,IF(AND('QLD Oct 2022'!L2&gt;0,'QLD Oct 2022'!M2=""&gt;0),IF(($C$5*F8/'QLD Oct 2022'!AR2&lt;'QLD Oct 2022'!L2),(0),($C$5*F8/'QLD Oct 2022'!AR2-'QLD Oct 2022'!L2)*'QLD Oct 2022'!AD2/100)*'QLD Oct 2022'!AR2,0)))))</f>
        <v>0</v>
      </c>
      <c r="S8" s="168">
        <f>SUM(G8:R8)</f>
        <v>2881.8181818181815</v>
      </c>
      <c r="T8" s="170">
        <f>S8+D8</f>
        <v>3358.6077272727271</v>
      </c>
      <c r="U8" s="259">
        <f>T8*1.1</f>
        <v>3694.4684999999999</v>
      </c>
      <c r="V8" s="63">
        <f>'QLD Oct 2022'!AT2</f>
        <v>0</v>
      </c>
      <c r="W8" s="63">
        <f>'QLD Oct 2022'!AU2</f>
        <v>0</v>
      </c>
      <c r="X8" s="63">
        <f>'QLD Oct 2022'!AV2</f>
        <v>0</v>
      </c>
      <c r="Y8" s="63">
        <f>'QLD Oct 2022'!AW2</f>
        <v>0</v>
      </c>
      <c r="Z8" s="260" t="str">
        <f>IF(SUM(V8:Y8)=0,"No discount",IF(V8&gt;0,"Guaranteed off bill",IF(W8&gt;0,"Guaranteed off usage",IF(X8&gt;0,"Pay-on-time off bill","Pay-on-time off usage"))))</f>
        <v>No discount</v>
      </c>
      <c r="AA8" s="260" t="str">
        <f>IF(OR(B8="Origin Energy",B8="Red Energy",B8="Powershop"),"Inclusive","Exclusive")</f>
        <v>Exclusive</v>
      </c>
      <c r="AB8" s="170">
        <f t="shared" ref="AB8:AB21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3358.6077272727271</v>
      </c>
      <c r="AC8" s="170">
        <f t="shared" ref="AC8:AC21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3358.6077272727271</v>
      </c>
      <c r="AD8" s="259">
        <f t="shared" ref="AD8:AE21" si="2">AB8*1.1</f>
        <v>3694.4684999999999</v>
      </c>
      <c r="AE8" s="259">
        <f t="shared" si="2"/>
        <v>3694.4684999999999</v>
      </c>
      <c r="AF8" s="261">
        <f>'QLD Oct 2022'!BF2</f>
        <v>0</v>
      </c>
      <c r="AG8" s="104" t="str">
        <f>'QLD Oct 2022'!BG2</f>
        <v>n</v>
      </c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</row>
    <row r="9" spans="1:48" ht="20" customHeight="1" x14ac:dyDescent="0.2">
      <c r="A9" s="314"/>
      <c r="B9" s="179" t="str">
        <f>'QLD Oct 2022'!F3</f>
        <v>Origin Energy</v>
      </c>
      <c r="C9" s="179" t="str">
        <f>'QLD Oct 2022'!G3</f>
        <v>Business Go Variable</v>
      </c>
      <c r="D9" s="257">
        <f>365*'QLD Oct 2022'!H3/100</f>
        <v>448.41909090909081</v>
      </c>
      <c r="E9" s="258">
        <f>IF('QLD Oct 2022'!AQ3=3,0.5,IF('QLD Oct 2022'!AQ3=2,0.33,0))</f>
        <v>0.5</v>
      </c>
      <c r="F9" s="258">
        <f t="shared" ref="F9:F21" si="3">1-E9</f>
        <v>0.5</v>
      </c>
      <c r="G9" s="257">
        <f>IF('QLD Oct 2022'!K3="",($C$5*E9/'QLD Oct 2022'!AQ3*'QLD Oct 2022'!W3/100)*'QLD Oct 2022'!AQ3,IF($C$5*E9/'QLD Oct 2022'!AQ3&gt;='QLD Oct 2022'!L3,('QLD Oct 2022'!L3*'QLD Oct 2022'!W3/100)*'QLD Oct 2022'!AQ3,($C$5*E9/'QLD Oct 2022'!AQ3*'QLD Oct 2022'!W3/100)*'QLD Oct 2022'!AQ3))</f>
        <v>1622.7272727272725</v>
      </c>
      <c r="H9" s="257">
        <f>IF(AND('QLD Oct 2022'!L3&gt;0,'QLD Oct 2022'!M3&gt;0),IF($C$5*E9/'QLD Oct 2022'!AQ3&lt;'QLD Oct 2022'!L3,0,IF(($C$5*E9/'QLD Oct 2022'!AQ3-'QLD Oct 2022'!L3)&lt;=('QLD Oct 2022'!M3+'QLD Oct 2022'!L3),((($C$5*E9/'QLD Oct 2022'!AQ3-'QLD Oct 2022'!L3)*'QLD Oct 2022'!X3/100))*'QLD Oct 2022'!AQ3,((('QLD Oct 2022'!M3)*'QLD Oct 2022'!X3/100)*'QLD Oct 2022'!AQ3))),0)</f>
        <v>0</v>
      </c>
      <c r="I9" s="257">
        <f>IF(AND('QLD Oct 2022'!M3&gt;0,'QLD Oct 2022'!N3&gt;0),IF($C$5*E9/'QLD Oct 2022'!AQ3&lt;('QLD Oct 2022'!L3+'QLD Oct 2022'!M3),0,IF(($C$5*E9/'QLD Oct 2022'!AQ3-'QLD Oct 2022'!L3+'QLD Oct 2022'!M3)&lt;=('QLD Oct 2022'!L3+'QLD Oct 2022'!M3+'QLD Oct 2022'!N3),((($C$5*E9/'QLD Oct 2022'!AQ3-('QLD Oct 2022'!L3+'QLD Oct 2022'!M3))*'QLD Oct 2022'!Y3/100))*'QLD Oct 2022'!AQ3,('QLD Oct 2022'!N3*'QLD Oct 2022'!Y3/100)*'QLD Oct 2022'!AQ3)),0)</f>
        <v>0</v>
      </c>
      <c r="J9" s="257">
        <f>IF(AND('QLD Oct 2022'!N3&gt;0,'QLD Oct 2022'!O3&gt;0),IF($C$5*E9/'QLD Oct 2022'!AQ3&lt;('QLD Oct 2022'!L3+'QLD Oct 2022'!M3+'QLD Oct 2022'!N3),0,IF(($C$5*E9/'QLD Oct 2022'!AQ3-'QLD Oct 2022'!L3+'QLD Oct 2022'!M3+'QLD Oct 2022'!N3)&lt;=('QLD Oct 2022'!L3+'QLD Oct 2022'!M3+'QLD Oct 2022'!N3+'QLD Oct 2022'!O3),(($C$5*E9/'QLD Oct 2022'!AQ3-('QLD Oct 2022'!L3+'QLD Oct 2022'!M3+'QLD Oct 2022'!N3))*'QLD Oct 2022'!Z3/100)*'QLD Oct 2022'!AQ3,('QLD Oct 2022'!O3*'QLD Oct 2022'!Z3/100)*'QLD Oct 2022'!AQ3)),0)</f>
        <v>0</v>
      </c>
      <c r="K9" s="257">
        <f>IF(AND('QLD Oct 2022'!O3&gt;0,'QLD Oct 2022'!P3&gt;0),IF($C$5*E9/'QLD Oct 2022'!AQ3&lt;('QLD Oct 2022'!L3+'QLD Oct 2022'!M3+'QLD Oct 2022'!N3+'QLD Oct 2022'!O3),0,IF(($C$5*E9/'QLD Oct 2022'!AQ3-'QLD Oct 2022'!L3+'QLD Oct 2022'!M3+'QLD Oct 2022'!N3+'QLD Oct 2022'!O3)&lt;=('QLD Oct 2022'!L3+'QLD Oct 2022'!M3+'QLD Oct 2022'!N3+'QLD Oct 2022'!O3+'QLD Oct 2022'!P3),(($C$5*E9/'QLD Oct 2022'!AQ3-('QLD Oct 2022'!L3+'QLD Oct 2022'!M3+'QLD Oct 2022'!N3+'QLD Oct 2022'!O3))*'QLD Oct 2022'!AA3/100)*'QLD Oct 2022'!AQ3,('QLD Oct 2022'!P3*'QLD Oct 2022'!AA3/100)*'QLD Oct 2022'!AQ3)),0)</f>
        <v>0</v>
      </c>
      <c r="L9" s="257">
        <f>IF(AND('QLD Oct 2022'!P3&gt;0,'QLD Oct 2022'!O3&gt;0),IF(($C$5*E9/'QLD Oct 2022'!AQ3&lt;SUM('QLD Oct 2022'!L3:P3)),(0),($C$5*E9/'QLD Oct 2022'!AQ3-SUM('QLD Oct 2022'!L3:P3))*'QLD Oct 2022'!AB3/100)* 'QLD Oct 2022'!AQ3,IF(AND('QLD Oct 2022'!O3&gt;0,'QLD Oct 2022'!P3=""),IF(($C$5*E9/'QLD Oct 2022'!AQ3&lt; SUM('QLD Oct 2022'!L3:O3)),(0),($C$5*E9/'QLD Oct 2022'!AQ3-SUM('QLD Oct 2022'!L3:O3))*'QLD Oct 2022'!AA3/100)* 'QLD Oct 2022'!AQ3,IF(AND('QLD Oct 2022'!N3&gt;0,'QLD Oct 2022'!O3=""),IF(($C$5*E9/'QLD Oct 2022'!AQ3&lt; SUM('QLD Oct 2022'!L3:N3)),(0),($C$5*E9/'QLD Oct 2022'!AQ3-SUM('QLD Oct 2022'!L3:N3))*'QLD Oct 2022'!Z3/100)* 'QLD Oct 2022'!AQ3,IF(AND('QLD Oct 2022'!M3&gt;0,'QLD Oct 2022'!N3=""),IF(($C$5*E9/'QLD Oct 2022'!AQ3&lt;'QLD Oct 2022'!M3+'QLD Oct 2022'!L3),(0),(($C$5*E9/'QLD Oct 2022'!AQ3-('QLD Oct 2022'!M3+'QLD Oct 2022'!L3))*'QLD Oct 2022'!Y3/100))*'QLD Oct 2022'!AQ3,IF(AND('QLD Oct 2022'!L3&gt;0,'QLD Oct 2022'!M3=""&gt;0),IF(($C$5*E9/'QLD Oct 2022'!AQ3&lt;'QLD Oct 2022'!L3),(0),($C$5*E9/'QLD Oct 2022'!AQ3-'QLD Oct 2022'!L3)*'QLD Oct 2022'!X3/100)*'QLD Oct 2022'!AQ3,0)))))</f>
        <v>0</v>
      </c>
      <c r="M9" s="257">
        <f>IF('QLD Oct 2022'!K3="",($C$5*F9/'QLD Oct 2022'!AR3*'QLD Oct 2022'!AC3/100)*'QLD Oct 2022'!AR3,IF($C$5*F9/'QLD Oct 2022'!AR3&gt;='QLD Oct 2022'!L3,('QLD Oct 2022'!L3*'QLD Oct 2022'!AC3/100)*'QLD Oct 2022'!AR3,($C$5*F9/'QLD Oct 2022'!AR3*'QLD Oct 2022'!AC3/100)*'QLD Oct 2022'!AR3))</f>
        <v>1622.7272727272725</v>
      </c>
      <c r="N9" s="257">
        <f>IF(AND('QLD Oct 2022'!L3&gt;0,'QLD Oct 2022'!M3&gt;0),IF($C$5*F9/'QLD Oct 2022'!AR3&lt;'QLD Oct 2022'!L3,0,IF(($C$5*F9/'QLD Oct 2022'!AR3-'QLD Oct 2022'!L3)&lt;=('QLD Oct 2022'!M3+'QLD Oct 2022'!L3),((($C$5*F9/'QLD Oct 2022'!AR3-'QLD Oct 2022'!L3)*'QLD Oct 2022'!AD3/100))*'QLD Oct 2022'!AR3,((('QLD Oct 2022'!M3)*'QLD Oct 2022'!AD3/100)*'QLD Oct 2022'!AR3))),0)</f>
        <v>0</v>
      </c>
      <c r="O9" s="257">
        <f>IF(AND('QLD Oct 2022'!M3&gt;0,'QLD Oct 2022'!N3&gt;0),IF($C$5*F9/'QLD Oct 2022'!AR3&lt;('QLD Oct 2022'!L3+'QLD Oct 2022'!M3),0,IF(($C$5*F9/'QLD Oct 2022'!AR3-'QLD Oct 2022'!L3+'QLD Oct 2022'!M3)&lt;=('QLD Oct 2022'!L3+'QLD Oct 2022'!M3+'QLD Oct 2022'!N3),((($C$5*F9/'QLD Oct 2022'!AR3-('QLD Oct 2022'!L3+'QLD Oct 2022'!M3))*'QLD Oct 2022'!AE3/100))*'QLD Oct 2022'!AR3,('QLD Oct 2022'!N3*'QLD Oct 2022'!AE3/100)*'QLD Oct 2022'!AR3)),0)</f>
        <v>0</v>
      </c>
      <c r="P9" s="257">
        <f>IF(AND('QLD Oct 2022'!N3&gt;0,'QLD Oct 2022'!O3&gt;0),IF($C$5*F9/'QLD Oct 2022'!AR3&lt;('QLD Oct 2022'!L3+'QLD Oct 2022'!M3+'QLD Oct 2022'!N3),0,IF(($C$5*F9/'QLD Oct 2022'!AR3-'QLD Oct 2022'!L3+'QLD Oct 2022'!M3+'QLD Oct 2022'!N3)&lt;=('QLD Oct 2022'!L3+'QLD Oct 2022'!M3+'QLD Oct 2022'!N3+'QLD Oct 2022'!O3),(($C$5*F9/'QLD Oct 2022'!AR3-('QLD Oct 2022'!L3+'QLD Oct 2022'!M3+'QLD Oct 2022'!N3))*'QLD Oct 2022'!AF3/100)*'QLD Oct 2022'!AR3,('QLD Oct 2022'!O3*'QLD Oct 2022'!AF3/100)*'QLD Oct 2022'!AR3)),0)</f>
        <v>0</v>
      </c>
      <c r="Q9" s="257">
        <f>IF(AND('QLD Oct 2022'!P3&gt;0,'QLD Oct 2022'!P3&gt;0),IF($C$5*F9/'QLD Oct 2022'!AR3&lt;('QLD Oct 2022'!L3+'QLD Oct 2022'!M3+'QLD Oct 2022'!N3+'QLD Oct 2022'!O3),0,IF(($C$5*F9/'QLD Oct 2022'!AR3-'QLD Oct 2022'!L3+'QLD Oct 2022'!M3+'QLD Oct 2022'!N3+'QLD Oct 2022'!O3)&lt;=('QLD Oct 2022'!L3+'QLD Oct 2022'!M3+'QLD Oct 2022'!N3+'QLD Oct 2022'!O3+'QLD Oct 2022'!P3),(($C$5*F9/'QLD Oct 2022'!AR3-('QLD Oct 2022'!L3+'QLD Oct 2022'!M3+'QLD Oct 2022'!N3+'QLD Oct 2022'!O3))*'QLD Oct 2022'!AG3/100)*'QLD Oct 2022'!AR3,('QLD Oct 2022'!P3*'QLD Oct 2022'!AG3/100)*'QLD Oct 2022'!AR3)),0)</f>
        <v>0</v>
      </c>
      <c r="R9" s="257">
        <f>IF(AND('QLD Oct 2022'!P3&gt;0,'QLD Oct 2022'!O3&gt;0),IF(($C$5*F9/'QLD Oct 2022'!AR3&lt;SUM('QLD Oct 2022'!L3:P3)),(0),($C$5*F9/'QLD Oct 2022'!AR3-SUM('QLD Oct 2022'!L3:P3))*'QLD Oct 2022'!AB3/100)* 'QLD Oct 2022'!AR3,IF(AND('QLD Oct 2022'!O3&gt;0,'QLD Oct 2022'!P3=""),IF(($C$5*F9/'QLD Oct 2022'!AR3&lt; SUM('QLD Oct 2022'!L3:O3)),(0),($C$5*F9/'QLD Oct 2022'!AR3-SUM('QLD Oct 2022'!L3:O3))*'QLD Oct 2022'!AG3/100)* 'QLD Oct 2022'!AR3,IF(AND('QLD Oct 2022'!N3&gt;0,'QLD Oct 2022'!O3=""),IF(($C$5*F9/'QLD Oct 2022'!AR3&lt; SUM('QLD Oct 2022'!L3:N3)),(0),($C$5*F9/'QLD Oct 2022'!AR3-SUM('QLD Oct 2022'!L3:N3))*'QLD Oct 2022'!AF3/100)* 'QLD Oct 2022'!AR3,IF(AND('QLD Oct 2022'!M3&gt;0,'QLD Oct 2022'!N3=""),IF(($C$5*F9/'QLD Oct 2022'!AR3&lt;'QLD Oct 2022'!M3+'QLD Oct 2022'!L3),(0),(($C$5*F9/'QLD Oct 2022'!AR3-('QLD Oct 2022'!M3+'QLD Oct 2022'!L3))*'QLD Oct 2022'!AE3/100))*'QLD Oct 2022'!AR3,IF(AND('QLD Oct 2022'!L3&gt;0,'QLD Oct 2022'!M3=""&gt;0),IF(($C$5*F9/'QLD Oct 2022'!AR3&lt;'QLD Oct 2022'!L3),(0),($C$5*F9/'QLD Oct 2022'!AR3-'QLD Oct 2022'!L3)*'QLD Oct 2022'!AD3/100)*'QLD Oct 2022'!AR3,0)))))</f>
        <v>0</v>
      </c>
      <c r="S9" s="168">
        <f t="shared" ref="S9:S20" si="4">SUM(G9:R9)</f>
        <v>3245.454545454545</v>
      </c>
      <c r="T9" s="170">
        <f t="shared" ref="T9:T21" si="5">S9+D9</f>
        <v>3693.8736363636358</v>
      </c>
      <c r="U9" s="259">
        <f t="shared" ref="U9:U21" si="6">T9*1.1</f>
        <v>4063.2609999999995</v>
      </c>
      <c r="V9" s="63">
        <f>'QLD Oct 2022'!AT3</f>
        <v>0</v>
      </c>
      <c r="W9" s="63">
        <f>'QLD Oct 2022'!AU3</f>
        <v>0</v>
      </c>
      <c r="X9" s="63">
        <f>'QLD Oct 2022'!AV3</f>
        <v>0</v>
      </c>
      <c r="Y9" s="63">
        <f>'QLD Oct 2022'!AW3</f>
        <v>0</v>
      </c>
      <c r="Z9" s="260" t="str">
        <f t="shared" ref="Z9:Z21" si="7">IF(SUM(V9:Y9)=0,"No discount",IF(V9&gt;0,"Guaranteed off bill",IF(W9&gt;0,"Guaranteed off usage",IF(X9&gt;0,"Pay-on-time off bill","Pay-on-time off usage"))))</f>
        <v>No discount</v>
      </c>
      <c r="AA9" s="260" t="str">
        <f t="shared" ref="AA9:AA21" si="8">IF(OR(B9="Origin Energy",B9="Red Energy",B9="Powershop"),"Inclusive","Exclusive")</f>
        <v>Inclusive</v>
      </c>
      <c r="AB9" s="170">
        <f t="shared" si="0"/>
        <v>3693.8736363636358</v>
      </c>
      <c r="AC9" s="170">
        <f t="shared" si="1"/>
        <v>3693.8736363636358</v>
      </c>
      <c r="AD9" s="259">
        <f t="shared" si="2"/>
        <v>4063.2609999999995</v>
      </c>
      <c r="AE9" s="259">
        <f t="shared" si="2"/>
        <v>4063.2609999999995</v>
      </c>
      <c r="AF9" s="261">
        <f>'QLD Oct 2022'!BF3</f>
        <v>0</v>
      </c>
      <c r="AG9" s="104" t="str">
        <f>'QLD Oct 2022'!BG3</f>
        <v>n</v>
      </c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20" customHeight="1" x14ac:dyDescent="0.2">
      <c r="A10" s="314"/>
      <c r="B10" s="179" t="str">
        <f>'QLD Oct 2022'!F4</f>
        <v>Red Energy</v>
      </c>
      <c r="C10" s="179" t="str">
        <f>'QLD Oct 2022'!G4</f>
        <v>Business Saver</v>
      </c>
      <c r="D10" s="257">
        <f>365*'QLD Oct 2022'!H4/100</f>
        <v>445.29999999999995</v>
      </c>
      <c r="E10" s="258">
        <f>IF('QLD Oct 2022'!AQ4=3,0.5,IF('QLD Oct 2022'!AQ4=2,0.33,0))</f>
        <v>0.5</v>
      </c>
      <c r="F10" s="258">
        <f t="shared" si="3"/>
        <v>0.5</v>
      </c>
      <c r="G10" s="257">
        <f>IF('QLD Oct 2022'!K4="",($C$5*E10/'QLD Oct 2022'!AQ4*'QLD Oct 2022'!W4/100)*'QLD Oct 2022'!AQ4,IF($C$5*E10/'QLD Oct 2022'!AQ4&gt;='QLD Oct 2022'!L4,('QLD Oct 2022'!L4*'QLD Oct 2022'!W4/100)*'QLD Oct 2022'!AQ4,($C$5*E10/'QLD Oct 2022'!AQ4*'QLD Oct 2022'!W4/100)*'QLD Oct 2022'!AQ4))</f>
        <v>1795.4545454545455</v>
      </c>
      <c r="H10" s="257">
        <f>IF(AND('QLD Oct 2022'!L4&gt;0,'QLD Oct 2022'!M4&gt;0),IF($C$5*E10/'QLD Oct 2022'!AQ4&lt;'QLD Oct 2022'!L4,0,IF(($C$5*E10/'QLD Oct 2022'!AQ4-'QLD Oct 2022'!L4)&lt;=('QLD Oct 2022'!M4+'QLD Oct 2022'!L4),((($C$5*E10/'QLD Oct 2022'!AQ4-'QLD Oct 2022'!L4)*'QLD Oct 2022'!X4/100))*'QLD Oct 2022'!AQ4,((('QLD Oct 2022'!M4)*'QLD Oct 2022'!X4/100)*'QLD Oct 2022'!AQ4))),0)</f>
        <v>0</v>
      </c>
      <c r="I10" s="257">
        <f>IF(AND('QLD Oct 2022'!M4&gt;0,'QLD Oct 2022'!N4&gt;0),IF($C$5*E10/'QLD Oct 2022'!AQ4&lt;('QLD Oct 2022'!L4+'QLD Oct 2022'!M4),0,IF(($C$5*E10/'QLD Oct 2022'!AQ4-'QLD Oct 2022'!L4+'QLD Oct 2022'!M4)&lt;=('QLD Oct 2022'!L4+'QLD Oct 2022'!M4+'QLD Oct 2022'!N4),((($C$5*E10/'QLD Oct 2022'!AQ4-('QLD Oct 2022'!L4+'QLD Oct 2022'!M4))*'QLD Oct 2022'!Y4/100))*'QLD Oct 2022'!AQ4,('QLD Oct 2022'!N4*'QLD Oct 2022'!Y4/100)*'QLD Oct 2022'!AQ4)),0)</f>
        <v>0</v>
      </c>
      <c r="J10" s="257">
        <f>IF(AND('QLD Oct 2022'!N4&gt;0,'QLD Oct 2022'!O4&gt;0),IF($C$5*E10/'QLD Oct 2022'!AQ4&lt;('QLD Oct 2022'!L4+'QLD Oct 2022'!M4+'QLD Oct 2022'!N4),0,IF(($C$5*E10/'QLD Oct 2022'!AQ4-'QLD Oct 2022'!L4+'QLD Oct 2022'!M4+'QLD Oct 2022'!N4)&lt;=('QLD Oct 2022'!L4+'QLD Oct 2022'!M4+'QLD Oct 2022'!N4+'QLD Oct 2022'!O4),(($C$5*E10/'QLD Oct 2022'!AQ4-('QLD Oct 2022'!L4+'QLD Oct 2022'!M4+'QLD Oct 2022'!N4))*'QLD Oct 2022'!Z4/100)*'QLD Oct 2022'!AQ4,('QLD Oct 2022'!O4*'QLD Oct 2022'!Z4/100)*'QLD Oct 2022'!AQ4)),0)</f>
        <v>0</v>
      </c>
      <c r="K10" s="257">
        <f>IF(AND('QLD Oct 2022'!O4&gt;0,'QLD Oct 2022'!P4&gt;0),IF($C$5*E10/'QLD Oct 2022'!AQ4&lt;('QLD Oct 2022'!L4+'QLD Oct 2022'!M4+'QLD Oct 2022'!N4+'QLD Oct 2022'!O4),0,IF(($C$5*E10/'QLD Oct 2022'!AQ4-'QLD Oct 2022'!L4+'QLD Oct 2022'!M4+'QLD Oct 2022'!N4+'QLD Oct 2022'!O4)&lt;=('QLD Oct 2022'!L4+'QLD Oct 2022'!M4+'QLD Oct 2022'!N4+'QLD Oct 2022'!O4+'QLD Oct 2022'!P4),(($C$5*E10/'QLD Oct 2022'!AQ4-('QLD Oct 2022'!L4+'QLD Oct 2022'!M4+'QLD Oct 2022'!N4+'QLD Oct 2022'!O4))*'QLD Oct 2022'!AA4/100)*'QLD Oct 2022'!AQ4,('QLD Oct 2022'!P4*'QLD Oct 2022'!AA4/100)*'QLD Oct 2022'!AQ4)),0)</f>
        <v>0</v>
      </c>
      <c r="L10" s="257">
        <f>IF(AND('QLD Oct 2022'!P4&gt;0,'QLD Oct 2022'!O4&gt;0),IF(($C$5*E10/'QLD Oct 2022'!AQ4&lt;SUM('QLD Oct 2022'!L4:P4)),(0),($C$5*E10/'QLD Oct 2022'!AQ4-SUM('QLD Oct 2022'!L4:P4))*'QLD Oct 2022'!AB4/100)* 'QLD Oct 2022'!AQ4,IF(AND('QLD Oct 2022'!O4&gt;0,'QLD Oct 2022'!P4=""),IF(($C$5*E10/'QLD Oct 2022'!AQ4&lt; SUM('QLD Oct 2022'!L4:O4)),(0),($C$5*E10/'QLD Oct 2022'!AQ4-SUM('QLD Oct 2022'!L4:O4))*'QLD Oct 2022'!AA4/100)* 'QLD Oct 2022'!AQ4,IF(AND('QLD Oct 2022'!N4&gt;0,'QLD Oct 2022'!O4=""),IF(($C$5*E10/'QLD Oct 2022'!AQ4&lt; SUM('QLD Oct 2022'!L4:N4)),(0),($C$5*E10/'QLD Oct 2022'!AQ4-SUM('QLD Oct 2022'!L4:N4))*'QLD Oct 2022'!Z4/100)* 'QLD Oct 2022'!AQ4,IF(AND('QLD Oct 2022'!M4&gt;0,'QLD Oct 2022'!N4=""),IF(($C$5*E10/'QLD Oct 2022'!AQ4&lt;'QLD Oct 2022'!M4+'QLD Oct 2022'!L4),(0),(($C$5*E10/'QLD Oct 2022'!AQ4-('QLD Oct 2022'!M4+'QLD Oct 2022'!L4))*'QLD Oct 2022'!Y4/100))*'QLD Oct 2022'!AQ4,IF(AND('QLD Oct 2022'!L4&gt;0,'QLD Oct 2022'!M4=""&gt;0),IF(($C$5*E10/'QLD Oct 2022'!AQ4&lt;'QLD Oct 2022'!L4),(0),($C$5*E10/'QLD Oct 2022'!AQ4-'QLD Oct 2022'!L4)*'QLD Oct 2022'!X4/100)*'QLD Oct 2022'!AQ4,0)))))</f>
        <v>0</v>
      </c>
      <c r="M10" s="257">
        <f>IF('QLD Oct 2022'!K4="",($C$5*F10/'QLD Oct 2022'!AR4*'QLD Oct 2022'!AC4/100)*'QLD Oct 2022'!AR4,IF($C$5*F10/'QLD Oct 2022'!AR4&gt;='QLD Oct 2022'!L4,('QLD Oct 2022'!L4*'QLD Oct 2022'!AC4/100)*'QLD Oct 2022'!AR4,($C$5*F10/'QLD Oct 2022'!AR4*'QLD Oct 2022'!AC4/100)*'QLD Oct 2022'!AR4))</f>
        <v>1795.4545454545455</v>
      </c>
      <c r="N10" s="257">
        <f>IF(AND('QLD Oct 2022'!L4&gt;0,'QLD Oct 2022'!M4&gt;0),IF($C$5*F10/'QLD Oct 2022'!AR4&lt;'QLD Oct 2022'!L4,0,IF(($C$5*F10/'QLD Oct 2022'!AR4-'QLD Oct 2022'!L4)&lt;=('QLD Oct 2022'!M4+'QLD Oct 2022'!L4),((($C$5*F10/'QLD Oct 2022'!AR4-'QLD Oct 2022'!L4)*'QLD Oct 2022'!AD4/100))*'QLD Oct 2022'!AR4,((('QLD Oct 2022'!M4)*'QLD Oct 2022'!AD4/100)*'QLD Oct 2022'!AR4))),0)</f>
        <v>0</v>
      </c>
      <c r="O10" s="257">
        <f>IF(AND('QLD Oct 2022'!M4&gt;0,'QLD Oct 2022'!N4&gt;0),IF($C$5*F10/'QLD Oct 2022'!AR4&lt;('QLD Oct 2022'!L4+'QLD Oct 2022'!M4),0,IF(($C$5*F10/'QLD Oct 2022'!AR4-'QLD Oct 2022'!L4+'QLD Oct 2022'!M4)&lt;=('QLD Oct 2022'!L4+'QLD Oct 2022'!M4+'QLD Oct 2022'!N4),((($C$5*F10/'QLD Oct 2022'!AR4-('QLD Oct 2022'!L4+'QLD Oct 2022'!M4))*'QLD Oct 2022'!AE4/100))*'QLD Oct 2022'!AR4,('QLD Oct 2022'!N4*'QLD Oct 2022'!AE4/100)*'QLD Oct 2022'!AR4)),0)</f>
        <v>0</v>
      </c>
      <c r="P10" s="257">
        <f>IF(AND('QLD Oct 2022'!N4&gt;0,'QLD Oct 2022'!O4&gt;0),IF($C$5*F10/'QLD Oct 2022'!AR4&lt;('QLD Oct 2022'!L4+'QLD Oct 2022'!M4+'QLD Oct 2022'!N4),0,IF(($C$5*F10/'QLD Oct 2022'!AR4-'QLD Oct 2022'!L4+'QLD Oct 2022'!M4+'QLD Oct 2022'!N4)&lt;=('QLD Oct 2022'!L4+'QLD Oct 2022'!M4+'QLD Oct 2022'!N4+'QLD Oct 2022'!O4),(($C$5*F10/'QLD Oct 2022'!AR4-('QLD Oct 2022'!L4+'QLD Oct 2022'!M4+'QLD Oct 2022'!N4))*'QLD Oct 2022'!AF4/100)*'QLD Oct 2022'!AR4,('QLD Oct 2022'!O4*'QLD Oct 2022'!AF4/100)*'QLD Oct 2022'!AR4)),0)</f>
        <v>0</v>
      </c>
      <c r="Q10" s="257">
        <f>IF(AND('QLD Oct 2022'!P4&gt;0,'QLD Oct 2022'!P4&gt;0),IF($C$5*F10/'QLD Oct 2022'!AR4&lt;('QLD Oct 2022'!L4+'QLD Oct 2022'!M4+'QLD Oct 2022'!N4+'QLD Oct 2022'!O4),0,IF(($C$5*F10/'QLD Oct 2022'!AR4-'QLD Oct 2022'!L4+'QLD Oct 2022'!M4+'QLD Oct 2022'!N4+'QLD Oct 2022'!O4)&lt;=('QLD Oct 2022'!L4+'QLD Oct 2022'!M4+'QLD Oct 2022'!N4+'QLD Oct 2022'!O4+'QLD Oct 2022'!P4),(($C$5*F10/'QLD Oct 2022'!AR4-('QLD Oct 2022'!L4+'QLD Oct 2022'!M4+'QLD Oct 2022'!N4+'QLD Oct 2022'!O4))*'QLD Oct 2022'!AG4/100)*'QLD Oct 2022'!AR4,('QLD Oct 2022'!P4*'QLD Oct 2022'!AG4/100)*'QLD Oct 2022'!AR4)),0)</f>
        <v>0</v>
      </c>
      <c r="R10" s="257">
        <f>IF(AND('QLD Oct 2022'!P4&gt;0,'QLD Oct 2022'!O4&gt;0),IF(($C$5*F10/'QLD Oct 2022'!AR4&lt;SUM('QLD Oct 2022'!L4:P4)),(0),($C$5*F10/'QLD Oct 2022'!AR4-SUM('QLD Oct 2022'!L4:P4))*'QLD Oct 2022'!AB4/100)* 'QLD Oct 2022'!AR4,IF(AND('QLD Oct 2022'!O4&gt;0,'QLD Oct 2022'!P4=""),IF(($C$5*F10/'QLD Oct 2022'!AR4&lt; SUM('QLD Oct 2022'!L4:O4)),(0),($C$5*F10/'QLD Oct 2022'!AR4-SUM('QLD Oct 2022'!L4:O4))*'QLD Oct 2022'!AG4/100)* 'QLD Oct 2022'!AR4,IF(AND('QLD Oct 2022'!N4&gt;0,'QLD Oct 2022'!O4=""),IF(($C$5*F10/'QLD Oct 2022'!AR4&lt; SUM('QLD Oct 2022'!L4:N4)),(0),($C$5*F10/'QLD Oct 2022'!AR4-SUM('QLD Oct 2022'!L4:N4))*'QLD Oct 2022'!AF4/100)* 'QLD Oct 2022'!AR4,IF(AND('QLD Oct 2022'!M4&gt;0,'QLD Oct 2022'!N4=""),IF(($C$5*F10/'QLD Oct 2022'!AR4&lt;'QLD Oct 2022'!M4+'QLD Oct 2022'!L4),(0),(($C$5*F10/'QLD Oct 2022'!AR4-('QLD Oct 2022'!M4+'QLD Oct 2022'!L4))*'QLD Oct 2022'!AE4/100))*'QLD Oct 2022'!AR4,IF(AND('QLD Oct 2022'!L4&gt;0,'QLD Oct 2022'!M4=""&gt;0),IF(($C$5*F10/'QLD Oct 2022'!AR4&lt;'QLD Oct 2022'!L4),(0),($C$5*F10/'QLD Oct 2022'!AR4-'QLD Oct 2022'!L4)*'QLD Oct 2022'!AD4/100)*'QLD Oct 2022'!AR4,0)))))</f>
        <v>0</v>
      </c>
      <c r="S10" s="168">
        <f t="shared" si="4"/>
        <v>3590.909090909091</v>
      </c>
      <c r="T10" s="170">
        <f t="shared" si="5"/>
        <v>4036.2090909090912</v>
      </c>
      <c r="U10" s="259">
        <f t="shared" si="6"/>
        <v>4439.8300000000008</v>
      </c>
      <c r="V10" s="63">
        <f>'QLD Oct 2022'!AT4</f>
        <v>0</v>
      </c>
      <c r="W10" s="63">
        <f>'QLD Oct 2022'!AU4</f>
        <v>0</v>
      </c>
      <c r="X10" s="63">
        <f>'QLD Oct 2022'!AV4</f>
        <v>0</v>
      </c>
      <c r="Y10" s="63">
        <f>'QLD Oct 2022'!AW4</f>
        <v>0</v>
      </c>
      <c r="Z10" s="260" t="str">
        <f t="shared" si="7"/>
        <v>No discount</v>
      </c>
      <c r="AA10" s="260" t="str">
        <f t="shared" si="8"/>
        <v>Inclusive</v>
      </c>
      <c r="AB10" s="170">
        <f t="shared" si="0"/>
        <v>4036.2090909090912</v>
      </c>
      <c r="AC10" s="170">
        <f t="shared" si="1"/>
        <v>4036.2090909090912</v>
      </c>
      <c r="AD10" s="259">
        <f t="shared" si="2"/>
        <v>4439.8300000000008</v>
      </c>
      <c r="AE10" s="259">
        <f t="shared" si="2"/>
        <v>4439.8300000000008</v>
      </c>
      <c r="AF10" s="261">
        <f>'QLD Oct 2022'!BF4</f>
        <v>0</v>
      </c>
      <c r="AG10" s="104" t="str">
        <f>'QLD Oct 2022'!BG4</f>
        <v>n</v>
      </c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 ht="20" customHeight="1" x14ac:dyDescent="0.2">
      <c r="A11" s="314"/>
      <c r="B11" s="179" t="str">
        <f>'QLD Oct 2022'!F5</f>
        <v>Covau</v>
      </c>
      <c r="C11" s="179" t="str">
        <f>'QLD Oct 2022'!G5</f>
        <v>Freedom</v>
      </c>
      <c r="D11" s="257">
        <f>365*'QLD Oct 2022'!H5/100</f>
        <v>459.89999999999992</v>
      </c>
      <c r="E11" s="258">
        <f>IF('QLD Oct 2022'!AQ5=3,0.5,IF('QLD Oct 2022'!AQ5=2,0.33,0))</f>
        <v>0.5</v>
      </c>
      <c r="F11" s="258">
        <f t="shared" si="3"/>
        <v>0.5</v>
      </c>
      <c r="G11" s="257">
        <f>IF('QLD Oct 2022'!K5="",($C$5*E11/'QLD Oct 2022'!AQ5*'QLD Oct 2022'!W5/100)*'QLD Oct 2022'!AQ5,IF($C$5*E11/'QLD Oct 2022'!AQ5&gt;='QLD Oct 2022'!L5,('QLD Oct 2022'!L5*'QLD Oct 2022'!W5/100)*'QLD Oct 2022'!AQ5,($C$5*E11/'QLD Oct 2022'!AQ5*'QLD Oct 2022'!W5/100)*'QLD Oct 2022'!AQ5))</f>
        <v>2359.090909090909</v>
      </c>
      <c r="H11" s="257">
        <f>IF(AND('QLD Oct 2022'!L5&gt;0,'QLD Oct 2022'!M5&gt;0),IF($C$5*E11/'QLD Oct 2022'!AQ5&lt;'QLD Oct 2022'!L5,0,IF(($C$5*E11/'QLD Oct 2022'!AQ5-'QLD Oct 2022'!L5)&lt;=('QLD Oct 2022'!M5+'QLD Oct 2022'!L5),((($C$5*E11/'QLD Oct 2022'!AQ5-'QLD Oct 2022'!L5)*'QLD Oct 2022'!X5/100))*'QLD Oct 2022'!AQ5,((('QLD Oct 2022'!M5)*'QLD Oct 2022'!X5/100)*'QLD Oct 2022'!AQ5))),0)</f>
        <v>0</v>
      </c>
      <c r="I11" s="257">
        <f>IF(AND('QLD Oct 2022'!M5&gt;0,'QLD Oct 2022'!N5&gt;0),IF($C$5*E11/'QLD Oct 2022'!AQ5&lt;('QLD Oct 2022'!L5+'QLD Oct 2022'!M5),0,IF(($C$5*E11/'QLD Oct 2022'!AQ5-'QLD Oct 2022'!L5+'QLD Oct 2022'!M5)&lt;=('QLD Oct 2022'!L5+'QLD Oct 2022'!M5+'QLD Oct 2022'!N5),((($C$5*E11/'QLD Oct 2022'!AQ5-('QLD Oct 2022'!L5+'QLD Oct 2022'!M5))*'QLD Oct 2022'!Y5/100))*'QLD Oct 2022'!AQ5,('QLD Oct 2022'!N5*'QLD Oct 2022'!Y5/100)*'QLD Oct 2022'!AQ5)),0)</f>
        <v>0</v>
      </c>
      <c r="J11" s="257">
        <f>IF(AND('QLD Oct 2022'!N5&gt;0,'QLD Oct 2022'!O5&gt;0),IF($C$5*E11/'QLD Oct 2022'!AQ5&lt;('QLD Oct 2022'!L5+'QLD Oct 2022'!M5+'QLD Oct 2022'!N5),0,IF(($C$5*E11/'QLD Oct 2022'!AQ5-'QLD Oct 2022'!L5+'QLD Oct 2022'!M5+'QLD Oct 2022'!N5)&lt;=('QLD Oct 2022'!L5+'QLD Oct 2022'!M5+'QLD Oct 2022'!N5+'QLD Oct 2022'!O5),(($C$5*E11/'QLD Oct 2022'!AQ5-('QLD Oct 2022'!L5+'QLD Oct 2022'!M5+'QLD Oct 2022'!N5))*'QLD Oct 2022'!Z5/100)*'QLD Oct 2022'!AQ5,('QLD Oct 2022'!O5*'QLD Oct 2022'!Z5/100)*'QLD Oct 2022'!AQ5)),0)</f>
        <v>0</v>
      </c>
      <c r="K11" s="257">
        <f>IF(AND('QLD Oct 2022'!O5&gt;0,'QLD Oct 2022'!P5&gt;0),IF($C$5*E11/'QLD Oct 2022'!AQ5&lt;('QLD Oct 2022'!L5+'QLD Oct 2022'!M5+'QLD Oct 2022'!N5+'QLD Oct 2022'!O5),0,IF(($C$5*E11/'QLD Oct 2022'!AQ5-'QLD Oct 2022'!L5+'QLD Oct 2022'!M5+'QLD Oct 2022'!N5+'QLD Oct 2022'!O5)&lt;=('QLD Oct 2022'!L5+'QLD Oct 2022'!M5+'QLD Oct 2022'!N5+'QLD Oct 2022'!O5+'QLD Oct 2022'!P5),(($C$5*E11/'QLD Oct 2022'!AQ5-('QLD Oct 2022'!L5+'QLD Oct 2022'!M5+'QLD Oct 2022'!N5+'QLD Oct 2022'!O5))*'QLD Oct 2022'!AA5/100)*'QLD Oct 2022'!AQ5,('QLD Oct 2022'!P5*'QLD Oct 2022'!AA5/100)*'QLD Oct 2022'!AQ5)),0)</f>
        <v>0</v>
      </c>
      <c r="L11" s="257">
        <f>IF(AND('QLD Oct 2022'!P5&gt;0,'QLD Oct 2022'!O5&gt;0),IF(($C$5*E11/'QLD Oct 2022'!AQ5&lt;SUM('QLD Oct 2022'!L5:P5)),(0),($C$5*E11/'QLD Oct 2022'!AQ5-SUM('QLD Oct 2022'!L5:P5))*'QLD Oct 2022'!AB5/100)* 'QLD Oct 2022'!AQ5,IF(AND('QLD Oct 2022'!O5&gt;0,'QLD Oct 2022'!P5=""),IF(($C$5*E11/'QLD Oct 2022'!AQ5&lt; SUM('QLD Oct 2022'!L5:O5)),(0),($C$5*E11/'QLD Oct 2022'!AQ5-SUM('QLD Oct 2022'!L5:O5))*'QLD Oct 2022'!AA5/100)* 'QLD Oct 2022'!AQ5,IF(AND('QLD Oct 2022'!N5&gt;0,'QLD Oct 2022'!O5=""),IF(($C$5*E11/'QLD Oct 2022'!AQ5&lt; SUM('QLD Oct 2022'!L5:N5)),(0),($C$5*E11/'QLD Oct 2022'!AQ5-SUM('QLD Oct 2022'!L5:N5))*'QLD Oct 2022'!Z5/100)* 'QLD Oct 2022'!AQ5,IF(AND('QLD Oct 2022'!M5&gt;0,'QLD Oct 2022'!N5=""),IF(($C$5*E11/'QLD Oct 2022'!AQ5&lt;'QLD Oct 2022'!M5+'QLD Oct 2022'!L5),(0),(($C$5*E11/'QLD Oct 2022'!AQ5-('QLD Oct 2022'!M5+'QLD Oct 2022'!L5))*'QLD Oct 2022'!Y5/100))*'QLD Oct 2022'!AQ5,IF(AND('QLD Oct 2022'!L5&gt;0,'QLD Oct 2022'!M5=""&gt;0),IF(($C$5*E11/'QLD Oct 2022'!AQ5&lt;'QLD Oct 2022'!L5),(0),($C$5*E11/'QLD Oct 2022'!AQ5-'QLD Oct 2022'!L5)*'QLD Oct 2022'!X5/100)*'QLD Oct 2022'!AQ5,0)))))</f>
        <v>0</v>
      </c>
      <c r="M11" s="257">
        <f>IF('QLD Oct 2022'!K5="",($C$5*F11/'QLD Oct 2022'!AR5*'QLD Oct 2022'!AC5/100)*'QLD Oct 2022'!AR5,IF($C$5*F11/'QLD Oct 2022'!AR5&gt;='QLD Oct 2022'!L5,('QLD Oct 2022'!L5*'QLD Oct 2022'!AC5/100)*'QLD Oct 2022'!AR5,($C$5*F11/'QLD Oct 2022'!AR5*'QLD Oct 2022'!AC5/100)*'QLD Oct 2022'!AR5))</f>
        <v>2359.090909090909</v>
      </c>
      <c r="N11" s="257">
        <f>IF(AND('QLD Oct 2022'!L5&gt;0,'QLD Oct 2022'!M5&gt;0),IF($C$5*F11/'QLD Oct 2022'!AR5&lt;'QLD Oct 2022'!L5,0,IF(($C$5*F11/'QLD Oct 2022'!AR5-'QLD Oct 2022'!L5)&lt;=('QLD Oct 2022'!M5+'QLD Oct 2022'!L5),((($C$5*F11/'QLD Oct 2022'!AR5-'QLD Oct 2022'!L5)*'QLD Oct 2022'!AD5/100))*'QLD Oct 2022'!AR5,((('QLD Oct 2022'!M5)*'QLD Oct 2022'!AD5/100)*'QLD Oct 2022'!AR5))),0)</f>
        <v>0</v>
      </c>
      <c r="O11" s="257">
        <f>IF(AND('QLD Oct 2022'!M5&gt;0,'QLD Oct 2022'!N5&gt;0),IF($C$5*F11/'QLD Oct 2022'!AR5&lt;('QLD Oct 2022'!L5+'QLD Oct 2022'!M5),0,IF(($C$5*F11/'QLD Oct 2022'!AR5-'QLD Oct 2022'!L5+'QLD Oct 2022'!M5)&lt;=('QLD Oct 2022'!L5+'QLD Oct 2022'!M5+'QLD Oct 2022'!N5),((($C$5*F11/'QLD Oct 2022'!AR5-('QLD Oct 2022'!L5+'QLD Oct 2022'!M5))*'QLD Oct 2022'!AE5/100))*'QLD Oct 2022'!AR5,('QLD Oct 2022'!N5*'QLD Oct 2022'!AE5/100)*'QLD Oct 2022'!AR5)),0)</f>
        <v>0</v>
      </c>
      <c r="P11" s="257">
        <f>IF(AND('QLD Oct 2022'!N5&gt;0,'QLD Oct 2022'!O5&gt;0),IF($C$5*F11/'QLD Oct 2022'!AR5&lt;('QLD Oct 2022'!L5+'QLD Oct 2022'!M5+'QLD Oct 2022'!N5),0,IF(($C$5*F11/'QLD Oct 2022'!AR5-'QLD Oct 2022'!L5+'QLD Oct 2022'!M5+'QLD Oct 2022'!N5)&lt;=('QLD Oct 2022'!L5+'QLD Oct 2022'!M5+'QLD Oct 2022'!N5+'QLD Oct 2022'!O5),(($C$5*F11/'QLD Oct 2022'!AR5-('QLD Oct 2022'!L5+'QLD Oct 2022'!M5+'QLD Oct 2022'!N5))*'QLD Oct 2022'!AF5/100)*'QLD Oct 2022'!AR5,('QLD Oct 2022'!O5*'QLD Oct 2022'!AF5/100)*'QLD Oct 2022'!AR5)),0)</f>
        <v>0</v>
      </c>
      <c r="Q11" s="257">
        <f>IF(AND('QLD Oct 2022'!P5&gt;0,'QLD Oct 2022'!P5&gt;0),IF($C$5*F11/'QLD Oct 2022'!AR5&lt;('QLD Oct 2022'!L5+'QLD Oct 2022'!M5+'QLD Oct 2022'!N5+'QLD Oct 2022'!O5),0,IF(($C$5*F11/'QLD Oct 2022'!AR5-'QLD Oct 2022'!L5+'QLD Oct 2022'!M5+'QLD Oct 2022'!N5+'QLD Oct 2022'!O5)&lt;=('QLD Oct 2022'!L5+'QLD Oct 2022'!M5+'QLD Oct 2022'!N5+'QLD Oct 2022'!O5+'QLD Oct 2022'!P5),(($C$5*F11/'QLD Oct 2022'!AR5-('QLD Oct 2022'!L5+'QLD Oct 2022'!M5+'QLD Oct 2022'!N5+'QLD Oct 2022'!O5))*'QLD Oct 2022'!AG5/100)*'QLD Oct 2022'!AR5,('QLD Oct 2022'!P5*'QLD Oct 2022'!AG5/100)*'QLD Oct 2022'!AR5)),0)</f>
        <v>0</v>
      </c>
      <c r="R11" s="257">
        <f>IF(AND('QLD Oct 2022'!P5&gt;0,'QLD Oct 2022'!O5&gt;0),IF(($C$5*F11/'QLD Oct 2022'!AR5&lt;SUM('QLD Oct 2022'!L5:P5)),(0),($C$5*F11/'QLD Oct 2022'!AR5-SUM('QLD Oct 2022'!L5:P5))*'QLD Oct 2022'!AB5/100)* 'QLD Oct 2022'!AR5,IF(AND('QLD Oct 2022'!O5&gt;0,'QLD Oct 2022'!P5=""),IF(($C$5*F11/'QLD Oct 2022'!AR5&lt; SUM('QLD Oct 2022'!L5:O5)),(0),($C$5*F11/'QLD Oct 2022'!AR5-SUM('QLD Oct 2022'!L5:O5))*'QLD Oct 2022'!AG5/100)* 'QLD Oct 2022'!AR5,IF(AND('QLD Oct 2022'!N5&gt;0,'QLD Oct 2022'!O5=""),IF(($C$5*F11/'QLD Oct 2022'!AR5&lt; SUM('QLD Oct 2022'!L5:N5)),(0),($C$5*F11/'QLD Oct 2022'!AR5-SUM('QLD Oct 2022'!L5:N5))*'QLD Oct 2022'!AF5/100)* 'QLD Oct 2022'!AR5,IF(AND('QLD Oct 2022'!M5&gt;0,'QLD Oct 2022'!N5=""),IF(($C$5*F11/'QLD Oct 2022'!AR5&lt;'QLD Oct 2022'!M5+'QLD Oct 2022'!L5),(0),(($C$5*F11/'QLD Oct 2022'!AR5-('QLD Oct 2022'!M5+'QLD Oct 2022'!L5))*'QLD Oct 2022'!AE5/100))*'QLD Oct 2022'!AR5,IF(AND('QLD Oct 2022'!L5&gt;0,'QLD Oct 2022'!M5=""&gt;0),IF(($C$5*F11/'QLD Oct 2022'!AR5&lt;'QLD Oct 2022'!L5),(0),($C$5*F11/'QLD Oct 2022'!AR5-'QLD Oct 2022'!L5)*'QLD Oct 2022'!AD5/100)*'QLD Oct 2022'!AR5,0)))))</f>
        <v>0</v>
      </c>
      <c r="S11" s="168">
        <f t="shared" ref="S11" si="9">SUM(G11:R11)</f>
        <v>4718.181818181818</v>
      </c>
      <c r="T11" s="170">
        <f t="shared" si="5"/>
        <v>5178.0818181818177</v>
      </c>
      <c r="U11" s="259">
        <f t="shared" si="6"/>
        <v>5695.89</v>
      </c>
      <c r="V11" s="63">
        <f>'QLD Oct 2022'!AT5</f>
        <v>0</v>
      </c>
      <c r="W11" s="63">
        <f>'QLD Oct 2022'!AU5</f>
        <v>15</v>
      </c>
      <c r="X11" s="63">
        <f>'QLD Oct 2022'!AV5</f>
        <v>0</v>
      </c>
      <c r="Y11" s="63">
        <f>'QLD Oct 2022'!AW5</f>
        <v>0</v>
      </c>
      <c r="Z11" s="260" t="str">
        <f t="shared" si="7"/>
        <v>Guaranteed off usage</v>
      </c>
      <c r="AA11" s="260" t="str">
        <f t="shared" si="8"/>
        <v>Exclusive</v>
      </c>
      <c r="AB11" s="170">
        <f t="shared" si="0"/>
        <v>4470.3545454545447</v>
      </c>
      <c r="AC11" s="170">
        <f t="shared" si="1"/>
        <v>4470.3545454545447</v>
      </c>
      <c r="AD11" s="259">
        <f t="shared" si="2"/>
        <v>4917.3899999999994</v>
      </c>
      <c r="AE11" s="259">
        <f t="shared" si="2"/>
        <v>4917.3899999999994</v>
      </c>
      <c r="AF11" s="261">
        <f>'QLD Oct 2022'!BF5</f>
        <v>0</v>
      </c>
      <c r="AG11" s="104" t="str">
        <f>'QLD Oct 2022'!BG5</f>
        <v>n</v>
      </c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</row>
    <row r="12" spans="1:48" ht="20" customHeight="1" thickBot="1" x14ac:dyDescent="0.25">
      <c r="A12" s="315"/>
      <c r="B12" s="273" t="str">
        <f>'QLD Oct 2022'!F6</f>
        <v>Alinta Energy</v>
      </c>
      <c r="C12" s="180" t="str">
        <f>'QLD Oct 2022'!G6</f>
        <v>Business Deal</v>
      </c>
      <c r="D12" s="274">
        <f>365*'QLD Oct 2022'!H6/100</f>
        <v>476.29181818181809</v>
      </c>
      <c r="E12" s="275">
        <f>IF('QLD Oct 2022'!AQ6=3,0.5,IF('QLD Oct 2022'!AQ6=2,0.33,0))</f>
        <v>0.5</v>
      </c>
      <c r="F12" s="275">
        <f t="shared" si="3"/>
        <v>0.5</v>
      </c>
      <c r="G12" s="274">
        <f>IF('QLD Oct 2022'!K6="",($C$5*E12/'QLD Oct 2022'!AQ6*'QLD Oct 2022'!W6/100)*'QLD Oct 2022'!AQ6,IF($C$5*E12/'QLD Oct 2022'!AQ6&gt;='QLD Oct 2022'!L6,('QLD Oct 2022'!L6*'QLD Oct 2022'!W6/100)*'QLD Oct 2022'!AQ6,($C$5*E12/'QLD Oct 2022'!AQ6*'QLD Oct 2022'!W6/100)*'QLD Oct 2022'!AQ6))</f>
        <v>1550.0000000000002</v>
      </c>
      <c r="H12" s="274">
        <f>IF(AND('QLD Oct 2022'!L6&gt;0,'QLD Oct 2022'!M6&gt;0),IF($C$5*E12/'QLD Oct 2022'!AQ6&lt;'QLD Oct 2022'!L6,0,IF(($C$5*E12/'QLD Oct 2022'!AQ6-'QLD Oct 2022'!L6)&lt;=('QLD Oct 2022'!M6+'QLD Oct 2022'!L6),((($C$5*E12/'QLD Oct 2022'!AQ6-'QLD Oct 2022'!L6)*'QLD Oct 2022'!X6/100))*'QLD Oct 2022'!AQ6,((('QLD Oct 2022'!M6)*'QLD Oct 2022'!X6/100)*'QLD Oct 2022'!AQ6))),0)</f>
        <v>0</v>
      </c>
      <c r="I12" s="274">
        <f>IF(AND('QLD Oct 2022'!M6&gt;0,'QLD Oct 2022'!N6&gt;0),IF($C$5*E12/'QLD Oct 2022'!AQ6&lt;('QLD Oct 2022'!L6+'QLD Oct 2022'!M6),0,IF(($C$5*E12/'QLD Oct 2022'!AQ6-'QLD Oct 2022'!L6+'QLD Oct 2022'!M6)&lt;=('QLD Oct 2022'!L6+'QLD Oct 2022'!M6+'QLD Oct 2022'!N6),((($C$5*E12/'QLD Oct 2022'!AQ6-('QLD Oct 2022'!L6+'QLD Oct 2022'!M6))*'QLD Oct 2022'!Y6/100))*'QLD Oct 2022'!AQ6,('QLD Oct 2022'!N6*'QLD Oct 2022'!Y6/100)*'QLD Oct 2022'!AQ6)),0)</f>
        <v>0</v>
      </c>
      <c r="J12" s="274">
        <f>IF(AND('QLD Oct 2022'!N6&gt;0,'QLD Oct 2022'!O6&gt;0),IF($C$5*E12/'QLD Oct 2022'!AQ6&lt;('QLD Oct 2022'!L6+'QLD Oct 2022'!M6+'QLD Oct 2022'!N6),0,IF(($C$5*E12/'QLD Oct 2022'!AQ6-'QLD Oct 2022'!L6+'QLD Oct 2022'!M6+'QLD Oct 2022'!N6)&lt;=('QLD Oct 2022'!L6+'QLD Oct 2022'!M6+'QLD Oct 2022'!N6+'QLD Oct 2022'!O6),(($C$5*E12/'QLD Oct 2022'!AQ6-('QLD Oct 2022'!L6+'QLD Oct 2022'!M6+'QLD Oct 2022'!N6))*'QLD Oct 2022'!Z6/100)*'QLD Oct 2022'!AQ6,('QLD Oct 2022'!O6*'QLD Oct 2022'!Z6/100)*'QLD Oct 2022'!AQ6)),0)</f>
        <v>0</v>
      </c>
      <c r="K12" s="274">
        <f>IF(AND('QLD Oct 2022'!O6&gt;0,'QLD Oct 2022'!P6&gt;0),IF($C$5*E12/'QLD Oct 2022'!AQ6&lt;('QLD Oct 2022'!L6+'QLD Oct 2022'!M6+'QLD Oct 2022'!N6+'QLD Oct 2022'!O6),0,IF(($C$5*E12/'QLD Oct 2022'!AQ6-'QLD Oct 2022'!L6+'QLD Oct 2022'!M6+'QLD Oct 2022'!N6+'QLD Oct 2022'!O6)&lt;=('QLD Oct 2022'!L6+'QLD Oct 2022'!M6+'QLD Oct 2022'!N6+'QLD Oct 2022'!O6+'QLD Oct 2022'!P6),(($C$5*E12/'QLD Oct 2022'!AQ6-('QLD Oct 2022'!L6+'QLD Oct 2022'!M6+'QLD Oct 2022'!N6+'QLD Oct 2022'!O6))*'QLD Oct 2022'!AA6/100)*'QLD Oct 2022'!AQ6,('QLD Oct 2022'!P6*'QLD Oct 2022'!AA6/100)*'QLD Oct 2022'!AQ6)),0)</f>
        <v>0</v>
      </c>
      <c r="L12" s="274">
        <f>IF(AND('QLD Oct 2022'!P6&gt;0,'QLD Oct 2022'!O6&gt;0),IF(($C$5*E12/'QLD Oct 2022'!AQ6&lt;SUM('QLD Oct 2022'!L6:P6)),(0),($C$5*E12/'QLD Oct 2022'!AQ6-SUM('QLD Oct 2022'!L6:P6))*'QLD Oct 2022'!AB6/100)* 'QLD Oct 2022'!AQ6,IF(AND('QLD Oct 2022'!O6&gt;0,'QLD Oct 2022'!P6=""),IF(($C$5*E12/'QLD Oct 2022'!AQ6&lt; SUM('QLD Oct 2022'!L6:O6)),(0),($C$5*E12/'QLD Oct 2022'!AQ6-SUM('QLD Oct 2022'!L6:O6))*'QLD Oct 2022'!AA6/100)* 'QLD Oct 2022'!AQ6,IF(AND('QLD Oct 2022'!N6&gt;0,'QLD Oct 2022'!O6=""),IF(($C$5*E12/'QLD Oct 2022'!AQ6&lt; SUM('QLD Oct 2022'!L6:N6)),(0),($C$5*E12/'QLD Oct 2022'!AQ6-SUM('QLD Oct 2022'!L6:N6))*'QLD Oct 2022'!Z6/100)* 'QLD Oct 2022'!AQ6,IF(AND('QLD Oct 2022'!M6&gt;0,'QLD Oct 2022'!N6=""),IF(($C$5*E12/'QLD Oct 2022'!AQ6&lt;'QLD Oct 2022'!M6+'QLD Oct 2022'!L6),(0),(($C$5*E12/'QLD Oct 2022'!AQ6-('QLD Oct 2022'!M6+'QLD Oct 2022'!L6))*'QLD Oct 2022'!Y6/100))*'QLD Oct 2022'!AQ6,IF(AND('QLD Oct 2022'!L6&gt;0,'QLD Oct 2022'!M6=""&gt;0),IF(($C$5*E12/'QLD Oct 2022'!AQ6&lt;'QLD Oct 2022'!L6),(0),($C$5*E12/'QLD Oct 2022'!AQ6-'QLD Oct 2022'!L6)*'QLD Oct 2022'!X6/100)*'QLD Oct 2022'!AQ6,0)))))</f>
        <v>0</v>
      </c>
      <c r="M12" s="274">
        <f>IF('QLD Oct 2022'!K6="",($C$5*F12/'QLD Oct 2022'!AR6*'QLD Oct 2022'!AC6/100)*'QLD Oct 2022'!AR6,IF($C$5*F12/'QLD Oct 2022'!AR6&gt;='QLD Oct 2022'!L6,('QLD Oct 2022'!L6*'QLD Oct 2022'!AC6/100)*'QLD Oct 2022'!AR6,($C$5*F12/'QLD Oct 2022'!AR6*'QLD Oct 2022'!AC6/100)*'QLD Oct 2022'!AR6))</f>
        <v>1550.0000000000002</v>
      </c>
      <c r="N12" s="274">
        <f>IF(AND('QLD Oct 2022'!L6&gt;0,'QLD Oct 2022'!M6&gt;0),IF($C$5*F12/'QLD Oct 2022'!AR6&lt;'QLD Oct 2022'!L6,0,IF(($C$5*F12/'QLD Oct 2022'!AR6-'QLD Oct 2022'!L6)&lt;=('QLD Oct 2022'!M6+'QLD Oct 2022'!L6),((($C$5*F12/'QLD Oct 2022'!AR6-'QLD Oct 2022'!L6)*'QLD Oct 2022'!AD6/100))*'QLD Oct 2022'!AR6,((('QLD Oct 2022'!M6)*'QLD Oct 2022'!AD6/100)*'QLD Oct 2022'!AR6))),0)</f>
        <v>0</v>
      </c>
      <c r="O12" s="274">
        <f>IF(AND('QLD Oct 2022'!M6&gt;0,'QLD Oct 2022'!N6&gt;0),IF($C$5*F12/'QLD Oct 2022'!AR6&lt;('QLD Oct 2022'!L6+'QLD Oct 2022'!M6),0,IF(($C$5*F12/'QLD Oct 2022'!AR6-'QLD Oct 2022'!L6+'QLD Oct 2022'!M6)&lt;=('QLD Oct 2022'!L6+'QLD Oct 2022'!M6+'QLD Oct 2022'!N6),((($C$5*F12/'QLD Oct 2022'!AR6-('QLD Oct 2022'!L6+'QLD Oct 2022'!M6))*'QLD Oct 2022'!AE6/100))*'QLD Oct 2022'!AR6,('QLD Oct 2022'!N6*'QLD Oct 2022'!AE6/100)*'QLD Oct 2022'!AR6)),0)</f>
        <v>0</v>
      </c>
      <c r="P12" s="274">
        <f>IF(AND('QLD Oct 2022'!N6&gt;0,'QLD Oct 2022'!O6&gt;0),IF($C$5*F12/'QLD Oct 2022'!AR6&lt;('QLD Oct 2022'!L6+'QLD Oct 2022'!M6+'QLD Oct 2022'!N6),0,IF(($C$5*F12/'QLD Oct 2022'!AR6-'QLD Oct 2022'!L6+'QLD Oct 2022'!M6+'QLD Oct 2022'!N6)&lt;=('QLD Oct 2022'!L6+'QLD Oct 2022'!M6+'QLD Oct 2022'!N6+'QLD Oct 2022'!O6),(($C$5*F12/'QLD Oct 2022'!AR6-('QLD Oct 2022'!L6+'QLD Oct 2022'!M6+'QLD Oct 2022'!N6))*'QLD Oct 2022'!AF6/100)*'QLD Oct 2022'!AR6,('QLD Oct 2022'!O6*'QLD Oct 2022'!AF6/100)*'QLD Oct 2022'!AR6)),0)</f>
        <v>0</v>
      </c>
      <c r="Q12" s="274">
        <f>IF(AND('QLD Oct 2022'!P6&gt;0,'QLD Oct 2022'!P6&gt;0),IF($C$5*F12/'QLD Oct 2022'!AR6&lt;('QLD Oct 2022'!L6+'QLD Oct 2022'!M6+'QLD Oct 2022'!N6+'QLD Oct 2022'!O6),0,IF(($C$5*F12/'QLD Oct 2022'!AR6-'QLD Oct 2022'!L6+'QLD Oct 2022'!M6+'QLD Oct 2022'!N6+'QLD Oct 2022'!O6)&lt;=('QLD Oct 2022'!L6+'QLD Oct 2022'!M6+'QLD Oct 2022'!N6+'QLD Oct 2022'!O6+'QLD Oct 2022'!P6),(($C$5*F12/'QLD Oct 2022'!AR6-('QLD Oct 2022'!L6+'QLD Oct 2022'!M6+'QLD Oct 2022'!N6+'QLD Oct 2022'!O6))*'QLD Oct 2022'!AG6/100)*'QLD Oct 2022'!AR6,('QLD Oct 2022'!P6*'QLD Oct 2022'!AG6/100)*'QLD Oct 2022'!AR6)),0)</f>
        <v>0</v>
      </c>
      <c r="R12" s="274">
        <f>IF(AND('QLD Oct 2022'!P6&gt;0,'QLD Oct 2022'!O6&gt;0),IF(($C$5*F12/'QLD Oct 2022'!AR6&lt;SUM('QLD Oct 2022'!L6:P6)),(0),($C$5*F12/'QLD Oct 2022'!AR6-SUM('QLD Oct 2022'!L6:P6))*'QLD Oct 2022'!AB6/100)* 'QLD Oct 2022'!AR6,IF(AND('QLD Oct 2022'!O6&gt;0,'QLD Oct 2022'!P6=""),IF(($C$5*F12/'QLD Oct 2022'!AR6&lt; SUM('QLD Oct 2022'!L6:O6)),(0),($C$5*F12/'QLD Oct 2022'!AR6-SUM('QLD Oct 2022'!L6:O6))*'QLD Oct 2022'!AG6/100)* 'QLD Oct 2022'!AR6,IF(AND('QLD Oct 2022'!N6&gt;0,'QLD Oct 2022'!O6=""),IF(($C$5*F12/'QLD Oct 2022'!AR6&lt; SUM('QLD Oct 2022'!L6:N6)),(0),($C$5*F12/'QLD Oct 2022'!AR6-SUM('QLD Oct 2022'!L6:N6))*'QLD Oct 2022'!AF6/100)* 'QLD Oct 2022'!AR6,IF(AND('QLD Oct 2022'!M6&gt;0,'QLD Oct 2022'!N6=""),IF(($C$5*F12/'QLD Oct 2022'!AR6&lt;'QLD Oct 2022'!M6+'QLD Oct 2022'!L6),(0),(($C$5*F12/'QLD Oct 2022'!AR6-('QLD Oct 2022'!M6+'QLD Oct 2022'!L6))*'QLD Oct 2022'!AE6/100))*'QLD Oct 2022'!AR6,IF(AND('QLD Oct 2022'!L6&gt;0,'QLD Oct 2022'!M6=""&gt;0),IF(($C$5*F12/'QLD Oct 2022'!AR6&lt;'QLD Oct 2022'!L6),(0),($C$5*F12/'QLD Oct 2022'!AR6-'QLD Oct 2022'!L6)*'QLD Oct 2022'!AD6/100)*'QLD Oct 2022'!AR6,0)))))</f>
        <v>0</v>
      </c>
      <c r="S12" s="276">
        <f t="shared" ref="S12" si="10">SUM(G12:R12)</f>
        <v>3100.0000000000005</v>
      </c>
      <c r="T12" s="201">
        <f t="shared" si="5"/>
        <v>3576.2918181818186</v>
      </c>
      <c r="U12" s="277">
        <f t="shared" si="6"/>
        <v>3933.9210000000007</v>
      </c>
      <c r="V12" s="105">
        <f>'QLD Oct 2022'!AT6</f>
        <v>0</v>
      </c>
      <c r="W12" s="105">
        <f>'QLD Oct 2022'!AU6</f>
        <v>0</v>
      </c>
      <c r="X12" s="105">
        <f>'QLD Oct 2022'!AV6</f>
        <v>0</v>
      </c>
      <c r="Y12" s="105">
        <f>'QLD Oct 2022'!AW6</f>
        <v>0</v>
      </c>
      <c r="Z12" s="278" t="str">
        <f t="shared" si="7"/>
        <v>No discount</v>
      </c>
      <c r="AA12" s="278" t="str">
        <f t="shared" si="8"/>
        <v>Exclusive</v>
      </c>
      <c r="AB12" s="201">
        <f t="shared" si="0"/>
        <v>3576.2918181818186</v>
      </c>
      <c r="AC12" s="201">
        <f t="shared" si="1"/>
        <v>3576.2918181818186</v>
      </c>
      <c r="AD12" s="277">
        <f t="shared" si="2"/>
        <v>3933.9210000000007</v>
      </c>
      <c r="AE12" s="277">
        <f t="shared" si="2"/>
        <v>3933.9210000000007</v>
      </c>
      <c r="AF12" s="279">
        <f>'QLD Oct 2022'!BF6</f>
        <v>0</v>
      </c>
      <c r="AG12" s="112" t="str">
        <f>'QLD Oct 2022'!BG6</f>
        <v>n</v>
      </c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</row>
    <row r="13" spans="1:48" ht="20" customHeight="1" thickTop="1" x14ac:dyDescent="0.2">
      <c r="A13" s="313" t="str">
        <f>'QLD Oct 2022'!D7</f>
        <v>Envestra Brisbane North</v>
      </c>
      <c r="B13" s="179" t="str">
        <f>'QLD Oct 2022'!F7</f>
        <v>AGL</v>
      </c>
      <c r="C13" s="179" t="str">
        <f>'QLD Oct 2022'!G7</f>
        <v>Business Value Saver</v>
      </c>
      <c r="D13" s="257">
        <f>365*'QLD Oct 2022'!H7/100</f>
        <v>266.11818181818182</v>
      </c>
      <c r="E13" s="258">
        <f>IF('QLD Oct 2022'!AQ7=3,0.5,IF('QLD Oct 2022'!AQ7=2,0.33,0))</f>
        <v>0.5</v>
      </c>
      <c r="F13" s="258">
        <f t="shared" si="3"/>
        <v>0.5</v>
      </c>
      <c r="G13" s="257">
        <f>IF('QLD Oct 2022'!K7="",($C$5*E13/'QLD Oct 2022'!AQ7*'QLD Oct 2022'!W7/100)*'QLD Oct 2022'!AQ7,IF($C$5*E13/'QLD Oct 2022'!AQ7&gt;='QLD Oct 2022'!L7,('QLD Oct 2022'!L7*'QLD Oct 2022'!W7/100)*'QLD Oct 2022'!AQ7,($C$5*E13/'QLD Oct 2022'!AQ7*'QLD Oct 2022'!W7/100)*'QLD Oct 2022'!AQ7))</f>
        <v>1918.181818181818</v>
      </c>
      <c r="H13" s="257">
        <f>IF(AND('QLD Oct 2022'!L7&gt;0,'QLD Oct 2022'!M7&gt;0),IF($C$5*E13/'QLD Oct 2022'!AQ7&lt;'QLD Oct 2022'!L7,0,IF(($C$5*E13/'QLD Oct 2022'!AQ7-'QLD Oct 2022'!L7)&lt;=('QLD Oct 2022'!M7+'QLD Oct 2022'!L7),((($C$5*E13/'QLD Oct 2022'!AQ7-'QLD Oct 2022'!L7)*'QLD Oct 2022'!X7/100))*'QLD Oct 2022'!AQ7,((('QLD Oct 2022'!M7)*'QLD Oct 2022'!X7/100)*'QLD Oct 2022'!AQ7))),0)</f>
        <v>0</v>
      </c>
      <c r="I13" s="257">
        <f>IF(AND('QLD Oct 2022'!M7&gt;0,'QLD Oct 2022'!N7&gt;0),IF($C$5*E13/'QLD Oct 2022'!AQ7&lt;('QLD Oct 2022'!L7+'QLD Oct 2022'!M7),0,IF(($C$5*E13/'QLD Oct 2022'!AQ7-'QLD Oct 2022'!L7+'QLD Oct 2022'!M7)&lt;=('QLD Oct 2022'!L7+'QLD Oct 2022'!M7+'QLD Oct 2022'!N7),((($C$5*E13/'QLD Oct 2022'!AQ7-('QLD Oct 2022'!L7+'QLD Oct 2022'!M7))*'QLD Oct 2022'!Y7/100))*'QLD Oct 2022'!AQ7,('QLD Oct 2022'!N7*'QLD Oct 2022'!Y7/100)*'QLD Oct 2022'!AQ7)),0)</f>
        <v>0</v>
      </c>
      <c r="J13" s="257">
        <f>IF(AND('QLD Oct 2022'!N7&gt;0,'QLD Oct 2022'!O7&gt;0),IF($C$5*E13/'QLD Oct 2022'!AQ7&lt;('QLD Oct 2022'!L7+'QLD Oct 2022'!M7+'QLD Oct 2022'!N7),0,IF(($C$5*E13/'QLD Oct 2022'!AQ7-'QLD Oct 2022'!L7+'QLD Oct 2022'!M7+'QLD Oct 2022'!N7)&lt;=('QLD Oct 2022'!L7+'QLD Oct 2022'!M7+'QLD Oct 2022'!N7+'QLD Oct 2022'!O7),(($C$5*E13/'QLD Oct 2022'!AQ7-('QLD Oct 2022'!L7+'QLD Oct 2022'!M7+'QLD Oct 2022'!N7))*'QLD Oct 2022'!Z7/100)*'QLD Oct 2022'!AQ7,('QLD Oct 2022'!O7*'QLD Oct 2022'!Z7/100)*'QLD Oct 2022'!AQ7)),0)</f>
        <v>0</v>
      </c>
      <c r="K13" s="257">
        <f>IF(AND('QLD Oct 2022'!O7&gt;0,'QLD Oct 2022'!P7&gt;0),IF($C$5*E13/'QLD Oct 2022'!AQ7&lt;('QLD Oct 2022'!L7+'QLD Oct 2022'!M7+'QLD Oct 2022'!N7+'QLD Oct 2022'!O7),0,IF(($C$5*E13/'QLD Oct 2022'!AQ7-'QLD Oct 2022'!L7+'QLD Oct 2022'!M7+'QLD Oct 2022'!N7+'QLD Oct 2022'!O7)&lt;=('QLD Oct 2022'!L7+'QLD Oct 2022'!M7+'QLD Oct 2022'!N7+'QLD Oct 2022'!O7+'QLD Oct 2022'!P7),(($C$5*E13/'QLD Oct 2022'!AQ7-('QLD Oct 2022'!L7+'QLD Oct 2022'!M7+'QLD Oct 2022'!N7+'QLD Oct 2022'!O7))*'QLD Oct 2022'!AA7/100)*'QLD Oct 2022'!AQ7,('QLD Oct 2022'!P7*'QLD Oct 2022'!AA7/100)*'QLD Oct 2022'!AQ7)),0)</f>
        <v>0</v>
      </c>
      <c r="L13" s="257">
        <f>IF(AND('QLD Oct 2022'!P7&gt;0,'QLD Oct 2022'!O7&gt;0),IF(($C$5*E13/'QLD Oct 2022'!AQ7&lt;SUM('QLD Oct 2022'!L7:P7)),(0),($C$5*E13/'QLD Oct 2022'!AQ7-SUM('QLD Oct 2022'!L7:P7))*'QLD Oct 2022'!AB7/100)* 'QLD Oct 2022'!AQ7,IF(AND('QLD Oct 2022'!O7&gt;0,'QLD Oct 2022'!P7=""),IF(($C$5*E13/'QLD Oct 2022'!AQ7&lt; SUM('QLD Oct 2022'!L7:O7)),(0),($C$5*E13/'QLD Oct 2022'!AQ7-SUM('QLD Oct 2022'!L7:O7))*'QLD Oct 2022'!AA7/100)* 'QLD Oct 2022'!AQ7,IF(AND('QLD Oct 2022'!N7&gt;0,'QLD Oct 2022'!O7=""),IF(($C$5*E13/'QLD Oct 2022'!AQ7&lt; SUM('QLD Oct 2022'!L7:N7)),(0),($C$5*E13/'QLD Oct 2022'!AQ7-SUM('QLD Oct 2022'!L7:N7))*'QLD Oct 2022'!Z7/100)* 'QLD Oct 2022'!AQ7,IF(AND('QLD Oct 2022'!M7&gt;0,'QLD Oct 2022'!N7=""),IF(($C$5*E13/'QLD Oct 2022'!AQ7&lt;'QLD Oct 2022'!M7+'QLD Oct 2022'!L7),(0),(($C$5*E13/'QLD Oct 2022'!AQ7-('QLD Oct 2022'!M7+'QLD Oct 2022'!L7))*'QLD Oct 2022'!Y7/100))*'QLD Oct 2022'!AQ7,IF(AND('QLD Oct 2022'!L7&gt;0,'QLD Oct 2022'!M7=""&gt;0),IF(($C$5*E13/'QLD Oct 2022'!AQ7&lt;'QLD Oct 2022'!L7),(0),($C$5*E13/'QLD Oct 2022'!AQ7-'QLD Oct 2022'!L7)*'QLD Oct 2022'!X7/100)*'QLD Oct 2022'!AQ7,0)))))</f>
        <v>0</v>
      </c>
      <c r="M13" s="257">
        <f>IF('QLD Oct 2022'!K7="",($C$5*F13/'QLD Oct 2022'!AR7*'QLD Oct 2022'!AC7/100)*'QLD Oct 2022'!AR7,IF($C$5*F13/'QLD Oct 2022'!AR7&gt;='QLD Oct 2022'!L7,('QLD Oct 2022'!L7*'QLD Oct 2022'!AC7/100)*'QLD Oct 2022'!AR7,($C$5*F13/'QLD Oct 2022'!AR7*'QLD Oct 2022'!AC7/100)*'QLD Oct 2022'!AR7))</f>
        <v>1918.181818181818</v>
      </c>
      <c r="N13" s="257">
        <f>IF(AND('QLD Oct 2022'!L7&gt;0,'QLD Oct 2022'!M7&gt;0),IF($C$5*F13/'QLD Oct 2022'!AR7&lt;'QLD Oct 2022'!L7,0,IF(($C$5*F13/'QLD Oct 2022'!AR7-'QLD Oct 2022'!L7)&lt;=('QLD Oct 2022'!M7+'QLD Oct 2022'!L7),((($C$5*F13/'QLD Oct 2022'!AR7-'QLD Oct 2022'!L7)*'QLD Oct 2022'!AD7/100))*'QLD Oct 2022'!AR7,((('QLD Oct 2022'!M7)*'QLD Oct 2022'!AD7/100)*'QLD Oct 2022'!AR7))),0)</f>
        <v>0</v>
      </c>
      <c r="O13" s="257">
        <f>IF(AND('QLD Oct 2022'!M7&gt;0,'QLD Oct 2022'!N7&gt;0),IF($C$5*F13/'QLD Oct 2022'!AR7&lt;('QLD Oct 2022'!L7+'QLD Oct 2022'!M7),0,IF(($C$5*F13/'QLD Oct 2022'!AR7-'QLD Oct 2022'!L7+'QLD Oct 2022'!M7)&lt;=('QLD Oct 2022'!L7+'QLD Oct 2022'!M7+'QLD Oct 2022'!N7),((($C$5*F13/'QLD Oct 2022'!AR7-('QLD Oct 2022'!L7+'QLD Oct 2022'!M7))*'QLD Oct 2022'!AE7/100))*'QLD Oct 2022'!AR7,('QLD Oct 2022'!N7*'QLD Oct 2022'!AE7/100)*'QLD Oct 2022'!AR7)),0)</f>
        <v>0</v>
      </c>
      <c r="P13" s="257">
        <f>IF(AND('QLD Oct 2022'!N7&gt;0,'QLD Oct 2022'!O7&gt;0),IF($C$5*F13/'QLD Oct 2022'!AR7&lt;('QLD Oct 2022'!L7+'QLD Oct 2022'!M7+'QLD Oct 2022'!N7),0,IF(($C$5*F13/'QLD Oct 2022'!AR7-'QLD Oct 2022'!L7+'QLD Oct 2022'!M7+'QLD Oct 2022'!N7)&lt;=('QLD Oct 2022'!L7+'QLD Oct 2022'!M7+'QLD Oct 2022'!N7+'QLD Oct 2022'!O7),(($C$5*F13/'QLD Oct 2022'!AR7-('QLD Oct 2022'!L7+'QLD Oct 2022'!M7+'QLD Oct 2022'!N7))*'QLD Oct 2022'!AF7/100)*'QLD Oct 2022'!AR7,('QLD Oct 2022'!O7*'QLD Oct 2022'!AF7/100)*'QLD Oct 2022'!AR7)),0)</f>
        <v>0</v>
      </c>
      <c r="Q13" s="257">
        <f>IF(AND('QLD Oct 2022'!P7&gt;0,'QLD Oct 2022'!P7&gt;0),IF($C$5*F13/'QLD Oct 2022'!AR7&lt;('QLD Oct 2022'!L7+'QLD Oct 2022'!M7+'QLD Oct 2022'!N7+'QLD Oct 2022'!O7),0,IF(($C$5*F13/'QLD Oct 2022'!AR7-'QLD Oct 2022'!L7+'QLD Oct 2022'!M7+'QLD Oct 2022'!N7+'QLD Oct 2022'!O7)&lt;=('QLD Oct 2022'!L7+'QLD Oct 2022'!M7+'QLD Oct 2022'!N7+'QLD Oct 2022'!O7+'QLD Oct 2022'!P7),(($C$5*F13/'QLD Oct 2022'!AR7-('QLD Oct 2022'!L7+'QLD Oct 2022'!M7+'QLD Oct 2022'!N7+'QLD Oct 2022'!O7))*'QLD Oct 2022'!AG7/100)*'QLD Oct 2022'!AR7,('QLD Oct 2022'!P7*'QLD Oct 2022'!AG7/100)*'QLD Oct 2022'!AR7)),0)</f>
        <v>0</v>
      </c>
      <c r="R13" s="257">
        <f>IF(AND('QLD Oct 2022'!P7&gt;0,'QLD Oct 2022'!O7&gt;0),IF(($C$5*F13/'QLD Oct 2022'!AR7&lt;SUM('QLD Oct 2022'!L7:P7)),(0),($C$5*F13/'QLD Oct 2022'!AR7-SUM('QLD Oct 2022'!L7:P7))*'QLD Oct 2022'!AB7/100)* 'QLD Oct 2022'!AR7,IF(AND('QLD Oct 2022'!O7&gt;0,'QLD Oct 2022'!P7=""),IF(($C$5*F13/'QLD Oct 2022'!AR7&lt; SUM('QLD Oct 2022'!L7:O7)),(0),($C$5*F13/'QLD Oct 2022'!AR7-SUM('QLD Oct 2022'!L7:O7))*'QLD Oct 2022'!AG7/100)* 'QLD Oct 2022'!AR7,IF(AND('QLD Oct 2022'!N7&gt;0,'QLD Oct 2022'!O7=""),IF(($C$5*F13/'QLD Oct 2022'!AR7&lt; SUM('QLD Oct 2022'!L7:N7)),(0),($C$5*F13/'QLD Oct 2022'!AR7-SUM('QLD Oct 2022'!L7:N7))*'QLD Oct 2022'!AF7/100)* 'QLD Oct 2022'!AR7,IF(AND('QLD Oct 2022'!M7&gt;0,'QLD Oct 2022'!N7=""),IF(($C$5*F13/'QLD Oct 2022'!AR7&lt;'QLD Oct 2022'!M7+'QLD Oct 2022'!L7),(0),(($C$5*F13/'QLD Oct 2022'!AR7-('QLD Oct 2022'!M7+'QLD Oct 2022'!L7))*'QLD Oct 2022'!AE7/100))*'QLD Oct 2022'!AR7,IF(AND('QLD Oct 2022'!L7&gt;0,'QLD Oct 2022'!M7=""&gt;0),IF(($C$5*F13/'QLD Oct 2022'!AR7&lt;'QLD Oct 2022'!L7),(0),($C$5*F13/'QLD Oct 2022'!AR7-'QLD Oct 2022'!L7)*'QLD Oct 2022'!AD7/100)*'QLD Oct 2022'!AR7,0)))))</f>
        <v>0</v>
      </c>
      <c r="S13" s="168">
        <f t="shared" si="4"/>
        <v>3836.363636363636</v>
      </c>
      <c r="T13" s="170">
        <f t="shared" si="5"/>
        <v>4102.4818181818182</v>
      </c>
      <c r="U13" s="259">
        <f t="shared" si="6"/>
        <v>4512.7300000000005</v>
      </c>
      <c r="V13" s="63">
        <f>'QLD Oct 2022'!AT7</f>
        <v>0</v>
      </c>
      <c r="W13" s="63">
        <f>'QLD Oct 2022'!AU7</f>
        <v>0</v>
      </c>
      <c r="X13" s="63">
        <f>'QLD Oct 2022'!AV7</f>
        <v>0</v>
      </c>
      <c r="Y13" s="63">
        <f>'QLD Oct 2022'!AW7</f>
        <v>0</v>
      </c>
      <c r="Z13" s="260" t="str">
        <f t="shared" si="7"/>
        <v>No discount</v>
      </c>
      <c r="AA13" s="260" t="str">
        <f t="shared" si="8"/>
        <v>Exclusive</v>
      </c>
      <c r="AB13" s="170">
        <f t="shared" si="0"/>
        <v>4102.4818181818182</v>
      </c>
      <c r="AC13" s="170">
        <f t="shared" si="1"/>
        <v>4102.4818181818182</v>
      </c>
      <c r="AD13" s="259">
        <f t="shared" si="2"/>
        <v>4512.7300000000005</v>
      </c>
      <c r="AE13" s="259">
        <f t="shared" si="2"/>
        <v>4512.7300000000005</v>
      </c>
      <c r="AF13" s="261">
        <f>'QLD Oct 2022'!BF7</f>
        <v>0</v>
      </c>
      <c r="AG13" s="104" t="str">
        <f>'QLD Oct 2022'!BG7</f>
        <v>n</v>
      </c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</row>
    <row r="14" spans="1:48" ht="20" customHeight="1" x14ac:dyDescent="0.2">
      <c r="A14" s="314"/>
      <c r="B14" s="179" t="str">
        <f>'QLD Oct 2022'!F8</f>
        <v>Origin Energy</v>
      </c>
      <c r="C14" s="179" t="str">
        <f>'QLD Oct 2022'!G8</f>
        <v>Business Go Variable</v>
      </c>
      <c r="D14" s="257">
        <f>365*'QLD Oct 2022'!H8/100</f>
        <v>260.57681818181823</v>
      </c>
      <c r="E14" s="258">
        <f>IF('QLD Oct 2022'!AQ8=3,0.5,IF('QLD Oct 2022'!AQ8=2,0.33,0))</f>
        <v>0.5</v>
      </c>
      <c r="F14" s="258">
        <f t="shared" si="3"/>
        <v>0.5</v>
      </c>
      <c r="G14" s="257">
        <f>IF('QLD Oct 2022'!K8="",($C$5*E14/'QLD Oct 2022'!AQ8*'QLD Oct 2022'!W8/100)*'QLD Oct 2022'!AQ8,IF($C$5*E14/'QLD Oct 2022'!AQ8&gt;='QLD Oct 2022'!L8,('QLD Oct 2022'!L8*'QLD Oct 2022'!W8/100)*'QLD Oct 2022'!AQ8,($C$5*E14/'QLD Oct 2022'!AQ8*'QLD Oct 2022'!W8/100)*'QLD Oct 2022'!AQ8))</f>
        <v>1479.2727272727273</v>
      </c>
      <c r="H14" s="257">
        <f>IF(AND('QLD Oct 2022'!L8&gt;0,'QLD Oct 2022'!M8&gt;0),IF($C$5*E14/'QLD Oct 2022'!AQ8&lt;'QLD Oct 2022'!L8,0,IF(($C$5*E14/'QLD Oct 2022'!AQ8-'QLD Oct 2022'!L8)&lt;=('QLD Oct 2022'!M8+'QLD Oct 2022'!L8),((($C$5*E14/'QLD Oct 2022'!AQ8-'QLD Oct 2022'!L8)*'QLD Oct 2022'!X8/100))*'QLD Oct 2022'!AQ8,((('QLD Oct 2022'!M8)*'QLD Oct 2022'!X8/100)*'QLD Oct 2022'!AQ8))),0)</f>
        <v>506.54545454545462</v>
      </c>
      <c r="I14" s="257">
        <f>IF(AND('QLD Oct 2022'!M8&gt;0,'QLD Oct 2022'!N8&gt;0),IF($C$5*E14/'QLD Oct 2022'!AQ8&lt;('QLD Oct 2022'!L8+'QLD Oct 2022'!M8),0,IF(($C$5*E14/'QLD Oct 2022'!AQ8-'QLD Oct 2022'!L8+'QLD Oct 2022'!M8)&lt;=('QLD Oct 2022'!L8+'QLD Oct 2022'!M8+'QLD Oct 2022'!N8),((($C$5*E14/'QLD Oct 2022'!AQ8-('QLD Oct 2022'!L8+'QLD Oct 2022'!M8))*'QLD Oct 2022'!Y8/100))*'QLD Oct 2022'!AQ8,('QLD Oct 2022'!N8*'QLD Oct 2022'!Y8/100)*'QLD Oct 2022'!AQ8)),0)</f>
        <v>0</v>
      </c>
      <c r="J14" s="257">
        <f>IF(AND('QLD Oct 2022'!N8&gt;0,'QLD Oct 2022'!O8&gt;0),IF($C$5*E14/'QLD Oct 2022'!AQ8&lt;('QLD Oct 2022'!L8+'QLD Oct 2022'!M8+'QLD Oct 2022'!N8),0,IF(($C$5*E14/'QLD Oct 2022'!AQ8-'QLD Oct 2022'!L8+'QLD Oct 2022'!M8+'QLD Oct 2022'!N8)&lt;=('QLD Oct 2022'!L8+'QLD Oct 2022'!M8+'QLD Oct 2022'!N8+'QLD Oct 2022'!O8),(($C$5*E14/'QLD Oct 2022'!AQ8-('QLD Oct 2022'!L8+'QLD Oct 2022'!M8+'QLD Oct 2022'!N8))*'QLD Oct 2022'!Z8/100)*'QLD Oct 2022'!AQ8,('QLD Oct 2022'!O8*'QLD Oct 2022'!Z8/100)*'QLD Oct 2022'!AQ8)),0)</f>
        <v>0</v>
      </c>
      <c r="K14" s="257">
        <f>IF(AND('QLD Oct 2022'!O8&gt;0,'QLD Oct 2022'!P8&gt;0),IF($C$5*E14/'QLD Oct 2022'!AQ8&lt;('QLD Oct 2022'!L8+'QLD Oct 2022'!M8+'QLD Oct 2022'!N8+'QLD Oct 2022'!O8),0,IF(($C$5*E14/'QLD Oct 2022'!AQ8-'QLD Oct 2022'!L8+'QLD Oct 2022'!M8+'QLD Oct 2022'!N8+'QLD Oct 2022'!O8)&lt;=('QLD Oct 2022'!L8+'QLD Oct 2022'!M8+'QLD Oct 2022'!N8+'QLD Oct 2022'!O8+'QLD Oct 2022'!P8),(($C$5*E14/'QLD Oct 2022'!AQ8-('QLD Oct 2022'!L8+'QLD Oct 2022'!M8+'QLD Oct 2022'!N8+'QLD Oct 2022'!O8))*'QLD Oct 2022'!AA8/100)*'QLD Oct 2022'!AQ8,('QLD Oct 2022'!P8*'QLD Oct 2022'!AA8/100)*'QLD Oct 2022'!AQ8)),0)</f>
        <v>0</v>
      </c>
      <c r="L14" s="257">
        <f>IF(AND('QLD Oct 2022'!P8&gt;0,'QLD Oct 2022'!O8&gt;0),IF(($C$5*E14/'QLD Oct 2022'!AQ8&lt;SUM('QLD Oct 2022'!L8:P8)),(0),($C$5*E14/'QLD Oct 2022'!AQ8-SUM('QLD Oct 2022'!L8:P8))*'QLD Oct 2022'!AB8/100)* 'QLD Oct 2022'!AQ8,IF(AND('QLD Oct 2022'!O8&gt;0,'QLD Oct 2022'!P8=""),IF(($C$5*E14/'QLD Oct 2022'!AQ8&lt; SUM('QLD Oct 2022'!L8:O8)),(0),($C$5*E14/'QLD Oct 2022'!AQ8-SUM('QLD Oct 2022'!L8:O8))*'QLD Oct 2022'!AA8/100)* 'QLD Oct 2022'!AQ8,IF(AND('QLD Oct 2022'!N8&gt;0,'QLD Oct 2022'!O8=""),IF(($C$5*E14/'QLD Oct 2022'!AQ8&lt; SUM('QLD Oct 2022'!L8:N8)),(0),($C$5*E14/'QLD Oct 2022'!AQ8-SUM('QLD Oct 2022'!L8:N8))*'QLD Oct 2022'!Z8/100)* 'QLD Oct 2022'!AQ8,IF(AND('QLD Oct 2022'!M8&gt;0,'QLD Oct 2022'!N8=""),IF(($C$5*E14/'QLD Oct 2022'!AQ8&lt;'QLD Oct 2022'!M8+'QLD Oct 2022'!L8),(0),(($C$5*E14/'QLD Oct 2022'!AQ8-('QLD Oct 2022'!M8+'QLD Oct 2022'!L8))*'QLD Oct 2022'!Y8/100))*'QLD Oct 2022'!AQ8,IF(AND('QLD Oct 2022'!L8&gt;0,'QLD Oct 2022'!M8=""&gt;0),IF(($C$5*E14/'QLD Oct 2022'!AQ8&lt;'QLD Oct 2022'!L8),(0),($C$5*E14/'QLD Oct 2022'!AQ8-'QLD Oct 2022'!L8)*'QLD Oct 2022'!X8/100)*'QLD Oct 2022'!AQ8,0)))))</f>
        <v>0</v>
      </c>
      <c r="M14" s="257">
        <f>IF('QLD Oct 2022'!K8="",($C$5*F14/'QLD Oct 2022'!AR8*'QLD Oct 2022'!AC8/100)*'QLD Oct 2022'!AR8,IF($C$5*F14/'QLD Oct 2022'!AR8&gt;='QLD Oct 2022'!L8,('QLD Oct 2022'!L8*'QLD Oct 2022'!AC8/100)*'QLD Oct 2022'!AR8,($C$5*F14/'QLD Oct 2022'!AR8*'QLD Oct 2022'!AC8/100)*'QLD Oct 2022'!AR8))</f>
        <v>1479.2727272727273</v>
      </c>
      <c r="N14" s="257">
        <f>IF(AND('QLD Oct 2022'!L8&gt;0,'QLD Oct 2022'!M8&gt;0),IF($C$5*F14/'QLD Oct 2022'!AR8&lt;'QLD Oct 2022'!L8,0,IF(($C$5*F14/'QLD Oct 2022'!AR8-'QLD Oct 2022'!L8)&lt;=('QLD Oct 2022'!M8+'QLD Oct 2022'!L8),((($C$5*F14/'QLD Oct 2022'!AR8-'QLD Oct 2022'!L8)*'QLD Oct 2022'!AD8/100))*'QLD Oct 2022'!AR8,((('QLD Oct 2022'!M8)*'QLD Oct 2022'!AD8/100)*'QLD Oct 2022'!AR8))),0)</f>
        <v>506.54545454545462</v>
      </c>
      <c r="O14" s="257">
        <f>IF(AND('QLD Oct 2022'!M8&gt;0,'QLD Oct 2022'!N8&gt;0),IF($C$5*F14/'QLD Oct 2022'!AR8&lt;('QLD Oct 2022'!L8+'QLD Oct 2022'!M8),0,IF(($C$5*F14/'QLD Oct 2022'!AR8-'QLD Oct 2022'!L8+'QLD Oct 2022'!M8)&lt;=('QLD Oct 2022'!L8+'QLD Oct 2022'!M8+'QLD Oct 2022'!N8),((($C$5*F14/'QLD Oct 2022'!AR8-('QLD Oct 2022'!L8+'QLD Oct 2022'!M8))*'QLD Oct 2022'!AE8/100))*'QLD Oct 2022'!AR8,('QLD Oct 2022'!N8*'QLD Oct 2022'!AE8/100)*'QLD Oct 2022'!AR8)),0)</f>
        <v>0</v>
      </c>
      <c r="P14" s="257">
        <f>IF(AND('QLD Oct 2022'!N8&gt;0,'QLD Oct 2022'!O8&gt;0),IF($C$5*F14/'QLD Oct 2022'!AR8&lt;('QLD Oct 2022'!L8+'QLD Oct 2022'!M8+'QLD Oct 2022'!N8),0,IF(($C$5*F14/'QLD Oct 2022'!AR8-'QLD Oct 2022'!L8+'QLD Oct 2022'!M8+'QLD Oct 2022'!N8)&lt;=('QLD Oct 2022'!L8+'QLD Oct 2022'!M8+'QLD Oct 2022'!N8+'QLD Oct 2022'!O8),(($C$5*F14/'QLD Oct 2022'!AR8-('QLD Oct 2022'!L8+'QLD Oct 2022'!M8+'QLD Oct 2022'!N8))*'QLD Oct 2022'!AF8/100)*'QLD Oct 2022'!AR8,('QLD Oct 2022'!O8*'QLD Oct 2022'!AF8/100)*'QLD Oct 2022'!AR8)),0)</f>
        <v>0</v>
      </c>
      <c r="Q14" s="257">
        <f>IF(AND('QLD Oct 2022'!P8&gt;0,'QLD Oct 2022'!P8&gt;0),IF($C$5*F14/'QLD Oct 2022'!AR8&lt;('QLD Oct 2022'!L8+'QLD Oct 2022'!M8+'QLD Oct 2022'!N8+'QLD Oct 2022'!O8),0,IF(($C$5*F14/'QLD Oct 2022'!AR8-'QLD Oct 2022'!L8+'QLD Oct 2022'!M8+'QLD Oct 2022'!N8+'QLD Oct 2022'!O8)&lt;=('QLD Oct 2022'!L8+'QLD Oct 2022'!M8+'QLD Oct 2022'!N8+'QLD Oct 2022'!O8+'QLD Oct 2022'!P8),(($C$5*F14/'QLD Oct 2022'!AR8-('QLD Oct 2022'!L8+'QLD Oct 2022'!M8+'QLD Oct 2022'!N8+'QLD Oct 2022'!O8))*'QLD Oct 2022'!AG8/100)*'QLD Oct 2022'!AR8,('QLD Oct 2022'!P8*'QLD Oct 2022'!AG8/100)*'QLD Oct 2022'!AR8)),0)</f>
        <v>0</v>
      </c>
      <c r="R14" s="257">
        <f>IF(AND('QLD Oct 2022'!P8&gt;0,'QLD Oct 2022'!O8&gt;0),IF(($C$5*F14/'QLD Oct 2022'!AR8&lt;SUM('QLD Oct 2022'!L8:P8)),(0),($C$5*F14/'QLD Oct 2022'!AR8-SUM('QLD Oct 2022'!L8:P8))*'QLD Oct 2022'!AB8/100)* 'QLD Oct 2022'!AR8,IF(AND('QLD Oct 2022'!O8&gt;0,'QLD Oct 2022'!P8=""),IF(($C$5*F14/'QLD Oct 2022'!AR8&lt; SUM('QLD Oct 2022'!L8:O8)),(0),($C$5*F14/'QLD Oct 2022'!AR8-SUM('QLD Oct 2022'!L8:O8))*'QLD Oct 2022'!AG8/100)* 'QLD Oct 2022'!AR8,IF(AND('QLD Oct 2022'!N8&gt;0,'QLD Oct 2022'!O8=""),IF(($C$5*F14/'QLD Oct 2022'!AR8&lt; SUM('QLD Oct 2022'!L8:N8)),(0),($C$5*F14/'QLD Oct 2022'!AR8-SUM('QLD Oct 2022'!L8:N8))*'QLD Oct 2022'!AF8/100)* 'QLD Oct 2022'!AR8,IF(AND('QLD Oct 2022'!M8&gt;0,'QLD Oct 2022'!N8=""),IF(($C$5*F14/'QLD Oct 2022'!AR8&lt;'QLD Oct 2022'!M8+'QLD Oct 2022'!L8),(0),(($C$5*F14/'QLD Oct 2022'!AR8-('QLD Oct 2022'!M8+'QLD Oct 2022'!L8))*'QLD Oct 2022'!AE8/100))*'QLD Oct 2022'!AR8,IF(AND('QLD Oct 2022'!L8&gt;0,'QLD Oct 2022'!M8=""&gt;0),IF(($C$5*F14/'QLD Oct 2022'!AR8&lt;'QLD Oct 2022'!L8),(0),($C$5*F14/'QLD Oct 2022'!AR8-'QLD Oct 2022'!L8)*'QLD Oct 2022'!AD8/100)*'QLD Oct 2022'!AR8,0)))))</f>
        <v>0</v>
      </c>
      <c r="S14" s="168">
        <f t="shared" si="4"/>
        <v>3971.6363636363635</v>
      </c>
      <c r="T14" s="170">
        <f t="shared" si="5"/>
        <v>4232.2131818181815</v>
      </c>
      <c r="U14" s="259">
        <f t="shared" si="6"/>
        <v>4655.4345000000003</v>
      </c>
      <c r="V14" s="63">
        <f>'QLD Oct 2022'!AT8</f>
        <v>0</v>
      </c>
      <c r="W14" s="63">
        <f>'QLD Oct 2022'!AU8</f>
        <v>0</v>
      </c>
      <c r="X14" s="63">
        <f>'QLD Oct 2022'!AV8</f>
        <v>0</v>
      </c>
      <c r="Y14" s="63">
        <f>'QLD Oct 2022'!AW8</f>
        <v>0</v>
      </c>
      <c r="Z14" s="260" t="str">
        <f t="shared" si="7"/>
        <v>No discount</v>
      </c>
      <c r="AA14" s="260" t="str">
        <f t="shared" si="8"/>
        <v>Inclusive</v>
      </c>
      <c r="AB14" s="170">
        <f t="shared" si="0"/>
        <v>4232.2131818181815</v>
      </c>
      <c r="AC14" s="170">
        <f t="shared" si="1"/>
        <v>4232.2131818181815</v>
      </c>
      <c r="AD14" s="259">
        <f t="shared" si="2"/>
        <v>4655.4345000000003</v>
      </c>
      <c r="AE14" s="259">
        <f t="shared" si="2"/>
        <v>4655.4345000000003</v>
      </c>
      <c r="AF14" s="261">
        <f>'QLD Oct 2022'!BF8</f>
        <v>0</v>
      </c>
      <c r="AG14" s="104" t="str">
        <f>'QLD Oct 2022'!BG8</f>
        <v>n</v>
      </c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</row>
    <row r="15" spans="1:48" ht="20" customHeight="1" x14ac:dyDescent="0.2">
      <c r="A15" s="314"/>
      <c r="B15" s="179" t="str">
        <f>'QLD Oct 2022'!F9</f>
        <v>Red Energy</v>
      </c>
      <c r="C15" s="179" t="str">
        <f>'QLD Oct 2022'!G9</f>
        <v>Business Saver</v>
      </c>
      <c r="D15" s="257">
        <f>365*'QLD Oct 2022'!H9/100</f>
        <v>299.3</v>
      </c>
      <c r="E15" s="258">
        <f>IF('QLD Oct 2022'!AQ9=3,0.5,IF('QLD Oct 2022'!AQ9=2,0.33,0))</f>
        <v>0.5</v>
      </c>
      <c r="F15" s="258">
        <f t="shared" si="3"/>
        <v>0.5</v>
      </c>
      <c r="G15" s="257">
        <f>IF('QLD Oct 2022'!K9="",($C$5*E15/'QLD Oct 2022'!AQ9*'QLD Oct 2022'!W9/100)*'QLD Oct 2022'!AQ9,IF($C$5*E15/'QLD Oct 2022'!AQ9&gt;='QLD Oct 2022'!L9,('QLD Oct 2022'!L9*'QLD Oct 2022'!W9/100)*'QLD Oct 2022'!AQ9,($C$5*E15/'QLD Oct 2022'!AQ9*'QLD Oct 2022'!W9/100)*'QLD Oct 2022'!AQ9))</f>
        <v>1512</v>
      </c>
      <c r="H15" s="257">
        <f>IF(AND('QLD Oct 2022'!L9&gt;0,'QLD Oct 2022'!M9&gt;0),IF($C$5*E15/'QLD Oct 2022'!AQ9&lt;'QLD Oct 2022'!L9,0,IF(($C$5*E15/'QLD Oct 2022'!AQ9-'QLD Oct 2022'!L9)&lt;=('QLD Oct 2022'!M9+'QLD Oct 2022'!L9),((($C$5*E15/'QLD Oct 2022'!AQ9-'QLD Oct 2022'!L9)*'QLD Oct 2022'!X9/100))*'QLD Oct 2022'!AQ9,((('QLD Oct 2022'!M9)*'QLD Oct 2022'!X9/100)*'QLD Oct 2022'!AQ9))),0)</f>
        <v>537.09090909090924</v>
      </c>
      <c r="I15" s="257">
        <f>IF(AND('QLD Oct 2022'!M9&gt;0,'QLD Oct 2022'!N9&gt;0),IF($C$5*E15/'QLD Oct 2022'!AQ9&lt;('QLD Oct 2022'!L9+'QLD Oct 2022'!M9),0,IF(($C$5*E15/'QLD Oct 2022'!AQ9-'QLD Oct 2022'!L9+'QLD Oct 2022'!M9)&lt;=('QLD Oct 2022'!L9+'QLD Oct 2022'!M9+'QLD Oct 2022'!N9),((($C$5*E15/'QLD Oct 2022'!AQ9-('QLD Oct 2022'!L9+'QLD Oct 2022'!M9))*'QLD Oct 2022'!Y9/100))*'QLD Oct 2022'!AQ9,('QLD Oct 2022'!N9*'QLD Oct 2022'!Y9/100)*'QLD Oct 2022'!AQ9)),0)</f>
        <v>0</v>
      </c>
      <c r="J15" s="257">
        <f>IF(AND('QLD Oct 2022'!N9&gt;0,'QLD Oct 2022'!O9&gt;0),IF($C$5*E15/'QLD Oct 2022'!AQ9&lt;('QLD Oct 2022'!L9+'QLD Oct 2022'!M9+'QLD Oct 2022'!N9),0,IF(($C$5*E15/'QLD Oct 2022'!AQ9-'QLD Oct 2022'!L9+'QLD Oct 2022'!M9+'QLD Oct 2022'!N9)&lt;=('QLD Oct 2022'!L9+'QLD Oct 2022'!M9+'QLD Oct 2022'!N9+'QLD Oct 2022'!O9),(($C$5*E15/'QLD Oct 2022'!AQ9-('QLD Oct 2022'!L9+'QLD Oct 2022'!M9+'QLD Oct 2022'!N9))*'QLD Oct 2022'!Z9/100)*'QLD Oct 2022'!AQ9,('QLD Oct 2022'!O9*'QLD Oct 2022'!Z9/100)*'QLD Oct 2022'!AQ9)),0)</f>
        <v>0</v>
      </c>
      <c r="K15" s="257">
        <f>IF(AND('QLD Oct 2022'!O9&gt;0,'QLD Oct 2022'!P9&gt;0),IF($C$5*E15/'QLD Oct 2022'!AQ9&lt;('QLD Oct 2022'!L9+'QLD Oct 2022'!M9+'QLD Oct 2022'!N9+'QLD Oct 2022'!O9),0,IF(($C$5*E15/'QLD Oct 2022'!AQ9-'QLD Oct 2022'!L9+'QLD Oct 2022'!M9+'QLD Oct 2022'!N9+'QLD Oct 2022'!O9)&lt;=('QLD Oct 2022'!L9+'QLD Oct 2022'!M9+'QLD Oct 2022'!N9+'QLD Oct 2022'!O9+'QLD Oct 2022'!P9),(($C$5*E15/'QLD Oct 2022'!AQ9-('QLD Oct 2022'!L9+'QLD Oct 2022'!M9+'QLD Oct 2022'!N9+'QLD Oct 2022'!O9))*'QLD Oct 2022'!AA9/100)*'QLD Oct 2022'!AQ9,('QLD Oct 2022'!P9*'QLD Oct 2022'!AA9/100)*'QLD Oct 2022'!AQ9)),0)</f>
        <v>0</v>
      </c>
      <c r="L15" s="257">
        <f>IF(AND('QLD Oct 2022'!P9&gt;0,'QLD Oct 2022'!O9&gt;0),IF(($C$5*E15/'QLD Oct 2022'!AQ9&lt;SUM('QLD Oct 2022'!L9:P9)),(0),($C$5*E15/'QLD Oct 2022'!AQ9-SUM('QLD Oct 2022'!L9:P9))*'QLD Oct 2022'!AB9/100)* 'QLD Oct 2022'!AQ9,IF(AND('QLD Oct 2022'!O9&gt;0,'QLD Oct 2022'!P9=""),IF(($C$5*E15/'QLD Oct 2022'!AQ9&lt; SUM('QLD Oct 2022'!L9:O9)),(0),($C$5*E15/'QLD Oct 2022'!AQ9-SUM('QLD Oct 2022'!L9:O9))*'QLD Oct 2022'!AA9/100)* 'QLD Oct 2022'!AQ9,IF(AND('QLD Oct 2022'!N9&gt;0,'QLD Oct 2022'!O9=""),IF(($C$5*E15/'QLD Oct 2022'!AQ9&lt; SUM('QLD Oct 2022'!L9:N9)),(0),($C$5*E15/'QLD Oct 2022'!AQ9-SUM('QLD Oct 2022'!L9:N9))*'QLD Oct 2022'!Z9/100)* 'QLD Oct 2022'!AQ9,IF(AND('QLD Oct 2022'!M9&gt;0,'QLD Oct 2022'!N9=""),IF(($C$5*E15/'QLD Oct 2022'!AQ9&lt;'QLD Oct 2022'!M9+'QLD Oct 2022'!L9),(0),(($C$5*E15/'QLD Oct 2022'!AQ9-('QLD Oct 2022'!M9+'QLD Oct 2022'!L9))*'QLD Oct 2022'!Y9/100))*'QLD Oct 2022'!AQ9,IF(AND('QLD Oct 2022'!L9&gt;0,'QLD Oct 2022'!M9=""&gt;0),IF(($C$5*E15/'QLD Oct 2022'!AQ9&lt;'QLD Oct 2022'!L9),(0),($C$5*E15/'QLD Oct 2022'!AQ9-'QLD Oct 2022'!L9)*'QLD Oct 2022'!X9/100)*'QLD Oct 2022'!AQ9,0)))))</f>
        <v>0</v>
      </c>
      <c r="M15" s="257">
        <f>IF('QLD Oct 2022'!K9="",($C$5*F15/'QLD Oct 2022'!AR9*'QLD Oct 2022'!AC9/100)*'QLD Oct 2022'!AR9,IF($C$5*F15/'QLD Oct 2022'!AR9&gt;='QLD Oct 2022'!L9,('QLD Oct 2022'!L9*'QLD Oct 2022'!AC9/100)*'QLD Oct 2022'!AR9,($C$5*F15/'QLD Oct 2022'!AR9*'QLD Oct 2022'!AC9/100)*'QLD Oct 2022'!AR9))</f>
        <v>1512</v>
      </c>
      <c r="N15" s="257">
        <f>IF(AND('QLD Oct 2022'!L9&gt;0,'QLD Oct 2022'!M9&gt;0),IF($C$5*F15/'QLD Oct 2022'!AR9&lt;'QLD Oct 2022'!L9,0,IF(($C$5*F15/'QLD Oct 2022'!AR9-'QLD Oct 2022'!L9)&lt;=('QLD Oct 2022'!M9+'QLD Oct 2022'!L9),((($C$5*F15/'QLD Oct 2022'!AR9-'QLD Oct 2022'!L9)*'QLD Oct 2022'!AD9/100))*'QLD Oct 2022'!AR9,((('QLD Oct 2022'!M9)*'QLD Oct 2022'!AD9/100)*'QLD Oct 2022'!AR9))),0)</f>
        <v>537.09090909090924</v>
      </c>
      <c r="O15" s="257">
        <f>IF(AND('QLD Oct 2022'!M9&gt;0,'QLD Oct 2022'!N9&gt;0),IF($C$5*F15/'QLD Oct 2022'!AR9&lt;('QLD Oct 2022'!L9+'QLD Oct 2022'!M9),0,IF(($C$5*F15/'QLD Oct 2022'!AR9-'QLD Oct 2022'!L9+'QLD Oct 2022'!M9)&lt;=('QLD Oct 2022'!L9+'QLD Oct 2022'!M9+'QLD Oct 2022'!N9),((($C$5*F15/'QLD Oct 2022'!AR9-('QLD Oct 2022'!L9+'QLD Oct 2022'!M9))*'QLD Oct 2022'!AE9/100))*'QLD Oct 2022'!AR9,('QLD Oct 2022'!N9*'QLD Oct 2022'!AE9/100)*'QLD Oct 2022'!AR9)),0)</f>
        <v>0</v>
      </c>
      <c r="P15" s="257">
        <f>IF(AND('QLD Oct 2022'!N9&gt;0,'QLD Oct 2022'!O9&gt;0),IF($C$5*F15/'QLD Oct 2022'!AR9&lt;('QLD Oct 2022'!L9+'QLD Oct 2022'!M9+'QLD Oct 2022'!N9),0,IF(($C$5*F15/'QLD Oct 2022'!AR9-'QLD Oct 2022'!L9+'QLD Oct 2022'!M9+'QLD Oct 2022'!N9)&lt;=('QLD Oct 2022'!L9+'QLD Oct 2022'!M9+'QLD Oct 2022'!N9+'QLD Oct 2022'!O9),(($C$5*F15/'QLD Oct 2022'!AR9-('QLD Oct 2022'!L9+'QLD Oct 2022'!M9+'QLD Oct 2022'!N9))*'QLD Oct 2022'!AF9/100)*'QLD Oct 2022'!AR9,('QLD Oct 2022'!O9*'QLD Oct 2022'!AF9/100)*'QLD Oct 2022'!AR9)),0)</f>
        <v>0</v>
      </c>
      <c r="Q15" s="257">
        <f>IF(AND('QLD Oct 2022'!P9&gt;0,'QLD Oct 2022'!P9&gt;0),IF($C$5*F15/'QLD Oct 2022'!AR9&lt;('QLD Oct 2022'!L9+'QLD Oct 2022'!M9+'QLD Oct 2022'!N9+'QLD Oct 2022'!O9),0,IF(($C$5*F15/'QLD Oct 2022'!AR9-'QLD Oct 2022'!L9+'QLD Oct 2022'!M9+'QLD Oct 2022'!N9+'QLD Oct 2022'!O9)&lt;=('QLD Oct 2022'!L9+'QLD Oct 2022'!M9+'QLD Oct 2022'!N9+'QLD Oct 2022'!O9+'QLD Oct 2022'!P9),(($C$5*F15/'QLD Oct 2022'!AR9-('QLD Oct 2022'!L9+'QLD Oct 2022'!M9+'QLD Oct 2022'!N9+'QLD Oct 2022'!O9))*'QLD Oct 2022'!AG9/100)*'QLD Oct 2022'!AR9,('QLD Oct 2022'!P9*'QLD Oct 2022'!AG9/100)*'QLD Oct 2022'!AR9)),0)</f>
        <v>0</v>
      </c>
      <c r="R15" s="257">
        <f>IF(AND('QLD Oct 2022'!P9&gt;0,'QLD Oct 2022'!O9&gt;0),IF(($C$5*F15/'QLD Oct 2022'!AR9&lt;SUM('QLD Oct 2022'!L9:P9)),(0),($C$5*F15/'QLD Oct 2022'!AR9-SUM('QLD Oct 2022'!L9:P9))*'QLD Oct 2022'!AB9/100)* 'QLD Oct 2022'!AR9,IF(AND('QLD Oct 2022'!O9&gt;0,'QLD Oct 2022'!P9=""),IF(($C$5*F15/'QLD Oct 2022'!AR9&lt; SUM('QLD Oct 2022'!L9:O9)),(0),($C$5*F15/'QLD Oct 2022'!AR9-SUM('QLD Oct 2022'!L9:O9))*'QLD Oct 2022'!AG9/100)* 'QLD Oct 2022'!AR9,IF(AND('QLD Oct 2022'!N9&gt;0,'QLD Oct 2022'!O9=""),IF(($C$5*F15/'QLD Oct 2022'!AR9&lt; SUM('QLD Oct 2022'!L9:N9)),(0),($C$5*F15/'QLD Oct 2022'!AR9-SUM('QLD Oct 2022'!L9:N9))*'QLD Oct 2022'!AF9/100)* 'QLD Oct 2022'!AR9,IF(AND('QLD Oct 2022'!M9&gt;0,'QLD Oct 2022'!N9=""),IF(($C$5*F15/'QLD Oct 2022'!AR9&lt;'QLD Oct 2022'!M9+'QLD Oct 2022'!L9),(0),(($C$5*F15/'QLD Oct 2022'!AR9-('QLD Oct 2022'!M9+'QLD Oct 2022'!L9))*'QLD Oct 2022'!AE9/100))*'QLD Oct 2022'!AR9,IF(AND('QLD Oct 2022'!L9&gt;0,'QLD Oct 2022'!M9=""&gt;0),IF(($C$5*F15/'QLD Oct 2022'!AR9&lt;'QLD Oct 2022'!L9),(0),($C$5*F15/'QLD Oct 2022'!AR9-'QLD Oct 2022'!L9)*'QLD Oct 2022'!AD9/100)*'QLD Oct 2022'!AR9,0)))))</f>
        <v>0</v>
      </c>
      <c r="S15" s="168">
        <f t="shared" si="4"/>
        <v>4098.181818181818</v>
      </c>
      <c r="T15" s="170">
        <f t="shared" si="5"/>
        <v>4397.4818181818182</v>
      </c>
      <c r="U15" s="259">
        <f t="shared" si="6"/>
        <v>4837.2300000000005</v>
      </c>
      <c r="V15" s="63">
        <f>'QLD Oct 2022'!AT9</f>
        <v>0</v>
      </c>
      <c r="W15" s="63">
        <f>'QLD Oct 2022'!AU9</f>
        <v>0</v>
      </c>
      <c r="X15" s="63">
        <f>'QLD Oct 2022'!AV9</f>
        <v>0</v>
      </c>
      <c r="Y15" s="63">
        <f>'QLD Oct 2022'!AW9</f>
        <v>0</v>
      </c>
      <c r="Z15" s="260" t="str">
        <f t="shared" si="7"/>
        <v>No discount</v>
      </c>
      <c r="AA15" s="260" t="str">
        <f t="shared" si="8"/>
        <v>Inclusive</v>
      </c>
      <c r="AB15" s="170">
        <f t="shared" si="0"/>
        <v>4397.4818181818182</v>
      </c>
      <c r="AC15" s="170">
        <f t="shared" si="1"/>
        <v>4397.4818181818182</v>
      </c>
      <c r="AD15" s="259">
        <f t="shared" si="2"/>
        <v>4837.2300000000005</v>
      </c>
      <c r="AE15" s="259">
        <f t="shared" si="2"/>
        <v>4837.2300000000005</v>
      </c>
      <c r="AF15" s="261">
        <f>'QLD Oct 2022'!BF9</f>
        <v>0</v>
      </c>
      <c r="AG15" s="104" t="str">
        <f>'QLD Oct 2022'!BG9</f>
        <v>n</v>
      </c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</row>
    <row r="16" spans="1:48" ht="20" customHeight="1" x14ac:dyDescent="0.2">
      <c r="A16" s="314"/>
      <c r="B16" s="179" t="str">
        <f>'QLD Oct 2022'!F10</f>
        <v>Covau</v>
      </c>
      <c r="C16" s="179" t="str">
        <f>'QLD Oct 2022'!G10</f>
        <v>Freedom</v>
      </c>
      <c r="D16" s="257">
        <f>365*'QLD Oct 2022'!H10/100</f>
        <v>287.8190909090909</v>
      </c>
      <c r="E16" s="258">
        <f>IF('QLD Oct 2022'!AQ10=3,0.5,IF('QLD Oct 2022'!AQ10=2,0.33,0))</f>
        <v>0.5</v>
      </c>
      <c r="F16" s="258">
        <f t="shared" si="3"/>
        <v>0.5</v>
      </c>
      <c r="G16" s="257">
        <f>IF('QLD Oct 2022'!K10="",($C$5*E16/'QLD Oct 2022'!AQ10*'QLD Oct 2022'!W10/100)*'QLD Oct 2022'!AQ10,IF($C$5*E16/'QLD Oct 2022'!AQ10&gt;='QLD Oct 2022'!L10,('QLD Oct 2022'!L10*'QLD Oct 2022'!W10/100)*'QLD Oct 2022'!AQ10,($C$5*E16/'QLD Oct 2022'!AQ10*'QLD Oct 2022'!W10/100)*'QLD Oct 2022'!AQ10))</f>
        <v>2323.6363636363635</v>
      </c>
      <c r="H16" s="257">
        <f>IF(AND('QLD Oct 2022'!L10&gt;0,'QLD Oct 2022'!M10&gt;0),IF($C$5*E16/'QLD Oct 2022'!AQ10&lt;'QLD Oct 2022'!L10,0,IF(($C$5*E16/'QLD Oct 2022'!AQ10-'QLD Oct 2022'!L10)&lt;=('QLD Oct 2022'!M10+'QLD Oct 2022'!L10),((($C$5*E16/'QLD Oct 2022'!AQ10-'QLD Oct 2022'!L10)*'QLD Oct 2022'!X10/100))*'QLD Oct 2022'!AQ10,((('QLD Oct 2022'!M10)*'QLD Oct 2022'!X10/100)*'QLD Oct 2022'!AQ10))),0)</f>
        <v>826.00000000000011</v>
      </c>
      <c r="I16" s="257">
        <f>IF(AND('QLD Oct 2022'!M10&gt;0,'QLD Oct 2022'!N10&gt;0),IF($C$5*E16/'QLD Oct 2022'!AQ10&lt;('QLD Oct 2022'!L10+'QLD Oct 2022'!M10),0,IF(($C$5*E16/'QLD Oct 2022'!AQ10-'QLD Oct 2022'!L10+'QLD Oct 2022'!M10)&lt;=('QLD Oct 2022'!L10+'QLD Oct 2022'!M10+'QLD Oct 2022'!N10),((($C$5*E16/'QLD Oct 2022'!AQ10-('QLD Oct 2022'!L10+'QLD Oct 2022'!M10))*'QLD Oct 2022'!Y10/100))*'QLD Oct 2022'!AQ10,('QLD Oct 2022'!N10*'QLD Oct 2022'!Y10/100)*'QLD Oct 2022'!AQ10)),0)</f>
        <v>0</v>
      </c>
      <c r="J16" s="257">
        <f>IF(AND('QLD Oct 2022'!N10&gt;0,'QLD Oct 2022'!O10&gt;0),IF($C$5*E16/'QLD Oct 2022'!AQ10&lt;('QLD Oct 2022'!L10+'QLD Oct 2022'!M10+'QLD Oct 2022'!N10),0,IF(($C$5*E16/'QLD Oct 2022'!AQ10-'QLD Oct 2022'!L10+'QLD Oct 2022'!M10+'QLD Oct 2022'!N10)&lt;=('QLD Oct 2022'!L10+'QLD Oct 2022'!M10+'QLD Oct 2022'!N10+'QLD Oct 2022'!O10),(($C$5*E16/'QLD Oct 2022'!AQ10-('QLD Oct 2022'!L10+'QLD Oct 2022'!M10+'QLD Oct 2022'!N10))*'QLD Oct 2022'!Z10/100)*'QLD Oct 2022'!AQ10,('QLD Oct 2022'!O10*'QLD Oct 2022'!Z10/100)*'QLD Oct 2022'!AQ10)),0)</f>
        <v>0</v>
      </c>
      <c r="K16" s="257">
        <f>IF(AND('QLD Oct 2022'!O10&gt;0,'QLD Oct 2022'!P10&gt;0),IF($C$5*E16/'QLD Oct 2022'!AQ10&lt;('QLD Oct 2022'!L10+'QLD Oct 2022'!M10+'QLD Oct 2022'!N10+'QLD Oct 2022'!O10),0,IF(($C$5*E16/'QLD Oct 2022'!AQ10-'QLD Oct 2022'!L10+'QLD Oct 2022'!M10+'QLD Oct 2022'!N10+'QLD Oct 2022'!O10)&lt;=('QLD Oct 2022'!L10+'QLD Oct 2022'!M10+'QLD Oct 2022'!N10+'QLD Oct 2022'!O10+'QLD Oct 2022'!P10),(($C$5*E16/'QLD Oct 2022'!AQ10-('QLD Oct 2022'!L10+'QLD Oct 2022'!M10+'QLD Oct 2022'!N10+'QLD Oct 2022'!O10))*'QLD Oct 2022'!AA10/100)*'QLD Oct 2022'!AQ10,('QLD Oct 2022'!P10*'QLD Oct 2022'!AA10/100)*'QLD Oct 2022'!AQ10)),0)</f>
        <v>0</v>
      </c>
      <c r="L16" s="257">
        <f>IF(AND('QLD Oct 2022'!P10&gt;0,'QLD Oct 2022'!O10&gt;0),IF(($C$5*E16/'QLD Oct 2022'!AQ10&lt;SUM('QLD Oct 2022'!L10:P10)),(0),($C$5*E16/'QLD Oct 2022'!AQ10-SUM('QLD Oct 2022'!L10:P10))*'QLD Oct 2022'!AB10/100)* 'QLD Oct 2022'!AQ10,IF(AND('QLD Oct 2022'!O10&gt;0,'QLD Oct 2022'!P10=""),IF(($C$5*E16/'QLD Oct 2022'!AQ10&lt; SUM('QLD Oct 2022'!L10:O10)),(0),($C$5*E16/'QLD Oct 2022'!AQ10-SUM('QLD Oct 2022'!L10:O10))*'QLD Oct 2022'!AA10/100)* 'QLD Oct 2022'!AQ10,IF(AND('QLD Oct 2022'!N10&gt;0,'QLD Oct 2022'!O10=""),IF(($C$5*E16/'QLD Oct 2022'!AQ10&lt; SUM('QLD Oct 2022'!L10:N10)),(0),($C$5*E16/'QLD Oct 2022'!AQ10-SUM('QLD Oct 2022'!L10:N10))*'QLD Oct 2022'!Z10/100)* 'QLD Oct 2022'!AQ10,IF(AND('QLD Oct 2022'!M10&gt;0,'QLD Oct 2022'!N10=""),IF(($C$5*E16/'QLD Oct 2022'!AQ10&lt;'QLD Oct 2022'!M10+'QLD Oct 2022'!L10),(0),(($C$5*E16/'QLD Oct 2022'!AQ10-('QLD Oct 2022'!M10+'QLD Oct 2022'!L10))*'QLD Oct 2022'!Y10/100))*'QLD Oct 2022'!AQ10,IF(AND('QLD Oct 2022'!L10&gt;0,'QLD Oct 2022'!M10=""&gt;0),IF(($C$5*E16/'QLD Oct 2022'!AQ10&lt;'QLD Oct 2022'!L10),(0),($C$5*E16/'QLD Oct 2022'!AQ10-'QLD Oct 2022'!L10)*'QLD Oct 2022'!X10/100)*'QLD Oct 2022'!AQ10,0)))))</f>
        <v>0</v>
      </c>
      <c r="M16" s="257">
        <f>IF('QLD Oct 2022'!K10="",($C$5*F16/'QLD Oct 2022'!AR10*'QLD Oct 2022'!AC10/100)*'QLD Oct 2022'!AR10,IF($C$5*F16/'QLD Oct 2022'!AR10&gt;='QLD Oct 2022'!L10,('QLD Oct 2022'!L10*'QLD Oct 2022'!AC10/100)*'QLD Oct 2022'!AR10,($C$5*F16/'QLD Oct 2022'!AR10*'QLD Oct 2022'!AC10/100)*'QLD Oct 2022'!AR10))</f>
        <v>2323.6363636363635</v>
      </c>
      <c r="N16" s="257">
        <f>IF(AND('QLD Oct 2022'!L10&gt;0,'QLD Oct 2022'!M10&gt;0),IF($C$5*F16/'QLD Oct 2022'!AR10&lt;'QLD Oct 2022'!L10,0,IF(($C$5*F16/'QLD Oct 2022'!AR10-'QLD Oct 2022'!L10)&lt;=('QLD Oct 2022'!M10+'QLD Oct 2022'!L10),((($C$5*F16/'QLD Oct 2022'!AR10-'QLD Oct 2022'!L10)*'QLD Oct 2022'!AD10/100))*'QLD Oct 2022'!AR10,((('QLD Oct 2022'!M10)*'QLD Oct 2022'!AD10/100)*'QLD Oct 2022'!AR10))),0)</f>
        <v>826.00000000000011</v>
      </c>
      <c r="O16" s="257">
        <f>IF(AND('QLD Oct 2022'!M10&gt;0,'QLD Oct 2022'!N10&gt;0),IF($C$5*F16/'QLD Oct 2022'!AR10&lt;('QLD Oct 2022'!L10+'QLD Oct 2022'!M10),0,IF(($C$5*F16/'QLD Oct 2022'!AR10-'QLD Oct 2022'!L10+'QLD Oct 2022'!M10)&lt;=('QLD Oct 2022'!L10+'QLD Oct 2022'!M10+'QLD Oct 2022'!N10),((($C$5*F16/'QLD Oct 2022'!AR10-('QLD Oct 2022'!L10+'QLD Oct 2022'!M10))*'QLD Oct 2022'!AE10/100))*'QLD Oct 2022'!AR10,('QLD Oct 2022'!N10*'QLD Oct 2022'!AE10/100)*'QLD Oct 2022'!AR10)),0)</f>
        <v>0</v>
      </c>
      <c r="P16" s="257">
        <f>IF(AND('QLD Oct 2022'!N10&gt;0,'QLD Oct 2022'!O10&gt;0),IF($C$5*F16/'QLD Oct 2022'!AR10&lt;('QLD Oct 2022'!L10+'QLD Oct 2022'!M10+'QLD Oct 2022'!N10),0,IF(($C$5*F16/'QLD Oct 2022'!AR10-'QLD Oct 2022'!L10+'QLD Oct 2022'!M10+'QLD Oct 2022'!N10)&lt;=('QLD Oct 2022'!L10+'QLD Oct 2022'!M10+'QLD Oct 2022'!N10+'QLD Oct 2022'!O10),(($C$5*F16/'QLD Oct 2022'!AR10-('QLD Oct 2022'!L10+'QLD Oct 2022'!M10+'QLD Oct 2022'!N10))*'QLD Oct 2022'!AF10/100)*'QLD Oct 2022'!AR10,('QLD Oct 2022'!O10*'QLD Oct 2022'!AF10/100)*'QLD Oct 2022'!AR10)),0)</f>
        <v>0</v>
      </c>
      <c r="Q16" s="257">
        <f>IF(AND('QLD Oct 2022'!P10&gt;0,'QLD Oct 2022'!P10&gt;0),IF($C$5*F16/'QLD Oct 2022'!AR10&lt;('QLD Oct 2022'!L10+'QLD Oct 2022'!M10+'QLD Oct 2022'!N10+'QLD Oct 2022'!O10),0,IF(($C$5*F16/'QLD Oct 2022'!AR10-'QLD Oct 2022'!L10+'QLD Oct 2022'!M10+'QLD Oct 2022'!N10+'QLD Oct 2022'!O10)&lt;=('QLD Oct 2022'!L10+'QLD Oct 2022'!M10+'QLD Oct 2022'!N10+'QLD Oct 2022'!O10+'QLD Oct 2022'!P10),(($C$5*F16/'QLD Oct 2022'!AR10-('QLD Oct 2022'!L10+'QLD Oct 2022'!M10+'QLD Oct 2022'!N10+'QLD Oct 2022'!O10))*'QLD Oct 2022'!AG10/100)*'QLD Oct 2022'!AR10,('QLD Oct 2022'!P10*'QLD Oct 2022'!AG10/100)*'QLD Oct 2022'!AR10)),0)</f>
        <v>0</v>
      </c>
      <c r="R16" s="257">
        <f>IF(AND('QLD Oct 2022'!P10&gt;0,'QLD Oct 2022'!O10&gt;0),IF(($C$5*F16/'QLD Oct 2022'!AR10&lt;SUM('QLD Oct 2022'!L10:P10)),(0),($C$5*F16/'QLD Oct 2022'!AR10-SUM('QLD Oct 2022'!L10:P10))*'QLD Oct 2022'!AB10/100)* 'QLD Oct 2022'!AR10,IF(AND('QLD Oct 2022'!O10&gt;0,'QLD Oct 2022'!P10=""),IF(($C$5*F16/'QLD Oct 2022'!AR10&lt; SUM('QLD Oct 2022'!L10:O10)),(0),($C$5*F16/'QLD Oct 2022'!AR10-SUM('QLD Oct 2022'!L10:O10))*'QLD Oct 2022'!AG10/100)* 'QLD Oct 2022'!AR10,IF(AND('QLD Oct 2022'!N10&gt;0,'QLD Oct 2022'!O10=""),IF(($C$5*F16/'QLD Oct 2022'!AR10&lt; SUM('QLD Oct 2022'!L10:N10)),(0),($C$5*F16/'QLD Oct 2022'!AR10-SUM('QLD Oct 2022'!L10:N10))*'QLD Oct 2022'!AF10/100)* 'QLD Oct 2022'!AR10,IF(AND('QLD Oct 2022'!M10&gt;0,'QLD Oct 2022'!N10=""),IF(($C$5*F16/'QLD Oct 2022'!AR10&lt;'QLD Oct 2022'!M10+'QLD Oct 2022'!L10),(0),(($C$5*F16/'QLD Oct 2022'!AR10-('QLD Oct 2022'!M10+'QLD Oct 2022'!L10))*'QLD Oct 2022'!AE10/100))*'QLD Oct 2022'!AR10,IF(AND('QLD Oct 2022'!L10&gt;0,'QLD Oct 2022'!M10=""&gt;0),IF(($C$5*F16/'QLD Oct 2022'!AR10&lt;'QLD Oct 2022'!L10),(0),($C$5*F16/'QLD Oct 2022'!AR10-'QLD Oct 2022'!L10)*'QLD Oct 2022'!AD10/100)*'QLD Oct 2022'!AR10,0)))))</f>
        <v>0</v>
      </c>
      <c r="S16" s="168">
        <f t="shared" ref="S16" si="11">SUM(G16:R16)</f>
        <v>6299.272727272727</v>
      </c>
      <c r="T16" s="170">
        <f t="shared" si="5"/>
        <v>6587.0918181818179</v>
      </c>
      <c r="U16" s="259">
        <f t="shared" si="6"/>
        <v>7245.8010000000004</v>
      </c>
      <c r="V16" s="63">
        <f>'QLD Oct 2022'!AT10</f>
        <v>0</v>
      </c>
      <c r="W16" s="63">
        <f>'QLD Oct 2022'!AU10</f>
        <v>15</v>
      </c>
      <c r="X16" s="63">
        <f>'QLD Oct 2022'!AV10</f>
        <v>0</v>
      </c>
      <c r="Y16" s="63">
        <f>'QLD Oct 2022'!AW10</f>
        <v>0</v>
      </c>
      <c r="Z16" s="260" t="str">
        <f t="shared" si="7"/>
        <v>Guaranteed off usage</v>
      </c>
      <c r="AA16" s="260" t="str">
        <f t="shared" si="8"/>
        <v>Exclusive</v>
      </c>
      <c r="AB16" s="170">
        <f t="shared" si="0"/>
        <v>5642.2009090909087</v>
      </c>
      <c r="AC16" s="170">
        <f t="shared" si="1"/>
        <v>5642.2009090909087</v>
      </c>
      <c r="AD16" s="259">
        <f t="shared" si="2"/>
        <v>6206.4210000000003</v>
      </c>
      <c r="AE16" s="259">
        <f t="shared" si="2"/>
        <v>6206.4210000000003</v>
      </c>
      <c r="AF16" s="261">
        <f>'QLD Oct 2022'!BF10</f>
        <v>0</v>
      </c>
      <c r="AG16" s="104" t="str">
        <f>'QLD Oct 2022'!BG10</f>
        <v>n</v>
      </c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</row>
    <row r="17" spans="1:48" ht="20" customHeight="1" thickBot="1" x14ac:dyDescent="0.25">
      <c r="A17" s="315"/>
      <c r="B17" s="273" t="str">
        <f>'QLD Oct 2022'!F11</f>
        <v>Alinta Energy</v>
      </c>
      <c r="C17" s="180" t="str">
        <f>'QLD Oct 2022'!G11</f>
        <v>Business Deal</v>
      </c>
      <c r="D17" s="274">
        <f>365*'QLD Oct 2022'!H11/100</f>
        <v>262.43499999999995</v>
      </c>
      <c r="E17" s="275">
        <f>IF('QLD Oct 2022'!AQ11=3,0.5,IF('QLD Oct 2022'!AQ11=2,0.33,0))</f>
        <v>0.5</v>
      </c>
      <c r="F17" s="275">
        <f t="shared" si="3"/>
        <v>0.5</v>
      </c>
      <c r="G17" s="274">
        <f>IF('QLD Oct 2022'!K11="",($C$5*E17/'QLD Oct 2022'!AQ11*'QLD Oct 2022'!W11/100)*'QLD Oct 2022'!AQ11,IF($C$5*E17/'QLD Oct 2022'!AQ11&gt;='QLD Oct 2022'!L11,('QLD Oct 2022'!L11*'QLD Oct 2022'!W11/100)*'QLD Oct 2022'!AQ11,($C$5*E17/'QLD Oct 2022'!AQ11*'QLD Oct 2022'!W11/100)*'QLD Oct 2022'!AQ11))</f>
        <v>1295.9999999999998</v>
      </c>
      <c r="H17" s="274">
        <f>IF(AND('QLD Oct 2022'!L11&gt;0,'QLD Oct 2022'!M11&gt;0),IF($C$5*E17/'QLD Oct 2022'!AQ11&lt;'QLD Oct 2022'!L11,0,IF(($C$5*E17/'QLD Oct 2022'!AQ11-'QLD Oct 2022'!L11)&lt;=('QLD Oct 2022'!M11+'QLD Oct 2022'!L11),((($C$5*E17/'QLD Oct 2022'!AQ11-'QLD Oct 2022'!L11)*'QLD Oct 2022'!X11/100))*'QLD Oct 2022'!AQ11,((('QLD Oct 2022'!M11)*'QLD Oct 2022'!X11/100)*'QLD Oct 2022'!AQ11))),0)</f>
        <v>504.00000000000011</v>
      </c>
      <c r="I17" s="274">
        <f>IF(AND('QLD Oct 2022'!M11&gt;0,'QLD Oct 2022'!N11&gt;0),IF($C$5*E17/'QLD Oct 2022'!AQ11&lt;('QLD Oct 2022'!L11+'QLD Oct 2022'!M11),0,IF(($C$5*E17/'QLD Oct 2022'!AQ11-'QLD Oct 2022'!L11+'QLD Oct 2022'!M11)&lt;=('QLD Oct 2022'!L11+'QLD Oct 2022'!M11+'QLD Oct 2022'!N11),((($C$5*E17/'QLD Oct 2022'!AQ11-('QLD Oct 2022'!L11+'QLD Oct 2022'!M11))*'QLD Oct 2022'!Y11/100))*'QLD Oct 2022'!AQ11,('QLD Oct 2022'!N11*'QLD Oct 2022'!Y11/100)*'QLD Oct 2022'!AQ11)),0)</f>
        <v>0</v>
      </c>
      <c r="J17" s="274">
        <f>IF(AND('QLD Oct 2022'!N11&gt;0,'QLD Oct 2022'!O11&gt;0),IF($C$5*E17/'QLD Oct 2022'!AQ11&lt;('QLD Oct 2022'!L11+'QLD Oct 2022'!M11+'QLD Oct 2022'!N11),0,IF(($C$5*E17/'QLD Oct 2022'!AQ11-'QLD Oct 2022'!L11+'QLD Oct 2022'!M11+'QLD Oct 2022'!N11)&lt;=('QLD Oct 2022'!L11+'QLD Oct 2022'!M11+'QLD Oct 2022'!N11+'QLD Oct 2022'!O11),(($C$5*E17/'QLD Oct 2022'!AQ11-('QLD Oct 2022'!L11+'QLD Oct 2022'!M11+'QLD Oct 2022'!N11))*'QLD Oct 2022'!Z11/100)*'QLD Oct 2022'!AQ11,('QLD Oct 2022'!O11*'QLD Oct 2022'!Z11/100)*'QLD Oct 2022'!AQ11)),0)</f>
        <v>0</v>
      </c>
      <c r="K17" s="274">
        <f>IF(AND('QLD Oct 2022'!O11&gt;0,'QLD Oct 2022'!P11&gt;0),IF($C$5*E17/'QLD Oct 2022'!AQ11&lt;('QLD Oct 2022'!L11+'QLD Oct 2022'!M11+'QLD Oct 2022'!N11+'QLD Oct 2022'!O11),0,IF(($C$5*E17/'QLD Oct 2022'!AQ11-'QLD Oct 2022'!L11+'QLD Oct 2022'!M11+'QLD Oct 2022'!N11+'QLD Oct 2022'!O11)&lt;=('QLD Oct 2022'!L11+'QLD Oct 2022'!M11+'QLD Oct 2022'!N11+'QLD Oct 2022'!O11+'QLD Oct 2022'!P11),(($C$5*E17/'QLD Oct 2022'!AQ11-('QLD Oct 2022'!L11+'QLD Oct 2022'!M11+'QLD Oct 2022'!N11+'QLD Oct 2022'!O11))*'QLD Oct 2022'!AA11/100)*'QLD Oct 2022'!AQ11,('QLD Oct 2022'!P11*'QLD Oct 2022'!AA11/100)*'QLD Oct 2022'!AQ11)),0)</f>
        <v>0</v>
      </c>
      <c r="L17" s="274">
        <f>IF(AND('QLD Oct 2022'!P11&gt;0,'QLD Oct 2022'!O11&gt;0),IF(($C$5*E17/'QLD Oct 2022'!AQ11&lt;SUM('QLD Oct 2022'!L11:P11)),(0),($C$5*E17/'QLD Oct 2022'!AQ11-SUM('QLD Oct 2022'!L11:P11))*'QLD Oct 2022'!AB11/100)* 'QLD Oct 2022'!AQ11,IF(AND('QLD Oct 2022'!O11&gt;0,'QLD Oct 2022'!P11=""),IF(($C$5*E17/'QLD Oct 2022'!AQ11&lt; SUM('QLD Oct 2022'!L11:O11)),(0),($C$5*E17/'QLD Oct 2022'!AQ11-SUM('QLD Oct 2022'!L11:O11))*'QLD Oct 2022'!AA11/100)* 'QLD Oct 2022'!AQ11,IF(AND('QLD Oct 2022'!N11&gt;0,'QLD Oct 2022'!O11=""),IF(($C$5*E17/'QLD Oct 2022'!AQ11&lt; SUM('QLD Oct 2022'!L11:N11)),(0),($C$5*E17/'QLD Oct 2022'!AQ11-SUM('QLD Oct 2022'!L11:N11))*'QLD Oct 2022'!Z11/100)* 'QLD Oct 2022'!AQ11,IF(AND('QLD Oct 2022'!M11&gt;0,'QLD Oct 2022'!N11=""),IF(($C$5*E17/'QLD Oct 2022'!AQ11&lt;'QLD Oct 2022'!M11+'QLD Oct 2022'!L11),(0),(($C$5*E17/'QLD Oct 2022'!AQ11-('QLD Oct 2022'!M11+'QLD Oct 2022'!L11))*'QLD Oct 2022'!Y11/100))*'QLD Oct 2022'!AQ11,IF(AND('QLD Oct 2022'!L11&gt;0,'QLD Oct 2022'!M11=""&gt;0),IF(($C$5*E17/'QLD Oct 2022'!AQ11&lt;'QLD Oct 2022'!L11),(0),($C$5*E17/'QLD Oct 2022'!AQ11-'QLD Oct 2022'!L11)*'QLD Oct 2022'!X11/100)*'QLD Oct 2022'!AQ11,0)))))</f>
        <v>0</v>
      </c>
      <c r="M17" s="274">
        <f>IF('QLD Oct 2022'!K11="",($C$5*F17/'QLD Oct 2022'!AR11*'QLD Oct 2022'!AC11/100)*'QLD Oct 2022'!AR11,IF($C$5*F17/'QLD Oct 2022'!AR11&gt;='QLD Oct 2022'!L11,('QLD Oct 2022'!L11*'QLD Oct 2022'!AC11/100)*'QLD Oct 2022'!AR11,($C$5*F17/'QLD Oct 2022'!AR11*'QLD Oct 2022'!AC11/100)*'QLD Oct 2022'!AR11))</f>
        <v>1295.9999999999998</v>
      </c>
      <c r="N17" s="274">
        <f>IF(AND('QLD Oct 2022'!L11&gt;0,'QLD Oct 2022'!M11&gt;0),IF($C$5*F17/'QLD Oct 2022'!AR11&lt;'QLD Oct 2022'!L11,0,IF(($C$5*F17/'QLD Oct 2022'!AR11-'QLD Oct 2022'!L11)&lt;=('QLD Oct 2022'!M11+'QLD Oct 2022'!L11),((($C$5*F17/'QLD Oct 2022'!AR11-'QLD Oct 2022'!L11)*'QLD Oct 2022'!AD11/100))*'QLD Oct 2022'!AR11,((('QLD Oct 2022'!M11)*'QLD Oct 2022'!AD11/100)*'QLD Oct 2022'!AR11))),0)</f>
        <v>504.00000000000011</v>
      </c>
      <c r="O17" s="274">
        <f>IF(AND('QLD Oct 2022'!M11&gt;0,'QLD Oct 2022'!N11&gt;0),IF($C$5*F17/'QLD Oct 2022'!AR11&lt;('QLD Oct 2022'!L11+'QLD Oct 2022'!M11),0,IF(($C$5*F17/'QLD Oct 2022'!AR11-'QLD Oct 2022'!L11+'QLD Oct 2022'!M11)&lt;=('QLD Oct 2022'!L11+'QLD Oct 2022'!M11+'QLD Oct 2022'!N11),((($C$5*F17/'QLD Oct 2022'!AR11-('QLD Oct 2022'!L11+'QLD Oct 2022'!M11))*'QLD Oct 2022'!AE11/100))*'QLD Oct 2022'!AR11,('QLD Oct 2022'!N11*'QLD Oct 2022'!AE11/100)*'QLD Oct 2022'!AR11)),0)</f>
        <v>0</v>
      </c>
      <c r="P17" s="274">
        <f>IF(AND('QLD Oct 2022'!N11&gt;0,'QLD Oct 2022'!O11&gt;0),IF($C$5*F17/'QLD Oct 2022'!AR11&lt;('QLD Oct 2022'!L11+'QLD Oct 2022'!M11+'QLD Oct 2022'!N11),0,IF(($C$5*F17/'QLD Oct 2022'!AR11-'QLD Oct 2022'!L11+'QLD Oct 2022'!M11+'QLD Oct 2022'!N11)&lt;=('QLD Oct 2022'!L11+'QLD Oct 2022'!M11+'QLD Oct 2022'!N11+'QLD Oct 2022'!O11),(($C$5*F17/'QLD Oct 2022'!AR11-('QLD Oct 2022'!L11+'QLD Oct 2022'!M11+'QLD Oct 2022'!N11))*'QLD Oct 2022'!AF11/100)*'QLD Oct 2022'!AR11,('QLD Oct 2022'!O11*'QLD Oct 2022'!AF11/100)*'QLD Oct 2022'!AR11)),0)</f>
        <v>0</v>
      </c>
      <c r="Q17" s="274">
        <f>IF(AND('QLD Oct 2022'!P11&gt;0,'QLD Oct 2022'!P11&gt;0),IF($C$5*F17/'QLD Oct 2022'!AR11&lt;('QLD Oct 2022'!L11+'QLD Oct 2022'!M11+'QLD Oct 2022'!N11+'QLD Oct 2022'!O11),0,IF(($C$5*F17/'QLD Oct 2022'!AR11-'QLD Oct 2022'!L11+'QLD Oct 2022'!M11+'QLD Oct 2022'!N11+'QLD Oct 2022'!O11)&lt;=('QLD Oct 2022'!L11+'QLD Oct 2022'!M11+'QLD Oct 2022'!N11+'QLD Oct 2022'!O11+'QLD Oct 2022'!P11),(($C$5*F17/'QLD Oct 2022'!AR11-('QLD Oct 2022'!L11+'QLD Oct 2022'!M11+'QLD Oct 2022'!N11+'QLD Oct 2022'!O11))*'QLD Oct 2022'!AG11/100)*'QLD Oct 2022'!AR11,('QLD Oct 2022'!P11*'QLD Oct 2022'!AG11/100)*'QLD Oct 2022'!AR11)),0)</f>
        <v>0</v>
      </c>
      <c r="R17" s="274">
        <f>IF(AND('QLD Oct 2022'!P11&gt;0,'QLD Oct 2022'!O11&gt;0),IF(($C$5*F17/'QLD Oct 2022'!AR11&lt;SUM('QLD Oct 2022'!L11:P11)),(0),($C$5*F17/'QLD Oct 2022'!AR11-SUM('QLD Oct 2022'!L11:P11))*'QLD Oct 2022'!AB11/100)* 'QLD Oct 2022'!AR11,IF(AND('QLD Oct 2022'!O11&gt;0,'QLD Oct 2022'!P11=""),IF(($C$5*F17/'QLD Oct 2022'!AR11&lt; SUM('QLD Oct 2022'!L11:O11)),(0),($C$5*F17/'QLD Oct 2022'!AR11-SUM('QLD Oct 2022'!L11:O11))*'QLD Oct 2022'!AG11/100)* 'QLD Oct 2022'!AR11,IF(AND('QLD Oct 2022'!N11&gt;0,'QLD Oct 2022'!O11=""),IF(($C$5*F17/'QLD Oct 2022'!AR11&lt; SUM('QLD Oct 2022'!L11:N11)),(0),($C$5*F17/'QLD Oct 2022'!AR11-SUM('QLD Oct 2022'!L11:N11))*'QLD Oct 2022'!AF11/100)* 'QLD Oct 2022'!AR11,IF(AND('QLD Oct 2022'!M11&gt;0,'QLD Oct 2022'!N11=""),IF(($C$5*F17/'QLD Oct 2022'!AR11&lt;'QLD Oct 2022'!M11+'QLD Oct 2022'!L11),(0),(($C$5*F17/'QLD Oct 2022'!AR11-('QLD Oct 2022'!M11+'QLD Oct 2022'!L11))*'QLD Oct 2022'!AE11/100))*'QLD Oct 2022'!AR11,IF(AND('QLD Oct 2022'!L11&gt;0,'QLD Oct 2022'!M11=""&gt;0),IF(($C$5*F17/'QLD Oct 2022'!AR11&lt;'QLD Oct 2022'!L11),(0),($C$5*F17/'QLD Oct 2022'!AR11-'QLD Oct 2022'!L11)*'QLD Oct 2022'!AD11/100)*'QLD Oct 2022'!AR11,0)))))</f>
        <v>0</v>
      </c>
      <c r="S17" s="276">
        <f t="shared" ref="S17" si="12">SUM(G17:R17)</f>
        <v>3600</v>
      </c>
      <c r="T17" s="201">
        <f t="shared" si="5"/>
        <v>3862.4349999999999</v>
      </c>
      <c r="U17" s="277">
        <f t="shared" si="6"/>
        <v>4248.6785</v>
      </c>
      <c r="V17" s="105">
        <f>'QLD Oct 2022'!AT11</f>
        <v>0</v>
      </c>
      <c r="W17" s="105">
        <f>'QLD Oct 2022'!AU11</f>
        <v>0</v>
      </c>
      <c r="X17" s="105">
        <f>'QLD Oct 2022'!AV11</f>
        <v>0</v>
      </c>
      <c r="Y17" s="105">
        <f>'QLD Oct 2022'!AW11</f>
        <v>0</v>
      </c>
      <c r="Z17" s="278" t="str">
        <f t="shared" si="7"/>
        <v>No discount</v>
      </c>
      <c r="AA17" s="278" t="str">
        <f t="shared" si="8"/>
        <v>Exclusive</v>
      </c>
      <c r="AB17" s="201">
        <f t="shared" si="0"/>
        <v>3862.4349999999999</v>
      </c>
      <c r="AC17" s="201">
        <f t="shared" si="1"/>
        <v>3862.4349999999999</v>
      </c>
      <c r="AD17" s="277">
        <f t="shared" si="2"/>
        <v>4248.6785</v>
      </c>
      <c r="AE17" s="277">
        <f t="shared" si="2"/>
        <v>4248.6785</v>
      </c>
      <c r="AF17" s="279">
        <f>'QLD Oct 2022'!BF11</f>
        <v>0</v>
      </c>
      <c r="AG17" s="112" t="str">
        <f>'QLD Oct 2022'!BG11</f>
        <v>n</v>
      </c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</row>
    <row r="18" spans="1:48" ht="20" customHeight="1" thickTop="1" x14ac:dyDescent="0.2">
      <c r="A18" s="316" t="str">
        <f>'QLD Oct 2022'!D12</f>
        <v>Envestra Northern</v>
      </c>
      <c r="B18" s="296" t="str">
        <f>'QLD Oct 2022'!F12</f>
        <v>Origin Energy</v>
      </c>
      <c r="C18" s="179" t="str">
        <f>'QLD Oct 2022'!G12</f>
        <v>Business Go Variable</v>
      </c>
      <c r="D18" s="257">
        <f>365*'QLD Oct 2022'!H12/100</f>
        <v>254.1063636363636</v>
      </c>
      <c r="E18" s="258">
        <f>IF('QLD Oct 2022'!AQ12=3,0.5,IF('QLD Oct 2022'!AQ12=2,0.33,0))</f>
        <v>0.5</v>
      </c>
      <c r="F18" s="258">
        <f t="shared" si="3"/>
        <v>0.5</v>
      </c>
      <c r="G18" s="257">
        <f>IF('QLD Oct 2022'!K12="",($C$5*E18/'QLD Oct 2022'!AQ12*'QLD Oct 2022'!W12/100)*'QLD Oct 2022'!AQ12,IF($C$5*E18/'QLD Oct 2022'!AQ12&gt;='QLD Oct 2022'!L12,('QLD Oct 2022'!L12*'QLD Oct 2022'!W12/100)*'QLD Oct 2022'!AQ12,($C$5*E18/'QLD Oct 2022'!AQ12*'QLD Oct 2022'!W12/100)*'QLD Oct 2022'!AQ12))</f>
        <v>1570.909090909091</v>
      </c>
      <c r="H18" s="257">
        <f>IF(AND('QLD Oct 2022'!L12&gt;0,'QLD Oct 2022'!M12&gt;0),IF($C$5*E18/'QLD Oct 2022'!AQ12&lt;'QLD Oct 2022'!L12,0,IF(($C$5*E18/'QLD Oct 2022'!AQ12-'QLD Oct 2022'!L12)&lt;=('QLD Oct 2022'!M12+'QLD Oct 2022'!L12),((($C$5*E18/'QLD Oct 2022'!AQ12-'QLD Oct 2022'!L12)*'QLD Oct 2022'!X12/100))*'QLD Oct 2022'!AQ12,((('QLD Oct 2022'!M12)*'QLD Oct 2022'!X12/100)*'QLD Oct 2022'!AQ12))),0)</f>
        <v>519.27272727272737</v>
      </c>
      <c r="I18" s="257">
        <f>IF(AND('QLD Oct 2022'!M12&gt;0,'QLD Oct 2022'!N12&gt;0),IF($C$5*E18/'QLD Oct 2022'!AQ12&lt;('QLD Oct 2022'!L12+'QLD Oct 2022'!M12),0,IF(($C$5*E18/'QLD Oct 2022'!AQ12-'QLD Oct 2022'!L12+'QLD Oct 2022'!M12)&lt;=('QLD Oct 2022'!L12+'QLD Oct 2022'!M12+'QLD Oct 2022'!N12),((($C$5*E18/'QLD Oct 2022'!AQ12-('QLD Oct 2022'!L12+'QLD Oct 2022'!M12))*'QLD Oct 2022'!Y12/100))*'QLD Oct 2022'!AQ12,('QLD Oct 2022'!N12*'QLD Oct 2022'!Y12/100)*'QLD Oct 2022'!AQ12)),0)</f>
        <v>0</v>
      </c>
      <c r="J18" s="257">
        <f>IF(AND('QLD Oct 2022'!N12&gt;0,'QLD Oct 2022'!O12&gt;0),IF($C$5*E18/'QLD Oct 2022'!AQ12&lt;('QLD Oct 2022'!L12+'QLD Oct 2022'!M12+'QLD Oct 2022'!N12),0,IF(($C$5*E18/'QLD Oct 2022'!AQ12-'QLD Oct 2022'!L12+'QLD Oct 2022'!M12+'QLD Oct 2022'!N12)&lt;=('QLD Oct 2022'!L12+'QLD Oct 2022'!M12+'QLD Oct 2022'!N12+'QLD Oct 2022'!O12),(($C$5*E18/'QLD Oct 2022'!AQ12-('QLD Oct 2022'!L12+'QLD Oct 2022'!M12+'QLD Oct 2022'!N12))*'QLD Oct 2022'!Z12/100)*'QLD Oct 2022'!AQ12,('QLD Oct 2022'!O12*'QLD Oct 2022'!Z12/100)*'QLD Oct 2022'!AQ12)),0)</f>
        <v>0</v>
      </c>
      <c r="K18" s="257">
        <f>IF(AND('QLD Oct 2022'!O12&gt;0,'QLD Oct 2022'!P12&gt;0),IF($C$5*E18/'QLD Oct 2022'!AQ12&lt;('QLD Oct 2022'!L12+'QLD Oct 2022'!M12+'QLD Oct 2022'!N12+'QLD Oct 2022'!O12),0,IF(($C$5*E18/'QLD Oct 2022'!AQ12-'QLD Oct 2022'!L12+'QLD Oct 2022'!M12+'QLD Oct 2022'!N12+'QLD Oct 2022'!O12)&lt;=('QLD Oct 2022'!L12+'QLD Oct 2022'!M12+'QLD Oct 2022'!N12+'QLD Oct 2022'!O12+'QLD Oct 2022'!P12),(($C$5*E18/'QLD Oct 2022'!AQ12-('QLD Oct 2022'!L12+'QLD Oct 2022'!M12+'QLD Oct 2022'!N12+'QLD Oct 2022'!O12))*'QLD Oct 2022'!AA12/100)*'QLD Oct 2022'!AQ12,('QLD Oct 2022'!P12*'QLD Oct 2022'!AA12/100)*'QLD Oct 2022'!AQ12)),0)</f>
        <v>0</v>
      </c>
      <c r="L18" s="257">
        <f>IF(AND('QLD Oct 2022'!P12&gt;0,'QLD Oct 2022'!O12&gt;0),IF(($C$5*E18/'QLD Oct 2022'!AQ12&lt;SUM('QLD Oct 2022'!L12:P12)),(0),($C$5*E18/'QLD Oct 2022'!AQ12-SUM('QLD Oct 2022'!L12:P12))*'QLD Oct 2022'!AB12/100)* 'QLD Oct 2022'!AQ12,IF(AND('QLD Oct 2022'!O12&gt;0,'QLD Oct 2022'!P12=""),IF(($C$5*E18/'QLD Oct 2022'!AQ12&lt; SUM('QLD Oct 2022'!L12:O12)),(0),($C$5*E18/'QLD Oct 2022'!AQ12-SUM('QLD Oct 2022'!L12:O12))*'QLD Oct 2022'!AA12/100)* 'QLD Oct 2022'!AQ12,IF(AND('QLD Oct 2022'!N12&gt;0,'QLD Oct 2022'!O12=""),IF(($C$5*E18/'QLD Oct 2022'!AQ12&lt; SUM('QLD Oct 2022'!L12:N12)),(0),($C$5*E18/'QLD Oct 2022'!AQ12-SUM('QLD Oct 2022'!L12:N12))*'QLD Oct 2022'!Z12/100)* 'QLD Oct 2022'!AQ12,IF(AND('QLD Oct 2022'!M12&gt;0,'QLD Oct 2022'!N12=""),IF(($C$5*E18/'QLD Oct 2022'!AQ12&lt;'QLD Oct 2022'!M12+'QLD Oct 2022'!L12),(0),(($C$5*E18/'QLD Oct 2022'!AQ12-('QLD Oct 2022'!M12+'QLD Oct 2022'!L12))*'QLD Oct 2022'!Y12/100))*'QLD Oct 2022'!AQ12,IF(AND('QLD Oct 2022'!L12&gt;0,'QLD Oct 2022'!M12=""&gt;0),IF(($C$5*E18/'QLD Oct 2022'!AQ12&lt;'QLD Oct 2022'!L12),(0),($C$5*E18/'QLD Oct 2022'!AQ12-'QLD Oct 2022'!L12)*'QLD Oct 2022'!X12/100)*'QLD Oct 2022'!AQ12,0)))))</f>
        <v>0</v>
      </c>
      <c r="M18" s="257">
        <f>IF('QLD Oct 2022'!K12="",($C$5*F18/'QLD Oct 2022'!AR12*'QLD Oct 2022'!AC12/100)*'QLD Oct 2022'!AR12,IF($C$5*F18/'QLD Oct 2022'!AR12&gt;='QLD Oct 2022'!L12,('QLD Oct 2022'!L12*'QLD Oct 2022'!AC12/100)*'QLD Oct 2022'!AR12,($C$5*F18/'QLD Oct 2022'!AR12*'QLD Oct 2022'!AC12/100)*'QLD Oct 2022'!AR12))</f>
        <v>1570.909090909091</v>
      </c>
      <c r="N18" s="257">
        <f>IF(AND('QLD Oct 2022'!L12&gt;0,'QLD Oct 2022'!M12&gt;0),IF($C$5*F18/'QLD Oct 2022'!AR12&lt;'QLD Oct 2022'!L12,0,IF(($C$5*F18/'QLD Oct 2022'!AR12-'QLD Oct 2022'!L12)&lt;=('QLD Oct 2022'!M12+'QLD Oct 2022'!L12),((($C$5*F18/'QLD Oct 2022'!AR12-'QLD Oct 2022'!L12)*'QLD Oct 2022'!AD12/100))*'QLD Oct 2022'!AR12,((('QLD Oct 2022'!M12)*'QLD Oct 2022'!AD12/100)*'QLD Oct 2022'!AR12))),0)</f>
        <v>519.27272727272737</v>
      </c>
      <c r="O18" s="257">
        <f>IF(AND('QLD Oct 2022'!M12&gt;0,'QLD Oct 2022'!N12&gt;0),IF($C$5*F18/'QLD Oct 2022'!AR12&lt;('QLD Oct 2022'!L12+'QLD Oct 2022'!M12),0,IF(($C$5*F18/'QLD Oct 2022'!AR12-'QLD Oct 2022'!L12+'QLD Oct 2022'!M12)&lt;=('QLD Oct 2022'!L12+'QLD Oct 2022'!M12+'QLD Oct 2022'!N12),((($C$5*F18/'QLD Oct 2022'!AR12-('QLD Oct 2022'!L12+'QLD Oct 2022'!M12))*'QLD Oct 2022'!AE12/100))*'QLD Oct 2022'!AR12,('QLD Oct 2022'!N12*'QLD Oct 2022'!AE12/100)*'QLD Oct 2022'!AR12)),0)</f>
        <v>0</v>
      </c>
      <c r="P18" s="257">
        <f>IF(AND('QLD Oct 2022'!N12&gt;0,'QLD Oct 2022'!O12&gt;0),IF($C$5*F18/'QLD Oct 2022'!AR12&lt;('QLD Oct 2022'!L12+'QLD Oct 2022'!M12+'QLD Oct 2022'!N12),0,IF(($C$5*F18/'QLD Oct 2022'!AR12-'QLD Oct 2022'!L12+'QLD Oct 2022'!M12+'QLD Oct 2022'!N12)&lt;=('QLD Oct 2022'!L12+'QLD Oct 2022'!M12+'QLD Oct 2022'!N12+'QLD Oct 2022'!O12),(($C$5*F18/'QLD Oct 2022'!AR12-('QLD Oct 2022'!L12+'QLD Oct 2022'!M12+'QLD Oct 2022'!N12))*'QLD Oct 2022'!AF12/100)*'QLD Oct 2022'!AR12,('QLD Oct 2022'!O12*'QLD Oct 2022'!AF12/100)*'QLD Oct 2022'!AR12)),0)</f>
        <v>0</v>
      </c>
      <c r="Q18" s="257">
        <f>IF(AND('QLD Oct 2022'!P12&gt;0,'QLD Oct 2022'!P12&gt;0),IF($C$5*F18/'QLD Oct 2022'!AR12&lt;('QLD Oct 2022'!L12+'QLD Oct 2022'!M12+'QLD Oct 2022'!N12+'QLD Oct 2022'!O12),0,IF(($C$5*F18/'QLD Oct 2022'!AR12-'QLD Oct 2022'!L12+'QLD Oct 2022'!M12+'QLD Oct 2022'!N12+'QLD Oct 2022'!O12)&lt;=('QLD Oct 2022'!L12+'QLD Oct 2022'!M12+'QLD Oct 2022'!N12+'QLD Oct 2022'!O12+'QLD Oct 2022'!P12),(($C$5*F18/'QLD Oct 2022'!AR12-('QLD Oct 2022'!L12+'QLD Oct 2022'!M12+'QLD Oct 2022'!N12+'QLD Oct 2022'!O12))*'QLD Oct 2022'!AG12/100)*'QLD Oct 2022'!AR12,('QLD Oct 2022'!P12*'QLD Oct 2022'!AG12/100)*'QLD Oct 2022'!AR12)),0)</f>
        <v>0</v>
      </c>
      <c r="R18" s="257">
        <f>IF(AND('QLD Oct 2022'!P12&gt;0,'QLD Oct 2022'!O12&gt;0),IF(($C$5*F18/'QLD Oct 2022'!AR12&lt;SUM('QLD Oct 2022'!L12:P12)),(0),($C$5*F18/'QLD Oct 2022'!AR12-SUM('QLD Oct 2022'!L12:P12))*'QLD Oct 2022'!AB12/100)* 'QLD Oct 2022'!AR12,IF(AND('QLD Oct 2022'!O12&gt;0,'QLD Oct 2022'!P12=""),IF(($C$5*F18/'QLD Oct 2022'!AR12&lt; SUM('QLD Oct 2022'!L12:O12)),(0),($C$5*F18/'QLD Oct 2022'!AR12-SUM('QLD Oct 2022'!L12:O12))*'QLD Oct 2022'!AG12/100)* 'QLD Oct 2022'!AR12,IF(AND('QLD Oct 2022'!N12&gt;0,'QLD Oct 2022'!O12=""),IF(($C$5*F18/'QLD Oct 2022'!AR12&lt; SUM('QLD Oct 2022'!L12:N12)),(0),($C$5*F18/'QLD Oct 2022'!AR12-SUM('QLD Oct 2022'!L12:N12))*'QLD Oct 2022'!AF12/100)* 'QLD Oct 2022'!AR12,IF(AND('QLD Oct 2022'!M12&gt;0,'QLD Oct 2022'!N12=""),IF(($C$5*F18/'QLD Oct 2022'!AR12&lt;'QLD Oct 2022'!M12+'QLD Oct 2022'!L12),(0),(($C$5*F18/'QLD Oct 2022'!AR12-('QLD Oct 2022'!M12+'QLD Oct 2022'!L12))*'QLD Oct 2022'!AE12/100))*'QLD Oct 2022'!AR12,IF(AND('QLD Oct 2022'!L12&gt;0,'QLD Oct 2022'!M12=""&gt;0),IF(($C$5*F18/'QLD Oct 2022'!AR12&lt;'QLD Oct 2022'!L12),(0),($C$5*F18/'QLD Oct 2022'!AR12-'QLD Oct 2022'!L12)*'QLD Oct 2022'!AD12/100)*'QLD Oct 2022'!AR12,0)))))</f>
        <v>0</v>
      </c>
      <c r="S18" s="168">
        <f t="shared" si="4"/>
        <v>4180.3636363636369</v>
      </c>
      <c r="T18" s="170">
        <f t="shared" si="5"/>
        <v>4434.47</v>
      </c>
      <c r="U18" s="259">
        <f t="shared" si="6"/>
        <v>4877.9170000000004</v>
      </c>
      <c r="V18" s="63">
        <f>'QLD Oct 2022'!AT12</f>
        <v>0</v>
      </c>
      <c r="W18" s="63">
        <f>'QLD Oct 2022'!AU12</f>
        <v>0</v>
      </c>
      <c r="X18" s="63">
        <f>'QLD Oct 2022'!AV12</f>
        <v>0</v>
      </c>
      <c r="Y18" s="63">
        <f>'QLD Oct 2022'!AW12</f>
        <v>0</v>
      </c>
      <c r="Z18" s="260" t="str">
        <f t="shared" si="7"/>
        <v>No discount</v>
      </c>
      <c r="AA18" s="260" t="str">
        <f t="shared" si="8"/>
        <v>Inclusive</v>
      </c>
      <c r="AB18" s="170">
        <f t="shared" si="0"/>
        <v>4434.47</v>
      </c>
      <c r="AC18" s="170">
        <f t="shared" si="1"/>
        <v>4434.47</v>
      </c>
      <c r="AD18" s="259">
        <f t="shared" si="2"/>
        <v>4877.9170000000004</v>
      </c>
      <c r="AE18" s="259">
        <f t="shared" si="2"/>
        <v>4877.9170000000004</v>
      </c>
      <c r="AF18" s="261">
        <f>'QLD Oct 2022'!BF12</f>
        <v>0</v>
      </c>
      <c r="AG18" s="104" t="str">
        <f>'QLD Oct 2022'!BG12</f>
        <v>n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</row>
    <row r="19" spans="1:48" ht="20" customHeight="1" thickBot="1" x14ac:dyDescent="0.25">
      <c r="A19" s="317"/>
      <c r="B19" s="273" t="str">
        <f>'QLD Oct 2022'!F13</f>
        <v>Covau</v>
      </c>
      <c r="C19" s="180" t="str">
        <f>'QLD Oct 2022'!G13</f>
        <v>Freedom</v>
      </c>
      <c r="D19" s="274">
        <f>365*'QLD Oct 2022'!H13/100</f>
        <v>287.8190909090909</v>
      </c>
      <c r="E19" s="275">
        <f>IF('QLD Oct 2022'!AQ13=3,0.5,IF('QLD Oct 2022'!AQ13=2,0.33,0))</f>
        <v>0.5</v>
      </c>
      <c r="F19" s="275">
        <f t="shared" si="3"/>
        <v>0.5</v>
      </c>
      <c r="G19" s="274">
        <f>IF('QLD Oct 2022'!K13="",($C$5*E19/'QLD Oct 2022'!AQ13*'QLD Oct 2022'!W13/100)*'QLD Oct 2022'!AQ13,IF($C$5*E19/'QLD Oct 2022'!AQ13&gt;='QLD Oct 2022'!L13,('QLD Oct 2022'!L13*'QLD Oct 2022'!W13/100)*'QLD Oct 2022'!AQ13,($C$5*E19/'QLD Oct 2022'!AQ13*'QLD Oct 2022'!W13/100)*'QLD Oct 2022'!AQ13))</f>
        <v>2323.6363636363635</v>
      </c>
      <c r="H19" s="274">
        <f>IF(AND('QLD Oct 2022'!L13&gt;0,'QLD Oct 2022'!M13&gt;0),IF($C$5*E19/'QLD Oct 2022'!AQ13&lt;'QLD Oct 2022'!L13,0,IF(($C$5*E19/'QLD Oct 2022'!AQ13-'QLD Oct 2022'!L13)&lt;=('QLD Oct 2022'!M13+'QLD Oct 2022'!L13),((($C$5*E19/'QLD Oct 2022'!AQ13-'QLD Oct 2022'!L13)*'QLD Oct 2022'!X13/100))*'QLD Oct 2022'!AQ13,((('QLD Oct 2022'!M13)*'QLD Oct 2022'!X13/100)*'QLD Oct 2022'!AQ13))),0)</f>
        <v>826.00000000000011</v>
      </c>
      <c r="I19" s="274">
        <f>IF(AND('QLD Oct 2022'!M13&gt;0,'QLD Oct 2022'!N13&gt;0),IF($C$5*E19/'QLD Oct 2022'!AQ13&lt;('QLD Oct 2022'!L13+'QLD Oct 2022'!M13),0,IF(($C$5*E19/'QLD Oct 2022'!AQ13-'QLD Oct 2022'!L13+'QLD Oct 2022'!M13)&lt;=('QLD Oct 2022'!L13+'QLD Oct 2022'!M13+'QLD Oct 2022'!N13),((($C$5*E19/'QLD Oct 2022'!AQ13-('QLD Oct 2022'!L13+'QLD Oct 2022'!M13))*'QLD Oct 2022'!Y13/100))*'QLD Oct 2022'!AQ13,('QLD Oct 2022'!N13*'QLD Oct 2022'!Y13/100)*'QLD Oct 2022'!AQ13)),0)</f>
        <v>0</v>
      </c>
      <c r="J19" s="274">
        <f>IF(AND('QLD Oct 2022'!N13&gt;0,'QLD Oct 2022'!O13&gt;0),IF($C$5*E19/'QLD Oct 2022'!AQ13&lt;('QLD Oct 2022'!L13+'QLD Oct 2022'!M13+'QLD Oct 2022'!N13),0,IF(($C$5*E19/'QLD Oct 2022'!AQ13-'QLD Oct 2022'!L13+'QLD Oct 2022'!M13+'QLD Oct 2022'!N13)&lt;=('QLD Oct 2022'!L13+'QLD Oct 2022'!M13+'QLD Oct 2022'!N13+'QLD Oct 2022'!O13),(($C$5*E19/'QLD Oct 2022'!AQ13-('QLD Oct 2022'!L13+'QLD Oct 2022'!M13+'QLD Oct 2022'!N13))*'QLD Oct 2022'!Z13/100)*'QLD Oct 2022'!AQ13,('QLD Oct 2022'!O13*'QLD Oct 2022'!Z13/100)*'QLD Oct 2022'!AQ13)),0)</f>
        <v>0</v>
      </c>
      <c r="K19" s="274">
        <f>IF(AND('QLD Oct 2022'!O13&gt;0,'QLD Oct 2022'!P13&gt;0),IF($C$5*E19/'QLD Oct 2022'!AQ13&lt;('QLD Oct 2022'!L13+'QLD Oct 2022'!M13+'QLD Oct 2022'!N13+'QLD Oct 2022'!O13),0,IF(($C$5*E19/'QLD Oct 2022'!AQ13-'QLD Oct 2022'!L13+'QLD Oct 2022'!M13+'QLD Oct 2022'!N13+'QLD Oct 2022'!O13)&lt;=('QLD Oct 2022'!L13+'QLD Oct 2022'!M13+'QLD Oct 2022'!N13+'QLD Oct 2022'!O13+'QLD Oct 2022'!P13),(($C$5*E19/'QLD Oct 2022'!AQ13-('QLD Oct 2022'!L13+'QLD Oct 2022'!M13+'QLD Oct 2022'!N13+'QLD Oct 2022'!O13))*'QLD Oct 2022'!AA13/100)*'QLD Oct 2022'!AQ13,('QLD Oct 2022'!P13*'QLD Oct 2022'!AA13/100)*'QLD Oct 2022'!AQ13)),0)</f>
        <v>0</v>
      </c>
      <c r="L19" s="274">
        <f>IF(AND('QLD Oct 2022'!P13&gt;0,'QLD Oct 2022'!O13&gt;0),IF(($C$5*E19/'QLD Oct 2022'!AQ13&lt;SUM('QLD Oct 2022'!L13:P13)),(0),($C$5*E19/'QLD Oct 2022'!AQ13-SUM('QLD Oct 2022'!L13:P13))*'QLD Oct 2022'!AB13/100)* 'QLD Oct 2022'!AQ13,IF(AND('QLD Oct 2022'!O13&gt;0,'QLD Oct 2022'!P13=""),IF(($C$5*E19/'QLD Oct 2022'!AQ13&lt; SUM('QLD Oct 2022'!L13:O13)),(0),($C$5*E19/'QLD Oct 2022'!AQ13-SUM('QLD Oct 2022'!L13:O13))*'QLD Oct 2022'!AA13/100)* 'QLD Oct 2022'!AQ13,IF(AND('QLD Oct 2022'!N13&gt;0,'QLD Oct 2022'!O13=""),IF(($C$5*E19/'QLD Oct 2022'!AQ13&lt; SUM('QLD Oct 2022'!L13:N13)),(0),($C$5*E19/'QLD Oct 2022'!AQ13-SUM('QLD Oct 2022'!L13:N13))*'QLD Oct 2022'!Z13/100)* 'QLD Oct 2022'!AQ13,IF(AND('QLD Oct 2022'!M13&gt;0,'QLD Oct 2022'!N13=""),IF(($C$5*E19/'QLD Oct 2022'!AQ13&lt;'QLD Oct 2022'!M13+'QLD Oct 2022'!L13),(0),(($C$5*E19/'QLD Oct 2022'!AQ13-('QLD Oct 2022'!M13+'QLD Oct 2022'!L13))*'QLD Oct 2022'!Y13/100))*'QLD Oct 2022'!AQ13,IF(AND('QLD Oct 2022'!L13&gt;0,'QLD Oct 2022'!M13=""&gt;0),IF(($C$5*E19/'QLD Oct 2022'!AQ13&lt;'QLD Oct 2022'!L13),(0),($C$5*E19/'QLD Oct 2022'!AQ13-'QLD Oct 2022'!L13)*'QLD Oct 2022'!X13/100)*'QLD Oct 2022'!AQ13,0)))))</f>
        <v>0</v>
      </c>
      <c r="M19" s="274">
        <f>IF('QLD Oct 2022'!K13="",($C$5*F19/'QLD Oct 2022'!AR13*'QLD Oct 2022'!AC13/100)*'QLD Oct 2022'!AR13,IF($C$5*F19/'QLD Oct 2022'!AR13&gt;='QLD Oct 2022'!L13,('QLD Oct 2022'!L13*'QLD Oct 2022'!AC13/100)*'QLD Oct 2022'!AR13,($C$5*F19/'QLD Oct 2022'!AR13*'QLD Oct 2022'!AC13/100)*'QLD Oct 2022'!AR13))</f>
        <v>2323.6363636363635</v>
      </c>
      <c r="N19" s="274">
        <f>IF(AND('QLD Oct 2022'!L13&gt;0,'QLD Oct 2022'!M13&gt;0),IF($C$5*F19/'QLD Oct 2022'!AR13&lt;'QLD Oct 2022'!L13,0,IF(($C$5*F19/'QLD Oct 2022'!AR13-'QLD Oct 2022'!L13)&lt;=('QLD Oct 2022'!M13+'QLD Oct 2022'!L13),((($C$5*F19/'QLD Oct 2022'!AR13-'QLD Oct 2022'!L13)*'QLD Oct 2022'!AD13/100))*'QLD Oct 2022'!AR13,((('QLD Oct 2022'!M13)*'QLD Oct 2022'!AD13/100)*'QLD Oct 2022'!AR13))),0)</f>
        <v>826.00000000000011</v>
      </c>
      <c r="O19" s="274">
        <f>IF(AND('QLD Oct 2022'!M13&gt;0,'QLD Oct 2022'!N13&gt;0),IF($C$5*F19/'QLD Oct 2022'!AR13&lt;('QLD Oct 2022'!L13+'QLD Oct 2022'!M13),0,IF(($C$5*F19/'QLD Oct 2022'!AR13-'QLD Oct 2022'!L13+'QLD Oct 2022'!M13)&lt;=('QLD Oct 2022'!L13+'QLD Oct 2022'!M13+'QLD Oct 2022'!N13),((($C$5*F19/'QLD Oct 2022'!AR13-('QLD Oct 2022'!L13+'QLD Oct 2022'!M13))*'QLD Oct 2022'!AE13/100))*'QLD Oct 2022'!AR13,('QLD Oct 2022'!N13*'QLD Oct 2022'!AE13/100)*'QLD Oct 2022'!AR13)),0)</f>
        <v>0</v>
      </c>
      <c r="P19" s="274">
        <f>IF(AND('QLD Oct 2022'!N13&gt;0,'QLD Oct 2022'!O13&gt;0),IF($C$5*F19/'QLD Oct 2022'!AR13&lt;('QLD Oct 2022'!L13+'QLD Oct 2022'!M13+'QLD Oct 2022'!N13),0,IF(($C$5*F19/'QLD Oct 2022'!AR13-'QLD Oct 2022'!L13+'QLD Oct 2022'!M13+'QLD Oct 2022'!N13)&lt;=('QLD Oct 2022'!L13+'QLD Oct 2022'!M13+'QLD Oct 2022'!N13+'QLD Oct 2022'!O13),(($C$5*F19/'QLD Oct 2022'!AR13-('QLD Oct 2022'!L13+'QLD Oct 2022'!M13+'QLD Oct 2022'!N13))*'QLD Oct 2022'!AF13/100)*'QLD Oct 2022'!AR13,('QLD Oct 2022'!O13*'QLD Oct 2022'!AF13/100)*'QLD Oct 2022'!AR13)),0)</f>
        <v>0</v>
      </c>
      <c r="Q19" s="274">
        <f>IF(AND('QLD Oct 2022'!P13&gt;0,'QLD Oct 2022'!P13&gt;0),IF($C$5*F19/'QLD Oct 2022'!AR13&lt;('QLD Oct 2022'!L13+'QLD Oct 2022'!M13+'QLD Oct 2022'!N13+'QLD Oct 2022'!O13),0,IF(($C$5*F19/'QLD Oct 2022'!AR13-'QLD Oct 2022'!L13+'QLD Oct 2022'!M13+'QLD Oct 2022'!N13+'QLD Oct 2022'!O13)&lt;=('QLD Oct 2022'!L13+'QLD Oct 2022'!M13+'QLD Oct 2022'!N13+'QLD Oct 2022'!O13+'QLD Oct 2022'!P13),(($C$5*F19/'QLD Oct 2022'!AR13-('QLD Oct 2022'!L13+'QLD Oct 2022'!M13+'QLD Oct 2022'!N13+'QLD Oct 2022'!O13))*'QLD Oct 2022'!AG13/100)*'QLD Oct 2022'!AR13,('QLD Oct 2022'!P13*'QLD Oct 2022'!AG13/100)*'QLD Oct 2022'!AR13)),0)</f>
        <v>0</v>
      </c>
      <c r="R19" s="274">
        <f>IF(AND('QLD Oct 2022'!P13&gt;0,'QLD Oct 2022'!O13&gt;0),IF(($C$5*F19/'QLD Oct 2022'!AR13&lt;SUM('QLD Oct 2022'!L13:P13)),(0),($C$5*F19/'QLD Oct 2022'!AR13-SUM('QLD Oct 2022'!L13:P13))*'QLD Oct 2022'!AB13/100)* 'QLD Oct 2022'!AR13,IF(AND('QLD Oct 2022'!O13&gt;0,'QLD Oct 2022'!P13=""),IF(($C$5*F19/'QLD Oct 2022'!AR13&lt; SUM('QLD Oct 2022'!L13:O13)),(0),($C$5*F19/'QLD Oct 2022'!AR13-SUM('QLD Oct 2022'!L13:O13))*'QLD Oct 2022'!AG13/100)* 'QLD Oct 2022'!AR13,IF(AND('QLD Oct 2022'!N13&gt;0,'QLD Oct 2022'!O13=""),IF(($C$5*F19/'QLD Oct 2022'!AR13&lt; SUM('QLD Oct 2022'!L13:N13)),(0),($C$5*F19/'QLD Oct 2022'!AR13-SUM('QLD Oct 2022'!L13:N13))*'QLD Oct 2022'!AF13/100)* 'QLD Oct 2022'!AR13,IF(AND('QLD Oct 2022'!M13&gt;0,'QLD Oct 2022'!N13=""),IF(($C$5*F19/'QLD Oct 2022'!AR13&lt;'QLD Oct 2022'!M13+'QLD Oct 2022'!L13),(0),(($C$5*F19/'QLD Oct 2022'!AR13-('QLD Oct 2022'!M13+'QLD Oct 2022'!L13))*'QLD Oct 2022'!AE13/100))*'QLD Oct 2022'!AR13,IF(AND('QLD Oct 2022'!L13&gt;0,'QLD Oct 2022'!M13=""&gt;0),IF(($C$5*F19/'QLD Oct 2022'!AR13&lt;'QLD Oct 2022'!L13),(0),($C$5*F19/'QLD Oct 2022'!AR13-'QLD Oct 2022'!L13)*'QLD Oct 2022'!AD13/100)*'QLD Oct 2022'!AR13,0)))))</f>
        <v>0</v>
      </c>
      <c r="S19" s="276">
        <f t="shared" ref="S19" si="13">SUM(G19:R19)</f>
        <v>6299.272727272727</v>
      </c>
      <c r="T19" s="201">
        <f t="shared" si="5"/>
        <v>6587.0918181818179</v>
      </c>
      <c r="U19" s="277">
        <f t="shared" si="6"/>
        <v>7245.8010000000004</v>
      </c>
      <c r="V19" s="105">
        <f>'QLD Oct 2022'!AT13</f>
        <v>0</v>
      </c>
      <c r="W19" s="105">
        <f>'QLD Oct 2022'!AU13</f>
        <v>15</v>
      </c>
      <c r="X19" s="105">
        <f>'QLD Oct 2022'!AV13</f>
        <v>0</v>
      </c>
      <c r="Y19" s="105">
        <f>'QLD Oct 2022'!AW13</f>
        <v>0</v>
      </c>
      <c r="Z19" s="278" t="str">
        <f t="shared" si="7"/>
        <v>Guaranteed off usage</v>
      </c>
      <c r="AA19" s="278" t="str">
        <f t="shared" si="8"/>
        <v>Exclusive</v>
      </c>
      <c r="AB19" s="201">
        <f t="shared" si="0"/>
        <v>5642.2009090909087</v>
      </c>
      <c r="AC19" s="201">
        <f t="shared" si="1"/>
        <v>5642.2009090909087</v>
      </c>
      <c r="AD19" s="277">
        <f t="shared" si="2"/>
        <v>6206.4210000000003</v>
      </c>
      <c r="AE19" s="277">
        <f t="shared" si="2"/>
        <v>6206.4210000000003</v>
      </c>
      <c r="AF19" s="279">
        <f>'QLD Oct 2022'!BF13</f>
        <v>0</v>
      </c>
      <c r="AG19" s="112" t="str">
        <f>'QLD Oct 2022'!BG13</f>
        <v>n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</row>
    <row r="20" spans="1:48" ht="20" customHeight="1" thickTop="1" x14ac:dyDescent="0.2">
      <c r="A20" s="314" t="str">
        <f>'QLD Oct 2022'!D14</f>
        <v>Envestra Wide Bay</v>
      </c>
      <c r="B20" s="179" t="str">
        <f>'QLD Oct 2022'!F14</f>
        <v>Origin Energy</v>
      </c>
      <c r="C20" s="179" t="str">
        <f>'QLD Oct 2022'!G14</f>
        <v>Business Go Variable</v>
      </c>
      <c r="D20" s="257">
        <f>365*'QLD Oct 2022'!H14/100</f>
        <v>198.59318181818179</v>
      </c>
      <c r="E20" s="258">
        <f>IF('QLD Oct 2022'!AQ14=3,0.5,IF('QLD Oct 2022'!AQ14=2,0.33,0))</f>
        <v>0.5</v>
      </c>
      <c r="F20" s="258">
        <f t="shared" si="3"/>
        <v>0.5</v>
      </c>
      <c r="G20" s="257">
        <f>IF('QLD Oct 2022'!K14="",($C$5*E20/'QLD Oct 2022'!AQ14*'QLD Oct 2022'!W14/100)*'QLD Oct 2022'!AQ14,IF($C$5*E20/'QLD Oct 2022'!AQ14&gt;='QLD Oct 2022'!L14,('QLD Oct 2022'!L14*'QLD Oct 2022'!W14/100)*'QLD Oct 2022'!AQ14,($C$5*E20/'QLD Oct 2022'!AQ14*'QLD Oct 2022'!W14/100)*'QLD Oct 2022'!AQ14))</f>
        <v>1886.3636363636365</v>
      </c>
      <c r="H20" s="257">
        <f>IF(AND('QLD Oct 2022'!L14&gt;0,'QLD Oct 2022'!M14&gt;0),IF($C$5*E20/'QLD Oct 2022'!AQ14&lt;'QLD Oct 2022'!L14,0,IF(($C$5*E20/'QLD Oct 2022'!AQ14-'QLD Oct 2022'!L14)&lt;=('QLD Oct 2022'!M14+'QLD Oct 2022'!L14),((($C$5*E20/'QLD Oct 2022'!AQ14-'QLD Oct 2022'!L14)*'QLD Oct 2022'!X14/100))*'QLD Oct 2022'!AQ14,((('QLD Oct 2022'!M14)*'QLD Oct 2022'!X14/100)*'QLD Oct 2022'!AQ14))),0)</f>
        <v>0</v>
      </c>
      <c r="I20" s="257">
        <f>IF(AND('QLD Oct 2022'!M14&gt;0,'QLD Oct 2022'!N14&gt;0),IF($C$5*E20/'QLD Oct 2022'!AQ14&lt;('QLD Oct 2022'!L14+'QLD Oct 2022'!M14),0,IF(($C$5*E20/'QLD Oct 2022'!AQ14-'QLD Oct 2022'!L14+'QLD Oct 2022'!M14)&lt;=('QLD Oct 2022'!L14+'QLD Oct 2022'!M14+'QLD Oct 2022'!N14),((($C$5*E20/'QLD Oct 2022'!AQ14-('QLD Oct 2022'!L14+'QLD Oct 2022'!M14))*'QLD Oct 2022'!Y14/100))*'QLD Oct 2022'!AQ14,('QLD Oct 2022'!N14*'QLD Oct 2022'!Y14/100)*'QLD Oct 2022'!AQ14)),0)</f>
        <v>0</v>
      </c>
      <c r="J20" s="257">
        <f>IF(AND('QLD Oct 2022'!N14&gt;0,'QLD Oct 2022'!O14&gt;0),IF($C$5*E20/'QLD Oct 2022'!AQ14&lt;('QLD Oct 2022'!L14+'QLD Oct 2022'!M14+'QLD Oct 2022'!N14),0,IF(($C$5*E20/'QLD Oct 2022'!AQ14-'QLD Oct 2022'!L14+'QLD Oct 2022'!M14+'QLD Oct 2022'!N14)&lt;=('QLD Oct 2022'!L14+'QLD Oct 2022'!M14+'QLD Oct 2022'!N14+'QLD Oct 2022'!O14),(($C$5*E20/'QLD Oct 2022'!AQ14-('QLD Oct 2022'!L14+'QLD Oct 2022'!M14+'QLD Oct 2022'!N14))*'QLD Oct 2022'!Z14/100)*'QLD Oct 2022'!AQ14,('QLD Oct 2022'!O14*'QLD Oct 2022'!Z14/100)*'QLD Oct 2022'!AQ14)),0)</f>
        <v>0</v>
      </c>
      <c r="K20" s="257">
        <f>IF(AND('QLD Oct 2022'!O14&gt;0,'QLD Oct 2022'!P14&gt;0),IF($C$5*E20/'QLD Oct 2022'!AQ14&lt;('QLD Oct 2022'!L14+'QLD Oct 2022'!M14+'QLD Oct 2022'!N14+'QLD Oct 2022'!O14),0,IF(($C$5*E20/'QLD Oct 2022'!AQ14-'QLD Oct 2022'!L14+'QLD Oct 2022'!M14+'QLD Oct 2022'!N14+'QLD Oct 2022'!O14)&lt;=('QLD Oct 2022'!L14+'QLD Oct 2022'!M14+'QLD Oct 2022'!N14+'QLD Oct 2022'!O14+'QLD Oct 2022'!P14),(($C$5*E20/'QLD Oct 2022'!AQ14-('QLD Oct 2022'!L14+'QLD Oct 2022'!M14+'QLD Oct 2022'!N14+'QLD Oct 2022'!O14))*'QLD Oct 2022'!AA14/100)*'QLD Oct 2022'!AQ14,('QLD Oct 2022'!P14*'QLD Oct 2022'!AA14/100)*'QLD Oct 2022'!AQ14)),0)</f>
        <v>0</v>
      </c>
      <c r="L20" s="257">
        <f>IF(AND('QLD Oct 2022'!P14&gt;0,'QLD Oct 2022'!O14&gt;0),IF(($C$5*E20/'QLD Oct 2022'!AQ14&lt;SUM('QLD Oct 2022'!L14:P14)),(0),($C$5*E20/'QLD Oct 2022'!AQ14-SUM('QLD Oct 2022'!L14:P14))*'QLD Oct 2022'!AB14/100)* 'QLD Oct 2022'!AQ14,IF(AND('QLD Oct 2022'!O14&gt;0,'QLD Oct 2022'!P14=""),IF(($C$5*E20/'QLD Oct 2022'!AQ14&lt; SUM('QLD Oct 2022'!L14:O14)),(0),($C$5*E20/'QLD Oct 2022'!AQ14-SUM('QLD Oct 2022'!L14:O14))*'QLD Oct 2022'!AA14/100)* 'QLD Oct 2022'!AQ14,IF(AND('QLD Oct 2022'!N14&gt;0,'QLD Oct 2022'!O14=""),IF(($C$5*E20/'QLD Oct 2022'!AQ14&lt; SUM('QLD Oct 2022'!L14:N14)),(0),($C$5*E20/'QLD Oct 2022'!AQ14-SUM('QLD Oct 2022'!L14:N14))*'QLD Oct 2022'!Z14/100)* 'QLD Oct 2022'!AQ14,IF(AND('QLD Oct 2022'!M14&gt;0,'QLD Oct 2022'!N14=""),IF(($C$5*E20/'QLD Oct 2022'!AQ14&lt;'QLD Oct 2022'!M14+'QLD Oct 2022'!L14),(0),(($C$5*E20/'QLD Oct 2022'!AQ14-('QLD Oct 2022'!M14+'QLD Oct 2022'!L14))*'QLD Oct 2022'!Y14/100))*'QLD Oct 2022'!AQ14,IF(AND('QLD Oct 2022'!L14&gt;0,'QLD Oct 2022'!M14=""&gt;0),IF(($C$5*E20/'QLD Oct 2022'!AQ14&lt;'QLD Oct 2022'!L14),(0),($C$5*E20/'QLD Oct 2022'!AQ14-'QLD Oct 2022'!L14)*'QLD Oct 2022'!X14/100)*'QLD Oct 2022'!AQ14,0)))))</f>
        <v>0</v>
      </c>
      <c r="M20" s="257">
        <f>IF('QLD Oct 2022'!K14="",($C$5*F20/'QLD Oct 2022'!AR14*'QLD Oct 2022'!AC14/100)*'QLD Oct 2022'!AR14,IF($C$5*F20/'QLD Oct 2022'!AR14&gt;='QLD Oct 2022'!L14,('QLD Oct 2022'!L14*'QLD Oct 2022'!AC14/100)*'QLD Oct 2022'!AR14,($C$5*F20/'QLD Oct 2022'!AR14*'QLD Oct 2022'!AC14/100)*'QLD Oct 2022'!AR14))</f>
        <v>1886.3636363636365</v>
      </c>
      <c r="N20" s="257">
        <f>IF(AND('QLD Oct 2022'!L14&gt;0,'QLD Oct 2022'!M14&gt;0),IF($C$5*F20/'QLD Oct 2022'!AR14&lt;'QLD Oct 2022'!L14,0,IF(($C$5*F20/'QLD Oct 2022'!AR14-'QLD Oct 2022'!L14)&lt;=('QLD Oct 2022'!M14+'QLD Oct 2022'!L14),((($C$5*F20/'QLD Oct 2022'!AR14-'QLD Oct 2022'!L14)*'QLD Oct 2022'!AD14/100))*'QLD Oct 2022'!AR14,((('QLD Oct 2022'!M14)*'QLD Oct 2022'!AD14/100)*'QLD Oct 2022'!AR14))),0)</f>
        <v>0</v>
      </c>
      <c r="O20" s="257">
        <f>IF(AND('QLD Oct 2022'!M14&gt;0,'QLD Oct 2022'!N14&gt;0),IF($C$5*F20/'QLD Oct 2022'!AR14&lt;('QLD Oct 2022'!L14+'QLD Oct 2022'!M14),0,IF(($C$5*F20/'QLD Oct 2022'!AR14-'QLD Oct 2022'!L14+'QLD Oct 2022'!M14)&lt;=('QLD Oct 2022'!L14+'QLD Oct 2022'!M14+'QLD Oct 2022'!N14),((($C$5*F20/'QLD Oct 2022'!AR14-('QLD Oct 2022'!L14+'QLD Oct 2022'!M14))*'QLD Oct 2022'!AE14/100))*'QLD Oct 2022'!AR14,('QLD Oct 2022'!N14*'QLD Oct 2022'!AE14/100)*'QLD Oct 2022'!AR14)),0)</f>
        <v>0</v>
      </c>
      <c r="P20" s="257">
        <f>IF(AND('QLD Oct 2022'!N14&gt;0,'QLD Oct 2022'!O14&gt;0),IF($C$5*F20/'QLD Oct 2022'!AR14&lt;('QLD Oct 2022'!L14+'QLD Oct 2022'!M14+'QLD Oct 2022'!N14),0,IF(($C$5*F20/'QLD Oct 2022'!AR14-'QLD Oct 2022'!L14+'QLD Oct 2022'!M14+'QLD Oct 2022'!N14)&lt;=('QLD Oct 2022'!L14+'QLD Oct 2022'!M14+'QLD Oct 2022'!N14+'QLD Oct 2022'!O14),(($C$5*F20/'QLD Oct 2022'!AR14-('QLD Oct 2022'!L14+'QLD Oct 2022'!M14+'QLD Oct 2022'!N14))*'QLD Oct 2022'!AF14/100)*'QLD Oct 2022'!AR14,('QLD Oct 2022'!O14*'QLD Oct 2022'!AF14/100)*'QLD Oct 2022'!AR14)),0)</f>
        <v>0</v>
      </c>
      <c r="Q20" s="257">
        <f>IF(AND('QLD Oct 2022'!P14&gt;0,'QLD Oct 2022'!P14&gt;0),IF($C$5*F20/'QLD Oct 2022'!AR14&lt;('QLD Oct 2022'!L14+'QLD Oct 2022'!M14+'QLD Oct 2022'!N14+'QLD Oct 2022'!O14),0,IF(($C$5*F20/'QLD Oct 2022'!AR14-'QLD Oct 2022'!L14+'QLD Oct 2022'!M14+'QLD Oct 2022'!N14+'QLD Oct 2022'!O14)&lt;=('QLD Oct 2022'!L14+'QLD Oct 2022'!M14+'QLD Oct 2022'!N14+'QLD Oct 2022'!O14+'QLD Oct 2022'!P14),(($C$5*F20/'QLD Oct 2022'!AR14-('QLD Oct 2022'!L14+'QLD Oct 2022'!M14+'QLD Oct 2022'!N14+'QLD Oct 2022'!O14))*'QLD Oct 2022'!AG14/100)*'QLD Oct 2022'!AR14,('QLD Oct 2022'!P14*'QLD Oct 2022'!AG14/100)*'QLD Oct 2022'!AR14)),0)</f>
        <v>0</v>
      </c>
      <c r="R20" s="257">
        <f>IF(AND('QLD Oct 2022'!P14&gt;0,'QLD Oct 2022'!O14&gt;0),IF(($C$5*F20/'QLD Oct 2022'!AR14&lt;SUM('QLD Oct 2022'!L14:P14)),(0),($C$5*F20/'QLD Oct 2022'!AR14-SUM('QLD Oct 2022'!L14:P14))*'QLD Oct 2022'!AB14/100)* 'QLD Oct 2022'!AR14,IF(AND('QLD Oct 2022'!O14&gt;0,'QLD Oct 2022'!P14=""),IF(($C$5*F20/'QLD Oct 2022'!AR14&lt; SUM('QLD Oct 2022'!L14:O14)),(0),($C$5*F20/'QLD Oct 2022'!AR14-SUM('QLD Oct 2022'!L14:O14))*'QLD Oct 2022'!AG14/100)* 'QLD Oct 2022'!AR14,IF(AND('QLD Oct 2022'!N14&gt;0,'QLD Oct 2022'!O14=""),IF(($C$5*F20/'QLD Oct 2022'!AR14&lt; SUM('QLD Oct 2022'!L14:N14)),(0),($C$5*F20/'QLD Oct 2022'!AR14-SUM('QLD Oct 2022'!L14:N14))*'QLD Oct 2022'!AF14/100)* 'QLD Oct 2022'!AR14,IF(AND('QLD Oct 2022'!M14&gt;0,'QLD Oct 2022'!N14=""),IF(($C$5*F20/'QLD Oct 2022'!AR14&lt;'QLD Oct 2022'!M14+'QLD Oct 2022'!L14),(0),(($C$5*F20/'QLD Oct 2022'!AR14-('QLD Oct 2022'!M14+'QLD Oct 2022'!L14))*'QLD Oct 2022'!AE14/100))*'QLD Oct 2022'!AR14,IF(AND('QLD Oct 2022'!L14&gt;0,'QLD Oct 2022'!M14=""&gt;0),IF(($C$5*F20/'QLD Oct 2022'!AR14&lt;'QLD Oct 2022'!L14),(0),($C$5*F20/'QLD Oct 2022'!AR14-'QLD Oct 2022'!L14)*'QLD Oct 2022'!AD14/100)*'QLD Oct 2022'!AR14,0)))))</f>
        <v>0</v>
      </c>
      <c r="S20" s="168">
        <f t="shared" si="4"/>
        <v>3772.727272727273</v>
      </c>
      <c r="T20" s="170">
        <f t="shared" si="5"/>
        <v>3971.3204545454546</v>
      </c>
      <c r="U20" s="259">
        <f t="shared" si="6"/>
        <v>4368.4525000000003</v>
      </c>
      <c r="V20" s="63">
        <f>'QLD Oct 2022'!AT14</f>
        <v>0</v>
      </c>
      <c r="W20" s="63">
        <f>'QLD Oct 2022'!AU14</f>
        <v>0</v>
      </c>
      <c r="X20" s="63">
        <f>'QLD Oct 2022'!AV14</f>
        <v>0</v>
      </c>
      <c r="Y20" s="63">
        <f>'QLD Oct 2022'!AW14</f>
        <v>0</v>
      </c>
      <c r="Z20" s="260" t="str">
        <f t="shared" si="7"/>
        <v>No discount</v>
      </c>
      <c r="AA20" s="260" t="str">
        <f t="shared" si="8"/>
        <v>Inclusive</v>
      </c>
      <c r="AB20" s="170">
        <f t="shared" si="0"/>
        <v>3971.3204545454546</v>
      </c>
      <c r="AC20" s="170">
        <f t="shared" si="1"/>
        <v>3971.3204545454546</v>
      </c>
      <c r="AD20" s="259">
        <f t="shared" si="2"/>
        <v>4368.4525000000003</v>
      </c>
      <c r="AE20" s="259">
        <f t="shared" si="2"/>
        <v>4368.4525000000003</v>
      </c>
      <c r="AF20" s="261">
        <f>'QLD Oct 2022'!BF14</f>
        <v>0</v>
      </c>
      <c r="AG20" s="104" t="str">
        <f>'QLD Oct 2022'!BG14</f>
        <v>n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</row>
    <row r="21" spans="1:48" ht="20" customHeight="1" thickBot="1" x14ac:dyDescent="0.25">
      <c r="A21" s="318"/>
      <c r="B21" s="182" t="str">
        <f>'QLD Oct 2022'!F15</f>
        <v>Covau</v>
      </c>
      <c r="C21" s="182" t="str">
        <f>'QLD Oct 2022'!G15</f>
        <v>Freedom</v>
      </c>
      <c r="D21" s="280">
        <f>365*'QLD Oct 2022'!H15/100</f>
        <v>287.8190909090909</v>
      </c>
      <c r="E21" s="281">
        <f>IF('QLD Oct 2022'!AQ15=3,0.5,IF('QLD Oct 2022'!AQ15=2,0.33,0))</f>
        <v>0.5</v>
      </c>
      <c r="F21" s="281">
        <f t="shared" si="3"/>
        <v>0.5</v>
      </c>
      <c r="G21" s="280">
        <f>IF('QLD Oct 2022'!K15="",($C$5*E21/'QLD Oct 2022'!AQ15*'QLD Oct 2022'!W15/100)*'QLD Oct 2022'!AQ15,IF($C$5*E21/'QLD Oct 2022'!AQ15&gt;='QLD Oct 2022'!L15,('QLD Oct 2022'!L15*'QLD Oct 2022'!W15/100)*'QLD Oct 2022'!AQ15,($C$5*E21/'QLD Oct 2022'!AQ15*'QLD Oct 2022'!W15/100)*'QLD Oct 2022'!AQ15))</f>
        <v>2323.6363636363635</v>
      </c>
      <c r="H21" s="280">
        <f>IF(AND('QLD Oct 2022'!L15&gt;0,'QLD Oct 2022'!M15&gt;0),IF($C$5*E21/'QLD Oct 2022'!AQ15&lt;'QLD Oct 2022'!L15,0,IF(($C$5*E21/'QLD Oct 2022'!AQ15-'QLD Oct 2022'!L15)&lt;=('QLD Oct 2022'!M15+'QLD Oct 2022'!L15),((($C$5*E21/'QLD Oct 2022'!AQ15-'QLD Oct 2022'!L15)*'QLD Oct 2022'!X15/100))*'QLD Oct 2022'!AQ15,((('QLD Oct 2022'!M15)*'QLD Oct 2022'!X15/100)*'QLD Oct 2022'!AQ15))),0)</f>
        <v>826.00000000000011</v>
      </c>
      <c r="I21" s="280">
        <f>IF(AND('QLD Oct 2022'!M15&gt;0,'QLD Oct 2022'!N15&gt;0),IF($C$5*E21/'QLD Oct 2022'!AQ15&lt;('QLD Oct 2022'!L15+'QLD Oct 2022'!M15),0,IF(($C$5*E21/'QLD Oct 2022'!AQ15-'QLD Oct 2022'!L15+'QLD Oct 2022'!M15)&lt;=('QLD Oct 2022'!L15+'QLD Oct 2022'!M15+'QLD Oct 2022'!N15),((($C$5*E21/'QLD Oct 2022'!AQ15-('QLD Oct 2022'!L15+'QLD Oct 2022'!M15))*'QLD Oct 2022'!Y15/100))*'QLD Oct 2022'!AQ15,('QLD Oct 2022'!N15*'QLD Oct 2022'!Y15/100)*'QLD Oct 2022'!AQ15)),0)</f>
        <v>0</v>
      </c>
      <c r="J21" s="280">
        <f>IF(AND('QLD Oct 2022'!N15&gt;0,'QLD Oct 2022'!O15&gt;0),IF($C$5*E21/'QLD Oct 2022'!AQ15&lt;('QLD Oct 2022'!L15+'QLD Oct 2022'!M15+'QLD Oct 2022'!N15),0,IF(($C$5*E21/'QLD Oct 2022'!AQ15-'QLD Oct 2022'!L15+'QLD Oct 2022'!M15+'QLD Oct 2022'!N15)&lt;=('QLD Oct 2022'!L15+'QLD Oct 2022'!M15+'QLD Oct 2022'!N15+'QLD Oct 2022'!O15),(($C$5*E21/'QLD Oct 2022'!AQ15-('QLD Oct 2022'!L15+'QLD Oct 2022'!M15+'QLD Oct 2022'!N15))*'QLD Oct 2022'!Z15/100)*'QLD Oct 2022'!AQ15,('QLD Oct 2022'!O15*'QLD Oct 2022'!Z15/100)*'QLD Oct 2022'!AQ15)),0)</f>
        <v>0</v>
      </c>
      <c r="K21" s="280">
        <f>IF(AND('QLD Oct 2022'!O15&gt;0,'QLD Oct 2022'!P15&gt;0),IF($C$5*E21/'QLD Oct 2022'!AQ15&lt;('QLD Oct 2022'!L15+'QLD Oct 2022'!M15+'QLD Oct 2022'!N15+'QLD Oct 2022'!O15),0,IF(($C$5*E21/'QLD Oct 2022'!AQ15-'QLD Oct 2022'!L15+'QLD Oct 2022'!M15+'QLD Oct 2022'!N15+'QLD Oct 2022'!O15)&lt;=('QLD Oct 2022'!L15+'QLD Oct 2022'!M15+'QLD Oct 2022'!N15+'QLD Oct 2022'!O15+'QLD Oct 2022'!P15),(($C$5*E21/'QLD Oct 2022'!AQ15-('QLD Oct 2022'!L15+'QLD Oct 2022'!M15+'QLD Oct 2022'!N15+'QLD Oct 2022'!O15))*'QLD Oct 2022'!AA15/100)*'QLD Oct 2022'!AQ15,('QLD Oct 2022'!P15*'QLD Oct 2022'!AA15/100)*'QLD Oct 2022'!AQ15)),0)</f>
        <v>0</v>
      </c>
      <c r="L21" s="280">
        <f>IF(AND('QLD Oct 2022'!P15&gt;0,'QLD Oct 2022'!O15&gt;0),IF(($C$5*E21/'QLD Oct 2022'!AQ15&lt;SUM('QLD Oct 2022'!L15:P15)),(0),($C$5*E21/'QLD Oct 2022'!AQ15-SUM('QLD Oct 2022'!L15:P15))*'QLD Oct 2022'!AB15/100)* 'QLD Oct 2022'!AQ15,IF(AND('QLD Oct 2022'!O15&gt;0,'QLD Oct 2022'!P15=""),IF(($C$5*E21/'QLD Oct 2022'!AQ15&lt; SUM('QLD Oct 2022'!L15:O15)),(0),($C$5*E21/'QLD Oct 2022'!AQ15-SUM('QLD Oct 2022'!L15:O15))*'QLD Oct 2022'!AA15/100)* 'QLD Oct 2022'!AQ15,IF(AND('QLD Oct 2022'!N15&gt;0,'QLD Oct 2022'!O15=""),IF(($C$5*E21/'QLD Oct 2022'!AQ15&lt; SUM('QLD Oct 2022'!L15:N15)),(0),($C$5*E21/'QLD Oct 2022'!AQ15-SUM('QLD Oct 2022'!L15:N15))*'QLD Oct 2022'!Z15/100)* 'QLD Oct 2022'!AQ15,IF(AND('QLD Oct 2022'!M15&gt;0,'QLD Oct 2022'!N15=""),IF(($C$5*E21/'QLD Oct 2022'!AQ15&lt;'QLD Oct 2022'!M15+'QLD Oct 2022'!L15),(0),(($C$5*E21/'QLD Oct 2022'!AQ15-('QLD Oct 2022'!M15+'QLD Oct 2022'!L15))*'QLD Oct 2022'!Y15/100))*'QLD Oct 2022'!AQ15,IF(AND('QLD Oct 2022'!L15&gt;0,'QLD Oct 2022'!M15=""&gt;0),IF(($C$5*E21/'QLD Oct 2022'!AQ15&lt;'QLD Oct 2022'!L15),(0),($C$5*E21/'QLD Oct 2022'!AQ15-'QLD Oct 2022'!L15)*'QLD Oct 2022'!X15/100)*'QLD Oct 2022'!AQ15,0)))))</f>
        <v>0</v>
      </c>
      <c r="M21" s="280">
        <f>IF('QLD Oct 2022'!K15="",($C$5*F21/'QLD Oct 2022'!AR15*'QLD Oct 2022'!AC15/100)*'QLD Oct 2022'!AR15,IF($C$5*F21/'QLD Oct 2022'!AR15&gt;='QLD Oct 2022'!L15,('QLD Oct 2022'!L15*'QLD Oct 2022'!AC15/100)*'QLD Oct 2022'!AR15,($C$5*F21/'QLD Oct 2022'!AR15*'QLD Oct 2022'!AC15/100)*'QLD Oct 2022'!AR15))</f>
        <v>2323.6363636363635</v>
      </c>
      <c r="N21" s="280">
        <f>IF(AND('QLD Oct 2022'!L15&gt;0,'QLD Oct 2022'!M15&gt;0),IF($C$5*F21/'QLD Oct 2022'!AR15&lt;'QLD Oct 2022'!L15,0,IF(($C$5*F21/'QLD Oct 2022'!AR15-'QLD Oct 2022'!L15)&lt;=('QLD Oct 2022'!M15+'QLD Oct 2022'!L15),((($C$5*F21/'QLD Oct 2022'!AR15-'QLD Oct 2022'!L15)*'QLD Oct 2022'!AD15/100))*'QLD Oct 2022'!AR15,((('QLD Oct 2022'!M15)*'QLD Oct 2022'!AD15/100)*'QLD Oct 2022'!AR15))),0)</f>
        <v>826.00000000000011</v>
      </c>
      <c r="O21" s="280">
        <f>IF(AND('QLD Oct 2022'!M15&gt;0,'QLD Oct 2022'!N15&gt;0),IF($C$5*F21/'QLD Oct 2022'!AR15&lt;('QLD Oct 2022'!L15+'QLD Oct 2022'!M15),0,IF(($C$5*F21/'QLD Oct 2022'!AR15-'QLD Oct 2022'!L15+'QLD Oct 2022'!M15)&lt;=('QLD Oct 2022'!L15+'QLD Oct 2022'!M15+'QLD Oct 2022'!N15),((($C$5*F21/'QLD Oct 2022'!AR15-('QLD Oct 2022'!L15+'QLD Oct 2022'!M15))*'QLD Oct 2022'!AE15/100))*'QLD Oct 2022'!AR15,('QLD Oct 2022'!N15*'QLD Oct 2022'!AE15/100)*'QLD Oct 2022'!AR15)),0)</f>
        <v>0</v>
      </c>
      <c r="P21" s="280">
        <f>IF(AND('QLD Oct 2022'!N15&gt;0,'QLD Oct 2022'!O15&gt;0),IF($C$5*F21/'QLD Oct 2022'!AR15&lt;('QLD Oct 2022'!L15+'QLD Oct 2022'!M15+'QLD Oct 2022'!N15),0,IF(($C$5*F21/'QLD Oct 2022'!AR15-'QLD Oct 2022'!L15+'QLD Oct 2022'!M15+'QLD Oct 2022'!N15)&lt;=('QLD Oct 2022'!L15+'QLD Oct 2022'!M15+'QLD Oct 2022'!N15+'QLD Oct 2022'!O15),(($C$5*F21/'QLD Oct 2022'!AR15-('QLD Oct 2022'!L15+'QLD Oct 2022'!M15+'QLD Oct 2022'!N15))*'QLD Oct 2022'!AF15/100)*'QLD Oct 2022'!AR15,('QLD Oct 2022'!O15*'QLD Oct 2022'!AF15/100)*'QLD Oct 2022'!AR15)),0)</f>
        <v>0</v>
      </c>
      <c r="Q21" s="280">
        <f>IF(AND('QLD Oct 2022'!P15&gt;0,'QLD Oct 2022'!P15&gt;0),IF($C$5*F21/'QLD Oct 2022'!AR15&lt;('QLD Oct 2022'!L15+'QLD Oct 2022'!M15+'QLD Oct 2022'!N15+'QLD Oct 2022'!O15),0,IF(($C$5*F21/'QLD Oct 2022'!AR15-'QLD Oct 2022'!L15+'QLD Oct 2022'!M15+'QLD Oct 2022'!N15+'QLD Oct 2022'!O15)&lt;=('QLD Oct 2022'!L15+'QLD Oct 2022'!M15+'QLD Oct 2022'!N15+'QLD Oct 2022'!O15+'QLD Oct 2022'!P15),(($C$5*F21/'QLD Oct 2022'!AR15-('QLD Oct 2022'!L15+'QLD Oct 2022'!M15+'QLD Oct 2022'!N15+'QLD Oct 2022'!O15))*'QLD Oct 2022'!AG15/100)*'QLD Oct 2022'!AR15,('QLD Oct 2022'!P15*'QLD Oct 2022'!AG15/100)*'QLD Oct 2022'!AR15)),0)</f>
        <v>0</v>
      </c>
      <c r="R21" s="280">
        <f>IF(AND('QLD Oct 2022'!P15&gt;0,'QLD Oct 2022'!O15&gt;0),IF(($C$5*F21/'QLD Oct 2022'!AR15&lt;SUM('QLD Oct 2022'!L15:P15)),(0),($C$5*F21/'QLD Oct 2022'!AR15-SUM('QLD Oct 2022'!L15:P15))*'QLD Oct 2022'!AB15/100)* 'QLD Oct 2022'!AR15,IF(AND('QLD Oct 2022'!O15&gt;0,'QLD Oct 2022'!P15=""),IF(($C$5*F21/'QLD Oct 2022'!AR15&lt; SUM('QLD Oct 2022'!L15:O15)),(0),($C$5*F21/'QLD Oct 2022'!AR15-SUM('QLD Oct 2022'!L15:O15))*'QLD Oct 2022'!AG15/100)* 'QLD Oct 2022'!AR15,IF(AND('QLD Oct 2022'!N15&gt;0,'QLD Oct 2022'!O15=""),IF(($C$5*F21/'QLD Oct 2022'!AR15&lt; SUM('QLD Oct 2022'!L15:N15)),(0),($C$5*F21/'QLD Oct 2022'!AR15-SUM('QLD Oct 2022'!L15:N15))*'QLD Oct 2022'!AF15/100)* 'QLD Oct 2022'!AR15,IF(AND('QLD Oct 2022'!M15&gt;0,'QLD Oct 2022'!N15=""),IF(($C$5*F21/'QLD Oct 2022'!AR15&lt;'QLD Oct 2022'!M15+'QLD Oct 2022'!L15),(0),(($C$5*F21/'QLD Oct 2022'!AR15-('QLD Oct 2022'!M15+'QLD Oct 2022'!L15))*'QLD Oct 2022'!AE15/100))*'QLD Oct 2022'!AR15,IF(AND('QLD Oct 2022'!L15&gt;0,'QLD Oct 2022'!M15=""&gt;0),IF(($C$5*F21/'QLD Oct 2022'!AR15&lt;'QLD Oct 2022'!L15),(0),($C$5*F21/'QLD Oct 2022'!AR15-'QLD Oct 2022'!L15)*'QLD Oct 2022'!AD15/100)*'QLD Oct 2022'!AR15,0)))))</f>
        <v>0</v>
      </c>
      <c r="S21" s="282">
        <f t="shared" ref="S21" si="14">SUM(G21:R21)</f>
        <v>6299.272727272727</v>
      </c>
      <c r="T21" s="172">
        <f t="shared" si="5"/>
        <v>6587.0918181818179</v>
      </c>
      <c r="U21" s="283">
        <f t="shared" si="6"/>
        <v>7245.8010000000004</v>
      </c>
      <c r="V21" s="121">
        <f>'QLD Oct 2022'!AT15</f>
        <v>0</v>
      </c>
      <c r="W21" s="121">
        <f>'QLD Oct 2022'!AU15</f>
        <v>15</v>
      </c>
      <c r="X21" s="121">
        <f>'QLD Oct 2022'!AV15</f>
        <v>0</v>
      </c>
      <c r="Y21" s="121">
        <f>'QLD Oct 2022'!AW15</f>
        <v>0</v>
      </c>
      <c r="Z21" s="284" t="str">
        <f t="shared" si="7"/>
        <v>Guaranteed off usage</v>
      </c>
      <c r="AA21" s="284" t="str">
        <f t="shared" si="8"/>
        <v>Exclusive</v>
      </c>
      <c r="AB21" s="172">
        <f t="shared" si="0"/>
        <v>5642.2009090909087</v>
      </c>
      <c r="AC21" s="172">
        <f t="shared" si="1"/>
        <v>5642.2009090909087</v>
      </c>
      <c r="AD21" s="283">
        <f t="shared" si="2"/>
        <v>6206.4210000000003</v>
      </c>
      <c r="AE21" s="283">
        <f t="shared" si="2"/>
        <v>6206.4210000000003</v>
      </c>
      <c r="AF21" s="285">
        <f>'QLD Oct 2022'!BF15</f>
        <v>0</v>
      </c>
      <c r="AG21" s="128" t="str">
        <f>'QLD Oct 2022'!BG15</f>
        <v>n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</row>
    <row r="22" spans="1:48" x14ac:dyDescent="0.2">
      <c r="A22" s="74"/>
      <c r="B22" s="74"/>
      <c r="C22" s="74"/>
      <c r="D22" s="74"/>
      <c r="E22" s="292"/>
      <c r="F22" s="292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x14ac:dyDescent="0.2">
      <c r="A23" s="74"/>
      <c r="B23" s="74"/>
      <c r="C23" s="74"/>
      <c r="D23" s="74"/>
      <c r="E23" s="292"/>
      <c r="F23" s="292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</row>
    <row r="24" spans="1:48" x14ac:dyDescent="0.2">
      <c r="A24" s="74"/>
      <c r="B24" s="74"/>
      <c r="C24" s="74"/>
      <c r="D24" s="74"/>
      <c r="E24" s="292"/>
      <c r="F24" s="292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</row>
    <row r="25" spans="1:48" x14ac:dyDescent="0.2">
      <c r="A25" s="74"/>
      <c r="B25" s="74"/>
      <c r="C25" s="74"/>
      <c r="D25" s="74"/>
      <c r="E25" s="292"/>
      <c r="F25" s="292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</row>
    <row r="26" spans="1:48" x14ac:dyDescent="0.2">
      <c r="A26" s="74"/>
      <c r="B26" s="74"/>
      <c r="C26" s="74"/>
      <c r="D26" s="74"/>
      <c r="E26" s="292"/>
      <c r="F26" s="292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x14ac:dyDescent="0.2">
      <c r="A27" s="74"/>
      <c r="B27" s="74"/>
      <c r="C27" s="74"/>
      <c r="D27" s="74"/>
      <c r="E27" s="292"/>
      <c r="F27" s="292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</row>
    <row r="28" spans="1:48" x14ac:dyDescent="0.2">
      <c r="A28" s="74"/>
      <c r="B28" s="74"/>
      <c r="C28" s="74"/>
      <c r="D28" s="74"/>
      <c r="E28" s="292"/>
      <c r="F28" s="292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</row>
    <row r="29" spans="1:48" x14ac:dyDescent="0.2">
      <c r="A29" s="74"/>
      <c r="B29" s="74"/>
      <c r="C29" s="74"/>
      <c r="D29" s="74"/>
      <c r="E29" s="292"/>
      <c r="F29" s="292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</row>
    <row r="30" spans="1:48" x14ac:dyDescent="0.2">
      <c r="A30" s="74"/>
      <c r="B30" s="74"/>
      <c r="C30" s="74"/>
      <c r="D30" s="74"/>
      <c r="E30" s="292"/>
      <c r="F30" s="292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</row>
    <row r="31" spans="1:48" x14ac:dyDescent="0.2">
      <c r="A31" s="74"/>
      <c r="B31" s="74"/>
      <c r="C31" s="74"/>
      <c r="D31" s="74"/>
      <c r="E31" s="292"/>
      <c r="F31" s="292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1:48" x14ac:dyDescent="0.2">
      <c r="A32" s="74"/>
      <c r="B32" s="74"/>
      <c r="C32" s="74"/>
      <c r="D32" s="74"/>
      <c r="E32" s="292"/>
      <c r="F32" s="292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1:48" x14ac:dyDescent="0.2">
      <c r="A33" s="74"/>
      <c r="B33" s="74"/>
      <c r="C33" s="74"/>
      <c r="D33" s="74"/>
      <c r="E33" s="292"/>
      <c r="F33" s="292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</row>
    <row r="34" spans="1:48" x14ac:dyDescent="0.2">
      <c r="A34" s="74"/>
      <c r="B34" s="74"/>
      <c r="C34" s="74"/>
      <c r="D34" s="74"/>
      <c r="E34" s="292"/>
      <c r="F34" s="292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</row>
    <row r="35" spans="1:48" x14ac:dyDescent="0.2">
      <c r="A35" s="74"/>
      <c r="B35" s="74"/>
      <c r="C35" s="74"/>
      <c r="D35" s="74"/>
      <c r="E35" s="292"/>
      <c r="F35" s="29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</row>
    <row r="36" spans="1:48" x14ac:dyDescent="0.2">
      <c r="A36" s="74"/>
      <c r="B36" s="74"/>
      <c r="C36" s="74"/>
      <c r="D36" s="74"/>
      <c r="E36" s="292"/>
      <c r="F36" s="292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</row>
    <row r="37" spans="1:48" x14ac:dyDescent="0.2">
      <c r="A37" s="74"/>
      <c r="B37" s="74"/>
      <c r="C37" s="74"/>
      <c r="D37" s="74"/>
      <c r="E37" s="292"/>
      <c r="F37" s="292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x14ac:dyDescent="0.2">
      <c r="A38" s="74"/>
      <c r="B38" s="74"/>
      <c r="C38" s="74"/>
      <c r="D38" s="74"/>
      <c r="E38" s="292"/>
      <c r="F38" s="292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</row>
    <row r="39" spans="1:48" x14ac:dyDescent="0.2">
      <c r="A39" s="74"/>
      <c r="B39" s="74"/>
      <c r="C39" s="74"/>
      <c r="D39" s="74"/>
      <c r="E39" s="292"/>
      <c r="F39" s="292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1:48" x14ac:dyDescent="0.2">
      <c r="A40" s="74"/>
      <c r="B40" s="74"/>
      <c r="C40" s="74"/>
      <c r="D40" s="74"/>
      <c r="E40" s="292"/>
      <c r="F40" s="292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</row>
    <row r="41" spans="1:48" x14ac:dyDescent="0.2">
      <c r="A41" s="74"/>
      <c r="B41" s="74"/>
      <c r="C41" s="74"/>
      <c r="D41" s="74"/>
      <c r="E41" s="292"/>
      <c r="F41" s="292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</row>
    <row r="42" spans="1:48" x14ac:dyDescent="0.2">
      <c r="A42" s="74"/>
      <c r="B42" s="74"/>
      <c r="C42" s="74"/>
      <c r="D42" s="74"/>
      <c r="E42" s="292"/>
      <c r="F42" s="292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</row>
    <row r="43" spans="1:48" x14ac:dyDescent="0.2">
      <c r="A43" s="74"/>
      <c r="B43" s="74"/>
      <c r="C43" s="74"/>
      <c r="D43" s="74"/>
      <c r="E43" s="292"/>
      <c r="F43" s="292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</row>
    <row r="44" spans="1:48" x14ac:dyDescent="0.2">
      <c r="A44" s="74"/>
      <c r="B44" s="74"/>
      <c r="C44" s="74"/>
      <c r="D44" s="74"/>
      <c r="E44" s="292"/>
      <c r="F44" s="292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</row>
    <row r="45" spans="1:48" x14ac:dyDescent="0.2">
      <c r="A45" s="74"/>
      <c r="B45" s="74"/>
      <c r="C45" s="74"/>
      <c r="D45" s="74"/>
      <c r="E45" s="292"/>
      <c r="F45" s="292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</row>
    <row r="46" spans="1:48" x14ac:dyDescent="0.2">
      <c r="A46" s="74"/>
      <c r="B46" s="74"/>
      <c r="C46" s="74"/>
      <c r="D46" s="74"/>
      <c r="E46" s="292"/>
      <c r="F46" s="292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</row>
    <row r="47" spans="1:48" x14ac:dyDescent="0.2">
      <c r="A47" s="74"/>
      <c r="B47" s="74"/>
      <c r="C47" s="74"/>
      <c r="D47" s="74"/>
      <c r="E47" s="292"/>
      <c r="F47" s="292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</row>
    <row r="48" spans="1:48" x14ac:dyDescent="0.2">
      <c r="A48" s="74"/>
      <c r="B48" s="74"/>
      <c r="C48" s="74"/>
      <c r="D48" s="74"/>
      <c r="E48" s="292"/>
      <c r="F48" s="292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</row>
    <row r="49" spans="1:48" x14ac:dyDescent="0.2">
      <c r="A49" s="74"/>
      <c r="B49" s="74"/>
      <c r="C49" s="74"/>
      <c r="D49" s="74"/>
      <c r="E49" s="292"/>
      <c r="F49" s="29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</row>
    <row r="50" spans="1:48" x14ac:dyDescent="0.2">
      <c r="A50" s="74"/>
      <c r="B50" s="74"/>
      <c r="C50" s="74"/>
      <c r="D50" s="74"/>
      <c r="E50" s="292"/>
      <c r="F50" s="292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</row>
    <row r="51" spans="1:48" x14ac:dyDescent="0.2">
      <c r="A51" s="74"/>
      <c r="B51" s="74"/>
      <c r="C51" s="74"/>
      <c r="D51" s="74"/>
      <c r="E51" s="292"/>
      <c r="F51" s="292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</row>
    <row r="52" spans="1:48" x14ac:dyDescent="0.2">
      <c r="A52" s="74"/>
      <c r="B52" s="74"/>
      <c r="C52" s="74"/>
      <c r="D52" s="74"/>
      <c r="E52" s="292"/>
      <c r="F52" s="292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</row>
    <row r="53" spans="1:48" x14ac:dyDescent="0.2">
      <c r="A53" s="74"/>
      <c r="B53" s="74"/>
      <c r="C53" s="74"/>
      <c r="D53" s="74"/>
      <c r="E53" s="292"/>
      <c r="F53" s="292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x14ac:dyDescent="0.2">
      <c r="A54" s="74"/>
      <c r="B54" s="74"/>
      <c r="C54" s="74"/>
      <c r="D54" s="74"/>
      <c r="E54" s="292"/>
      <c r="F54" s="292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</row>
    <row r="55" spans="1:48" x14ac:dyDescent="0.2">
      <c r="A55" s="74"/>
      <c r="B55" s="74"/>
      <c r="C55" s="74"/>
      <c r="D55" s="74"/>
      <c r="E55" s="292"/>
      <c r="F55" s="292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</row>
    <row r="56" spans="1:48" x14ac:dyDescent="0.2">
      <c r="A56" s="74"/>
      <c r="B56" s="74"/>
      <c r="C56" s="74"/>
      <c r="D56" s="74"/>
      <c r="E56" s="292"/>
      <c r="F56" s="292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</row>
    <row r="57" spans="1:48" x14ac:dyDescent="0.2">
      <c r="A57" s="74"/>
      <c r="B57" s="74"/>
      <c r="C57" s="74"/>
      <c r="D57" s="74"/>
      <c r="E57" s="292"/>
      <c r="F57" s="292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</row>
    <row r="58" spans="1:48" x14ac:dyDescent="0.2">
      <c r="A58" s="74"/>
      <c r="B58" s="74"/>
      <c r="C58" s="74"/>
      <c r="D58" s="74"/>
      <c r="E58" s="292"/>
      <c r="F58" s="292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</row>
    <row r="59" spans="1:48" x14ac:dyDescent="0.2">
      <c r="A59" s="74"/>
      <c r="B59" s="74"/>
      <c r="C59" s="74"/>
      <c r="D59" s="74"/>
      <c r="E59" s="292"/>
      <c r="F59" s="292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</row>
  </sheetData>
  <sheetProtection algorithmName="SHA-512" hashValue="u0aBw9H2DAn9LH1R58p63azYXw9Mxm+RmBBfDFFu1y5TQjcd01+DZR4tvoxZk8TJ5y7ZctF1pX9ljNcSKkhwHA==" saltValue="pmV+FhnpHKYHalmcrhswug==" spinCount="100000" sheet="1" objects="1" scenarios="1"/>
  <mergeCells count="4">
    <mergeCell ref="A18:A19"/>
    <mergeCell ref="A20:A21"/>
    <mergeCell ref="A8:A12"/>
    <mergeCell ref="A13:A17"/>
  </mergeCells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95E8-80EA-1D4F-A8B0-2AC48E01C1B1}">
  <sheetPr codeName="Sheet27">
    <tabColor theme="4" tint="0.79998168889431442"/>
  </sheetPr>
  <dimension ref="A1:AV61"/>
  <sheetViews>
    <sheetView zoomScale="90" zoomScaleNormal="90" workbookViewId="0">
      <selection activeCell="AE22" sqref="AE22:AE23"/>
    </sheetView>
  </sheetViews>
  <sheetFormatPr baseColWidth="10" defaultRowHeight="15" x14ac:dyDescent="0.2"/>
  <cols>
    <col min="1" max="1" width="23.1640625" customWidth="1"/>
    <col min="2" max="2" width="15.33203125" bestFit="1" customWidth="1"/>
    <col min="3" max="3" width="23.33203125" bestFit="1" customWidth="1"/>
    <col min="4" max="4" width="14.1640625" customWidth="1"/>
    <col min="5" max="6" width="14.1640625" hidden="1" customWidth="1"/>
    <col min="7" max="18" width="14.1640625" customWidth="1"/>
    <col min="19" max="20" width="14.1640625" hidden="1" customWidth="1"/>
    <col min="21" max="25" width="14.1640625" customWidth="1"/>
    <col min="26" max="29" width="14.1640625" hidden="1" customWidth="1"/>
    <col min="30" max="43" width="14.1640625" customWidth="1"/>
    <col min="44" max="148" width="12.5" customWidth="1"/>
  </cols>
  <sheetData>
    <row r="1" spans="1:48" x14ac:dyDescent="0.2">
      <c r="A1" s="68" t="s">
        <v>38</v>
      </c>
      <c r="B1" s="68"/>
      <c r="C1" s="68"/>
      <c r="D1" s="68"/>
      <c r="E1" s="289"/>
      <c r="F1" s="289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x14ac:dyDescent="0.2">
      <c r="A2" s="70" t="s">
        <v>72</v>
      </c>
      <c r="B2" s="68"/>
      <c r="C2" s="68"/>
      <c r="D2" s="68"/>
      <c r="E2" s="289"/>
      <c r="F2" s="289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</row>
    <row r="3" spans="1:48" ht="16" thickBot="1" x14ac:dyDescent="0.25">
      <c r="A3" s="68"/>
      <c r="B3" s="71"/>
      <c r="C3" s="68"/>
      <c r="D3" s="68"/>
      <c r="E3" s="289"/>
      <c r="F3" s="289"/>
      <c r="G3" s="68"/>
      <c r="H3" s="68"/>
      <c r="I3" s="68"/>
      <c r="J3" s="71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</row>
    <row r="4" spans="1: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</row>
    <row r="5" spans="1: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</row>
    <row r="6" spans="1:48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76" x14ac:dyDescent="0.2">
      <c r="A7" s="209" t="s">
        <v>41</v>
      </c>
      <c r="B7" s="91" t="s">
        <v>96</v>
      </c>
      <c r="C7" s="91" t="s">
        <v>97</v>
      </c>
      <c r="D7" s="263" t="s">
        <v>8</v>
      </c>
      <c r="E7" s="264" t="s">
        <v>179</v>
      </c>
      <c r="F7" s="264" t="s">
        <v>180</v>
      </c>
      <c r="G7" s="263" t="s">
        <v>9</v>
      </c>
      <c r="H7" s="263" t="s">
        <v>10</v>
      </c>
      <c r="I7" s="263" t="s">
        <v>11</v>
      </c>
      <c r="J7" s="263" t="s">
        <v>12</v>
      </c>
      <c r="K7" s="263" t="s">
        <v>13</v>
      </c>
      <c r="L7" s="263" t="s">
        <v>14</v>
      </c>
      <c r="M7" s="263" t="s">
        <v>15</v>
      </c>
      <c r="N7" s="263" t="s">
        <v>16</v>
      </c>
      <c r="O7" s="263" t="s">
        <v>98</v>
      </c>
      <c r="P7" s="263" t="s">
        <v>99</v>
      </c>
      <c r="Q7" s="263" t="s">
        <v>66</v>
      </c>
      <c r="R7" s="263" t="s">
        <v>67</v>
      </c>
      <c r="S7" s="264" t="s">
        <v>181</v>
      </c>
      <c r="T7" s="265" t="s">
        <v>182</v>
      </c>
      <c r="U7" s="266" t="s">
        <v>183</v>
      </c>
      <c r="V7" s="267" t="s">
        <v>101</v>
      </c>
      <c r="W7" s="267" t="s">
        <v>102</v>
      </c>
      <c r="X7" s="267" t="s">
        <v>103</v>
      </c>
      <c r="Y7" s="267" t="s">
        <v>104</v>
      </c>
      <c r="Z7" s="268" t="s">
        <v>184</v>
      </c>
      <c r="AA7" s="268" t="s">
        <v>185</v>
      </c>
      <c r="AB7" s="269" t="s">
        <v>69</v>
      </c>
      <c r="AC7" s="269" t="s">
        <v>70</v>
      </c>
      <c r="AD7" s="270" t="s">
        <v>36</v>
      </c>
      <c r="AE7" s="270" t="s">
        <v>37</v>
      </c>
      <c r="AF7" s="271" t="s">
        <v>107</v>
      </c>
      <c r="AG7" s="272" t="s">
        <v>71</v>
      </c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</row>
    <row r="8" spans="1:48" ht="20" customHeight="1" x14ac:dyDescent="0.2">
      <c r="A8" s="313" t="str">
        <f>'QLD Apr 2022'!D2</f>
        <v>APT Brisbane South</v>
      </c>
      <c r="B8" s="179" t="str">
        <f>'QLD Apr 2022'!F2</f>
        <v>AGL</v>
      </c>
      <c r="C8" s="262" t="str">
        <f>'QLD Apr 2022'!G2</f>
        <v>Business Value Saver</v>
      </c>
      <c r="D8" s="257">
        <f>365*'QLD Apr 2022'!H2/100</f>
        <v>466.43681818181807</v>
      </c>
      <c r="E8" s="258">
        <f>IF('QLD Apr 2022'!AQ2=3,0.5,IF('QLD Apr 2022'!AQ2=2,0.33,0))</f>
        <v>0.5</v>
      </c>
      <c r="F8" s="258">
        <f>1-E8</f>
        <v>0.5</v>
      </c>
      <c r="G8" s="257">
        <f>IF('QLD Apr 2022'!K2="",($C$5*E8/'QLD Apr 2022'!AQ2*'QLD Apr 2022'!W2/100)*'QLD Apr 2022'!AQ2,IF($C$5*E8/'QLD Apr 2022'!AQ2&gt;='QLD Apr 2022'!L2,('QLD Apr 2022'!L2*'QLD Apr 2022'!W2/100)*'QLD Apr 2022'!AQ2,($C$5*E8/'QLD Apr 2022'!AQ2*'QLD Apr 2022'!W2/100)*'QLD Apr 2022'!AQ2))</f>
        <v>1222.727272727273</v>
      </c>
      <c r="H8" s="257">
        <f>IF(AND('QLD Apr 2022'!L2&gt;0,'QLD Apr 2022'!M2&gt;0),IF($C$5*E8/'QLD Apr 2022'!AQ2&lt;'QLD Apr 2022'!L2,0,IF(($C$5*E8/'QLD Apr 2022'!AQ2-'QLD Apr 2022'!L2)&lt;=('QLD Apr 2022'!M2+'QLD Apr 2022'!L2),((($C$5*E8/'QLD Apr 2022'!AQ2-'QLD Apr 2022'!L2)*'QLD Apr 2022'!X2/100))*'QLD Apr 2022'!AQ2,((('QLD Apr 2022'!M2)*'QLD Apr 2022'!X2/100)*'QLD Apr 2022'!AQ2))),0)</f>
        <v>0</v>
      </c>
      <c r="I8" s="257">
        <f>IF(AND('QLD Apr 2022'!M2&gt;0,'QLD Apr 2022'!N2&gt;0),IF($C$5*E8/'QLD Apr 2022'!AQ2&lt;('QLD Apr 2022'!L2+'QLD Apr 2022'!M2),0,IF(($C$5*E8/'QLD Apr 2022'!AQ2-'QLD Apr 2022'!L2+'QLD Apr 2022'!M2)&lt;=('QLD Apr 2022'!L2+'QLD Apr 2022'!M2+'QLD Apr 2022'!N2),((($C$5*E8/'QLD Apr 2022'!AQ2-('QLD Apr 2022'!L2+'QLD Apr 2022'!M2))*'QLD Apr 2022'!Y2/100))*'QLD Apr 2022'!AQ2,('QLD Apr 2022'!N2*'QLD Apr 2022'!Y2/100)*'QLD Apr 2022'!AQ2)),0)</f>
        <v>0</v>
      </c>
      <c r="J8" s="257">
        <f>IF(AND('QLD Apr 2022'!N2&gt;0,'QLD Apr 2022'!O2&gt;0),IF($C$5*E8/'QLD Apr 2022'!AQ2&lt;('QLD Apr 2022'!L2+'QLD Apr 2022'!M2+'QLD Apr 2022'!N2),0,IF(($C$5*E8/'QLD Apr 2022'!AQ2-'QLD Apr 2022'!L2+'QLD Apr 2022'!M2+'QLD Apr 2022'!N2)&lt;=('QLD Apr 2022'!L2+'QLD Apr 2022'!M2+'QLD Apr 2022'!N2+'QLD Apr 2022'!O2),(($C$5*E8/'QLD Apr 2022'!AQ2-('QLD Apr 2022'!L2+'QLD Apr 2022'!M2+'QLD Apr 2022'!N2))*'QLD Apr 2022'!Z2/100)*'QLD Apr 2022'!AQ2,('QLD Apr 2022'!O2*'QLD Apr 2022'!Z2/100)*'QLD Apr 2022'!AQ2)),0)</f>
        <v>0</v>
      </c>
      <c r="K8" s="257">
        <f>IF(AND('QLD Apr 2022'!O2&gt;0,'QLD Apr 2022'!P2&gt;0),IF($C$5*E8/'QLD Apr 2022'!AQ2&lt;('QLD Apr 2022'!L2+'QLD Apr 2022'!M2+'QLD Apr 2022'!N2+'QLD Apr 2022'!O2),0,IF(($C$5*E8/'QLD Apr 2022'!AQ2-'QLD Apr 2022'!L2+'QLD Apr 2022'!M2+'QLD Apr 2022'!N2+'QLD Apr 2022'!O2)&lt;=('QLD Apr 2022'!L2+'QLD Apr 2022'!M2+'QLD Apr 2022'!N2+'QLD Apr 2022'!O2+'QLD Apr 2022'!P2),(($C$5*E8/'QLD Apr 2022'!AQ2-('QLD Apr 2022'!L2+'QLD Apr 2022'!M2+'QLD Apr 2022'!N2+'QLD Apr 2022'!O2))*'QLD Apr 2022'!AA2/100)*'QLD Apr 2022'!AQ2,('QLD Apr 2022'!P2*'QLD Apr 2022'!AA2/100)*'QLD Apr 2022'!AQ2)),0)</f>
        <v>0</v>
      </c>
      <c r="L8" s="257">
        <f>IF(AND('QLD Apr 2022'!P2&gt;0,'QLD Apr 2022'!O2&gt;0),IF(($C$5*E8/'QLD Apr 2022'!AQ2&lt;SUM('QLD Apr 2022'!L2:P2)),(0),($C$5*E8/'QLD Apr 2022'!AQ2-SUM('QLD Apr 2022'!L2:P2))*'QLD Apr 2022'!AB2/100)* 'QLD Apr 2022'!AQ2,IF(AND('QLD Apr 2022'!O2&gt;0,'QLD Apr 2022'!P2=""),IF(($C$5*E8/'QLD Apr 2022'!AQ2&lt; SUM('QLD Apr 2022'!L2:O2)),(0),($C$5*E8/'QLD Apr 2022'!AQ2-SUM('QLD Apr 2022'!L2:O2))*'QLD Apr 2022'!AA2/100)* 'QLD Apr 2022'!AQ2,IF(AND('QLD Apr 2022'!N2&gt;0,'QLD Apr 2022'!O2=""),IF(($C$5*E8/'QLD Apr 2022'!AQ2&lt; SUM('QLD Apr 2022'!L2:N2)),(0),($C$5*E8/'QLD Apr 2022'!AQ2-SUM('QLD Apr 2022'!L2:N2))*'QLD Apr 2022'!Z2/100)* 'QLD Apr 2022'!AQ2,IF(AND('QLD Apr 2022'!M2&gt;0,'QLD Apr 2022'!N2=""),IF(($C$5*E8/'QLD Apr 2022'!AQ2&lt;'QLD Apr 2022'!M2+'QLD Apr 2022'!L2),(0),(($C$5*E8/'QLD Apr 2022'!AQ2-('QLD Apr 2022'!M2+'QLD Apr 2022'!L2))*'QLD Apr 2022'!Y2/100))*'QLD Apr 2022'!AQ2,IF(AND('QLD Apr 2022'!L2&gt;0,'QLD Apr 2022'!M2=""&gt;0),IF(($C$5*E8/'QLD Apr 2022'!AQ2&lt;'QLD Apr 2022'!L2),(0),($C$5*E8/'QLD Apr 2022'!AQ2-'QLD Apr 2022'!L2)*'QLD Apr 2022'!X2/100)*'QLD Apr 2022'!AQ2,0)))))</f>
        <v>0</v>
      </c>
      <c r="M8" s="257">
        <f>IF('QLD Apr 2022'!K2="",($C$5*F8/'QLD Apr 2022'!AR2*'QLD Apr 2022'!AC2/100)*'QLD Apr 2022'!AR2,IF($C$5*F8/'QLD Apr 2022'!AR2&gt;='QLD Apr 2022'!L2,('QLD Apr 2022'!L2*'QLD Apr 2022'!AC2/100)*'QLD Apr 2022'!AR2,($C$5*F8/'QLD Apr 2022'!AR2*'QLD Apr 2022'!AC2/100)*'QLD Apr 2022'!AR2))</f>
        <v>1222.727272727273</v>
      </c>
      <c r="N8" s="257">
        <f>IF(AND('QLD Apr 2022'!L2&gt;0,'QLD Apr 2022'!M2&gt;0),IF($C$5*F8/'QLD Apr 2022'!AR2&lt;'QLD Apr 2022'!L2,0,IF(($C$5*F8/'QLD Apr 2022'!AR2-'QLD Apr 2022'!L2)&lt;=('QLD Apr 2022'!M2+'QLD Apr 2022'!L2),((($C$5*F8/'QLD Apr 2022'!AR2-'QLD Apr 2022'!L2)*'QLD Apr 2022'!AD2/100))*'QLD Apr 2022'!AR2,((('QLD Apr 2022'!M2)*'QLD Apr 2022'!AD2/100)*'QLD Apr 2022'!AR2))),0)</f>
        <v>0</v>
      </c>
      <c r="O8" s="257">
        <f>IF(AND('QLD Apr 2022'!M2&gt;0,'QLD Apr 2022'!N2&gt;0),IF($C$5*F8/'QLD Apr 2022'!AR2&lt;('QLD Apr 2022'!L2+'QLD Apr 2022'!M2),0,IF(($C$5*F8/'QLD Apr 2022'!AR2-'QLD Apr 2022'!L2+'QLD Apr 2022'!M2)&lt;=('QLD Apr 2022'!L2+'QLD Apr 2022'!M2+'QLD Apr 2022'!N2),((($C$5*F8/'QLD Apr 2022'!AR2-('QLD Apr 2022'!L2+'QLD Apr 2022'!M2))*'QLD Apr 2022'!AE2/100))*'QLD Apr 2022'!AR2,('QLD Apr 2022'!N2*'QLD Apr 2022'!AE2/100)*'QLD Apr 2022'!AR2)),0)</f>
        <v>0</v>
      </c>
      <c r="P8" s="257">
        <f>IF(AND('QLD Apr 2022'!N2&gt;0,'QLD Apr 2022'!O2&gt;0),IF($C$5*F8/'QLD Apr 2022'!AR2&lt;('QLD Apr 2022'!L2+'QLD Apr 2022'!M2+'QLD Apr 2022'!N2),0,IF(($C$5*F8/'QLD Apr 2022'!AR2-'QLD Apr 2022'!L2+'QLD Apr 2022'!M2+'QLD Apr 2022'!N2)&lt;=('QLD Apr 2022'!L2+'QLD Apr 2022'!M2+'QLD Apr 2022'!N2+'QLD Apr 2022'!O2),(($C$5*F8/'QLD Apr 2022'!AR2-('QLD Apr 2022'!L2+'QLD Apr 2022'!M2+'QLD Apr 2022'!N2))*'QLD Apr 2022'!AF2/100)*'QLD Apr 2022'!AR2,('QLD Apr 2022'!O2*'QLD Apr 2022'!AF2/100)*'QLD Apr 2022'!AR2)),0)</f>
        <v>0</v>
      </c>
      <c r="Q8" s="257">
        <f>IF(AND('QLD Apr 2022'!P2&gt;0,'QLD Apr 2022'!P2&gt;0),IF($C$5*F8/'QLD Apr 2022'!AR2&lt;('QLD Apr 2022'!L2+'QLD Apr 2022'!M2+'QLD Apr 2022'!N2+'QLD Apr 2022'!O2),0,IF(($C$5*F8/'QLD Apr 2022'!AR2-'QLD Apr 2022'!L2+'QLD Apr 2022'!M2+'QLD Apr 2022'!N2+'QLD Apr 2022'!O2)&lt;=('QLD Apr 2022'!L2+'QLD Apr 2022'!M2+'QLD Apr 2022'!N2+'QLD Apr 2022'!O2+'QLD Apr 2022'!P2),(($C$5*F8/'QLD Apr 2022'!AR2-('QLD Apr 2022'!L2+'QLD Apr 2022'!M2+'QLD Apr 2022'!N2+'QLD Apr 2022'!O2))*'QLD Apr 2022'!AG2/100)*'QLD Apr 2022'!AR2,('QLD Apr 2022'!P2*'QLD Apr 2022'!AG2/100)*'QLD Apr 2022'!AR2)),0)</f>
        <v>0</v>
      </c>
      <c r="R8" s="257">
        <f>IF(AND('QLD Apr 2022'!P2&gt;0,'QLD Apr 2022'!O2&gt;0),IF(($C$5*F8/'QLD Apr 2022'!AR2&lt;SUM('QLD Apr 2022'!L2:P2)),(0),($C$5*F8/'QLD Apr 2022'!AR2-SUM('QLD Apr 2022'!L2:P2))*'QLD Apr 2022'!AB2/100)* 'QLD Apr 2022'!AR2,IF(AND('QLD Apr 2022'!O2&gt;0,'QLD Apr 2022'!P2=""),IF(($C$5*F8/'QLD Apr 2022'!AR2&lt; SUM('QLD Apr 2022'!L2:O2)),(0),($C$5*F8/'QLD Apr 2022'!AR2-SUM('QLD Apr 2022'!L2:O2))*'QLD Apr 2022'!AG2/100)* 'QLD Apr 2022'!AR2,IF(AND('QLD Apr 2022'!N2&gt;0,'QLD Apr 2022'!O2=""),IF(($C$5*F8/'QLD Apr 2022'!AR2&lt; SUM('QLD Apr 2022'!L2:N2)),(0),($C$5*F8/'QLD Apr 2022'!AR2-SUM('QLD Apr 2022'!L2:N2))*'QLD Apr 2022'!AF2/100)* 'QLD Apr 2022'!AR2,IF(AND('QLD Apr 2022'!M2&gt;0,'QLD Apr 2022'!N2=""),IF(($C$5*F8/'QLD Apr 2022'!AR2&lt;'QLD Apr 2022'!M2+'QLD Apr 2022'!L2),(0),(($C$5*F8/'QLD Apr 2022'!AR2-('QLD Apr 2022'!M2+'QLD Apr 2022'!L2))*'QLD Apr 2022'!AE2/100))*'QLD Apr 2022'!AR2,IF(AND('QLD Apr 2022'!L2&gt;0,'QLD Apr 2022'!M2=""&gt;0),IF(($C$5*F8/'QLD Apr 2022'!AR2&lt;'QLD Apr 2022'!L2),(0),($C$5*F8/'QLD Apr 2022'!AR2-'QLD Apr 2022'!L2)*'QLD Apr 2022'!AD2/100)*'QLD Apr 2022'!AR2,0)))))</f>
        <v>0</v>
      </c>
      <c r="S8" s="168">
        <f>SUM(G8:R8)</f>
        <v>2445.454545454546</v>
      </c>
      <c r="T8" s="170">
        <f>S8+D8</f>
        <v>2911.8913636363641</v>
      </c>
      <c r="U8" s="259">
        <f>T8*1.1</f>
        <v>3203.0805000000009</v>
      </c>
      <c r="V8" s="63">
        <f>'QLD Apr 2022'!AT2</f>
        <v>0</v>
      </c>
      <c r="W8" s="63">
        <f>'QLD Apr 2022'!AU2</f>
        <v>0</v>
      </c>
      <c r="X8" s="63">
        <f>'QLD Apr 2022'!AV2</f>
        <v>0</v>
      </c>
      <c r="Y8" s="63">
        <f>'QLD Apr 2022'!AW2</f>
        <v>0</v>
      </c>
      <c r="Z8" s="260" t="str">
        <f>IF(SUM(V8:Y8)=0,"No discount",IF(V8&gt;0,"Guaranteed off bill",IF(W8&gt;0,"Guaranteed off usage",IF(X8&gt;0,"Pay-on-time off bill","Pay-on-time off usage"))))</f>
        <v>No discount</v>
      </c>
      <c r="AA8" s="260" t="str">
        <f>IF(OR(B8="Origin Energy",B8="Red Energy",B8="Powershop"),"Inclusive","Exclusive")</f>
        <v>Exclusive</v>
      </c>
      <c r="AB8" s="170">
        <f t="shared" ref="AB8:AB23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2911.8913636363641</v>
      </c>
      <c r="AC8" s="170">
        <f t="shared" ref="AC8:AC23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2911.8913636363641</v>
      </c>
      <c r="AD8" s="259">
        <f t="shared" ref="AD8:AE23" si="2">AB8*1.1</f>
        <v>3203.0805000000009</v>
      </c>
      <c r="AE8" s="259">
        <f t="shared" si="2"/>
        <v>3203.0805000000009</v>
      </c>
      <c r="AF8" s="261">
        <f>'QLD Apr 2022'!BF2</f>
        <v>0</v>
      </c>
      <c r="AG8" s="104" t="str">
        <f>'QLD Apr 2022'!BG2</f>
        <v>n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</row>
    <row r="9" spans="1:48" ht="20" customHeight="1" x14ac:dyDescent="0.2">
      <c r="A9" s="314"/>
      <c r="B9" s="179" t="str">
        <f>'QLD Apr 2022'!F3</f>
        <v>Origin Energy</v>
      </c>
      <c r="C9" s="179" t="str">
        <f>'QLD Apr 2022'!G3</f>
        <v>Business Go</v>
      </c>
      <c r="D9" s="257">
        <f>365*'QLD Apr 2022'!H3/100</f>
        <v>412.48318181818178</v>
      </c>
      <c r="E9" s="258">
        <f>IF('QLD Apr 2022'!AQ3=3,0.5,IF('QLD Apr 2022'!AQ3=2,0.33,0))</f>
        <v>0.5</v>
      </c>
      <c r="F9" s="258">
        <f t="shared" ref="F9:F23" si="3">1-E9</f>
        <v>0.5</v>
      </c>
      <c r="G9" s="257">
        <f>IF('QLD Apr 2022'!K3="",($C$5*E9/'QLD Apr 2022'!AQ3*'QLD Apr 2022'!W3/100)*'QLD Apr 2022'!AQ3,IF($C$5*E9/'QLD Apr 2022'!AQ3&gt;='QLD Apr 2022'!L3,('QLD Apr 2022'!L3*'QLD Apr 2022'!W3/100)*'QLD Apr 2022'!AQ3,($C$5*E9/'QLD Apr 2022'!AQ3*'QLD Apr 2022'!W3/100)*'QLD Apr 2022'!AQ3))</f>
        <v>1472.7272727272727</v>
      </c>
      <c r="H9" s="257">
        <f>IF(AND('QLD Apr 2022'!L3&gt;0,'QLD Apr 2022'!M3&gt;0),IF($C$5*E9/'QLD Apr 2022'!AQ3&lt;'QLD Apr 2022'!L3,0,IF(($C$5*E9/'QLD Apr 2022'!AQ3-'QLD Apr 2022'!L3)&lt;=('QLD Apr 2022'!M3+'QLD Apr 2022'!L3),((($C$5*E9/'QLD Apr 2022'!AQ3-'QLD Apr 2022'!L3)*'QLD Apr 2022'!X3/100))*'QLD Apr 2022'!AQ3,((('QLD Apr 2022'!M3)*'QLD Apr 2022'!X3/100)*'QLD Apr 2022'!AQ3))),0)</f>
        <v>0</v>
      </c>
      <c r="I9" s="257">
        <f>IF(AND('QLD Apr 2022'!M3&gt;0,'QLD Apr 2022'!N3&gt;0),IF($C$5*E9/'QLD Apr 2022'!AQ3&lt;('QLD Apr 2022'!L3+'QLD Apr 2022'!M3),0,IF(($C$5*E9/'QLD Apr 2022'!AQ3-'QLD Apr 2022'!L3+'QLD Apr 2022'!M3)&lt;=('QLD Apr 2022'!L3+'QLD Apr 2022'!M3+'QLD Apr 2022'!N3),((($C$5*E9/'QLD Apr 2022'!AQ3-('QLD Apr 2022'!L3+'QLD Apr 2022'!M3))*'QLD Apr 2022'!Y3/100))*'QLD Apr 2022'!AQ3,('QLD Apr 2022'!N3*'QLD Apr 2022'!Y3/100)*'QLD Apr 2022'!AQ3)),0)</f>
        <v>0</v>
      </c>
      <c r="J9" s="257">
        <f>IF(AND('QLD Apr 2022'!N3&gt;0,'QLD Apr 2022'!O3&gt;0),IF($C$5*E9/'QLD Apr 2022'!AQ3&lt;('QLD Apr 2022'!L3+'QLD Apr 2022'!M3+'QLD Apr 2022'!N3),0,IF(($C$5*E9/'QLD Apr 2022'!AQ3-'QLD Apr 2022'!L3+'QLD Apr 2022'!M3+'QLD Apr 2022'!N3)&lt;=('QLD Apr 2022'!L3+'QLD Apr 2022'!M3+'QLD Apr 2022'!N3+'QLD Apr 2022'!O3),(($C$5*E9/'QLD Apr 2022'!AQ3-('QLD Apr 2022'!L3+'QLD Apr 2022'!M3+'QLD Apr 2022'!N3))*'QLD Apr 2022'!Z3/100)*'QLD Apr 2022'!AQ3,('QLD Apr 2022'!O3*'QLD Apr 2022'!Z3/100)*'QLD Apr 2022'!AQ3)),0)</f>
        <v>0</v>
      </c>
      <c r="K9" s="257">
        <f>IF(AND('QLD Apr 2022'!O3&gt;0,'QLD Apr 2022'!P3&gt;0),IF($C$5*E9/'QLD Apr 2022'!AQ3&lt;('QLD Apr 2022'!L3+'QLD Apr 2022'!M3+'QLD Apr 2022'!N3+'QLD Apr 2022'!O3),0,IF(($C$5*E9/'QLD Apr 2022'!AQ3-'QLD Apr 2022'!L3+'QLD Apr 2022'!M3+'QLD Apr 2022'!N3+'QLD Apr 2022'!O3)&lt;=('QLD Apr 2022'!L3+'QLD Apr 2022'!M3+'QLD Apr 2022'!N3+'QLD Apr 2022'!O3+'QLD Apr 2022'!P3),(($C$5*E9/'QLD Apr 2022'!AQ3-('QLD Apr 2022'!L3+'QLD Apr 2022'!M3+'QLD Apr 2022'!N3+'QLD Apr 2022'!O3))*'QLD Apr 2022'!AA3/100)*'QLD Apr 2022'!AQ3,('QLD Apr 2022'!P3*'QLD Apr 2022'!AA3/100)*'QLD Apr 2022'!AQ3)),0)</f>
        <v>0</v>
      </c>
      <c r="L9" s="257">
        <f>IF(AND('QLD Apr 2022'!P3&gt;0,'QLD Apr 2022'!O3&gt;0),IF(($C$5*E9/'QLD Apr 2022'!AQ3&lt;SUM('QLD Apr 2022'!L3:P3)),(0),($C$5*E9/'QLD Apr 2022'!AQ3-SUM('QLD Apr 2022'!L3:P3))*'QLD Apr 2022'!AB3/100)* 'QLD Apr 2022'!AQ3,IF(AND('QLD Apr 2022'!O3&gt;0,'QLD Apr 2022'!P3=""),IF(($C$5*E9/'QLD Apr 2022'!AQ3&lt; SUM('QLD Apr 2022'!L3:O3)),(0),($C$5*E9/'QLD Apr 2022'!AQ3-SUM('QLD Apr 2022'!L3:O3))*'QLD Apr 2022'!AA3/100)* 'QLD Apr 2022'!AQ3,IF(AND('QLD Apr 2022'!N3&gt;0,'QLD Apr 2022'!O3=""),IF(($C$5*E9/'QLD Apr 2022'!AQ3&lt; SUM('QLD Apr 2022'!L3:N3)),(0),($C$5*E9/'QLD Apr 2022'!AQ3-SUM('QLD Apr 2022'!L3:N3))*'QLD Apr 2022'!Z3/100)* 'QLD Apr 2022'!AQ3,IF(AND('QLD Apr 2022'!M3&gt;0,'QLD Apr 2022'!N3=""),IF(($C$5*E9/'QLD Apr 2022'!AQ3&lt;'QLD Apr 2022'!M3+'QLD Apr 2022'!L3),(0),(($C$5*E9/'QLD Apr 2022'!AQ3-('QLD Apr 2022'!M3+'QLD Apr 2022'!L3))*'QLD Apr 2022'!Y3/100))*'QLD Apr 2022'!AQ3,IF(AND('QLD Apr 2022'!L3&gt;0,'QLD Apr 2022'!M3=""&gt;0),IF(($C$5*E9/'QLD Apr 2022'!AQ3&lt;'QLD Apr 2022'!L3),(0),($C$5*E9/'QLD Apr 2022'!AQ3-'QLD Apr 2022'!L3)*'QLD Apr 2022'!X3/100)*'QLD Apr 2022'!AQ3,0)))))</f>
        <v>0</v>
      </c>
      <c r="M9" s="257">
        <f>IF('QLD Apr 2022'!K3="",($C$5*F9/'QLD Apr 2022'!AR3*'QLD Apr 2022'!AC3/100)*'QLD Apr 2022'!AR3,IF($C$5*F9/'QLD Apr 2022'!AR3&gt;='QLD Apr 2022'!L3,('QLD Apr 2022'!L3*'QLD Apr 2022'!AC3/100)*'QLD Apr 2022'!AR3,($C$5*F9/'QLD Apr 2022'!AR3*'QLD Apr 2022'!AC3/100)*'QLD Apr 2022'!AR3))</f>
        <v>1472.7272727272727</v>
      </c>
      <c r="N9" s="257">
        <f>IF(AND('QLD Apr 2022'!L3&gt;0,'QLD Apr 2022'!M3&gt;0),IF($C$5*F9/'QLD Apr 2022'!AR3&lt;'QLD Apr 2022'!L3,0,IF(($C$5*F9/'QLD Apr 2022'!AR3-'QLD Apr 2022'!L3)&lt;=('QLD Apr 2022'!M3+'QLD Apr 2022'!L3),((($C$5*F9/'QLD Apr 2022'!AR3-'QLD Apr 2022'!L3)*'QLD Apr 2022'!AD3/100))*'QLD Apr 2022'!AR3,((('QLD Apr 2022'!M3)*'QLD Apr 2022'!AD3/100)*'QLD Apr 2022'!AR3))),0)</f>
        <v>0</v>
      </c>
      <c r="O9" s="257">
        <f>IF(AND('QLD Apr 2022'!M3&gt;0,'QLD Apr 2022'!N3&gt;0),IF($C$5*F9/'QLD Apr 2022'!AR3&lt;('QLD Apr 2022'!L3+'QLD Apr 2022'!M3),0,IF(($C$5*F9/'QLD Apr 2022'!AR3-'QLD Apr 2022'!L3+'QLD Apr 2022'!M3)&lt;=('QLD Apr 2022'!L3+'QLD Apr 2022'!M3+'QLD Apr 2022'!N3),((($C$5*F9/'QLD Apr 2022'!AR3-('QLD Apr 2022'!L3+'QLD Apr 2022'!M3))*'QLD Apr 2022'!AE3/100))*'QLD Apr 2022'!AR3,('QLD Apr 2022'!N3*'QLD Apr 2022'!AE3/100)*'QLD Apr 2022'!AR3)),0)</f>
        <v>0</v>
      </c>
      <c r="P9" s="257">
        <f>IF(AND('QLD Apr 2022'!N3&gt;0,'QLD Apr 2022'!O3&gt;0),IF($C$5*F9/'QLD Apr 2022'!AR3&lt;('QLD Apr 2022'!L3+'QLD Apr 2022'!M3+'QLD Apr 2022'!N3),0,IF(($C$5*F9/'QLD Apr 2022'!AR3-'QLD Apr 2022'!L3+'QLD Apr 2022'!M3+'QLD Apr 2022'!N3)&lt;=('QLD Apr 2022'!L3+'QLD Apr 2022'!M3+'QLD Apr 2022'!N3+'QLD Apr 2022'!O3),(($C$5*F9/'QLD Apr 2022'!AR3-('QLD Apr 2022'!L3+'QLD Apr 2022'!M3+'QLD Apr 2022'!N3))*'QLD Apr 2022'!AF3/100)*'QLD Apr 2022'!AR3,('QLD Apr 2022'!O3*'QLD Apr 2022'!AF3/100)*'QLD Apr 2022'!AR3)),0)</f>
        <v>0</v>
      </c>
      <c r="Q9" s="257">
        <f>IF(AND('QLD Apr 2022'!P3&gt;0,'QLD Apr 2022'!P3&gt;0),IF($C$5*F9/'QLD Apr 2022'!AR3&lt;('QLD Apr 2022'!L3+'QLD Apr 2022'!M3+'QLD Apr 2022'!N3+'QLD Apr 2022'!O3),0,IF(($C$5*F9/'QLD Apr 2022'!AR3-'QLD Apr 2022'!L3+'QLD Apr 2022'!M3+'QLD Apr 2022'!N3+'QLD Apr 2022'!O3)&lt;=('QLD Apr 2022'!L3+'QLD Apr 2022'!M3+'QLD Apr 2022'!N3+'QLD Apr 2022'!O3+'QLD Apr 2022'!P3),(($C$5*F9/'QLD Apr 2022'!AR3-('QLD Apr 2022'!L3+'QLD Apr 2022'!M3+'QLD Apr 2022'!N3+'QLD Apr 2022'!O3))*'QLD Apr 2022'!AG3/100)*'QLD Apr 2022'!AR3,('QLD Apr 2022'!P3*'QLD Apr 2022'!AG3/100)*'QLD Apr 2022'!AR3)),0)</f>
        <v>0</v>
      </c>
      <c r="R9" s="257">
        <f>IF(AND('QLD Apr 2022'!P3&gt;0,'QLD Apr 2022'!O3&gt;0),IF(($C$5*F9/'QLD Apr 2022'!AR3&lt;SUM('QLD Apr 2022'!L3:P3)),(0),($C$5*F9/'QLD Apr 2022'!AR3-SUM('QLD Apr 2022'!L3:P3))*'QLD Apr 2022'!AB3/100)* 'QLD Apr 2022'!AR3,IF(AND('QLD Apr 2022'!O3&gt;0,'QLD Apr 2022'!P3=""),IF(($C$5*F9/'QLD Apr 2022'!AR3&lt; SUM('QLD Apr 2022'!L3:O3)),(0),($C$5*F9/'QLD Apr 2022'!AR3-SUM('QLD Apr 2022'!L3:O3))*'QLD Apr 2022'!AG3/100)* 'QLD Apr 2022'!AR3,IF(AND('QLD Apr 2022'!N3&gt;0,'QLD Apr 2022'!O3=""),IF(($C$5*F9/'QLD Apr 2022'!AR3&lt; SUM('QLD Apr 2022'!L3:N3)),(0),($C$5*F9/'QLD Apr 2022'!AR3-SUM('QLD Apr 2022'!L3:N3))*'QLD Apr 2022'!AF3/100)* 'QLD Apr 2022'!AR3,IF(AND('QLD Apr 2022'!M3&gt;0,'QLD Apr 2022'!N3=""),IF(($C$5*F9/'QLD Apr 2022'!AR3&lt;'QLD Apr 2022'!M3+'QLD Apr 2022'!L3),(0),(($C$5*F9/'QLD Apr 2022'!AR3-('QLD Apr 2022'!M3+'QLD Apr 2022'!L3))*'QLD Apr 2022'!AE3/100))*'QLD Apr 2022'!AR3,IF(AND('QLD Apr 2022'!L3&gt;0,'QLD Apr 2022'!M3=""&gt;0),IF(($C$5*F9/'QLD Apr 2022'!AR3&lt;'QLD Apr 2022'!L3),(0),($C$5*F9/'QLD Apr 2022'!AR3-'QLD Apr 2022'!L3)*'QLD Apr 2022'!AD3/100)*'QLD Apr 2022'!AR3,0)))))</f>
        <v>0</v>
      </c>
      <c r="S9" s="168">
        <f t="shared" ref="S9:S22" si="4">SUM(G9:R9)</f>
        <v>2945.4545454545455</v>
      </c>
      <c r="T9" s="170">
        <f t="shared" ref="T9:T23" si="5">S9+D9</f>
        <v>3357.9377272727274</v>
      </c>
      <c r="U9" s="259">
        <f t="shared" ref="U9:U23" si="6">T9*1.1</f>
        <v>3693.7315000000003</v>
      </c>
      <c r="V9" s="63">
        <f>'QLD Apr 2022'!AT3</f>
        <v>0</v>
      </c>
      <c r="W9" s="63">
        <f>'QLD Apr 2022'!AU3</f>
        <v>0</v>
      </c>
      <c r="X9" s="63">
        <f>'QLD Apr 2022'!AV3</f>
        <v>0</v>
      </c>
      <c r="Y9" s="63">
        <f>'QLD Apr 2022'!AW3</f>
        <v>0</v>
      </c>
      <c r="Z9" s="260" t="str">
        <f t="shared" ref="Z9:Z23" si="7">IF(SUM(V9:Y9)=0,"No discount",IF(V9&gt;0,"Guaranteed off bill",IF(W9&gt;0,"Guaranteed off usage",IF(X9&gt;0,"Pay-on-time off bill","Pay-on-time off usage"))))</f>
        <v>No discount</v>
      </c>
      <c r="AA9" s="260" t="str">
        <f t="shared" ref="AA9:AA23" si="8">IF(OR(B9="Origin Energy",B9="Red Energy",B9="Powershop"),"Inclusive","Exclusive")</f>
        <v>Inclusive</v>
      </c>
      <c r="AB9" s="170">
        <f t="shared" si="0"/>
        <v>3357.9377272727274</v>
      </c>
      <c r="AC9" s="170">
        <f t="shared" si="1"/>
        <v>3357.9377272727274</v>
      </c>
      <c r="AD9" s="259">
        <f t="shared" si="2"/>
        <v>3693.7315000000003</v>
      </c>
      <c r="AE9" s="259">
        <f t="shared" si="2"/>
        <v>3693.7315000000003</v>
      </c>
      <c r="AF9" s="261">
        <f>'QLD Apr 2022'!BF3</f>
        <v>12</v>
      </c>
      <c r="AG9" s="104" t="str">
        <f>'QLD Apr 2022'!BG3</f>
        <v>y</v>
      </c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</row>
    <row r="10" spans="1:48" ht="20" customHeight="1" x14ac:dyDescent="0.2">
      <c r="A10" s="314"/>
      <c r="B10" s="179" t="str">
        <f>'QLD Apr 2022'!F4</f>
        <v>Red Energy</v>
      </c>
      <c r="C10" s="179" t="str">
        <f>'QLD Apr 2022'!G4</f>
        <v>Business Saver</v>
      </c>
      <c r="D10" s="257">
        <f>365*'QLD Apr 2022'!H4/100</f>
        <v>419.74999999999994</v>
      </c>
      <c r="E10" s="258">
        <f>IF('QLD Apr 2022'!AQ4=3,0.5,IF('QLD Apr 2022'!AQ4=2,0.33,0))</f>
        <v>0.5</v>
      </c>
      <c r="F10" s="258">
        <f t="shared" si="3"/>
        <v>0.5</v>
      </c>
      <c r="G10" s="257">
        <f>IF('QLD Apr 2022'!K4="",($C$5*E10/'QLD Apr 2022'!AQ4*'QLD Apr 2022'!W4/100)*'QLD Apr 2022'!AQ4,IF($C$5*E10/'QLD Apr 2022'!AQ4&gt;='QLD Apr 2022'!L4,('QLD Apr 2022'!L4*'QLD Apr 2022'!W4/100)*'QLD Apr 2022'!AQ4,($C$5*E10/'QLD Apr 2022'!AQ4*'QLD Apr 2022'!W4/100)*'QLD Apr 2022'!AQ4))</f>
        <v>1277.2727272727273</v>
      </c>
      <c r="H10" s="257">
        <f>IF(AND('QLD Apr 2022'!L4&gt;0,'QLD Apr 2022'!M4&gt;0),IF($C$5*E10/'QLD Apr 2022'!AQ4&lt;'QLD Apr 2022'!L4,0,IF(($C$5*E10/'QLD Apr 2022'!AQ4-'QLD Apr 2022'!L4)&lt;=('QLD Apr 2022'!M4+'QLD Apr 2022'!L4),((($C$5*E10/'QLD Apr 2022'!AQ4-'QLD Apr 2022'!L4)*'QLD Apr 2022'!X4/100))*'QLD Apr 2022'!AQ4,((('QLD Apr 2022'!M4)*'QLD Apr 2022'!X4/100)*'QLD Apr 2022'!AQ4))),0)</f>
        <v>0</v>
      </c>
      <c r="I10" s="257">
        <f>IF(AND('QLD Apr 2022'!M4&gt;0,'QLD Apr 2022'!N4&gt;0),IF($C$5*E10/'QLD Apr 2022'!AQ4&lt;('QLD Apr 2022'!L4+'QLD Apr 2022'!M4),0,IF(($C$5*E10/'QLD Apr 2022'!AQ4-'QLD Apr 2022'!L4+'QLD Apr 2022'!M4)&lt;=('QLD Apr 2022'!L4+'QLD Apr 2022'!M4+'QLD Apr 2022'!N4),((($C$5*E10/'QLD Apr 2022'!AQ4-('QLD Apr 2022'!L4+'QLD Apr 2022'!M4))*'QLD Apr 2022'!Y4/100))*'QLD Apr 2022'!AQ4,('QLD Apr 2022'!N4*'QLD Apr 2022'!Y4/100)*'QLD Apr 2022'!AQ4)),0)</f>
        <v>0</v>
      </c>
      <c r="J10" s="257">
        <f>IF(AND('QLD Apr 2022'!N4&gt;0,'QLD Apr 2022'!O4&gt;0),IF($C$5*E10/'QLD Apr 2022'!AQ4&lt;('QLD Apr 2022'!L4+'QLD Apr 2022'!M4+'QLD Apr 2022'!N4),0,IF(($C$5*E10/'QLD Apr 2022'!AQ4-'QLD Apr 2022'!L4+'QLD Apr 2022'!M4+'QLD Apr 2022'!N4)&lt;=('QLD Apr 2022'!L4+'QLD Apr 2022'!M4+'QLD Apr 2022'!N4+'QLD Apr 2022'!O4),(($C$5*E10/'QLD Apr 2022'!AQ4-('QLD Apr 2022'!L4+'QLD Apr 2022'!M4+'QLD Apr 2022'!N4))*'QLD Apr 2022'!Z4/100)*'QLD Apr 2022'!AQ4,('QLD Apr 2022'!O4*'QLD Apr 2022'!Z4/100)*'QLD Apr 2022'!AQ4)),0)</f>
        <v>0</v>
      </c>
      <c r="K10" s="257">
        <f>IF(AND('QLD Apr 2022'!O4&gt;0,'QLD Apr 2022'!P4&gt;0),IF($C$5*E10/'QLD Apr 2022'!AQ4&lt;('QLD Apr 2022'!L4+'QLD Apr 2022'!M4+'QLD Apr 2022'!N4+'QLD Apr 2022'!O4),0,IF(($C$5*E10/'QLD Apr 2022'!AQ4-'QLD Apr 2022'!L4+'QLD Apr 2022'!M4+'QLD Apr 2022'!N4+'QLD Apr 2022'!O4)&lt;=('QLD Apr 2022'!L4+'QLD Apr 2022'!M4+'QLD Apr 2022'!N4+'QLD Apr 2022'!O4+'QLD Apr 2022'!P4),(($C$5*E10/'QLD Apr 2022'!AQ4-('QLD Apr 2022'!L4+'QLD Apr 2022'!M4+'QLD Apr 2022'!N4+'QLD Apr 2022'!O4))*'QLD Apr 2022'!AA4/100)*'QLD Apr 2022'!AQ4,('QLD Apr 2022'!P4*'QLD Apr 2022'!AA4/100)*'QLD Apr 2022'!AQ4)),0)</f>
        <v>0</v>
      </c>
      <c r="L10" s="257">
        <f>IF(AND('QLD Apr 2022'!P4&gt;0,'QLD Apr 2022'!O4&gt;0),IF(($C$5*E10/'QLD Apr 2022'!AQ4&lt;SUM('QLD Apr 2022'!L4:P4)),(0),($C$5*E10/'QLD Apr 2022'!AQ4-SUM('QLD Apr 2022'!L4:P4))*'QLD Apr 2022'!AB4/100)* 'QLD Apr 2022'!AQ4,IF(AND('QLD Apr 2022'!O4&gt;0,'QLD Apr 2022'!P4=""),IF(($C$5*E10/'QLD Apr 2022'!AQ4&lt; SUM('QLD Apr 2022'!L4:O4)),(0),($C$5*E10/'QLD Apr 2022'!AQ4-SUM('QLD Apr 2022'!L4:O4))*'QLD Apr 2022'!AA4/100)* 'QLD Apr 2022'!AQ4,IF(AND('QLD Apr 2022'!N4&gt;0,'QLD Apr 2022'!O4=""),IF(($C$5*E10/'QLD Apr 2022'!AQ4&lt; SUM('QLD Apr 2022'!L4:N4)),(0),($C$5*E10/'QLD Apr 2022'!AQ4-SUM('QLD Apr 2022'!L4:N4))*'QLD Apr 2022'!Z4/100)* 'QLD Apr 2022'!AQ4,IF(AND('QLD Apr 2022'!M4&gt;0,'QLD Apr 2022'!N4=""),IF(($C$5*E10/'QLD Apr 2022'!AQ4&lt;'QLD Apr 2022'!M4+'QLD Apr 2022'!L4),(0),(($C$5*E10/'QLD Apr 2022'!AQ4-('QLD Apr 2022'!M4+'QLD Apr 2022'!L4))*'QLD Apr 2022'!Y4/100))*'QLD Apr 2022'!AQ4,IF(AND('QLD Apr 2022'!L4&gt;0,'QLD Apr 2022'!M4=""&gt;0),IF(($C$5*E10/'QLD Apr 2022'!AQ4&lt;'QLD Apr 2022'!L4),(0),($C$5*E10/'QLD Apr 2022'!AQ4-'QLD Apr 2022'!L4)*'QLD Apr 2022'!X4/100)*'QLD Apr 2022'!AQ4,0)))))</f>
        <v>0</v>
      </c>
      <c r="M10" s="257">
        <f>IF('QLD Apr 2022'!K4="",($C$5*F10/'QLD Apr 2022'!AR4*'QLD Apr 2022'!AC4/100)*'QLD Apr 2022'!AR4,IF($C$5*F10/'QLD Apr 2022'!AR4&gt;='QLD Apr 2022'!L4,('QLD Apr 2022'!L4*'QLD Apr 2022'!AC4/100)*'QLD Apr 2022'!AR4,($C$5*F10/'QLD Apr 2022'!AR4*'QLD Apr 2022'!AC4/100)*'QLD Apr 2022'!AR4))</f>
        <v>1277.2727272727273</v>
      </c>
      <c r="N10" s="257">
        <f>IF(AND('QLD Apr 2022'!L4&gt;0,'QLD Apr 2022'!M4&gt;0),IF($C$5*F10/'QLD Apr 2022'!AR4&lt;'QLD Apr 2022'!L4,0,IF(($C$5*F10/'QLD Apr 2022'!AR4-'QLD Apr 2022'!L4)&lt;=('QLD Apr 2022'!M4+'QLD Apr 2022'!L4),((($C$5*F10/'QLD Apr 2022'!AR4-'QLD Apr 2022'!L4)*'QLD Apr 2022'!AD4/100))*'QLD Apr 2022'!AR4,((('QLD Apr 2022'!M4)*'QLD Apr 2022'!AD4/100)*'QLD Apr 2022'!AR4))),0)</f>
        <v>0</v>
      </c>
      <c r="O10" s="257">
        <f>IF(AND('QLD Apr 2022'!M4&gt;0,'QLD Apr 2022'!N4&gt;0),IF($C$5*F10/'QLD Apr 2022'!AR4&lt;('QLD Apr 2022'!L4+'QLD Apr 2022'!M4),0,IF(($C$5*F10/'QLD Apr 2022'!AR4-'QLD Apr 2022'!L4+'QLD Apr 2022'!M4)&lt;=('QLD Apr 2022'!L4+'QLD Apr 2022'!M4+'QLD Apr 2022'!N4),((($C$5*F10/'QLD Apr 2022'!AR4-('QLD Apr 2022'!L4+'QLD Apr 2022'!M4))*'QLD Apr 2022'!AE4/100))*'QLD Apr 2022'!AR4,('QLD Apr 2022'!N4*'QLD Apr 2022'!AE4/100)*'QLD Apr 2022'!AR4)),0)</f>
        <v>0</v>
      </c>
      <c r="P10" s="257">
        <f>IF(AND('QLD Apr 2022'!N4&gt;0,'QLD Apr 2022'!O4&gt;0),IF($C$5*F10/'QLD Apr 2022'!AR4&lt;('QLD Apr 2022'!L4+'QLD Apr 2022'!M4+'QLD Apr 2022'!N4),0,IF(($C$5*F10/'QLD Apr 2022'!AR4-'QLD Apr 2022'!L4+'QLD Apr 2022'!M4+'QLD Apr 2022'!N4)&lt;=('QLD Apr 2022'!L4+'QLD Apr 2022'!M4+'QLD Apr 2022'!N4+'QLD Apr 2022'!O4),(($C$5*F10/'QLD Apr 2022'!AR4-('QLD Apr 2022'!L4+'QLD Apr 2022'!M4+'QLD Apr 2022'!N4))*'QLD Apr 2022'!AF4/100)*'QLD Apr 2022'!AR4,('QLD Apr 2022'!O4*'QLD Apr 2022'!AF4/100)*'QLD Apr 2022'!AR4)),0)</f>
        <v>0</v>
      </c>
      <c r="Q10" s="257">
        <f>IF(AND('QLD Apr 2022'!P4&gt;0,'QLD Apr 2022'!P4&gt;0),IF($C$5*F10/'QLD Apr 2022'!AR4&lt;('QLD Apr 2022'!L4+'QLD Apr 2022'!M4+'QLD Apr 2022'!N4+'QLD Apr 2022'!O4),0,IF(($C$5*F10/'QLD Apr 2022'!AR4-'QLD Apr 2022'!L4+'QLD Apr 2022'!M4+'QLD Apr 2022'!N4+'QLD Apr 2022'!O4)&lt;=('QLD Apr 2022'!L4+'QLD Apr 2022'!M4+'QLD Apr 2022'!N4+'QLD Apr 2022'!O4+'QLD Apr 2022'!P4),(($C$5*F10/'QLD Apr 2022'!AR4-('QLD Apr 2022'!L4+'QLD Apr 2022'!M4+'QLD Apr 2022'!N4+'QLD Apr 2022'!O4))*'QLD Apr 2022'!AG4/100)*'QLD Apr 2022'!AR4,('QLD Apr 2022'!P4*'QLD Apr 2022'!AG4/100)*'QLD Apr 2022'!AR4)),0)</f>
        <v>0</v>
      </c>
      <c r="R10" s="257">
        <f>IF(AND('QLD Apr 2022'!P4&gt;0,'QLD Apr 2022'!O4&gt;0),IF(($C$5*F10/'QLD Apr 2022'!AR4&lt;SUM('QLD Apr 2022'!L4:P4)),(0),($C$5*F10/'QLD Apr 2022'!AR4-SUM('QLD Apr 2022'!L4:P4))*'QLD Apr 2022'!AB4/100)* 'QLD Apr 2022'!AR4,IF(AND('QLD Apr 2022'!O4&gt;0,'QLD Apr 2022'!P4=""),IF(($C$5*F10/'QLD Apr 2022'!AR4&lt; SUM('QLD Apr 2022'!L4:O4)),(0),($C$5*F10/'QLD Apr 2022'!AR4-SUM('QLD Apr 2022'!L4:O4))*'QLD Apr 2022'!AG4/100)* 'QLD Apr 2022'!AR4,IF(AND('QLD Apr 2022'!N4&gt;0,'QLD Apr 2022'!O4=""),IF(($C$5*F10/'QLD Apr 2022'!AR4&lt; SUM('QLD Apr 2022'!L4:N4)),(0),($C$5*F10/'QLD Apr 2022'!AR4-SUM('QLD Apr 2022'!L4:N4))*'QLD Apr 2022'!AF4/100)* 'QLD Apr 2022'!AR4,IF(AND('QLD Apr 2022'!M4&gt;0,'QLD Apr 2022'!N4=""),IF(($C$5*F10/'QLD Apr 2022'!AR4&lt;'QLD Apr 2022'!M4+'QLD Apr 2022'!L4),(0),(($C$5*F10/'QLD Apr 2022'!AR4-('QLD Apr 2022'!M4+'QLD Apr 2022'!L4))*'QLD Apr 2022'!AE4/100))*'QLD Apr 2022'!AR4,IF(AND('QLD Apr 2022'!L4&gt;0,'QLD Apr 2022'!M4=""&gt;0),IF(($C$5*F10/'QLD Apr 2022'!AR4&lt;'QLD Apr 2022'!L4),(0),($C$5*F10/'QLD Apr 2022'!AR4-'QLD Apr 2022'!L4)*'QLD Apr 2022'!AD4/100)*'QLD Apr 2022'!AR4,0)))))</f>
        <v>0</v>
      </c>
      <c r="S10" s="168">
        <f t="shared" si="4"/>
        <v>2554.5454545454545</v>
      </c>
      <c r="T10" s="170">
        <f t="shared" si="5"/>
        <v>2974.2954545454545</v>
      </c>
      <c r="U10" s="259">
        <f t="shared" si="6"/>
        <v>3271.7250000000004</v>
      </c>
      <c r="V10" s="63">
        <f>'QLD Apr 2022'!AT4</f>
        <v>0</v>
      </c>
      <c r="W10" s="63">
        <f>'QLD Apr 2022'!AU4</f>
        <v>0</v>
      </c>
      <c r="X10" s="63">
        <f>'QLD Apr 2022'!AV4</f>
        <v>0</v>
      </c>
      <c r="Y10" s="63">
        <f>'QLD Apr 2022'!AW4</f>
        <v>0</v>
      </c>
      <c r="Z10" s="260" t="str">
        <f t="shared" si="7"/>
        <v>No discount</v>
      </c>
      <c r="AA10" s="260" t="str">
        <f t="shared" si="8"/>
        <v>Inclusive</v>
      </c>
      <c r="AB10" s="170">
        <f t="shared" si="0"/>
        <v>2974.2954545454545</v>
      </c>
      <c r="AC10" s="170">
        <f t="shared" si="1"/>
        <v>2974.2954545454545</v>
      </c>
      <c r="AD10" s="259">
        <f t="shared" si="2"/>
        <v>3271.7250000000004</v>
      </c>
      <c r="AE10" s="259">
        <f t="shared" si="2"/>
        <v>3271.7250000000004</v>
      </c>
      <c r="AF10" s="261">
        <f>'QLD Apr 2022'!BF4</f>
        <v>0</v>
      </c>
      <c r="AG10" s="104" t="str">
        <f>'QLD Apr 2022'!BG4</f>
        <v>n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</row>
    <row r="11" spans="1:48" ht="20" customHeight="1" x14ac:dyDescent="0.2">
      <c r="A11" s="314"/>
      <c r="B11" s="179" t="str">
        <f>'QLD Apr 2022'!F5</f>
        <v>Covau</v>
      </c>
      <c r="C11" s="179" t="str">
        <f>'QLD Apr 2022'!G5</f>
        <v>Freedom</v>
      </c>
      <c r="D11" s="257">
        <f>365*'QLD Apr 2022'!H5/100</f>
        <v>409.72909090909087</v>
      </c>
      <c r="E11" s="258">
        <f>IF('QLD Apr 2022'!AQ5=3,0.5,IF('QLD Apr 2022'!AQ5=2,0.33,0))</f>
        <v>0.5</v>
      </c>
      <c r="F11" s="258">
        <f t="shared" si="3"/>
        <v>0.5</v>
      </c>
      <c r="G11" s="257">
        <f>IF('QLD Apr 2022'!K5="",($C$5*E11/'QLD Apr 2022'!AQ5*'QLD Apr 2022'!W5/100)*'QLD Apr 2022'!AQ5,IF($C$5*E11/'QLD Apr 2022'!AQ5&gt;='QLD Apr 2022'!L5,('QLD Apr 2022'!L5*'QLD Apr 2022'!W5/100)*'QLD Apr 2022'!AQ5,($C$5*E11/'QLD Apr 2022'!AQ5*'QLD Apr 2022'!W5/100)*'QLD Apr 2022'!AQ5))</f>
        <v>1786.3636363636365</v>
      </c>
      <c r="H11" s="257">
        <f>IF(AND('QLD Apr 2022'!L5&gt;0,'QLD Apr 2022'!M5&gt;0),IF($C$5*E11/'QLD Apr 2022'!AQ5&lt;'QLD Apr 2022'!L5,0,IF(($C$5*E11/'QLD Apr 2022'!AQ5-'QLD Apr 2022'!L5)&lt;=('QLD Apr 2022'!M5+'QLD Apr 2022'!L5),((($C$5*E11/'QLD Apr 2022'!AQ5-'QLD Apr 2022'!L5)*'QLD Apr 2022'!X5/100))*'QLD Apr 2022'!AQ5,((('QLD Apr 2022'!M5)*'QLD Apr 2022'!X5/100)*'QLD Apr 2022'!AQ5))),0)</f>
        <v>0</v>
      </c>
      <c r="I11" s="257">
        <f>IF(AND('QLD Apr 2022'!M5&gt;0,'QLD Apr 2022'!N5&gt;0),IF($C$5*E11/'QLD Apr 2022'!AQ5&lt;('QLD Apr 2022'!L5+'QLD Apr 2022'!M5),0,IF(($C$5*E11/'QLD Apr 2022'!AQ5-'QLD Apr 2022'!L5+'QLD Apr 2022'!M5)&lt;=('QLD Apr 2022'!L5+'QLD Apr 2022'!M5+'QLD Apr 2022'!N5),((($C$5*E11/'QLD Apr 2022'!AQ5-('QLD Apr 2022'!L5+'QLD Apr 2022'!M5))*'QLD Apr 2022'!Y5/100))*'QLD Apr 2022'!AQ5,('QLD Apr 2022'!N5*'QLD Apr 2022'!Y5/100)*'QLD Apr 2022'!AQ5)),0)</f>
        <v>0</v>
      </c>
      <c r="J11" s="257">
        <f>IF(AND('QLD Apr 2022'!N5&gt;0,'QLD Apr 2022'!O5&gt;0),IF($C$5*E11/'QLD Apr 2022'!AQ5&lt;('QLD Apr 2022'!L5+'QLD Apr 2022'!M5+'QLD Apr 2022'!N5),0,IF(($C$5*E11/'QLD Apr 2022'!AQ5-'QLD Apr 2022'!L5+'QLD Apr 2022'!M5+'QLD Apr 2022'!N5)&lt;=('QLD Apr 2022'!L5+'QLD Apr 2022'!M5+'QLD Apr 2022'!N5+'QLD Apr 2022'!O5),(($C$5*E11/'QLD Apr 2022'!AQ5-('QLD Apr 2022'!L5+'QLD Apr 2022'!M5+'QLD Apr 2022'!N5))*'QLD Apr 2022'!Z5/100)*'QLD Apr 2022'!AQ5,('QLD Apr 2022'!O5*'QLD Apr 2022'!Z5/100)*'QLD Apr 2022'!AQ5)),0)</f>
        <v>0</v>
      </c>
      <c r="K11" s="257">
        <f>IF(AND('QLD Apr 2022'!O5&gt;0,'QLD Apr 2022'!P5&gt;0),IF($C$5*E11/'QLD Apr 2022'!AQ5&lt;('QLD Apr 2022'!L5+'QLD Apr 2022'!M5+'QLD Apr 2022'!N5+'QLD Apr 2022'!O5),0,IF(($C$5*E11/'QLD Apr 2022'!AQ5-'QLD Apr 2022'!L5+'QLD Apr 2022'!M5+'QLD Apr 2022'!N5+'QLD Apr 2022'!O5)&lt;=('QLD Apr 2022'!L5+'QLD Apr 2022'!M5+'QLD Apr 2022'!N5+'QLD Apr 2022'!O5+'QLD Apr 2022'!P5),(($C$5*E11/'QLD Apr 2022'!AQ5-('QLD Apr 2022'!L5+'QLD Apr 2022'!M5+'QLD Apr 2022'!N5+'QLD Apr 2022'!O5))*'QLD Apr 2022'!AA5/100)*'QLD Apr 2022'!AQ5,('QLD Apr 2022'!P5*'QLD Apr 2022'!AA5/100)*'QLD Apr 2022'!AQ5)),0)</f>
        <v>0</v>
      </c>
      <c r="L11" s="257">
        <f>IF(AND('QLD Apr 2022'!P5&gt;0,'QLD Apr 2022'!O5&gt;0),IF(($C$5*E11/'QLD Apr 2022'!AQ5&lt;SUM('QLD Apr 2022'!L5:P5)),(0),($C$5*E11/'QLD Apr 2022'!AQ5-SUM('QLD Apr 2022'!L5:P5))*'QLD Apr 2022'!AB5/100)* 'QLD Apr 2022'!AQ5,IF(AND('QLD Apr 2022'!O5&gt;0,'QLD Apr 2022'!P5=""),IF(($C$5*E11/'QLD Apr 2022'!AQ5&lt; SUM('QLD Apr 2022'!L5:O5)),(0),($C$5*E11/'QLD Apr 2022'!AQ5-SUM('QLD Apr 2022'!L5:O5))*'QLD Apr 2022'!AA5/100)* 'QLD Apr 2022'!AQ5,IF(AND('QLD Apr 2022'!N5&gt;0,'QLD Apr 2022'!O5=""),IF(($C$5*E11/'QLD Apr 2022'!AQ5&lt; SUM('QLD Apr 2022'!L5:N5)),(0),($C$5*E11/'QLD Apr 2022'!AQ5-SUM('QLD Apr 2022'!L5:N5))*'QLD Apr 2022'!Z5/100)* 'QLD Apr 2022'!AQ5,IF(AND('QLD Apr 2022'!M5&gt;0,'QLD Apr 2022'!N5=""),IF(($C$5*E11/'QLD Apr 2022'!AQ5&lt;'QLD Apr 2022'!M5+'QLD Apr 2022'!L5),(0),(($C$5*E11/'QLD Apr 2022'!AQ5-('QLD Apr 2022'!M5+'QLD Apr 2022'!L5))*'QLD Apr 2022'!Y5/100))*'QLD Apr 2022'!AQ5,IF(AND('QLD Apr 2022'!L5&gt;0,'QLD Apr 2022'!M5=""&gt;0),IF(($C$5*E11/'QLD Apr 2022'!AQ5&lt;'QLD Apr 2022'!L5),(0),($C$5*E11/'QLD Apr 2022'!AQ5-'QLD Apr 2022'!L5)*'QLD Apr 2022'!X5/100)*'QLD Apr 2022'!AQ5,0)))))</f>
        <v>0</v>
      </c>
      <c r="M11" s="257">
        <f>IF('QLD Apr 2022'!K5="",($C$5*F11/'QLD Apr 2022'!AR5*'QLD Apr 2022'!AC5/100)*'QLD Apr 2022'!AR5,IF($C$5*F11/'QLD Apr 2022'!AR5&gt;='QLD Apr 2022'!L5,('QLD Apr 2022'!L5*'QLD Apr 2022'!AC5/100)*'QLD Apr 2022'!AR5,($C$5*F11/'QLD Apr 2022'!AR5*'QLD Apr 2022'!AC5/100)*'QLD Apr 2022'!AR5))</f>
        <v>1786.3636363636365</v>
      </c>
      <c r="N11" s="257">
        <f>IF(AND('QLD Apr 2022'!L5&gt;0,'QLD Apr 2022'!M5&gt;0),IF($C$5*F11/'QLD Apr 2022'!AR5&lt;'QLD Apr 2022'!L5,0,IF(($C$5*F11/'QLD Apr 2022'!AR5-'QLD Apr 2022'!L5)&lt;=('QLD Apr 2022'!M5+'QLD Apr 2022'!L5),((($C$5*F11/'QLD Apr 2022'!AR5-'QLD Apr 2022'!L5)*'QLD Apr 2022'!AD5/100))*'QLD Apr 2022'!AR5,((('QLD Apr 2022'!M5)*'QLD Apr 2022'!AD5/100)*'QLD Apr 2022'!AR5))),0)</f>
        <v>0</v>
      </c>
      <c r="O11" s="257">
        <f>IF(AND('QLD Apr 2022'!M5&gt;0,'QLD Apr 2022'!N5&gt;0),IF($C$5*F11/'QLD Apr 2022'!AR5&lt;('QLD Apr 2022'!L5+'QLD Apr 2022'!M5),0,IF(($C$5*F11/'QLD Apr 2022'!AR5-'QLD Apr 2022'!L5+'QLD Apr 2022'!M5)&lt;=('QLD Apr 2022'!L5+'QLD Apr 2022'!M5+'QLD Apr 2022'!N5),((($C$5*F11/'QLD Apr 2022'!AR5-('QLD Apr 2022'!L5+'QLD Apr 2022'!M5))*'QLD Apr 2022'!AE5/100))*'QLD Apr 2022'!AR5,('QLD Apr 2022'!N5*'QLD Apr 2022'!AE5/100)*'QLD Apr 2022'!AR5)),0)</f>
        <v>0</v>
      </c>
      <c r="P11" s="257">
        <f>IF(AND('QLD Apr 2022'!N5&gt;0,'QLD Apr 2022'!O5&gt;0),IF($C$5*F11/'QLD Apr 2022'!AR5&lt;('QLD Apr 2022'!L5+'QLD Apr 2022'!M5+'QLD Apr 2022'!N5),0,IF(($C$5*F11/'QLD Apr 2022'!AR5-'QLD Apr 2022'!L5+'QLD Apr 2022'!M5+'QLD Apr 2022'!N5)&lt;=('QLD Apr 2022'!L5+'QLD Apr 2022'!M5+'QLD Apr 2022'!N5+'QLD Apr 2022'!O5),(($C$5*F11/'QLD Apr 2022'!AR5-('QLD Apr 2022'!L5+'QLD Apr 2022'!M5+'QLD Apr 2022'!N5))*'QLD Apr 2022'!AF5/100)*'QLD Apr 2022'!AR5,('QLD Apr 2022'!O5*'QLD Apr 2022'!AF5/100)*'QLD Apr 2022'!AR5)),0)</f>
        <v>0</v>
      </c>
      <c r="Q11" s="257">
        <f>IF(AND('QLD Apr 2022'!P5&gt;0,'QLD Apr 2022'!P5&gt;0),IF($C$5*F11/'QLD Apr 2022'!AR5&lt;('QLD Apr 2022'!L5+'QLD Apr 2022'!M5+'QLD Apr 2022'!N5+'QLD Apr 2022'!O5),0,IF(($C$5*F11/'QLD Apr 2022'!AR5-'QLD Apr 2022'!L5+'QLD Apr 2022'!M5+'QLD Apr 2022'!N5+'QLD Apr 2022'!O5)&lt;=('QLD Apr 2022'!L5+'QLD Apr 2022'!M5+'QLD Apr 2022'!N5+'QLD Apr 2022'!O5+'QLD Apr 2022'!P5),(($C$5*F11/'QLD Apr 2022'!AR5-('QLD Apr 2022'!L5+'QLD Apr 2022'!M5+'QLD Apr 2022'!N5+'QLD Apr 2022'!O5))*'QLD Apr 2022'!AG5/100)*'QLD Apr 2022'!AR5,('QLD Apr 2022'!P5*'QLD Apr 2022'!AG5/100)*'QLD Apr 2022'!AR5)),0)</f>
        <v>0</v>
      </c>
      <c r="R11" s="257">
        <f>IF(AND('QLD Apr 2022'!P5&gt;0,'QLD Apr 2022'!O5&gt;0),IF(($C$5*F11/'QLD Apr 2022'!AR5&lt;SUM('QLD Apr 2022'!L5:P5)),(0),($C$5*F11/'QLD Apr 2022'!AR5-SUM('QLD Apr 2022'!L5:P5))*'QLD Apr 2022'!AB5/100)* 'QLD Apr 2022'!AR5,IF(AND('QLD Apr 2022'!O5&gt;0,'QLD Apr 2022'!P5=""),IF(($C$5*F11/'QLD Apr 2022'!AR5&lt; SUM('QLD Apr 2022'!L5:O5)),(0),($C$5*F11/'QLD Apr 2022'!AR5-SUM('QLD Apr 2022'!L5:O5))*'QLD Apr 2022'!AG5/100)* 'QLD Apr 2022'!AR5,IF(AND('QLD Apr 2022'!N5&gt;0,'QLD Apr 2022'!O5=""),IF(($C$5*F11/'QLD Apr 2022'!AR5&lt; SUM('QLD Apr 2022'!L5:N5)),(0),($C$5*F11/'QLD Apr 2022'!AR5-SUM('QLD Apr 2022'!L5:N5))*'QLD Apr 2022'!AF5/100)* 'QLD Apr 2022'!AR5,IF(AND('QLD Apr 2022'!M5&gt;0,'QLD Apr 2022'!N5=""),IF(($C$5*F11/'QLD Apr 2022'!AR5&lt;'QLD Apr 2022'!M5+'QLD Apr 2022'!L5),(0),(($C$5*F11/'QLD Apr 2022'!AR5-('QLD Apr 2022'!M5+'QLD Apr 2022'!L5))*'QLD Apr 2022'!AE5/100))*'QLD Apr 2022'!AR5,IF(AND('QLD Apr 2022'!L5&gt;0,'QLD Apr 2022'!M5=""&gt;0),IF(($C$5*F11/'QLD Apr 2022'!AR5&lt;'QLD Apr 2022'!L5),(0),($C$5*F11/'QLD Apr 2022'!AR5-'QLD Apr 2022'!L5)*'QLD Apr 2022'!AD5/100)*'QLD Apr 2022'!AR5,0)))))</f>
        <v>0</v>
      </c>
      <c r="S11" s="168">
        <f t="shared" ref="S11" si="9">SUM(G11:R11)</f>
        <v>3572.727272727273</v>
      </c>
      <c r="T11" s="170">
        <f t="shared" si="5"/>
        <v>3982.4563636363637</v>
      </c>
      <c r="U11" s="259">
        <f t="shared" si="6"/>
        <v>4380.7020000000002</v>
      </c>
      <c r="V11" s="63">
        <f>'QLD Apr 2022'!AT5</f>
        <v>0</v>
      </c>
      <c r="W11" s="63">
        <f>'QLD Apr 2022'!AU5</f>
        <v>15</v>
      </c>
      <c r="X11" s="63">
        <f>'QLD Apr 2022'!AV5</f>
        <v>0</v>
      </c>
      <c r="Y11" s="63">
        <f>'QLD Apr 2022'!AW5</f>
        <v>0</v>
      </c>
      <c r="Z11" s="260" t="str">
        <f t="shared" si="7"/>
        <v>Guaranteed off usage</v>
      </c>
      <c r="AA11" s="260" t="str">
        <f t="shared" si="8"/>
        <v>Exclusive</v>
      </c>
      <c r="AB11" s="170">
        <f t="shared" si="0"/>
        <v>3446.5472727272727</v>
      </c>
      <c r="AC11" s="170">
        <f t="shared" si="1"/>
        <v>3446.5472727272727</v>
      </c>
      <c r="AD11" s="259">
        <f t="shared" si="2"/>
        <v>3791.2020000000002</v>
      </c>
      <c r="AE11" s="259">
        <f t="shared" si="2"/>
        <v>3791.2020000000002</v>
      </c>
      <c r="AF11" s="261">
        <f>'QLD Apr 2022'!BF5</f>
        <v>0</v>
      </c>
      <c r="AG11" s="104" t="str">
        <f>'QLD Apr 2022'!BG5</f>
        <v>n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</row>
    <row r="12" spans="1:48" ht="20" customHeight="1" x14ac:dyDescent="0.2">
      <c r="A12" s="314"/>
      <c r="B12" s="179" t="str">
        <f>'QLD Apr 2022'!F6</f>
        <v>Alinta Energy</v>
      </c>
      <c r="C12" s="179" t="str">
        <f>'QLD Apr 2022'!G6</f>
        <v>Business Deal</v>
      </c>
      <c r="D12" s="257">
        <f>365*'QLD Apr 2022'!H6/100</f>
        <v>430.7</v>
      </c>
      <c r="E12" s="258">
        <f>IF('QLD Apr 2022'!AQ6=3,0.5,IF('QLD Apr 2022'!AQ6=2,0.33,0))</f>
        <v>0.5</v>
      </c>
      <c r="F12" s="258">
        <f t="shared" si="3"/>
        <v>0.5</v>
      </c>
      <c r="G12" s="257">
        <f>IF('QLD Apr 2022'!K6="",($C$5*E12/'QLD Apr 2022'!AQ6*'QLD Apr 2022'!W6/100)*'QLD Apr 2022'!AQ6,IF($C$5*E12/'QLD Apr 2022'!AQ6&gt;='QLD Apr 2022'!L6,('QLD Apr 2022'!L6*'QLD Apr 2022'!W6/100)*'QLD Apr 2022'!AQ6,($C$5*E12/'QLD Apr 2022'!AQ6*'QLD Apr 2022'!W6/100)*'QLD Apr 2022'!AQ6))</f>
        <v>1200</v>
      </c>
      <c r="H12" s="257">
        <f>IF(AND('QLD Apr 2022'!L6&gt;0,'QLD Apr 2022'!M6&gt;0),IF($C$5*E12/'QLD Apr 2022'!AQ6&lt;'QLD Apr 2022'!L6,0,IF(($C$5*E12/'QLD Apr 2022'!AQ6-'QLD Apr 2022'!L6)&lt;=('QLD Apr 2022'!M6+'QLD Apr 2022'!L6),((($C$5*E12/'QLD Apr 2022'!AQ6-'QLD Apr 2022'!L6)*'QLD Apr 2022'!X6/100))*'QLD Apr 2022'!AQ6,((('QLD Apr 2022'!M6)*'QLD Apr 2022'!X6/100)*'QLD Apr 2022'!AQ6))),0)</f>
        <v>0</v>
      </c>
      <c r="I12" s="257">
        <f>IF(AND('QLD Apr 2022'!M6&gt;0,'QLD Apr 2022'!N6&gt;0),IF($C$5*E12/'QLD Apr 2022'!AQ6&lt;('QLD Apr 2022'!L6+'QLD Apr 2022'!M6),0,IF(($C$5*E12/'QLD Apr 2022'!AQ6-'QLD Apr 2022'!L6+'QLD Apr 2022'!M6)&lt;=('QLD Apr 2022'!L6+'QLD Apr 2022'!M6+'QLD Apr 2022'!N6),((($C$5*E12/'QLD Apr 2022'!AQ6-('QLD Apr 2022'!L6+'QLD Apr 2022'!M6))*'QLD Apr 2022'!Y6/100))*'QLD Apr 2022'!AQ6,('QLD Apr 2022'!N6*'QLD Apr 2022'!Y6/100)*'QLD Apr 2022'!AQ6)),0)</f>
        <v>0</v>
      </c>
      <c r="J12" s="257">
        <f>IF(AND('QLD Apr 2022'!N6&gt;0,'QLD Apr 2022'!O6&gt;0),IF($C$5*E12/'QLD Apr 2022'!AQ6&lt;('QLD Apr 2022'!L6+'QLD Apr 2022'!M6+'QLD Apr 2022'!N6),0,IF(($C$5*E12/'QLD Apr 2022'!AQ6-'QLD Apr 2022'!L6+'QLD Apr 2022'!M6+'QLD Apr 2022'!N6)&lt;=('QLD Apr 2022'!L6+'QLD Apr 2022'!M6+'QLD Apr 2022'!N6+'QLD Apr 2022'!O6),(($C$5*E12/'QLD Apr 2022'!AQ6-('QLD Apr 2022'!L6+'QLD Apr 2022'!M6+'QLD Apr 2022'!N6))*'QLD Apr 2022'!Z6/100)*'QLD Apr 2022'!AQ6,('QLD Apr 2022'!O6*'QLD Apr 2022'!Z6/100)*'QLD Apr 2022'!AQ6)),0)</f>
        <v>0</v>
      </c>
      <c r="K12" s="257">
        <f>IF(AND('QLD Apr 2022'!O6&gt;0,'QLD Apr 2022'!P6&gt;0),IF($C$5*E12/'QLD Apr 2022'!AQ6&lt;('QLD Apr 2022'!L6+'QLD Apr 2022'!M6+'QLD Apr 2022'!N6+'QLD Apr 2022'!O6),0,IF(($C$5*E12/'QLD Apr 2022'!AQ6-'QLD Apr 2022'!L6+'QLD Apr 2022'!M6+'QLD Apr 2022'!N6+'QLD Apr 2022'!O6)&lt;=('QLD Apr 2022'!L6+'QLD Apr 2022'!M6+'QLD Apr 2022'!N6+'QLD Apr 2022'!O6+'QLD Apr 2022'!P6),(($C$5*E12/'QLD Apr 2022'!AQ6-('QLD Apr 2022'!L6+'QLD Apr 2022'!M6+'QLD Apr 2022'!N6+'QLD Apr 2022'!O6))*'QLD Apr 2022'!AA6/100)*'QLD Apr 2022'!AQ6,('QLD Apr 2022'!P6*'QLD Apr 2022'!AA6/100)*'QLD Apr 2022'!AQ6)),0)</f>
        <v>0</v>
      </c>
      <c r="L12" s="257">
        <f>IF(AND('QLD Apr 2022'!P6&gt;0,'QLD Apr 2022'!O6&gt;0),IF(($C$5*E12/'QLD Apr 2022'!AQ6&lt;SUM('QLD Apr 2022'!L6:P6)),(0),($C$5*E12/'QLD Apr 2022'!AQ6-SUM('QLD Apr 2022'!L6:P6))*'QLD Apr 2022'!AB6/100)* 'QLD Apr 2022'!AQ6,IF(AND('QLD Apr 2022'!O6&gt;0,'QLD Apr 2022'!P6=""),IF(($C$5*E12/'QLD Apr 2022'!AQ6&lt; SUM('QLD Apr 2022'!L6:O6)),(0),($C$5*E12/'QLD Apr 2022'!AQ6-SUM('QLD Apr 2022'!L6:O6))*'QLD Apr 2022'!AA6/100)* 'QLD Apr 2022'!AQ6,IF(AND('QLD Apr 2022'!N6&gt;0,'QLD Apr 2022'!O6=""),IF(($C$5*E12/'QLD Apr 2022'!AQ6&lt; SUM('QLD Apr 2022'!L6:N6)),(0),($C$5*E12/'QLD Apr 2022'!AQ6-SUM('QLD Apr 2022'!L6:N6))*'QLD Apr 2022'!Z6/100)* 'QLD Apr 2022'!AQ6,IF(AND('QLD Apr 2022'!M6&gt;0,'QLD Apr 2022'!N6=""),IF(($C$5*E12/'QLD Apr 2022'!AQ6&lt;'QLD Apr 2022'!M6+'QLD Apr 2022'!L6),(0),(($C$5*E12/'QLD Apr 2022'!AQ6-('QLD Apr 2022'!M6+'QLD Apr 2022'!L6))*'QLD Apr 2022'!Y6/100))*'QLD Apr 2022'!AQ6,IF(AND('QLD Apr 2022'!L6&gt;0,'QLD Apr 2022'!M6=""&gt;0),IF(($C$5*E12/'QLD Apr 2022'!AQ6&lt;'QLD Apr 2022'!L6),(0),($C$5*E12/'QLD Apr 2022'!AQ6-'QLD Apr 2022'!L6)*'QLD Apr 2022'!X6/100)*'QLD Apr 2022'!AQ6,0)))))</f>
        <v>0</v>
      </c>
      <c r="M12" s="257">
        <f>IF('QLD Apr 2022'!K6="",($C$5*F12/'QLD Apr 2022'!AR6*'QLD Apr 2022'!AC6/100)*'QLD Apr 2022'!AR6,IF($C$5*F12/'QLD Apr 2022'!AR6&gt;='QLD Apr 2022'!L6,('QLD Apr 2022'!L6*'QLD Apr 2022'!AC6/100)*'QLD Apr 2022'!AR6,($C$5*F12/'QLD Apr 2022'!AR6*'QLD Apr 2022'!AC6/100)*'QLD Apr 2022'!AR6))</f>
        <v>1200</v>
      </c>
      <c r="N12" s="257">
        <f>IF(AND('QLD Apr 2022'!L6&gt;0,'QLD Apr 2022'!M6&gt;0),IF($C$5*F12/'QLD Apr 2022'!AR6&lt;'QLD Apr 2022'!L6,0,IF(($C$5*F12/'QLD Apr 2022'!AR6-'QLD Apr 2022'!L6)&lt;=('QLD Apr 2022'!M6+'QLD Apr 2022'!L6),((($C$5*F12/'QLD Apr 2022'!AR6-'QLD Apr 2022'!L6)*'QLD Apr 2022'!AD6/100))*'QLD Apr 2022'!AR6,((('QLD Apr 2022'!M6)*'QLD Apr 2022'!AD6/100)*'QLD Apr 2022'!AR6))),0)</f>
        <v>0</v>
      </c>
      <c r="O12" s="257">
        <f>IF(AND('QLD Apr 2022'!M6&gt;0,'QLD Apr 2022'!N6&gt;0),IF($C$5*F12/'QLD Apr 2022'!AR6&lt;('QLD Apr 2022'!L6+'QLD Apr 2022'!M6),0,IF(($C$5*F12/'QLD Apr 2022'!AR6-'QLD Apr 2022'!L6+'QLD Apr 2022'!M6)&lt;=('QLD Apr 2022'!L6+'QLD Apr 2022'!M6+'QLD Apr 2022'!N6),((($C$5*F12/'QLD Apr 2022'!AR6-('QLD Apr 2022'!L6+'QLD Apr 2022'!M6))*'QLD Apr 2022'!AE6/100))*'QLD Apr 2022'!AR6,('QLD Apr 2022'!N6*'QLD Apr 2022'!AE6/100)*'QLD Apr 2022'!AR6)),0)</f>
        <v>0</v>
      </c>
      <c r="P12" s="257">
        <f>IF(AND('QLD Apr 2022'!N6&gt;0,'QLD Apr 2022'!O6&gt;0),IF($C$5*F12/'QLD Apr 2022'!AR6&lt;('QLD Apr 2022'!L6+'QLD Apr 2022'!M6+'QLD Apr 2022'!N6),0,IF(($C$5*F12/'QLD Apr 2022'!AR6-'QLD Apr 2022'!L6+'QLD Apr 2022'!M6+'QLD Apr 2022'!N6)&lt;=('QLD Apr 2022'!L6+'QLD Apr 2022'!M6+'QLD Apr 2022'!N6+'QLD Apr 2022'!O6),(($C$5*F12/'QLD Apr 2022'!AR6-('QLD Apr 2022'!L6+'QLD Apr 2022'!M6+'QLD Apr 2022'!N6))*'QLD Apr 2022'!AF6/100)*'QLD Apr 2022'!AR6,('QLD Apr 2022'!O6*'QLD Apr 2022'!AF6/100)*'QLD Apr 2022'!AR6)),0)</f>
        <v>0</v>
      </c>
      <c r="Q12" s="257">
        <f>IF(AND('QLD Apr 2022'!P6&gt;0,'QLD Apr 2022'!P6&gt;0),IF($C$5*F12/'QLD Apr 2022'!AR6&lt;('QLD Apr 2022'!L6+'QLD Apr 2022'!M6+'QLD Apr 2022'!N6+'QLD Apr 2022'!O6),0,IF(($C$5*F12/'QLD Apr 2022'!AR6-'QLD Apr 2022'!L6+'QLD Apr 2022'!M6+'QLD Apr 2022'!N6+'QLD Apr 2022'!O6)&lt;=('QLD Apr 2022'!L6+'QLD Apr 2022'!M6+'QLD Apr 2022'!N6+'QLD Apr 2022'!O6+'QLD Apr 2022'!P6),(($C$5*F12/'QLD Apr 2022'!AR6-('QLD Apr 2022'!L6+'QLD Apr 2022'!M6+'QLD Apr 2022'!N6+'QLD Apr 2022'!O6))*'QLD Apr 2022'!AG6/100)*'QLD Apr 2022'!AR6,('QLD Apr 2022'!P6*'QLD Apr 2022'!AG6/100)*'QLD Apr 2022'!AR6)),0)</f>
        <v>0</v>
      </c>
      <c r="R12" s="257">
        <f>IF(AND('QLD Apr 2022'!P6&gt;0,'QLD Apr 2022'!O6&gt;0),IF(($C$5*F12/'QLD Apr 2022'!AR6&lt;SUM('QLD Apr 2022'!L6:P6)),(0),($C$5*F12/'QLD Apr 2022'!AR6-SUM('QLD Apr 2022'!L6:P6))*'QLD Apr 2022'!AB6/100)* 'QLD Apr 2022'!AR6,IF(AND('QLD Apr 2022'!O6&gt;0,'QLD Apr 2022'!P6=""),IF(($C$5*F12/'QLD Apr 2022'!AR6&lt; SUM('QLD Apr 2022'!L6:O6)),(0),($C$5*F12/'QLD Apr 2022'!AR6-SUM('QLD Apr 2022'!L6:O6))*'QLD Apr 2022'!AG6/100)* 'QLD Apr 2022'!AR6,IF(AND('QLD Apr 2022'!N6&gt;0,'QLD Apr 2022'!O6=""),IF(($C$5*F12/'QLD Apr 2022'!AR6&lt; SUM('QLD Apr 2022'!L6:N6)),(0),($C$5*F12/'QLD Apr 2022'!AR6-SUM('QLD Apr 2022'!L6:N6))*'QLD Apr 2022'!AF6/100)* 'QLD Apr 2022'!AR6,IF(AND('QLD Apr 2022'!M6&gt;0,'QLD Apr 2022'!N6=""),IF(($C$5*F12/'QLD Apr 2022'!AR6&lt;'QLD Apr 2022'!M6+'QLD Apr 2022'!L6),(0),(($C$5*F12/'QLD Apr 2022'!AR6-('QLD Apr 2022'!M6+'QLD Apr 2022'!L6))*'QLD Apr 2022'!AE6/100))*'QLD Apr 2022'!AR6,IF(AND('QLD Apr 2022'!L6&gt;0,'QLD Apr 2022'!M6=""&gt;0),IF(($C$5*F12/'QLD Apr 2022'!AR6&lt;'QLD Apr 2022'!L6),(0),($C$5*F12/'QLD Apr 2022'!AR6-'QLD Apr 2022'!L6)*'QLD Apr 2022'!AD6/100)*'QLD Apr 2022'!AR6,0)))))</f>
        <v>0</v>
      </c>
      <c r="S12" s="168">
        <f t="shared" ref="S12" si="10">SUM(G12:R12)</f>
        <v>2400</v>
      </c>
      <c r="T12" s="170">
        <f t="shared" si="5"/>
        <v>2830.7</v>
      </c>
      <c r="U12" s="259">
        <f t="shared" si="6"/>
        <v>3113.77</v>
      </c>
      <c r="V12" s="63">
        <f>'QLD Apr 2022'!AT6</f>
        <v>0</v>
      </c>
      <c r="W12" s="63">
        <f>'QLD Apr 2022'!AU6</f>
        <v>0</v>
      </c>
      <c r="X12" s="63">
        <f>'QLD Apr 2022'!AV6</f>
        <v>0</v>
      </c>
      <c r="Y12" s="63">
        <f>'QLD Apr 2022'!AW6</f>
        <v>0</v>
      </c>
      <c r="Z12" s="260" t="str">
        <f t="shared" si="7"/>
        <v>No discount</v>
      </c>
      <c r="AA12" s="260" t="str">
        <f t="shared" si="8"/>
        <v>Exclusive</v>
      </c>
      <c r="AB12" s="170">
        <f t="shared" si="0"/>
        <v>2830.7</v>
      </c>
      <c r="AC12" s="170">
        <f t="shared" si="1"/>
        <v>2830.7</v>
      </c>
      <c r="AD12" s="259">
        <f t="shared" si="2"/>
        <v>3113.77</v>
      </c>
      <c r="AE12" s="259">
        <f t="shared" si="2"/>
        <v>3113.77</v>
      </c>
      <c r="AF12" s="261">
        <f>'QLD Apr 2022'!BF6</f>
        <v>0</v>
      </c>
      <c r="AG12" s="104" t="str">
        <f>'QLD Apr 2022'!BG6</f>
        <v>n</v>
      </c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</row>
    <row r="13" spans="1:48" ht="20" customHeight="1" thickBot="1" x14ac:dyDescent="0.25">
      <c r="A13" s="315"/>
      <c r="B13" s="273" t="str">
        <f>'QLD Apr 2022'!F7</f>
        <v>Discover Energy</v>
      </c>
      <c r="C13" s="180" t="str">
        <f>'QLD Apr 2022'!G7</f>
        <v>Business Gas Budget</v>
      </c>
      <c r="D13" s="274">
        <f>365*'QLD Apr 2022'!H7/100</f>
        <v>403.15909090909088</v>
      </c>
      <c r="E13" s="275">
        <f>IF('QLD Apr 2022'!AQ7=3,0.5,IF('QLD Apr 2022'!AQ7=2,0.33,0))</f>
        <v>0.5</v>
      </c>
      <c r="F13" s="275">
        <f t="shared" si="3"/>
        <v>0.5</v>
      </c>
      <c r="G13" s="274">
        <f>IF('QLD Apr 2022'!K7="",($C$5*E13/'QLD Apr 2022'!AQ7*'QLD Apr 2022'!W7/100)*'QLD Apr 2022'!AQ7,IF($C$5*E13/'QLD Apr 2022'!AQ7&gt;='QLD Apr 2022'!L7,('QLD Apr 2022'!L7*'QLD Apr 2022'!W7/100)*'QLD Apr 2022'!AQ7,($C$5*E13/'QLD Apr 2022'!AQ7*'QLD Apr 2022'!W7/100)*'QLD Apr 2022'!AQ7))</f>
        <v>1440.9090909090908</v>
      </c>
      <c r="H13" s="274">
        <f>IF(AND('QLD Apr 2022'!L7&gt;0,'QLD Apr 2022'!M7&gt;0),IF($C$5*E13/'QLD Apr 2022'!AQ7&lt;'QLD Apr 2022'!L7,0,IF(($C$5*E13/'QLD Apr 2022'!AQ7-'QLD Apr 2022'!L7)&lt;=('QLD Apr 2022'!M7+'QLD Apr 2022'!L7),((($C$5*E13/'QLD Apr 2022'!AQ7-'QLD Apr 2022'!L7)*'QLD Apr 2022'!X7/100))*'QLD Apr 2022'!AQ7,((('QLD Apr 2022'!M7)*'QLD Apr 2022'!X7/100)*'QLD Apr 2022'!AQ7))),0)</f>
        <v>0</v>
      </c>
      <c r="I13" s="274">
        <f>IF(AND('QLD Apr 2022'!M7&gt;0,'QLD Apr 2022'!N7&gt;0),IF($C$5*E13/'QLD Apr 2022'!AQ7&lt;('QLD Apr 2022'!L7+'QLD Apr 2022'!M7),0,IF(($C$5*E13/'QLD Apr 2022'!AQ7-'QLD Apr 2022'!L7+'QLD Apr 2022'!M7)&lt;=('QLD Apr 2022'!L7+'QLD Apr 2022'!M7+'QLD Apr 2022'!N7),((($C$5*E13/'QLD Apr 2022'!AQ7-('QLD Apr 2022'!L7+'QLD Apr 2022'!M7))*'QLD Apr 2022'!Y7/100))*'QLD Apr 2022'!AQ7,('QLD Apr 2022'!N7*'QLD Apr 2022'!Y7/100)*'QLD Apr 2022'!AQ7)),0)</f>
        <v>0</v>
      </c>
      <c r="J13" s="274">
        <f>IF(AND('QLD Apr 2022'!N7&gt;0,'QLD Apr 2022'!O7&gt;0),IF($C$5*E13/'QLD Apr 2022'!AQ7&lt;('QLD Apr 2022'!L7+'QLD Apr 2022'!M7+'QLD Apr 2022'!N7),0,IF(($C$5*E13/'QLD Apr 2022'!AQ7-'QLD Apr 2022'!L7+'QLD Apr 2022'!M7+'QLD Apr 2022'!N7)&lt;=('QLD Apr 2022'!L7+'QLD Apr 2022'!M7+'QLD Apr 2022'!N7+'QLD Apr 2022'!O7),(($C$5*E13/'QLD Apr 2022'!AQ7-('QLD Apr 2022'!L7+'QLD Apr 2022'!M7+'QLD Apr 2022'!N7))*'QLD Apr 2022'!Z7/100)*'QLD Apr 2022'!AQ7,('QLD Apr 2022'!O7*'QLD Apr 2022'!Z7/100)*'QLD Apr 2022'!AQ7)),0)</f>
        <v>0</v>
      </c>
      <c r="K13" s="274">
        <f>IF(AND('QLD Apr 2022'!O7&gt;0,'QLD Apr 2022'!P7&gt;0),IF($C$5*E13/'QLD Apr 2022'!AQ7&lt;('QLD Apr 2022'!L7+'QLD Apr 2022'!M7+'QLD Apr 2022'!N7+'QLD Apr 2022'!O7),0,IF(($C$5*E13/'QLD Apr 2022'!AQ7-'QLD Apr 2022'!L7+'QLD Apr 2022'!M7+'QLD Apr 2022'!N7+'QLD Apr 2022'!O7)&lt;=('QLD Apr 2022'!L7+'QLD Apr 2022'!M7+'QLD Apr 2022'!N7+'QLD Apr 2022'!O7+'QLD Apr 2022'!P7),(($C$5*E13/'QLD Apr 2022'!AQ7-('QLD Apr 2022'!L7+'QLD Apr 2022'!M7+'QLD Apr 2022'!N7+'QLD Apr 2022'!O7))*'QLD Apr 2022'!AA7/100)*'QLD Apr 2022'!AQ7,('QLD Apr 2022'!P7*'QLD Apr 2022'!AA7/100)*'QLD Apr 2022'!AQ7)),0)</f>
        <v>0</v>
      </c>
      <c r="L13" s="274">
        <f>IF(AND('QLD Apr 2022'!P7&gt;0,'QLD Apr 2022'!O7&gt;0),IF(($C$5*E13/'QLD Apr 2022'!AQ7&lt;SUM('QLD Apr 2022'!L7:P7)),(0),($C$5*E13/'QLD Apr 2022'!AQ7-SUM('QLD Apr 2022'!L7:P7))*'QLD Apr 2022'!AB7/100)* 'QLD Apr 2022'!AQ7,IF(AND('QLD Apr 2022'!O7&gt;0,'QLD Apr 2022'!P7=""),IF(($C$5*E13/'QLD Apr 2022'!AQ7&lt; SUM('QLD Apr 2022'!L7:O7)),(0),($C$5*E13/'QLD Apr 2022'!AQ7-SUM('QLD Apr 2022'!L7:O7))*'QLD Apr 2022'!AA7/100)* 'QLD Apr 2022'!AQ7,IF(AND('QLD Apr 2022'!N7&gt;0,'QLD Apr 2022'!O7=""),IF(($C$5*E13/'QLD Apr 2022'!AQ7&lt; SUM('QLD Apr 2022'!L7:N7)),(0),($C$5*E13/'QLD Apr 2022'!AQ7-SUM('QLD Apr 2022'!L7:N7))*'QLD Apr 2022'!Z7/100)* 'QLD Apr 2022'!AQ7,IF(AND('QLD Apr 2022'!M7&gt;0,'QLD Apr 2022'!N7=""),IF(($C$5*E13/'QLD Apr 2022'!AQ7&lt;'QLD Apr 2022'!M7+'QLD Apr 2022'!L7),(0),(($C$5*E13/'QLD Apr 2022'!AQ7-('QLD Apr 2022'!M7+'QLD Apr 2022'!L7))*'QLD Apr 2022'!Y7/100))*'QLD Apr 2022'!AQ7,IF(AND('QLD Apr 2022'!L7&gt;0,'QLD Apr 2022'!M7=""&gt;0),IF(($C$5*E13/'QLD Apr 2022'!AQ7&lt;'QLD Apr 2022'!L7),(0),($C$5*E13/'QLD Apr 2022'!AQ7-'QLD Apr 2022'!L7)*'QLD Apr 2022'!X7/100)*'QLD Apr 2022'!AQ7,0)))))</f>
        <v>0</v>
      </c>
      <c r="M13" s="274">
        <f>IF('QLD Apr 2022'!K7="",($C$5*F13/'QLD Apr 2022'!AR7*'QLD Apr 2022'!AC7/100)*'QLD Apr 2022'!AR7,IF($C$5*F13/'QLD Apr 2022'!AR7&gt;='QLD Apr 2022'!L7,('QLD Apr 2022'!L7*'QLD Apr 2022'!AC7/100)*'QLD Apr 2022'!AR7,($C$5*F13/'QLD Apr 2022'!AR7*'QLD Apr 2022'!AC7/100)*'QLD Apr 2022'!AR7))</f>
        <v>1440.9090909090908</v>
      </c>
      <c r="N13" s="274">
        <f>IF(AND('QLD Apr 2022'!L7&gt;0,'QLD Apr 2022'!M7&gt;0),IF($C$5*F13/'QLD Apr 2022'!AR7&lt;'QLD Apr 2022'!L7,0,IF(($C$5*F13/'QLD Apr 2022'!AR7-'QLD Apr 2022'!L7)&lt;=('QLD Apr 2022'!M7+'QLD Apr 2022'!L7),((($C$5*F13/'QLD Apr 2022'!AR7-'QLD Apr 2022'!L7)*'QLD Apr 2022'!AD7/100))*'QLD Apr 2022'!AR7,((('QLD Apr 2022'!M7)*'QLD Apr 2022'!AD7/100)*'QLD Apr 2022'!AR7))),0)</f>
        <v>0</v>
      </c>
      <c r="O13" s="274">
        <f>IF(AND('QLD Apr 2022'!M7&gt;0,'QLD Apr 2022'!N7&gt;0),IF($C$5*F13/'QLD Apr 2022'!AR7&lt;('QLD Apr 2022'!L7+'QLD Apr 2022'!M7),0,IF(($C$5*F13/'QLD Apr 2022'!AR7-'QLD Apr 2022'!L7+'QLD Apr 2022'!M7)&lt;=('QLD Apr 2022'!L7+'QLD Apr 2022'!M7+'QLD Apr 2022'!N7),((($C$5*F13/'QLD Apr 2022'!AR7-('QLD Apr 2022'!L7+'QLD Apr 2022'!M7))*'QLD Apr 2022'!AE7/100))*'QLD Apr 2022'!AR7,('QLD Apr 2022'!N7*'QLD Apr 2022'!AE7/100)*'QLD Apr 2022'!AR7)),0)</f>
        <v>0</v>
      </c>
      <c r="P13" s="274">
        <f>IF(AND('QLD Apr 2022'!N7&gt;0,'QLD Apr 2022'!O7&gt;0),IF($C$5*F13/'QLD Apr 2022'!AR7&lt;('QLD Apr 2022'!L7+'QLD Apr 2022'!M7+'QLD Apr 2022'!N7),0,IF(($C$5*F13/'QLD Apr 2022'!AR7-'QLD Apr 2022'!L7+'QLD Apr 2022'!M7+'QLD Apr 2022'!N7)&lt;=('QLD Apr 2022'!L7+'QLD Apr 2022'!M7+'QLD Apr 2022'!N7+'QLD Apr 2022'!O7),(($C$5*F13/'QLD Apr 2022'!AR7-('QLD Apr 2022'!L7+'QLD Apr 2022'!M7+'QLD Apr 2022'!N7))*'QLD Apr 2022'!AF7/100)*'QLD Apr 2022'!AR7,('QLD Apr 2022'!O7*'QLD Apr 2022'!AF7/100)*'QLD Apr 2022'!AR7)),0)</f>
        <v>0</v>
      </c>
      <c r="Q13" s="274">
        <f>IF(AND('QLD Apr 2022'!P7&gt;0,'QLD Apr 2022'!P7&gt;0),IF($C$5*F13/'QLD Apr 2022'!AR7&lt;('QLD Apr 2022'!L7+'QLD Apr 2022'!M7+'QLD Apr 2022'!N7+'QLD Apr 2022'!O7),0,IF(($C$5*F13/'QLD Apr 2022'!AR7-'QLD Apr 2022'!L7+'QLD Apr 2022'!M7+'QLD Apr 2022'!N7+'QLD Apr 2022'!O7)&lt;=('QLD Apr 2022'!L7+'QLD Apr 2022'!M7+'QLD Apr 2022'!N7+'QLD Apr 2022'!O7+'QLD Apr 2022'!P7),(($C$5*F13/'QLD Apr 2022'!AR7-('QLD Apr 2022'!L7+'QLD Apr 2022'!M7+'QLD Apr 2022'!N7+'QLD Apr 2022'!O7))*'QLD Apr 2022'!AG7/100)*'QLD Apr 2022'!AR7,('QLD Apr 2022'!P7*'QLD Apr 2022'!AG7/100)*'QLD Apr 2022'!AR7)),0)</f>
        <v>0</v>
      </c>
      <c r="R13" s="274">
        <f>IF(AND('QLD Apr 2022'!P7&gt;0,'QLD Apr 2022'!O7&gt;0),IF(($C$5*F13/'QLD Apr 2022'!AR7&lt;SUM('QLD Apr 2022'!L7:P7)),(0),($C$5*F13/'QLD Apr 2022'!AR7-SUM('QLD Apr 2022'!L7:P7))*'QLD Apr 2022'!AB7/100)* 'QLD Apr 2022'!AR7,IF(AND('QLD Apr 2022'!O7&gt;0,'QLD Apr 2022'!P7=""),IF(($C$5*F13/'QLD Apr 2022'!AR7&lt; SUM('QLD Apr 2022'!L7:O7)),(0),($C$5*F13/'QLD Apr 2022'!AR7-SUM('QLD Apr 2022'!L7:O7))*'QLD Apr 2022'!AG7/100)* 'QLD Apr 2022'!AR7,IF(AND('QLD Apr 2022'!N7&gt;0,'QLD Apr 2022'!O7=""),IF(($C$5*F13/'QLD Apr 2022'!AR7&lt; SUM('QLD Apr 2022'!L7:N7)),(0),($C$5*F13/'QLD Apr 2022'!AR7-SUM('QLD Apr 2022'!L7:N7))*'QLD Apr 2022'!AF7/100)* 'QLD Apr 2022'!AR7,IF(AND('QLD Apr 2022'!M7&gt;0,'QLD Apr 2022'!N7=""),IF(($C$5*F13/'QLD Apr 2022'!AR7&lt;'QLD Apr 2022'!M7+'QLD Apr 2022'!L7),(0),(($C$5*F13/'QLD Apr 2022'!AR7-('QLD Apr 2022'!M7+'QLD Apr 2022'!L7))*'QLD Apr 2022'!AE7/100))*'QLD Apr 2022'!AR7,IF(AND('QLD Apr 2022'!L7&gt;0,'QLD Apr 2022'!M7=""&gt;0),IF(($C$5*F13/'QLD Apr 2022'!AR7&lt;'QLD Apr 2022'!L7),(0),($C$5*F13/'QLD Apr 2022'!AR7-'QLD Apr 2022'!L7)*'QLD Apr 2022'!AD7/100)*'QLD Apr 2022'!AR7,0)))))</f>
        <v>0</v>
      </c>
      <c r="S13" s="276">
        <f t="shared" ref="S13" si="11">SUM(G13:R13)</f>
        <v>2881.8181818181815</v>
      </c>
      <c r="T13" s="201">
        <f t="shared" si="5"/>
        <v>3284.9772727272725</v>
      </c>
      <c r="U13" s="277">
        <f t="shared" si="6"/>
        <v>3613.4749999999999</v>
      </c>
      <c r="V13" s="105">
        <f>'QLD Apr 2022'!AT7</f>
        <v>0</v>
      </c>
      <c r="W13" s="105">
        <f>'QLD Apr 2022'!AU7</f>
        <v>5</v>
      </c>
      <c r="X13" s="105">
        <f>'QLD Apr 2022'!AV7</f>
        <v>0</v>
      </c>
      <c r="Y13" s="105">
        <f>'QLD Apr 2022'!AW7</f>
        <v>0</v>
      </c>
      <c r="Z13" s="278" t="str">
        <f t="shared" si="7"/>
        <v>Guaranteed off usage</v>
      </c>
      <c r="AA13" s="278" t="str">
        <f t="shared" si="8"/>
        <v>Exclusive</v>
      </c>
      <c r="AB13" s="201">
        <f t="shared" si="0"/>
        <v>3140.8863636363635</v>
      </c>
      <c r="AC13" s="201">
        <f t="shared" si="1"/>
        <v>3140.8863636363635</v>
      </c>
      <c r="AD13" s="277">
        <f t="shared" si="2"/>
        <v>3454.9750000000004</v>
      </c>
      <c r="AE13" s="277">
        <f t="shared" si="2"/>
        <v>3454.9750000000004</v>
      </c>
      <c r="AF13" s="279">
        <f>'QLD Apr 2022'!BF7</f>
        <v>0</v>
      </c>
      <c r="AG13" s="112" t="str">
        <f>'QLD Apr 2022'!BG7</f>
        <v>n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</row>
    <row r="14" spans="1:48" ht="20" customHeight="1" thickTop="1" x14ac:dyDescent="0.2">
      <c r="A14" s="313" t="str">
        <f>'QLD Apr 2022'!D8</f>
        <v>Envestra Brisbane North</v>
      </c>
      <c r="B14" s="179" t="str">
        <f>'QLD Apr 2022'!F8</f>
        <v>AGL</v>
      </c>
      <c r="C14" s="179" t="str">
        <f>'QLD Apr 2022'!G8</f>
        <v>Business Value Saver</v>
      </c>
      <c r="D14" s="257">
        <f>365*'QLD Apr 2022'!H8/100</f>
        <v>260.34454545454543</v>
      </c>
      <c r="E14" s="258">
        <f>IF('QLD Apr 2022'!AQ8=3,0.5,IF('QLD Apr 2022'!AQ8=2,0.33,0))</f>
        <v>0.5</v>
      </c>
      <c r="F14" s="258">
        <f t="shared" si="3"/>
        <v>0.5</v>
      </c>
      <c r="G14" s="257">
        <f>IF('QLD Apr 2022'!K8="",($C$5*E14/'QLD Apr 2022'!AQ8*'QLD Apr 2022'!W8/100)*'QLD Apr 2022'!AQ8,IF($C$5*E14/'QLD Apr 2022'!AQ8&gt;='QLD Apr 2022'!L8,('QLD Apr 2022'!L8*'QLD Apr 2022'!W8/100)*'QLD Apr 2022'!AQ8,($C$5*E14/'QLD Apr 2022'!AQ8*'QLD Apr 2022'!W8/100)*'QLD Apr 2022'!AQ8))</f>
        <v>1650</v>
      </c>
      <c r="H14" s="257">
        <f>IF(AND('QLD Apr 2022'!L8&gt;0,'QLD Apr 2022'!M8&gt;0),IF($C$5*E14/'QLD Apr 2022'!AQ8&lt;'QLD Apr 2022'!L8,0,IF(($C$5*E14/'QLD Apr 2022'!AQ8-'QLD Apr 2022'!L8)&lt;=('QLD Apr 2022'!M8+'QLD Apr 2022'!L8),((($C$5*E14/'QLD Apr 2022'!AQ8-'QLD Apr 2022'!L8)*'QLD Apr 2022'!X8/100))*'QLD Apr 2022'!AQ8,((('QLD Apr 2022'!M8)*'QLD Apr 2022'!X8/100)*'QLD Apr 2022'!AQ8))),0)</f>
        <v>0</v>
      </c>
      <c r="I14" s="257">
        <f>IF(AND('QLD Apr 2022'!M8&gt;0,'QLD Apr 2022'!N8&gt;0),IF($C$5*E14/'QLD Apr 2022'!AQ8&lt;('QLD Apr 2022'!L8+'QLD Apr 2022'!M8),0,IF(($C$5*E14/'QLD Apr 2022'!AQ8-'QLD Apr 2022'!L8+'QLD Apr 2022'!M8)&lt;=('QLD Apr 2022'!L8+'QLD Apr 2022'!M8+'QLD Apr 2022'!N8),((($C$5*E14/'QLD Apr 2022'!AQ8-('QLD Apr 2022'!L8+'QLD Apr 2022'!M8))*'QLD Apr 2022'!Y8/100))*'QLD Apr 2022'!AQ8,('QLD Apr 2022'!N8*'QLD Apr 2022'!Y8/100)*'QLD Apr 2022'!AQ8)),0)</f>
        <v>0</v>
      </c>
      <c r="J14" s="257">
        <f>IF(AND('QLD Apr 2022'!N8&gt;0,'QLD Apr 2022'!O8&gt;0),IF($C$5*E14/'QLD Apr 2022'!AQ8&lt;('QLD Apr 2022'!L8+'QLD Apr 2022'!M8+'QLD Apr 2022'!N8),0,IF(($C$5*E14/'QLD Apr 2022'!AQ8-'QLD Apr 2022'!L8+'QLD Apr 2022'!M8+'QLD Apr 2022'!N8)&lt;=('QLD Apr 2022'!L8+'QLD Apr 2022'!M8+'QLD Apr 2022'!N8+'QLD Apr 2022'!O8),(($C$5*E14/'QLD Apr 2022'!AQ8-('QLD Apr 2022'!L8+'QLD Apr 2022'!M8+'QLD Apr 2022'!N8))*'QLD Apr 2022'!Z8/100)*'QLD Apr 2022'!AQ8,('QLD Apr 2022'!O8*'QLD Apr 2022'!Z8/100)*'QLD Apr 2022'!AQ8)),0)</f>
        <v>0</v>
      </c>
      <c r="K14" s="257">
        <f>IF(AND('QLD Apr 2022'!O8&gt;0,'QLD Apr 2022'!P8&gt;0),IF($C$5*E14/'QLD Apr 2022'!AQ8&lt;('QLD Apr 2022'!L8+'QLD Apr 2022'!M8+'QLD Apr 2022'!N8+'QLD Apr 2022'!O8),0,IF(($C$5*E14/'QLD Apr 2022'!AQ8-'QLD Apr 2022'!L8+'QLD Apr 2022'!M8+'QLD Apr 2022'!N8+'QLD Apr 2022'!O8)&lt;=('QLD Apr 2022'!L8+'QLD Apr 2022'!M8+'QLD Apr 2022'!N8+'QLD Apr 2022'!O8+'QLD Apr 2022'!P8),(($C$5*E14/'QLD Apr 2022'!AQ8-('QLD Apr 2022'!L8+'QLD Apr 2022'!M8+'QLD Apr 2022'!N8+'QLD Apr 2022'!O8))*'QLD Apr 2022'!AA8/100)*'QLD Apr 2022'!AQ8,('QLD Apr 2022'!P8*'QLD Apr 2022'!AA8/100)*'QLD Apr 2022'!AQ8)),0)</f>
        <v>0</v>
      </c>
      <c r="L14" s="257">
        <f>IF(AND('QLD Apr 2022'!P8&gt;0,'QLD Apr 2022'!O8&gt;0),IF(($C$5*E14/'QLD Apr 2022'!AQ8&lt;SUM('QLD Apr 2022'!L8:P8)),(0),($C$5*E14/'QLD Apr 2022'!AQ8-SUM('QLD Apr 2022'!L8:P8))*'QLD Apr 2022'!AB8/100)* 'QLD Apr 2022'!AQ8,IF(AND('QLD Apr 2022'!O8&gt;0,'QLD Apr 2022'!P8=""),IF(($C$5*E14/'QLD Apr 2022'!AQ8&lt; SUM('QLD Apr 2022'!L8:O8)),(0),($C$5*E14/'QLD Apr 2022'!AQ8-SUM('QLD Apr 2022'!L8:O8))*'QLD Apr 2022'!AA8/100)* 'QLD Apr 2022'!AQ8,IF(AND('QLD Apr 2022'!N8&gt;0,'QLD Apr 2022'!O8=""),IF(($C$5*E14/'QLD Apr 2022'!AQ8&lt; SUM('QLD Apr 2022'!L8:N8)),(0),($C$5*E14/'QLD Apr 2022'!AQ8-SUM('QLD Apr 2022'!L8:N8))*'QLD Apr 2022'!Z8/100)* 'QLD Apr 2022'!AQ8,IF(AND('QLD Apr 2022'!M8&gt;0,'QLD Apr 2022'!N8=""),IF(($C$5*E14/'QLD Apr 2022'!AQ8&lt;'QLD Apr 2022'!M8+'QLD Apr 2022'!L8),(0),(($C$5*E14/'QLD Apr 2022'!AQ8-('QLD Apr 2022'!M8+'QLD Apr 2022'!L8))*'QLD Apr 2022'!Y8/100))*'QLD Apr 2022'!AQ8,IF(AND('QLD Apr 2022'!L8&gt;0,'QLD Apr 2022'!M8=""&gt;0),IF(($C$5*E14/'QLD Apr 2022'!AQ8&lt;'QLD Apr 2022'!L8),(0),($C$5*E14/'QLD Apr 2022'!AQ8-'QLD Apr 2022'!L8)*'QLD Apr 2022'!X8/100)*'QLD Apr 2022'!AQ8,0)))))</f>
        <v>0</v>
      </c>
      <c r="M14" s="257">
        <f>IF('QLD Apr 2022'!K8="",($C$5*F14/'QLD Apr 2022'!AR8*'QLD Apr 2022'!AC8/100)*'QLD Apr 2022'!AR8,IF($C$5*F14/'QLD Apr 2022'!AR8&gt;='QLD Apr 2022'!L8,('QLD Apr 2022'!L8*'QLD Apr 2022'!AC8/100)*'QLD Apr 2022'!AR8,($C$5*F14/'QLD Apr 2022'!AR8*'QLD Apr 2022'!AC8/100)*'QLD Apr 2022'!AR8))</f>
        <v>1650</v>
      </c>
      <c r="N14" s="257">
        <f>IF(AND('QLD Apr 2022'!L8&gt;0,'QLD Apr 2022'!M8&gt;0),IF($C$5*F14/'QLD Apr 2022'!AR8&lt;'QLD Apr 2022'!L8,0,IF(($C$5*F14/'QLD Apr 2022'!AR8-'QLD Apr 2022'!L8)&lt;=('QLD Apr 2022'!M8+'QLD Apr 2022'!L8),((($C$5*F14/'QLD Apr 2022'!AR8-'QLD Apr 2022'!L8)*'QLD Apr 2022'!AD8/100))*'QLD Apr 2022'!AR8,((('QLD Apr 2022'!M8)*'QLD Apr 2022'!AD8/100)*'QLD Apr 2022'!AR8))),0)</f>
        <v>0</v>
      </c>
      <c r="O14" s="257">
        <f>IF(AND('QLD Apr 2022'!M8&gt;0,'QLD Apr 2022'!N8&gt;0),IF($C$5*F14/'QLD Apr 2022'!AR8&lt;('QLD Apr 2022'!L8+'QLD Apr 2022'!M8),0,IF(($C$5*F14/'QLD Apr 2022'!AR8-'QLD Apr 2022'!L8+'QLD Apr 2022'!M8)&lt;=('QLD Apr 2022'!L8+'QLD Apr 2022'!M8+'QLD Apr 2022'!N8),((($C$5*F14/'QLD Apr 2022'!AR8-('QLD Apr 2022'!L8+'QLD Apr 2022'!M8))*'QLD Apr 2022'!AE8/100))*'QLD Apr 2022'!AR8,('QLD Apr 2022'!N8*'QLD Apr 2022'!AE8/100)*'QLD Apr 2022'!AR8)),0)</f>
        <v>0</v>
      </c>
      <c r="P14" s="257">
        <f>IF(AND('QLD Apr 2022'!N8&gt;0,'QLD Apr 2022'!O8&gt;0),IF($C$5*F14/'QLD Apr 2022'!AR8&lt;('QLD Apr 2022'!L8+'QLD Apr 2022'!M8+'QLD Apr 2022'!N8),0,IF(($C$5*F14/'QLD Apr 2022'!AR8-'QLD Apr 2022'!L8+'QLD Apr 2022'!M8+'QLD Apr 2022'!N8)&lt;=('QLD Apr 2022'!L8+'QLD Apr 2022'!M8+'QLD Apr 2022'!N8+'QLD Apr 2022'!O8),(($C$5*F14/'QLD Apr 2022'!AR8-('QLD Apr 2022'!L8+'QLD Apr 2022'!M8+'QLD Apr 2022'!N8))*'QLD Apr 2022'!AF8/100)*'QLD Apr 2022'!AR8,('QLD Apr 2022'!O8*'QLD Apr 2022'!AF8/100)*'QLD Apr 2022'!AR8)),0)</f>
        <v>0</v>
      </c>
      <c r="Q14" s="257">
        <f>IF(AND('QLD Apr 2022'!P8&gt;0,'QLD Apr 2022'!P8&gt;0),IF($C$5*F14/'QLD Apr 2022'!AR8&lt;('QLD Apr 2022'!L8+'QLD Apr 2022'!M8+'QLD Apr 2022'!N8+'QLD Apr 2022'!O8),0,IF(($C$5*F14/'QLD Apr 2022'!AR8-'QLD Apr 2022'!L8+'QLD Apr 2022'!M8+'QLD Apr 2022'!N8+'QLD Apr 2022'!O8)&lt;=('QLD Apr 2022'!L8+'QLD Apr 2022'!M8+'QLD Apr 2022'!N8+'QLD Apr 2022'!O8+'QLD Apr 2022'!P8),(($C$5*F14/'QLD Apr 2022'!AR8-('QLD Apr 2022'!L8+'QLD Apr 2022'!M8+'QLD Apr 2022'!N8+'QLD Apr 2022'!O8))*'QLD Apr 2022'!AG8/100)*'QLD Apr 2022'!AR8,('QLD Apr 2022'!P8*'QLD Apr 2022'!AG8/100)*'QLD Apr 2022'!AR8)),0)</f>
        <v>0</v>
      </c>
      <c r="R14" s="257">
        <f>IF(AND('QLD Apr 2022'!P8&gt;0,'QLD Apr 2022'!O8&gt;0),IF(($C$5*F14/'QLD Apr 2022'!AR8&lt;SUM('QLD Apr 2022'!L8:P8)),(0),($C$5*F14/'QLD Apr 2022'!AR8-SUM('QLD Apr 2022'!L8:P8))*'QLD Apr 2022'!AB8/100)* 'QLD Apr 2022'!AR8,IF(AND('QLD Apr 2022'!O8&gt;0,'QLD Apr 2022'!P8=""),IF(($C$5*F14/'QLD Apr 2022'!AR8&lt; SUM('QLD Apr 2022'!L8:O8)),(0),($C$5*F14/'QLD Apr 2022'!AR8-SUM('QLD Apr 2022'!L8:O8))*'QLD Apr 2022'!AG8/100)* 'QLD Apr 2022'!AR8,IF(AND('QLD Apr 2022'!N8&gt;0,'QLD Apr 2022'!O8=""),IF(($C$5*F14/'QLD Apr 2022'!AR8&lt; SUM('QLD Apr 2022'!L8:N8)),(0),($C$5*F14/'QLD Apr 2022'!AR8-SUM('QLD Apr 2022'!L8:N8))*'QLD Apr 2022'!AF8/100)* 'QLD Apr 2022'!AR8,IF(AND('QLD Apr 2022'!M8&gt;0,'QLD Apr 2022'!N8=""),IF(($C$5*F14/'QLD Apr 2022'!AR8&lt;'QLD Apr 2022'!M8+'QLD Apr 2022'!L8),(0),(($C$5*F14/'QLD Apr 2022'!AR8-('QLD Apr 2022'!M8+'QLD Apr 2022'!L8))*'QLD Apr 2022'!AE8/100))*'QLD Apr 2022'!AR8,IF(AND('QLD Apr 2022'!L8&gt;0,'QLD Apr 2022'!M8=""&gt;0),IF(($C$5*F14/'QLD Apr 2022'!AR8&lt;'QLD Apr 2022'!L8),(0),($C$5*F14/'QLD Apr 2022'!AR8-'QLD Apr 2022'!L8)*'QLD Apr 2022'!AD8/100)*'QLD Apr 2022'!AR8,0)))))</f>
        <v>0</v>
      </c>
      <c r="S14" s="168">
        <f t="shared" si="4"/>
        <v>3300</v>
      </c>
      <c r="T14" s="170">
        <f t="shared" si="5"/>
        <v>3560.3445454545454</v>
      </c>
      <c r="U14" s="259">
        <f t="shared" si="6"/>
        <v>3916.3790000000004</v>
      </c>
      <c r="V14" s="63">
        <f>'QLD Apr 2022'!AT8</f>
        <v>0</v>
      </c>
      <c r="W14" s="63">
        <f>'QLD Apr 2022'!AU8</f>
        <v>0</v>
      </c>
      <c r="X14" s="63">
        <f>'QLD Apr 2022'!AV8</f>
        <v>0</v>
      </c>
      <c r="Y14" s="63">
        <f>'QLD Apr 2022'!AW8</f>
        <v>0</v>
      </c>
      <c r="Z14" s="260" t="str">
        <f t="shared" si="7"/>
        <v>No discount</v>
      </c>
      <c r="AA14" s="260" t="str">
        <f t="shared" si="8"/>
        <v>Exclusive</v>
      </c>
      <c r="AB14" s="170">
        <f t="shared" si="0"/>
        <v>3560.3445454545454</v>
      </c>
      <c r="AC14" s="170">
        <f t="shared" si="1"/>
        <v>3560.3445454545454</v>
      </c>
      <c r="AD14" s="259">
        <f t="shared" si="2"/>
        <v>3916.3790000000004</v>
      </c>
      <c r="AE14" s="259">
        <f t="shared" si="2"/>
        <v>3916.3790000000004</v>
      </c>
      <c r="AF14" s="261">
        <f>'QLD Apr 2022'!BF8</f>
        <v>0</v>
      </c>
      <c r="AG14" s="104" t="str">
        <f>'QLD Apr 2022'!BG8</f>
        <v>n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</row>
    <row r="15" spans="1:48" ht="20" customHeight="1" x14ac:dyDescent="0.2">
      <c r="A15" s="314"/>
      <c r="B15" s="179" t="str">
        <f>'QLD Apr 2022'!F9</f>
        <v>Origin Energy</v>
      </c>
      <c r="C15" s="179" t="str">
        <f>'QLD Apr 2022'!G9</f>
        <v>Business Go</v>
      </c>
      <c r="D15" s="257">
        <f>365*'QLD Apr 2022'!H9/100</f>
        <v>243.55454545454549</v>
      </c>
      <c r="E15" s="258">
        <f>IF('QLD Apr 2022'!AQ9=3,0.5,IF('QLD Apr 2022'!AQ9=2,0.33,0))</f>
        <v>0.5</v>
      </c>
      <c r="F15" s="258">
        <f t="shared" si="3"/>
        <v>0.5</v>
      </c>
      <c r="G15" s="257">
        <f>IF('QLD Apr 2022'!K9="",($C$5*E15/'QLD Apr 2022'!AQ9*'QLD Apr 2022'!W9/100)*'QLD Apr 2022'!AQ9,IF($C$5*E15/'QLD Apr 2022'!AQ9&gt;='QLD Apr 2022'!L9,('QLD Apr 2022'!L9*'QLD Apr 2022'!W9/100)*'QLD Apr 2022'!AQ9,($C$5*E15/'QLD Apr 2022'!AQ9*'QLD Apr 2022'!W9/100)*'QLD Apr 2022'!AQ9))</f>
        <v>1381.090909090909</v>
      </c>
      <c r="H15" s="257">
        <f>IF(AND('QLD Apr 2022'!L9&gt;0,'QLD Apr 2022'!M9&gt;0),IF($C$5*E15/'QLD Apr 2022'!AQ9&lt;'QLD Apr 2022'!L9,0,IF(($C$5*E15/'QLD Apr 2022'!AQ9-'QLD Apr 2022'!L9)&lt;=('QLD Apr 2022'!M9+'QLD Apr 2022'!L9),((($C$5*E15/'QLD Apr 2022'!AQ9-'QLD Apr 2022'!L9)*'QLD Apr 2022'!X9/100))*'QLD Apr 2022'!AQ9,((('QLD Apr 2022'!M9)*'QLD Apr 2022'!X9/100)*'QLD Apr 2022'!AQ9))),0)</f>
        <v>473.45454545454561</v>
      </c>
      <c r="I15" s="257">
        <f>IF(AND('QLD Apr 2022'!M9&gt;0,'QLD Apr 2022'!N9&gt;0),IF($C$5*E15/'QLD Apr 2022'!AQ9&lt;('QLD Apr 2022'!L9+'QLD Apr 2022'!M9),0,IF(($C$5*E15/'QLD Apr 2022'!AQ9-'QLD Apr 2022'!L9+'QLD Apr 2022'!M9)&lt;=('QLD Apr 2022'!L9+'QLD Apr 2022'!M9+'QLD Apr 2022'!N9),((($C$5*E15/'QLD Apr 2022'!AQ9-('QLD Apr 2022'!L9+'QLD Apr 2022'!M9))*'QLD Apr 2022'!Y9/100))*'QLD Apr 2022'!AQ9,('QLD Apr 2022'!N9*'QLD Apr 2022'!Y9/100)*'QLD Apr 2022'!AQ9)),0)</f>
        <v>0</v>
      </c>
      <c r="J15" s="257">
        <f>IF(AND('QLD Apr 2022'!N9&gt;0,'QLD Apr 2022'!O9&gt;0),IF($C$5*E15/'QLD Apr 2022'!AQ9&lt;('QLD Apr 2022'!L9+'QLD Apr 2022'!M9+'QLD Apr 2022'!N9),0,IF(($C$5*E15/'QLD Apr 2022'!AQ9-'QLD Apr 2022'!L9+'QLD Apr 2022'!M9+'QLD Apr 2022'!N9)&lt;=('QLD Apr 2022'!L9+'QLD Apr 2022'!M9+'QLD Apr 2022'!N9+'QLD Apr 2022'!O9),(($C$5*E15/'QLD Apr 2022'!AQ9-('QLD Apr 2022'!L9+'QLD Apr 2022'!M9+'QLD Apr 2022'!N9))*'QLD Apr 2022'!Z9/100)*'QLD Apr 2022'!AQ9,('QLD Apr 2022'!O9*'QLD Apr 2022'!Z9/100)*'QLD Apr 2022'!AQ9)),0)</f>
        <v>0</v>
      </c>
      <c r="K15" s="257">
        <f>IF(AND('QLD Apr 2022'!O9&gt;0,'QLD Apr 2022'!P9&gt;0),IF($C$5*E15/'QLD Apr 2022'!AQ9&lt;('QLD Apr 2022'!L9+'QLD Apr 2022'!M9+'QLD Apr 2022'!N9+'QLD Apr 2022'!O9),0,IF(($C$5*E15/'QLD Apr 2022'!AQ9-'QLD Apr 2022'!L9+'QLD Apr 2022'!M9+'QLD Apr 2022'!N9+'QLD Apr 2022'!O9)&lt;=('QLD Apr 2022'!L9+'QLD Apr 2022'!M9+'QLD Apr 2022'!N9+'QLD Apr 2022'!O9+'QLD Apr 2022'!P9),(($C$5*E15/'QLD Apr 2022'!AQ9-('QLD Apr 2022'!L9+'QLD Apr 2022'!M9+'QLD Apr 2022'!N9+'QLD Apr 2022'!O9))*'QLD Apr 2022'!AA9/100)*'QLD Apr 2022'!AQ9,('QLD Apr 2022'!P9*'QLD Apr 2022'!AA9/100)*'QLD Apr 2022'!AQ9)),0)</f>
        <v>0</v>
      </c>
      <c r="L15" s="257">
        <f>IF(AND('QLD Apr 2022'!P9&gt;0,'QLD Apr 2022'!O9&gt;0),IF(($C$5*E15/'QLD Apr 2022'!AQ9&lt;SUM('QLD Apr 2022'!L9:P9)),(0),($C$5*E15/'QLD Apr 2022'!AQ9-SUM('QLD Apr 2022'!L9:P9))*'QLD Apr 2022'!AB9/100)* 'QLD Apr 2022'!AQ9,IF(AND('QLD Apr 2022'!O9&gt;0,'QLD Apr 2022'!P9=""),IF(($C$5*E15/'QLD Apr 2022'!AQ9&lt; SUM('QLD Apr 2022'!L9:O9)),(0),($C$5*E15/'QLD Apr 2022'!AQ9-SUM('QLD Apr 2022'!L9:O9))*'QLD Apr 2022'!AA9/100)* 'QLD Apr 2022'!AQ9,IF(AND('QLD Apr 2022'!N9&gt;0,'QLD Apr 2022'!O9=""),IF(($C$5*E15/'QLD Apr 2022'!AQ9&lt; SUM('QLD Apr 2022'!L9:N9)),(0),($C$5*E15/'QLD Apr 2022'!AQ9-SUM('QLD Apr 2022'!L9:N9))*'QLD Apr 2022'!Z9/100)* 'QLD Apr 2022'!AQ9,IF(AND('QLD Apr 2022'!M9&gt;0,'QLD Apr 2022'!N9=""),IF(($C$5*E15/'QLD Apr 2022'!AQ9&lt;'QLD Apr 2022'!M9+'QLD Apr 2022'!L9),(0),(($C$5*E15/'QLD Apr 2022'!AQ9-('QLD Apr 2022'!M9+'QLD Apr 2022'!L9))*'QLD Apr 2022'!Y9/100))*'QLD Apr 2022'!AQ9,IF(AND('QLD Apr 2022'!L9&gt;0,'QLD Apr 2022'!M9=""&gt;0),IF(($C$5*E15/'QLD Apr 2022'!AQ9&lt;'QLD Apr 2022'!L9),(0),($C$5*E15/'QLD Apr 2022'!AQ9-'QLD Apr 2022'!L9)*'QLD Apr 2022'!X9/100)*'QLD Apr 2022'!AQ9,0)))))</f>
        <v>0</v>
      </c>
      <c r="M15" s="257">
        <f>IF('QLD Apr 2022'!K9="",($C$5*F15/'QLD Apr 2022'!AR9*'QLD Apr 2022'!AC9/100)*'QLD Apr 2022'!AR9,IF($C$5*F15/'QLD Apr 2022'!AR9&gt;='QLD Apr 2022'!L9,('QLD Apr 2022'!L9*'QLD Apr 2022'!AC9/100)*'QLD Apr 2022'!AR9,($C$5*F15/'QLD Apr 2022'!AR9*'QLD Apr 2022'!AC9/100)*'QLD Apr 2022'!AR9))</f>
        <v>1381.090909090909</v>
      </c>
      <c r="N15" s="257">
        <f>IF(AND('QLD Apr 2022'!L9&gt;0,'QLD Apr 2022'!M9&gt;0),IF($C$5*F15/'QLD Apr 2022'!AR9&lt;'QLD Apr 2022'!L9,0,IF(($C$5*F15/'QLD Apr 2022'!AR9-'QLD Apr 2022'!L9)&lt;=('QLD Apr 2022'!M9+'QLD Apr 2022'!L9),((($C$5*F15/'QLD Apr 2022'!AR9-'QLD Apr 2022'!L9)*'QLD Apr 2022'!AD9/100))*'QLD Apr 2022'!AR9,((('QLD Apr 2022'!M9)*'QLD Apr 2022'!AD9/100)*'QLD Apr 2022'!AR9))),0)</f>
        <v>473.45454545454561</v>
      </c>
      <c r="O15" s="257">
        <f>IF(AND('QLD Apr 2022'!M9&gt;0,'QLD Apr 2022'!N9&gt;0),IF($C$5*F15/'QLD Apr 2022'!AR9&lt;('QLD Apr 2022'!L9+'QLD Apr 2022'!M9),0,IF(($C$5*F15/'QLD Apr 2022'!AR9-'QLD Apr 2022'!L9+'QLD Apr 2022'!M9)&lt;=('QLD Apr 2022'!L9+'QLD Apr 2022'!M9+'QLD Apr 2022'!N9),((($C$5*F15/'QLD Apr 2022'!AR9-('QLD Apr 2022'!L9+'QLD Apr 2022'!M9))*'QLD Apr 2022'!AE9/100))*'QLD Apr 2022'!AR9,('QLD Apr 2022'!N9*'QLD Apr 2022'!AE9/100)*'QLD Apr 2022'!AR9)),0)</f>
        <v>0</v>
      </c>
      <c r="P15" s="257">
        <f>IF(AND('QLD Apr 2022'!N9&gt;0,'QLD Apr 2022'!O9&gt;0),IF($C$5*F15/'QLD Apr 2022'!AR9&lt;('QLD Apr 2022'!L9+'QLD Apr 2022'!M9+'QLD Apr 2022'!N9),0,IF(($C$5*F15/'QLD Apr 2022'!AR9-'QLD Apr 2022'!L9+'QLD Apr 2022'!M9+'QLD Apr 2022'!N9)&lt;=('QLD Apr 2022'!L9+'QLD Apr 2022'!M9+'QLD Apr 2022'!N9+'QLD Apr 2022'!O9),(($C$5*F15/'QLD Apr 2022'!AR9-('QLD Apr 2022'!L9+'QLD Apr 2022'!M9+'QLD Apr 2022'!N9))*'QLD Apr 2022'!AF9/100)*'QLD Apr 2022'!AR9,('QLD Apr 2022'!O9*'QLD Apr 2022'!AF9/100)*'QLD Apr 2022'!AR9)),0)</f>
        <v>0</v>
      </c>
      <c r="Q15" s="257">
        <f>IF(AND('QLD Apr 2022'!P9&gt;0,'QLD Apr 2022'!P9&gt;0),IF($C$5*F15/'QLD Apr 2022'!AR9&lt;('QLD Apr 2022'!L9+'QLD Apr 2022'!M9+'QLD Apr 2022'!N9+'QLD Apr 2022'!O9),0,IF(($C$5*F15/'QLD Apr 2022'!AR9-'QLD Apr 2022'!L9+'QLD Apr 2022'!M9+'QLD Apr 2022'!N9+'QLD Apr 2022'!O9)&lt;=('QLD Apr 2022'!L9+'QLD Apr 2022'!M9+'QLD Apr 2022'!N9+'QLD Apr 2022'!O9+'QLD Apr 2022'!P9),(($C$5*F15/'QLD Apr 2022'!AR9-('QLD Apr 2022'!L9+'QLD Apr 2022'!M9+'QLD Apr 2022'!N9+'QLD Apr 2022'!O9))*'QLD Apr 2022'!AG9/100)*'QLD Apr 2022'!AR9,('QLD Apr 2022'!P9*'QLD Apr 2022'!AG9/100)*'QLD Apr 2022'!AR9)),0)</f>
        <v>0</v>
      </c>
      <c r="R15" s="257">
        <f>IF(AND('QLD Apr 2022'!P9&gt;0,'QLD Apr 2022'!O9&gt;0),IF(($C$5*F15/'QLD Apr 2022'!AR9&lt;SUM('QLD Apr 2022'!L9:P9)),(0),($C$5*F15/'QLD Apr 2022'!AR9-SUM('QLD Apr 2022'!L9:P9))*'QLD Apr 2022'!AB9/100)* 'QLD Apr 2022'!AR9,IF(AND('QLD Apr 2022'!O9&gt;0,'QLD Apr 2022'!P9=""),IF(($C$5*F15/'QLD Apr 2022'!AR9&lt; SUM('QLD Apr 2022'!L9:O9)),(0),($C$5*F15/'QLD Apr 2022'!AR9-SUM('QLD Apr 2022'!L9:O9))*'QLD Apr 2022'!AG9/100)* 'QLD Apr 2022'!AR9,IF(AND('QLD Apr 2022'!N9&gt;0,'QLD Apr 2022'!O9=""),IF(($C$5*F15/'QLD Apr 2022'!AR9&lt; SUM('QLD Apr 2022'!L9:N9)),(0),($C$5*F15/'QLD Apr 2022'!AR9-SUM('QLD Apr 2022'!L9:N9))*'QLD Apr 2022'!AF9/100)* 'QLD Apr 2022'!AR9,IF(AND('QLD Apr 2022'!M9&gt;0,'QLD Apr 2022'!N9=""),IF(($C$5*F15/'QLD Apr 2022'!AR9&lt;'QLD Apr 2022'!M9+'QLD Apr 2022'!L9),(0),(($C$5*F15/'QLD Apr 2022'!AR9-('QLD Apr 2022'!M9+'QLD Apr 2022'!L9))*'QLD Apr 2022'!AE9/100))*'QLD Apr 2022'!AR9,IF(AND('QLD Apr 2022'!L9&gt;0,'QLD Apr 2022'!M9=""&gt;0),IF(($C$5*F15/'QLD Apr 2022'!AR9&lt;'QLD Apr 2022'!L9),(0),($C$5*F15/'QLD Apr 2022'!AR9-'QLD Apr 2022'!L9)*'QLD Apr 2022'!AD9/100)*'QLD Apr 2022'!AR9,0)))))</f>
        <v>0</v>
      </c>
      <c r="S15" s="168">
        <f t="shared" si="4"/>
        <v>3709.090909090909</v>
      </c>
      <c r="T15" s="170">
        <f t="shared" si="5"/>
        <v>3952.6454545454544</v>
      </c>
      <c r="U15" s="259">
        <f t="shared" si="6"/>
        <v>4347.91</v>
      </c>
      <c r="V15" s="63">
        <f>'QLD Apr 2022'!AT9</f>
        <v>0</v>
      </c>
      <c r="W15" s="63">
        <f>'QLD Apr 2022'!AU9</f>
        <v>0</v>
      </c>
      <c r="X15" s="63">
        <f>'QLD Apr 2022'!AV9</f>
        <v>0</v>
      </c>
      <c r="Y15" s="63">
        <f>'QLD Apr 2022'!AW9</f>
        <v>0</v>
      </c>
      <c r="Z15" s="260" t="str">
        <f t="shared" si="7"/>
        <v>No discount</v>
      </c>
      <c r="AA15" s="260" t="str">
        <f t="shared" si="8"/>
        <v>Inclusive</v>
      </c>
      <c r="AB15" s="170">
        <f t="shared" si="0"/>
        <v>3952.645454545454</v>
      </c>
      <c r="AC15" s="170">
        <f t="shared" si="1"/>
        <v>3952.645454545454</v>
      </c>
      <c r="AD15" s="259">
        <f t="shared" si="2"/>
        <v>4347.91</v>
      </c>
      <c r="AE15" s="259">
        <f t="shared" si="2"/>
        <v>4347.91</v>
      </c>
      <c r="AF15" s="261">
        <f>'QLD Apr 2022'!BF9</f>
        <v>12</v>
      </c>
      <c r="AG15" s="104" t="str">
        <f>'QLD Apr 2022'!BG9</f>
        <v>y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</row>
    <row r="16" spans="1:48" ht="20" customHeight="1" x14ac:dyDescent="0.2">
      <c r="A16" s="314"/>
      <c r="B16" s="179" t="str">
        <f>'QLD Apr 2022'!F10</f>
        <v>Red Energy</v>
      </c>
      <c r="C16" s="179" t="str">
        <f>'QLD Apr 2022'!G10</f>
        <v>Business Saver</v>
      </c>
      <c r="D16" s="257">
        <f>365*'QLD Apr 2022'!H10/100</f>
        <v>255.5</v>
      </c>
      <c r="E16" s="258">
        <f>IF('QLD Apr 2022'!AQ10=3,0.5,IF('QLD Apr 2022'!AQ10=2,0.33,0))</f>
        <v>0.5</v>
      </c>
      <c r="F16" s="258">
        <f t="shared" si="3"/>
        <v>0.5</v>
      </c>
      <c r="G16" s="257">
        <f>IF('QLD Apr 2022'!K10="",($C$5*E16/'QLD Apr 2022'!AQ10*'QLD Apr 2022'!W10/100)*'QLD Apr 2022'!AQ10,IF($C$5*E16/'QLD Apr 2022'!AQ10&gt;='QLD Apr 2022'!L10,('QLD Apr 2022'!L10*'QLD Apr 2022'!W10/100)*'QLD Apr 2022'!AQ10,($C$5*E16/'QLD Apr 2022'!AQ10*'QLD Apr 2022'!W10/100)*'QLD Apr 2022'!AQ10))</f>
        <v>1260</v>
      </c>
      <c r="H16" s="257">
        <f>IF(AND('QLD Apr 2022'!L10&gt;0,'QLD Apr 2022'!M10&gt;0),IF($C$5*E16/'QLD Apr 2022'!AQ10&lt;'QLD Apr 2022'!L10,0,IF(($C$5*E16/'QLD Apr 2022'!AQ10-'QLD Apr 2022'!L10)&lt;=('QLD Apr 2022'!M10+'QLD Apr 2022'!L10),((($C$5*E16/'QLD Apr 2022'!AQ10-'QLD Apr 2022'!L10)*'QLD Apr 2022'!X10/100))*'QLD Apr 2022'!AQ10,((('QLD Apr 2022'!M10)*'QLD Apr 2022'!X10/100)*'QLD Apr 2022'!AQ10))),0)</f>
        <v>441.63636363636374</v>
      </c>
      <c r="I16" s="257">
        <f>IF(AND('QLD Apr 2022'!M10&gt;0,'QLD Apr 2022'!N10&gt;0),IF($C$5*E16/'QLD Apr 2022'!AQ10&lt;('QLD Apr 2022'!L10+'QLD Apr 2022'!M10),0,IF(($C$5*E16/'QLD Apr 2022'!AQ10-'QLD Apr 2022'!L10+'QLD Apr 2022'!M10)&lt;=('QLD Apr 2022'!L10+'QLD Apr 2022'!M10+'QLD Apr 2022'!N10),((($C$5*E16/'QLD Apr 2022'!AQ10-('QLD Apr 2022'!L10+'QLD Apr 2022'!M10))*'QLD Apr 2022'!Y10/100))*'QLD Apr 2022'!AQ10,('QLD Apr 2022'!N10*'QLD Apr 2022'!Y10/100)*'QLD Apr 2022'!AQ10)),0)</f>
        <v>0</v>
      </c>
      <c r="J16" s="257">
        <f>IF(AND('QLD Apr 2022'!N10&gt;0,'QLD Apr 2022'!O10&gt;0),IF($C$5*E16/'QLD Apr 2022'!AQ10&lt;('QLD Apr 2022'!L10+'QLD Apr 2022'!M10+'QLD Apr 2022'!N10),0,IF(($C$5*E16/'QLD Apr 2022'!AQ10-'QLD Apr 2022'!L10+'QLD Apr 2022'!M10+'QLD Apr 2022'!N10)&lt;=('QLD Apr 2022'!L10+'QLD Apr 2022'!M10+'QLD Apr 2022'!N10+'QLD Apr 2022'!O10),(($C$5*E16/'QLD Apr 2022'!AQ10-('QLD Apr 2022'!L10+'QLD Apr 2022'!M10+'QLD Apr 2022'!N10))*'QLD Apr 2022'!Z10/100)*'QLD Apr 2022'!AQ10,('QLD Apr 2022'!O10*'QLD Apr 2022'!Z10/100)*'QLD Apr 2022'!AQ10)),0)</f>
        <v>0</v>
      </c>
      <c r="K16" s="257">
        <f>IF(AND('QLD Apr 2022'!O10&gt;0,'QLD Apr 2022'!P10&gt;0),IF($C$5*E16/'QLD Apr 2022'!AQ10&lt;('QLD Apr 2022'!L10+'QLD Apr 2022'!M10+'QLD Apr 2022'!N10+'QLD Apr 2022'!O10),0,IF(($C$5*E16/'QLD Apr 2022'!AQ10-'QLD Apr 2022'!L10+'QLD Apr 2022'!M10+'QLD Apr 2022'!N10+'QLD Apr 2022'!O10)&lt;=('QLD Apr 2022'!L10+'QLD Apr 2022'!M10+'QLD Apr 2022'!N10+'QLD Apr 2022'!O10+'QLD Apr 2022'!P10),(($C$5*E16/'QLD Apr 2022'!AQ10-('QLD Apr 2022'!L10+'QLD Apr 2022'!M10+'QLD Apr 2022'!N10+'QLD Apr 2022'!O10))*'QLD Apr 2022'!AA10/100)*'QLD Apr 2022'!AQ10,('QLD Apr 2022'!P10*'QLD Apr 2022'!AA10/100)*'QLD Apr 2022'!AQ10)),0)</f>
        <v>0</v>
      </c>
      <c r="L16" s="257">
        <f>IF(AND('QLD Apr 2022'!P10&gt;0,'QLD Apr 2022'!O10&gt;0),IF(($C$5*E16/'QLD Apr 2022'!AQ10&lt;SUM('QLD Apr 2022'!L10:P10)),(0),($C$5*E16/'QLD Apr 2022'!AQ10-SUM('QLD Apr 2022'!L10:P10))*'QLD Apr 2022'!AB10/100)* 'QLD Apr 2022'!AQ10,IF(AND('QLD Apr 2022'!O10&gt;0,'QLD Apr 2022'!P10=""),IF(($C$5*E16/'QLD Apr 2022'!AQ10&lt; SUM('QLD Apr 2022'!L10:O10)),(0),($C$5*E16/'QLD Apr 2022'!AQ10-SUM('QLD Apr 2022'!L10:O10))*'QLD Apr 2022'!AA10/100)* 'QLD Apr 2022'!AQ10,IF(AND('QLD Apr 2022'!N10&gt;0,'QLD Apr 2022'!O10=""),IF(($C$5*E16/'QLD Apr 2022'!AQ10&lt; SUM('QLD Apr 2022'!L10:N10)),(0),($C$5*E16/'QLD Apr 2022'!AQ10-SUM('QLD Apr 2022'!L10:N10))*'QLD Apr 2022'!Z10/100)* 'QLD Apr 2022'!AQ10,IF(AND('QLD Apr 2022'!M10&gt;0,'QLD Apr 2022'!N10=""),IF(($C$5*E16/'QLD Apr 2022'!AQ10&lt;'QLD Apr 2022'!M10+'QLD Apr 2022'!L10),(0),(($C$5*E16/'QLD Apr 2022'!AQ10-('QLD Apr 2022'!M10+'QLD Apr 2022'!L10))*'QLD Apr 2022'!Y10/100))*'QLD Apr 2022'!AQ10,IF(AND('QLD Apr 2022'!L10&gt;0,'QLD Apr 2022'!M10=""&gt;0),IF(($C$5*E16/'QLD Apr 2022'!AQ10&lt;'QLD Apr 2022'!L10),(0),($C$5*E16/'QLD Apr 2022'!AQ10-'QLD Apr 2022'!L10)*'QLD Apr 2022'!X10/100)*'QLD Apr 2022'!AQ10,0)))))</f>
        <v>0</v>
      </c>
      <c r="M16" s="257">
        <f>IF('QLD Apr 2022'!K10="",($C$5*F16/'QLD Apr 2022'!AR10*'QLD Apr 2022'!AC10/100)*'QLD Apr 2022'!AR10,IF($C$5*F16/'QLD Apr 2022'!AR10&gt;='QLD Apr 2022'!L10,('QLD Apr 2022'!L10*'QLD Apr 2022'!AC10/100)*'QLD Apr 2022'!AR10,($C$5*F16/'QLD Apr 2022'!AR10*'QLD Apr 2022'!AC10/100)*'QLD Apr 2022'!AR10))</f>
        <v>1260</v>
      </c>
      <c r="N16" s="257">
        <f>IF(AND('QLD Apr 2022'!L10&gt;0,'QLD Apr 2022'!M10&gt;0),IF($C$5*F16/'QLD Apr 2022'!AR10&lt;'QLD Apr 2022'!L10,0,IF(($C$5*F16/'QLD Apr 2022'!AR10-'QLD Apr 2022'!L10)&lt;=('QLD Apr 2022'!M10+'QLD Apr 2022'!L10),((($C$5*F16/'QLD Apr 2022'!AR10-'QLD Apr 2022'!L10)*'QLD Apr 2022'!AD10/100))*'QLD Apr 2022'!AR10,((('QLD Apr 2022'!M10)*'QLD Apr 2022'!AD10/100)*'QLD Apr 2022'!AR10))),0)</f>
        <v>441.63636363636374</v>
      </c>
      <c r="O16" s="257">
        <f>IF(AND('QLD Apr 2022'!M10&gt;0,'QLD Apr 2022'!N10&gt;0),IF($C$5*F16/'QLD Apr 2022'!AR10&lt;('QLD Apr 2022'!L10+'QLD Apr 2022'!M10),0,IF(($C$5*F16/'QLD Apr 2022'!AR10-'QLD Apr 2022'!L10+'QLD Apr 2022'!M10)&lt;=('QLD Apr 2022'!L10+'QLD Apr 2022'!M10+'QLD Apr 2022'!N10),((($C$5*F16/'QLD Apr 2022'!AR10-('QLD Apr 2022'!L10+'QLD Apr 2022'!M10))*'QLD Apr 2022'!AE10/100))*'QLD Apr 2022'!AR10,('QLD Apr 2022'!N10*'QLD Apr 2022'!AE10/100)*'QLD Apr 2022'!AR10)),0)</f>
        <v>0</v>
      </c>
      <c r="P16" s="257">
        <f>IF(AND('QLD Apr 2022'!N10&gt;0,'QLD Apr 2022'!O10&gt;0),IF($C$5*F16/'QLD Apr 2022'!AR10&lt;('QLD Apr 2022'!L10+'QLD Apr 2022'!M10+'QLD Apr 2022'!N10),0,IF(($C$5*F16/'QLD Apr 2022'!AR10-'QLD Apr 2022'!L10+'QLD Apr 2022'!M10+'QLD Apr 2022'!N10)&lt;=('QLD Apr 2022'!L10+'QLD Apr 2022'!M10+'QLD Apr 2022'!N10+'QLD Apr 2022'!O10),(($C$5*F16/'QLD Apr 2022'!AR10-('QLD Apr 2022'!L10+'QLD Apr 2022'!M10+'QLD Apr 2022'!N10))*'QLD Apr 2022'!AF10/100)*'QLD Apr 2022'!AR10,('QLD Apr 2022'!O10*'QLD Apr 2022'!AF10/100)*'QLD Apr 2022'!AR10)),0)</f>
        <v>0</v>
      </c>
      <c r="Q16" s="257">
        <f>IF(AND('QLD Apr 2022'!P10&gt;0,'QLD Apr 2022'!P10&gt;0),IF($C$5*F16/'QLD Apr 2022'!AR10&lt;('QLD Apr 2022'!L10+'QLD Apr 2022'!M10+'QLD Apr 2022'!N10+'QLD Apr 2022'!O10),0,IF(($C$5*F16/'QLD Apr 2022'!AR10-'QLD Apr 2022'!L10+'QLD Apr 2022'!M10+'QLD Apr 2022'!N10+'QLD Apr 2022'!O10)&lt;=('QLD Apr 2022'!L10+'QLD Apr 2022'!M10+'QLD Apr 2022'!N10+'QLD Apr 2022'!O10+'QLD Apr 2022'!P10),(($C$5*F16/'QLD Apr 2022'!AR10-('QLD Apr 2022'!L10+'QLD Apr 2022'!M10+'QLD Apr 2022'!N10+'QLD Apr 2022'!O10))*'QLD Apr 2022'!AG10/100)*'QLD Apr 2022'!AR10,('QLD Apr 2022'!P10*'QLD Apr 2022'!AG10/100)*'QLD Apr 2022'!AR10)),0)</f>
        <v>0</v>
      </c>
      <c r="R16" s="257">
        <f>IF(AND('QLD Apr 2022'!P10&gt;0,'QLD Apr 2022'!O10&gt;0),IF(($C$5*F16/'QLD Apr 2022'!AR10&lt;SUM('QLD Apr 2022'!L10:P10)),(0),($C$5*F16/'QLD Apr 2022'!AR10-SUM('QLD Apr 2022'!L10:P10))*'QLD Apr 2022'!AB10/100)* 'QLD Apr 2022'!AR10,IF(AND('QLD Apr 2022'!O10&gt;0,'QLD Apr 2022'!P10=""),IF(($C$5*F16/'QLD Apr 2022'!AR10&lt; SUM('QLD Apr 2022'!L10:O10)),(0),($C$5*F16/'QLD Apr 2022'!AR10-SUM('QLD Apr 2022'!L10:O10))*'QLD Apr 2022'!AG10/100)* 'QLD Apr 2022'!AR10,IF(AND('QLD Apr 2022'!N10&gt;0,'QLD Apr 2022'!O10=""),IF(($C$5*F16/'QLD Apr 2022'!AR10&lt; SUM('QLD Apr 2022'!L10:N10)),(0),($C$5*F16/'QLD Apr 2022'!AR10-SUM('QLD Apr 2022'!L10:N10))*'QLD Apr 2022'!AF10/100)* 'QLD Apr 2022'!AR10,IF(AND('QLD Apr 2022'!M10&gt;0,'QLD Apr 2022'!N10=""),IF(($C$5*F16/'QLD Apr 2022'!AR10&lt;'QLD Apr 2022'!M10+'QLD Apr 2022'!L10),(0),(($C$5*F16/'QLD Apr 2022'!AR10-('QLD Apr 2022'!M10+'QLD Apr 2022'!L10))*'QLD Apr 2022'!AE10/100))*'QLD Apr 2022'!AR10,IF(AND('QLD Apr 2022'!L10&gt;0,'QLD Apr 2022'!M10=""&gt;0),IF(($C$5*F16/'QLD Apr 2022'!AR10&lt;'QLD Apr 2022'!L10),(0),($C$5*F16/'QLD Apr 2022'!AR10-'QLD Apr 2022'!L10)*'QLD Apr 2022'!AD10/100)*'QLD Apr 2022'!AR10,0)))))</f>
        <v>0</v>
      </c>
      <c r="S16" s="168">
        <f t="shared" si="4"/>
        <v>3403.2727272727279</v>
      </c>
      <c r="T16" s="170">
        <f t="shared" si="5"/>
        <v>3658.7727272727279</v>
      </c>
      <c r="U16" s="259">
        <f t="shared" si="6"/>
        <v>4024.650000000001</v>
      </c>
      <c r="V16" s="63">
        <f>'QLD Apr 2022'!AT10</f>
        <v>0</v>
      </c>
      <c r="W16" s="63">
        <f>'QLD Apr 2022'!AU10</f>
        <v>0</v>
      </c>
      <c r="X16" s="63">
        <f>'QLD Apr 2022'!AV10</f>
        <v>0</v>
      </c>
      <c r="Y16" s="63">
        <f>'QLD Apr 2022'!AW10</f>
        <v>0</v>
      </c>
      <c r="Z16" s="260" t="str">
        <f t="shared" si="7"/>
        <v>No discount</v>
      </c>
      <c r="AA16" s="260" t="str">
        <f t="shared" si="8"/>
        <v>Inclusive</v>
      </c>
      <c r="AB16" s="170">
        <f t="shared" si="0"/>
        <v>3658.7727272727279</v>
      </c>
      <c r="AC16" s="170">
        <f t="shared" si="1"/>
        <v>3658.7727272727279</v>
      </c>
      <c r="AD16" s="259">
        <f t="shared" si="2"/>
        <v>4024.650000000001</v>
      </c>
      <c r="AE16" s="259">
        <f t="shared" si="2"/>
        <v>4024.650000000001</v>
      </c>
      <c r="AF16" s="261">
        <f>'QLD Apr 2022'!BF10</f>
        <v>0</v>
      </c>
      <c r="AG16" s="104" t="str">
        <f>'QLD Apr 2022'!BG10</f>
        <v>n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</row>
    <row r="17" spans="1:48" ht="20" customHeight="1" x14ac:dyDescent="0.2">
      <c r="A17" s="314"/>
      <c r="B17" s="179" t="str">
        <f>'QLD Apr 2022'!F11</f>
        <v>Covau</v>
      </c>
      <c r="C17" s="179" t="str">
        <f>'QLD Apr 2022'!G11</f>
        <v>Freedom</v>
      </c>
      <c r="D17" s="257">
        <f>365*'QLD Apr 2022'!H11/100</f>
        <v>239.90454545454543</v>
      </c>
      <c r="E17" s="258">
        <f>IF('QLD Apr 2022'!AQ11=3,0.5,IF('QLD Apr 2022'!AQ11=2,0.33,0))</f>
        <v>0.5</v>
      </c>
      <c r="F17" s="258">
        <f t="shared" si="3"/>
        <v>0.5</v>
      </c>
      <c r="G17" s="257">
        <f>IF('QLD Apr 2022'!K11="",($C$5*E17/'QLD Apr 2022'!AQ11*'QLD Apr 2022'!W11/100)*'QLD Apr 2022'!AQ11,IF($C$5*E17/'QLD Apr 2022'!AQ11&gt;='QLD Apr 2022'!L11,('QLD Apr 2022'!L11*'QLD Apr 2022'!W11/100)*'QLD Apr 2022'!AQ11,($C$5*E17/'QLD Apr 2022'!AQ11*'QLD Apr 2022'!W11/100)*'QLD Apr 2022'!AQ11))</f>
        <v>1675.6363636363635</v>
      </c>
      <c r="H17" s="257">
        <f>IF(AND('QLD Apr 2022'!L11&gt;0,'QLD Apr 2022'!M11&gt;0),IF($C$5*E17/'QLD Apr 2022'!AQ11&lt;'QLD Apr 2022'!L11,0,IF(($C$5*E17/'QLD Apr 2022'!AQ11-'QLD Apr 2022'!L11)&lt;=('QLD Apr 2022'!M11+'QLD Apr 2022'!L11),((($C$5*E17/'QLD Apr 2022'!AQ11-'QLD Apr 2022'!L11)*'QLD Apr 2022'!X11/100))*'QLD Apr 2022'!AQ11,((('QLD Apr 2022'!M11)*'QLD Apr 2022'!X11/100)*'QLD Apr 2022'!AQ11))),0)</f>
        <v>574.00000000000011</v>
      </c>
      <c r="I17" s="257">
        <f>IF(AND('QLD Apr 2022'!M11&gt;0,'QLD Apr 2022'!N11&gt;0),IF($C$5*E17/'QLD Apr 2022'!AQ11&lt;('QLD Apr 2022'!L11+'QLD Apr 2022'!M11),0,IF(($C$5*E17/'QLD Apr 2022'!AQ11-'QLD Apr 2022'!L11+'QLD Apr 2022'!M11)&lt;=('QLD Apr 2022'!L11+'QLD Apr 2022'!M11+'QLD Apr 2022'!N11),((($C$5*E17/'QLD Apr 2022'!AQ11-('QLD Apr 2022'!L11+'QLD Apr 2022'!M11))*'QLD Apr 2022'!Y11/100))*'QLD Apr 2022'!AQ11,('QLD Apr 2022'!N11*'QLD Apr 2022'!Y11/100)*'QLD Apr 2022'!AQ11)),0)</f>
        <v>0</v>
      </c>
      <c r="J17" s="257">
        <f>IF(AND('QLD Apr 2022'!N11&gt;0,'QLD Apr 2022'!O11&gt;0),IF($C$5*E17/'QLD Apr 2022'!AQ11&lt;('QLD Apr 2022'!L11+'QLD Apr 2022'!M11+'QLD Apr 2022'!N11),0,IF(($C$5*E17/'QLD Apr 2022'!AQ11-'QLD Apr 2022'!L11+'QLD Apr 2022'!M11+'QLD Apr 2022'!N11)&lt;=('QLD Apr 2022'!L11+'QLD Apr 2022'!M11+'QLD Apr 2022'!N11+'QLD Apr 2022'!O11),(($C$5*E17/'QLD Apr 2022'!AQ11-('QLD Apr 2022'!L11+'QLD Apr 2022'!M11+'QLD Apr 2022'!N11))*'QLD Apr 2022'!Z11/100)*'QLD Apr 2022'!AQ11,('QLD Apr 2022'!O11*'QLD Apr 2022'!Z11/100)*'QLD Apr 2022'!AQ11)),0)</f>
        <v>0</v>
      </c>
      <c r="K17" s="257">
        <f>IF(AND('QLD Apr 2022'!O11&gt;0,'QLD Apr 2022'!P11&gt;0),IF($C$5*E17/'QLD Apr 2022'!AQ11&lt;('QLD Apr 2022'!L11+'QLD Apr 2022'!M11+'QLD Apr 2022'!N11+'QLD Apr 2022'!O11),0,IF(($C$5*E17/'QLD Apr 2022'!AQ11-'QLD Apr 2022'!L11+'QLD Apr 2022'!M11+'QLD Apr 2022'!N11+'QLD Apr 2022'!O11)&lt;=('QLD Apr 2022'!L11+'QLD Apr 2022'!M11+'QLD Apr 2022'!N11+'QLD Apr 2022'!O11+'QLD Apr 2022'!P11),(($C$5*E17/'QLD Apr 2022'!AQ11-('QLD Apr 2022'!L11+'QLD Apr 2022'!M11+'QLD Apr 2022'!N11+'QLD Apr 2022'!O11))*'QLD Apr 2022'!AA11/100)*'QLD Apr 2022'!AQ11,('QLD Apr 2022'!P11*'QLD Apr 2022'!AA11/100)*'QLD Apr 2022'!AQ11)),0)</f>
        <v>0</v>
      </c>
      <c r="L17" s="257">
        <f>IF(AND('QLD Apr 2022'!P11&gt;0,'QLD Apr 2022'!O11&gt;0),IF(($C$5*E17/'QLD Apr 2022'!AQ11&lt;SUM('QLD Apr 2022'!L11:P11)),(0),($C$5*E17/'QLD Apr 2022'!AQ11-SUM('QLD Apr 2022'!L11:P11))*'QLD Apr 2022'!AB11/100)* 'QLD Apr 2022'!AQ11,IF(AND('QLD Apr 2022'!O11&gt;0,'QLD Apr 2022'!P11=""),IF(($C$5*E17/'QLD Apr 2022'!AQ11&lt; SUM('QLD Apr 2022'!L11:O11)),(0),($C$5*E17/'QLD Apr 2022'!AQ11-SUM('QLD Apr 2022'!L11:O11))*'QLD Apr 2022'!AA11/100)* 'QLD Apr 2022'!AQ11,IF(AND('QLD Apr 2022'!N11&gt;0,'QLD Apr 2022'!O11=""),IF(($C$5*E17/'QLD Apr 2022'!AQ11&lt; SUM('QLD Apr 2022'!L11:N11)),(0),($C$5*E17/'QLD Apr 2022'!AQ11-SUM('QLD Apr 2022'!L11:N11))*'QLD Apr 2022'!Z11/100)* 'QLD Apr 2022'!AQ11,IF(AND('QLD Apr 2022'!M11&gt;0,'QLD Apr 2022'!N11=""),IF(($C$5*E17/'QLD Apr 2022'!AQ11&lt;'QLD Apr 2022'!M11+'QLD Apr 2022'!L11),(0),(($C$5*E17/'QLD Apr 2022'!AQ11-('QLD Apr 2022'!M11+'QLD Apr 2022'!L11))*'QLD Apr 2022'!Y11/100))*'QLD Apr 2022'!AQ11,IF(AND('QLD Apr 2022'!L11&gt;0,'QLD Apr 2022'!M11=""&gt;0),IF(($C$5*E17/'QLD Apr 2022'!AQ11&lt;'QLD Apr 2022'!L11),(0),($C$5*E17/'QLD Apr 2022'!AQ11-'QLD Apr 2022'!L11)*'QLD Apr 2022'!X11/100)*'QLD Apr 2022'!AQ11,0)))))</f>
        <v>0</v>
      </c>
      <c r="M17" s="257">
        <f>IF('QLD Apr 2022'!K11="",($C$5*F17/'QLD Apr 2022'!AR11*'QLD Apr 2022'!AC11/100)*'QLD Apr 2022'!AR11,IF($C$5*F17/'QLD Apr 2022'!AR11&gt;='QLD Apr 2022'!L11,('QLD Apr 2022'!L11*'QLD Apr 2022'!AC11/100)*'QLD Apr 2022'!AR11,($C$5*F17/'QLD Apr 2022'!AR11*'QLD Apr 2022'!AC11/100)*'QLD Apr 2022'!AR11))</f>
        <v>1675.6363636363635</v>
      </c>
      <c r="N17" s="257">
        <f>IF(AND('QLD Apr 2022'!L11&gt;0,'QLD Apr 2022'!M11&gt;0),IF($C$5*F17/'QLD Apr 2022'!AR11&lt;'QLD Apr 2022'!L11,0,IF(($C$5*F17/'QLD Apr 2022'!AR11-'QLD Apr 2022'!L11)&lt;=('QLD Apr 2022'!M11+'QLD Apr 2022'!L11),((($C$5*F17/'QLD Apr 2022'!AR11-'QLD Apr 2022'!L11)*'QLD Apr 2022'!AD11/100))*'QLD Apr 2022'!AR11,((('QLD Apr 2022'!M11)*'QLD Apr 2022'!AD11/100)*'QLD Apr 2022'!AR11))),0)</f>
        <v>574.00000000000011</v>
      </c>
      <c r="O17" s="257">
        <f>IF(AND('QLD Apr 2022'!M11&gt;0,'QLD Apr 2022'!N11&gt;0),IF($C$5*F17/'QLD Apr 2022'!AR11&lt;('QLD Apr 2022'!L11+'QLD Apr 2022'!M11),0,IF(($C$5*F17/'QLD Apr 2022'!AR11-'QLD Apr 2022'!L11+'QLD Apr 2022'!M11)&lt;=('QLD Apr 2022'!L11+'QLD Apr 2022'!M11+'QLD Apr 2022'!N11),((($C$5*F17/'QLD Apr 2022'!AR11-('QLD Apr 2022'!L11+'QLD Apr 2022'!M11))*'QLD Apr 2022'!AE11/100))*'QLD Apr 2022'!AR11,('QLD Apr 2022'!N11*'QLD Apr 2022'!AE11/100)*'QLD Apr 2022'!AR11)),0)</f>
        <v>0</v>
      </c>
      <c r="P17" s="257">
        <f>IF(AND('QLD Apr 2022'!N11&gt;0,'QLD Apr 2022'!O11&gt;0),IF($C$5*F17/'QLD Apr 2022'!AR11&lt;('QLD Apr 2022'!L11+'QLD Apr 2022'!M11+'QLD Apr 2022'!N11),0,IF(($C$5*F17/'QLD Apr 2022'!AR11-'QLD Apr 2022'!L11+'QLD Apr 2022'!M11+'QLD Apr 2022'!N11)&lt;=('QLD Apr 2022'!L11+'QLD Apr 2022'!M11+'QLD Apr 2022'!N11+'QLD Apr 2022'!O11),(($C$5*F17/'QLD Apr 2022'!AR11-('QLD Apr 2022'!L11+'QLD Apr 2022'!M11+'QLD Apr 2022'!N11))*'QLD Apr 2022'!AF11/100)*'QLD Apr 2022'!AR11,('QLD Apr 2022'!O11*'QLD Apr 2022'!AF11/100)*'QLD Apr 2022'!AR11)),0)</f>
        <v>0</v>
      </c>
      <c r="Q17" s="257">
        <f>IF(AND('QLD Apr 2022'!P11&gt;0,'QLD Apr 2022'!P11&gt;0),IF($C$5*F17/'QLD Apr 2022'!AR11&lt;('QLD Apr 2022'!L11+'QLD Apr 2022'!M11+'QLD Apr 2022'!N11+'QLD Apr 2022'!O11),0,IF(($C$5*F17/'QLD Apr 2022'!AR11-'QLD Apr 2022'!L11+'QLD Apr 2022'!M11+'QLD Apr 2022'!N11+'QLD Apr 2022'!O11)&lt;=('QLD Apr 2022'!L11+'QLD Apr 2022'!M11+'QLD Apr 2022'!N11+'QLD Apr 2022'!O11+'QLD Apr 2022'!P11),(($C$5*F17/'QLD Apr 2022'!AR11-('QLD Apr 2022'!L11+'QLD Apr 2022'!M11+'QLD Apr 2022'!N11+'QLD Apr 2022'!O11))*'QLD Apr 2022'!AG11/100)*'QLD Apr 2022'!AR11,('QLD Apr 2022'!P11*'QLD Apr 2022'!AG11/100)*'QLD Apr 2022'!AR11)),0)</f>
        <v>0</v>
      </c>
      <c r="R17" s="257">
        <f>IF(AND('QLD Apr 2022'!P11&gt;0,'QLD Apr 2022'!O11&gt;0),IF(($C$5*F17/'QLD Apr 2022'!AR11&lt;SUM('QLD Apr 2022'!L11:P11)),(0),($C$5*F17/'QLD Apr 2022'!AR11-SUM('QLD Apr 2022'!L11:P11))*'QLD Apr 2022'!AB11/100)* 'QLD Apr 2022'!AR11,IF(AND('QLD Apr 2022'!O11&gt;0,'QLD Apr 2022'!P11=""),IF(($C$5*F17/'QLD Apr 2022'!AR11&lt; SUM('QLD Apr 2022'!L11:O11)),(0),($C$5*F17/'QLD Apr 2022'!AR11-SUM('QLD Apr 2022'!L11:O11))*'QLD Apr 2022'!AG11/100)* 'QLD Apr 2022'!AR11,IF(AND('QLD Apr 2022'!N11&gt;0,'QLD Apr 2022'!O11=""),IF(($C$5*F17/'QLD Apr 2022'!AR11&lt; SUM('QLD Apr 2022'!L11:N11)),(0),($C$5*F17/'QLD Apr 2022'!AR11-SUM('QLD Apr 2022'!L11:N11))*'QLD Apr 2022'!AF11/100)* 'QLD Apr 2022'!AR11,IF(AND('QLD Apr 2022'!M11&gt;0,'QLD Apr 2022'!N11=""),IF(($C$5*F17/'QLD Apr 2022'!AR11&lt;'QLD Apr 2022'!M11+'QLD Apr 2022'!L11),(0),(($C$5*F17/'QLD Apr 2022'!AR11-('QLD Apr 2022'!M11+'QLD Apr 2022'!L11))*'QLD Apr 2022'!AE11/100))*'QLD Apr 2022'!AR11,IF(AND('QLD Apr 2022'!L11&gt;0,'QLD Apr 2022'!M11=""&gt;0),IF(($C$5*F17/'QLD Apr 2022'!AR11&lt;'QLD Apr 2022'!L11),(0),($C$5*F17/'QLD Apr 2022'!AR11-'QLD Apr 2022'!L11)*'QLD Apr 2022'!AD11/100)*'QLD Apr 2022'!AR11,0)))))</f>
        <v>0</v>
      </c>
      <c r="S17" s="168">
        <f t="shared" ref="S17" si="12">SUM(G17:R17)</f>
        <v>4499.272727272727</v>
      </c>
      <c r="T17" s="170">
        <f t="shared" si="5"/>
        <v>4739.1772727272728</v>
      </c>
      <c r="U17" s="259">
        <f t="shared" si="6"/>
        <v>5213.0950000000003</v>
      </c>
      <c r="V17" s="63">
        <f>'QLD Apr 2022'!AT11</f>
        <v>0</v>
      </c>
      <c r="W17" s="63">
        <f>'QLD Apr 2022'!AU11</f>
        <v>15</v>
      </c>
      <c r="X17" s="63">
        <f>'QLD Apr 2022'!AV11</f>
        <v>0</v>
      </c>
      <c r="Y17" s="63">
        <f>'QLD Apr 2022'!AW11</f>
        <v>0</v>
      </c>
      <c r="Z17" s="260" t="str">
        <f t="shared" si="7"/>
        <v>Guaranteed off usage</v>
      </c>
      <c r="AA17" s="260" t="str">
        <f t="shared" si="8"/>
        <v>Exclusive</v>
      </c>
      <c r="AB17" s="170">
        <f t="shared" si="0"/>
        <v>4064.2863636363636</v>
      </c>
      <c r="AC17" s="170">
        <f t="shared" si="1"/>
        <v>4064.2863636363636</v>
      </c>
      <c r="AD17" s="259">
        <f t="shared" si="2"/>
        <v>4470.7150000000001</v>
      </c>
      <c r="AE17" s="259">
        <f t="shared" si="2"/>
        <v>4470.7150000000001</v>
      </c>
      <c r="AF17" s="261">
        <f>'QLD Apr 2022'!BF11</f>
        <v>0</v>
      </c>
      <c r="AG17" s="104" t="str">
        <f>'QLD Apr 2022'!BG11</f>
        <v>n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</row>
    <row r="18" spans="1:48" ht="20" customHeight="1" x14ac:dyDescent="0.2">
      <c r="A18" s="314"/>
      <c r="B18" s="179" t="str">
        <f>'QLD Apr 2022'!F12</f>
        <v>Alinta Energy</v>
      </c>
      <c r="C18" s="179" t="str">
        <f>'QLD Apr 2022'!G12</f>
        <v>Business Deal</v>
      </c>
      <c r="D18" s="257">
        <f>365*'QLD Apr 2022'!H12/100</f>
        <v>237.25</v>
      </c>
      <c r="E18" s="258">
        <f>IF('QLD Apr 2022'!AQ12=3,0.5,IF('QLD Apr 2022'!AQ12=2,0.33,0))</f>
        <v>0.5</v>
      </c>
      <c r="F18" s="258">
        <f t="shared" si="3"/>
        <v>0.5</v>
      </c>
      <c r="G18" s="257">
        <f>IF('QLD Apr 2022'!K12="",($C$5*E18/'QLD Apr 2022'!AQ12*'QLD Apr 2022'!W12/100)*'QLD Apr 2022'!AQ12,IF($C$5*E18/'QLD Apr 2022'!AQ12&gt;='QLD Apr 2022'!L12,('QLD Apr 2022'!L12*'QLD Apr 2022'!W12/100)*'QLD Apr 2022'!AQ12,($C$5*E18/'QLD Apr 2022'!AQ12*'QLD Apr 2022'!W12/100)*'QLD Apr 2022'!AQ12))</f>
        <v>1148.4000000000001</v>
      </c>
      <c r="H18" s="257">
        <f>IF(AND('QLD Apr 2022'!L12&gt;0,'QLD Apr 2022'!M12&gt;0),IF($C$5*E18/'QLD Apr 2022'!AQ12&lt;'QLD Apr 2022'!L12,0,IF(($C$5*E18/'QLD Apr 2022'!AQ12-'QLD Apr 2022'!L12)&lt;=('QLD Apr 2022'!M12+'QLD Apr 2022'!L12),((($C$5*E18/'QLD Apr 2022'!AQ12-'QLD Apr 2022'!L12)*'QLD Apr 2022'!X12/100))*'QLD Apr 2022'!AQ12,((('QLD Apr 2022'!M12)*'QLD Apr 2022'!X12/100)*'QLD Apr 2022'!AQ12))),0)</f>
        <v>446.60000000000014</v>
      </c>
      <c r="I18" s="257">
        <f>IF(AND('QLD Apr 2022'!M12&gt;0,'QLD Apr 2022'!N12&gt;0),IF($C$5*E18/'QLD Apr 2022'!AQ12&lt;('QLD Apr 2022'!L12+'QLD Apr 2022'!M12),0,IF(($C$5*E18/'QLD Apr 2022'!AQ12-'QLD Apr 2022'!L12+'QLD Apr 2022'!M12)&lt;=('QLD Apr 2022'!L12+'QLD Apr 2022'!M12+'QLD Apr 2022'!N12),((($C$5*E18/'QLD Apr 2022'!AQ12-('QLD Apr 2022'!L12+'QLD Apr 2022'!M12))*'QLD Apr 2022'!Y12/100))*'QLD Apr 2022'!AQ12,('QLD Apr 2022'!N12*'QLD Apr 2022'!Y12/100)*'QLD Apr 2022'!AQ12)),0)</f>
        <v>0</v>
      </c>
      <c r="J18" s="257">
        <f>IF(AND('QLD Apr 2022'!N12&gt;0,'QLD Apr 2022'!O12&gt;0),IF($C$5*E18/'QLD Apr 2022'!AQ12&lt;('QLD Apr 2022'!L12+'QLD Apr 2022'!M12+'QLD Apr 2022'!N12),0,IF(($C$5*E18/'QLD Apr 2022'!AQ12-'QLD Apr 2022'!L12+'QLD Apr 2022'!M12+'QLD Apr 2022'!N12)&lt;=('QLD Apr 2022'!L12+'QLD Apr 2022'!M12+'QLD Apr 2022'!N12+'QLD Apr 2022'!O12),(($C$5*E18/'QLD Apr 2022'!AQ12-('QLD Apr 2022'!L12+'QLD Apr 2022'!M12+'QLD Apr 2022'!N12))*'QLD Apr 2022'!Z12/100)*'QLD Apr 2022'!AQ12,('QLD Apr 2022'!O12*'QLD Apr 2022'!Z12/100)*'QLD Apr 2022'!AQ12)),0)</f>
        <v>0</v>
      </c>
      <c r="K18" s="257">
        <f>IF(AND('QLD Apr 2022'!O12&gt;0,'QLD Apr 2022'!P12&gt;0),IF($C$5*E18/'QLD Apr 2022'!AQ12&lt;('QLD Apr 2022'!L12+'QLD Apr 2022'!M12+'QLD Apr 2022'!N12+'QLD Apr 2022'!O12),0,IF(($C$5*E18/'QLD Apr 2022'!AQ12-'QLD Apr 2022'!L12+'QLD Apr 2022'!M12+'QLD Apr 2022'!N12+'QLD Apr 2022'!O12)&lt;=('QLD Apr 2022'!L12+'QLD Apr 2022'!M12+'QLD Apr 2022'!N12+'QLD Apr 2022'!O12+'QLD Apr 2022'!P12),(($C$5*E18/'QLD Apr 2022'!AQ12-('QLD Apr 2022'!L12+'QLD Apr 2022'!M12+'QLD Apr 2022'!N12+'QLD Apr 2022'!O12))*'QLD Apr 2022'!AA12/100)*'QLD Apr 2022'!AQ12,('QLD Apr 2022'!P12*'QLD Apr 2022'!AA12/100)*'QLD Apr 2022'!AQ12)),0)</f>
        <v>0</v>
      </c>
      <c r="L18" s="257">
        <f>IF(AND('QLD Apr 2022'!P12&gt;0,'QLD Apr 2022'!O12&gt;0),IF(($C$5*E18/'QLD Apr 2022'!AQ12&lt;SUM('QLD Apr 2022'!L12:P12)),(0),($C$5*E18/'QLD Apr 2022'!AQ12-SUM('QLD Apr 2022'!L12:P12))*'QLD Apr 2022'!AB12/100)* 'QLD Apr 2022'!AQ12,IF(AND('QLD Apr 2022'!O12&gt;0,'QLD Apr 2022'!P12=""),IF(($C$5*E18/'QLD Apr 2022'!AQ12&lt; SUM('QLD Apr 2022'!L12:O12)),(0),($C$5*E18/'QLD Apr 2022'!AQ12-SUM('QLD Apr 2022'!L12:O12))*'QLD Apr 2022'!AA12/100)* 'QLD Apr 2022'!AQ12,IF(AND('QLD Apr 2022'!N12&gt;0,'QLD Apr 2022'!O12=""),IF(($C$5*E18/'QLD Apr 2022'!AQ12&lt; SUM('QLD Apr 2022'!L12:N12)),(0),($C$5*E18/'QLD Apr 2022'!AQ12-SUM('QLD Apr 2022'!L12:N12))*'QLD Apr 2022'!Z12/100)* 'QLD Apr 2022'!AQ12,IF(AND('QLD Apr 2022'!M12&gt;0,'QLD Apr 2022'!N12=""),IF(($C$5*E18/'QLD Apr 2022'!AQ12&lt;'QLD Apr 2022'!M12+'QLD Apr 2022'!L12),(0),(($C$5*E18/'QLD Apr 2022'!AQ12-('QLD Apr 2022'!M12+'QLD Apr 2022'!L12))*'QLD Apr 2022'!Y12/100))*'QLD Apr 2022'!AQ12,IF(AND('QLD Apr 2022'!L12&gt;0,'QLD Apr 2022'!M12=""&gt;0),IF(($C$5*E18/'QLD Apr 2022'!AQ12&lt;'QLD Apr 2022'!L12),(0),($C$5*E18/'QLD Apr 2022'!AQ12-'QLD Apr 2022'!L12)*'QLD Apr 2022'!X12/100)*'QLD Apr 2022'!AQ12,0)))))</f>
        <v>0</v>
      </c>
      <c r="M18" s="257">
        <f>IF('QLD Apr 2022'!K12="",($C$5*F18/'QLD Apr 2022'!AR12*'QLD Apr 2022'!AC12/100)*'QLD Apr 2022'!AR12,IF($C$5*F18/'QLD Apr 2022'!AR12&gt;='QLD Apr 2022'!L12,('QLD Apr 2022'!L12*'QLD Apr 2022'!AC12/100)*'QLD Apr 2022'!AR12,($C$5*F18/'QLD Apr 2022'!AR12*'QLD Apr 2022'!AC12/100)*'QLD Apr 2022'!AR12))</f>
        <v>1148.4000000000001</v>
      </c>
      <c r="N18" s="257">
        <f>IF(AND('QLD Apr 2022'!L12&gt;0,'QLD Apr 2022'!M12&gt;0),IF($C$5*F18/'QLD Apr 2022'!AR12&lt;'QLD Apr 2022'!L12,0,IF(($C$5*F18/'QLD Apr 2022'!AR12-'QLD Apr 2022'!L12)&lt;=('QLD Apr 2022'!M12+'QLD Apr 2022'!L12),((($C$5*F18/'QLD Apr 2022'!AR12-'QLD Apr 2022'!L12)*'QLD Apr 2022'!AD12/100))*'QLD Apr 2022'!AR12,((('QLD Apr 2022'!M12)*'QLD Apr 2022'!AD12/100)*'QLD Apr 2022'!AR12))),0)</f>
        <v>446.60000000000014</v>
      </c>
      <c r="O18" s="257">
        <f>IF(AND('QLD Apr 2022'!M12&gt;0,'QLD Apr 2022'!N12&gt;0),IF($C$5*F18/'QLD Apr 2022'!AR12&lt;('QLD Apr 2022'!L12+'QLD Apr 2022'!M12),0,IF(($C$5*F18/'QLD Apr 2022'!AR12-'QLD Apr 2022'!L12+'QLD Apr 2022'!M12)&lt;=('QLD Apr 2022'!L12+'QLD Apr 2022'!M12+'QLD Apr 2022'!N12),((($C$5*F18/'QLD Apr 2022'!AR12-('QLD Apr 2022'!L12+'QLD Apr 2022'!M12))*'QLD Apr 2022'!AE12/100))*'QLD Apr 2022'!AR12,('QLD Apr 2022'!N12*'QLD Apr 2022'!AE12/100)*'QLD Apr 2022'!AR12)),0)</f>
        <v>0</v>
      </c>
      <c r="P18" s="257">
        <f>IF(AND('QLD Apr 2022'!N12&gt;0,'QLD Apr 2022'!O12&gt;0),IF($C$5*F18/'QLD Apr 2022'!AR12&lt;('QLD Apr 2022'!L12+'QLD Apr 2022'!M12+'QLD Apr 2022'!N12),0,IF(($C$5*F18/'QLD Apr 2022'!AR12-'QLD Apr 2022'!L12+'QLD Apr 2022'!M12+'QLD Apr 2022'!N12)&lt;=('QLD Apr 2022'!L12+'QLD Apr 2022'!M12+'QLD Apr 2022'!N12+'QLD Apr 2022'!O12),(($C$5*F18/'QLD Apr 2022'!AR12-('QLD Apr 2022'!L12+'QLD Apr 2022'!M12+'QLD Apr 2022'!N12))*'QLD Apr 2022'!AF12/100)*'QLD Apr 2022'!AR12,('QLD Apr 2022'!O12*'QLD Apr 2022'!AF12/100)*'QLD Apr 2022'!AR12)),0)</f>
        <v>0</v>
      </c>
      <c r="Q18" s="257">
        <f>IF(AND('QLD Apr 2022'!P12&gt;0,'QLD Apr 2022'!P12&gt;0),IF($C$5*F18/'QLD Apr 2022'!AR12&lt;('QLD Apr 2022'!L12+'QLD Apr 2022'!M12+'QLD Apr 2022'!N12+'QLD Apr 2022'!O12),0,IF(($C$5*F18/'QLD Apr 2022'!AR12-'QLD Apr 2022'!L12+'QLD Apr 2022'!M12+'QLD Apr 2022'!N12+'QLD Apr 2022'!O12)&lt;=('QLD Apr 2022'!L12+'QLD Apr 2022'!M12+'QLD Apr 2022'!N12+'QLD Apr 2022'!O12+'QLD Apr 2022'!P12),(($C$5*F18/'QLD Apr 2022'!AR12-('QLD Apr 2022'!L12+'QLD Apr 2022'!M12+'QLD Apr 2022'!N12+'QLD Apr 2022'!O12))*'QLD Apr 2022'!AG12/100)*'QLD Apr 2022'!AR12,('QLD Apr 2022'!P12*'QLD Apr 2022'!AG12/100)*'QLD Apr 2022'!AR12)),0)</f>
        <v>0</v>
      </c>
      <c r="R18" s="257">
        <f>IF(AND('QLD Apr 2022'!P12&gt;0,'QLD Apr 2022'!O12&gt;0),IF(($C$5*F18/'QLD Apr 2022'!AR12&lt;SUM('QLD Apr 2022'!L12:P12)),(0),($C$5*F18/'QLD Apr 2022'!AR12-SUM('QLD Apr 2022'!L12:P12))*'QLD Apr 2022'!AB12/100)* 'QLD Apr 2022'!AR12,IF(AND('QLD Apr 2022'!O12&gt;0,'QLD Apr 2022'!P12=""),IF(($C$5*F18/'QLD Apr 2022'!AR12&lt; SUM('QLD Apr 2022'!L12:O12)),(0),($C$5*F18/'QLD Apr 2022'!AR12-SUM('QLD Apr 2022'!L12:O12))*'QLD Apr 2022'!AG12/100)* 'QLD Apr 2022'!AR12,IF(AND('QLD Apr 2022'!N12&gt;0,'QLD Apr 2022'!O12=""),IF(($C$5*F18/'QLD Apr 2022'!AR12&lt; SUM('QLD Apr 2022'!L12:N12)),(0),($C$5*F18/'QLD Apr 2022'!AR12-SUM('QLD Apr 2022'!L12:N12))*'QLD Apr 2022'!AF12/100)* 'QLD Apr 2022'!AR12,IF(AND('QLD Apr 2022'!M12&gt;0,'QLD Apr 2022'!N12=""),IF(($C$5*F18/'QLD Apr 2022'!AR12&lt;'QLD Apr 2022'!M12+'QLD Apr 2022'!L12),(0),(($C$5*F18/'QLD Apr 2022'!AR12-('QLD Apr 2022'!M12+'QLD Apr 2022'!L12))*'QLD Apr 2022'!AE12/100))*'QLD Apr 2022'!AR12,IF(AND('QLD Apr 2022'!L12&gt;0,'QLD Apr 2022'!M12=""&gt;0),IF(($C$5*F18/'QLD Apr 2022'!AR12&lt;'QLD Apr 2022'!L12),(0),($C$5*F18/'QLD Apr 2022'!AR12-'QLD Apr 2022'!L12)*'QLD Apr 2022'!AD12/100)*'QLD Apr 2022'!AR12,0)))))</f>
        <v>0</v>
      </c>
      <c r="S18" s="168">
        <f t="shared" ref="S18" si="13">SUM(G18:R18)</f>
        <v>3190.0000000000009</v>
      </c>
      <c r="T18" s="170">
        <f t="shared" si="5"/>
        <v>3427.2500000000009</v>
      </c>
      <c r="U18" s="259">
        <f t="shared" si="6"/>
        <v>3769.9750000000013</v>
      </c>
      <c r="V18" s="63">
        <f>'QLD Apr 2022'!AT12</f>
        <v>0</v>
      </c>
      <c r="W18" s="63">
        <f>'QLD Apr 2022'!AU12</f>
        <v>0</v>
      </c>
      <c r="X18" s="63">
        <f>'QLD Apr 2022'!AV12</f>
        <v>0</v>
      </c>
      <c r="Y18" s="63">
        <f>'QLD Apr 2022'!AW12</f>
        <v>0</v>
      </c>
      <c r="Z18" s="260" t="str">
        <f t="shared" si="7"/>
        <v>No discount</v>
      </c>
      <c r="AA18" s="260" t="str">
        <f t="shared" si="8"/>
        <v>Exclusive</v>
      </c>
      <c r="AB18" s="170">
        <f t="shared" si="0"/>
        <v>3427.2500000000009</v>
      </c>
      <c r="AC18" s="170">
        <f t="shared" si="1"/>
        <v>3427.2500000000009</v>
      </c>
      <c r="AD18" s="259">
        <f t="shared" si="2"/>
        <v>3769.9750000000013</v>
      </c>
      <c r="AE18" s="259">
        <f t="shared" si="2"/>
        <v>3769.9750000000013</v>
      </c>
      <c r="AF18" s="261">
        <f>'QLD Apr 2022'!BF12</f>
        <v>0</v>
      </c>
      <c r="AG18" s="104" t="str">
        <f>'QLD Apr 2022'!BG12</f>
        <v>n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</row>
    <row r="19" spans="1:48" ht="20" customHeight="1" thickBot="1" x14ac:dyDescent="0.25">
      <c r="A19" s="314"/>
      <c r="B19" s="273" t="str">
        <f>'QLD Apr 2022'!F13</f>
        <v>Discover Energy</v>
      </c>
      <c r="C19" s="180" t="str">
        <f>'QLD Apr 2022'!G13</f>
        <v>Business Gas Budget</v>
      </c>
      <c r="D19" s="274">
        <f>365*'QLD Apr 2022'!H13/100</f>
        <v>226.3</v>
      </c>
      <c r="E19" s="275">
        <f>IF('QLD Apr 2022'!AQ13=3,0.5,IF('QLD Apr 2022'!AQ13=2,0.33,0))</f>
        <v>0.5</v>
      </c>
      <c r="F19" s="275">
        <f t="shared" si="3"/>
        <v>0.5</v>
      </c>
      <c r="G19" s="274">
        <f>IF('QLD Apr 2022'!K13="",($C$5*E19/'QLD Apr 2022'!AQ13*'QLD Apr 2022'!W13/100)*'QLD Apr 2022'!AQ13,IF($C$5*E19/'QLD Apr 2022'!AQ13&gt;='QLD Apr 2022'!L13,('QLD Apr 2022'!L13*'QLD Apr 2022'!W13/100)*'QLD Apr 2022'!AQ13,($C$5*E19/'QLD Apr 2022'!AQ13*'QLD Apr 2022'!W13/100)*'QLD Apr 2022'!AQ13))</f>
        <v>1374.5454545454545</v>
      </c>
      <c r="H19" s="274">
        <f>IF(AND('QLD Apr 2022'!L13&gt;0,'QLD Apr 2022'!M13&gt;0),IF($C$5*E19/'QLD Apr 2022'!AQ13&lt;'QLD Apr 2022'!L13,0,IF(($C$5*E19/'QLD Apr 2022'!AQ13-'QLD Apr 2022'!L13)&lt;=('QLD Apr 2022'!M13+'QLD Apr 2022'!L13),((($C$5*E19/'QLD Apr 2022'!AQ13-'QLD Apr 2022'!L13)*'QLD Apr 2022'!X13/100))*'QLD Apr 2022'!AQ13,((('QLD Apr 2022'!M13)*'QLD Apr 2022'!X13/100)*'QLD Apr 2022'!AQ13))),0)</f>
        <v>490.00000000000011</v>
      </c>
      <c r="I19" s="274">
        <f>IF(AND('QLD Apr 2022'!M13&gt;0,'QLD Apr 2022'!N13&gt;0),IF($C$5*E19/'QLD Apr 2022'!AQ13&lt;('QLD Apr 2022'!L13+'QLD Apr 2022'!M13),0,IF(($C$5*E19/'QLD Apr 2022'!AQ13-'QLD Apr 2022'!L13+'QLD Apr 2022'!M13)&lt;=('QLD Apr 2022'!L13+'QLD Apr 2022'!M13+'QLD Apr 2022'!N13),((($C$5*E19/'QLD Apr 2022'!AQ13-('QLD Apr 2022'!L13+'QLD Apr 2022'!M13))*'QLD Apr 2022'!Y13/100))*'QLD Apr 2022'!AQ13,('QLD Apr 2022'!N13*'QLD Apr 2022'!Y13/100)*'QLD Apr 2022'!AQ13)),0)</f>
        <v>0</v>
      </c>
      <c r="J19" s="274">
        <f>IF(AND('QLD Apr 2022'!N13&gt;0,'QLD Apr 2022'!O13&gt;0),IF($C$5*E19/'QLD Apr 2022'!AQ13&lt;('QLD Apr 2022'!L13+'QLD Apr 2022'!M13+'QLD Apr 2022'!N13),0,IF(($C$5*E19/'QLD Apr 2022'!AQ13-'QLD Apr 2022'!L13+'QLD Apr 2022'!M13+'QLD Apr 2022'!N13)&lt;=('QLD Apr 2022'!L13+'QLD Apr 2022'!M13+'QLD Apr 2022'!N13+'QLD Apr 2022'!O13),(($C$5*E19/'QLD Apr 2022'!AQ13-('QLD Apr 2022'!L13+'QLD Apr 2022'!M13+'QLD Apr 2022'!N13))*'QLD Apr 2022'!Z13/100)*'QLD Apr 2022'!AQ13,('QLD Apr 2022'!O13*'QLD Apr 2022'!Z13/100)*'QLD Apr 2022'!AQ13)),0)</f>
        <v>0</v>
      </c>
      <c r="K19" s="274">
        <f>IF(AND('QLD Apr 2022'!O13&gt;0,'QLD Apr 2022'!P13&gt;0),IF($C$5*E19/'QLD Apr 2022'!AQ13&lt;('QLD Apr 2022'!L13+'QLD Apr 2022'!M13+'QLD Apr 2022'!N13+'QLD Apr 2022'!O13),0,IF(($C$5*E19/'QLD Apr 2022'!AQ13-'QLD Apr 2022'!L13+'QLD Apr 2022'!M13+'QLD Apr 2022'!N13+'QLD Apr 2022'!O13)&lt;=('QLD Apr 2022'!L13+'QLD Apr 2022'!M13+'QLD Apr 2022'!N13+'QLD Apr 2022'!O13+'QLD Apr 2022'!P13),(($C$5*E19/'QLD Apr 2022'!AQ13-('QLD Apr 2022'!L13+'QLD Apr 2022'!M13+'QLD Apr 2022'!N13+'QLD Apr 2022'!O13))*'QLD Apr 2022'!AA13/100)*'QLD Apr 2022'!AQ13,('QLD Apr 2022'!P13*'QLD Apr 2022'!AA13/100)*'QLD Apr 2022'!AQ13)),0)</f>
        <v>0</v>
      </c>
      <c r="L19" s="274">
        <f>IF(AND('QLD Apr 2022'!P13&gt;0,'QLD Apr 2022'!O13&gt;0),IF(($C$5*E19/'QLD Apr 2022'!AQ13&lt;SUM('QLD Apr 2022'!L13:P13)),(0),($C$5*E19/'QLD Apr 2022'!AQ13-SUM('QLD Apr 2022'!L13:P13))*'QLD Apr 2022'!AB13/100)* 'QLD Apr 2022'!AQ13,IF(AND('QLD Apr 2022'!O13&gt;0,'QLD Apr 2022'!P13=""),IF(($C$5*E19/'QLD Apr 2022'!AQ13&lt; SUM('QLD Apr 2022'!L13:O13)),(0),($C$5*E19/'QLD Apr 2022'!AQ13-SUM('QLD Apr 2022'!L13:O13))*'QLD Apr 2022'!AA13/100)* 'QLD Apr 2022'!AQ13,IF(AND('QLD Apr 2022'!N13&gt;0,'QLD Apr 2022'!O13=""),IF(($C$5*E19/'QLD Apr 2022'!AQ13&lt; SUM('QLD Apr 2022'!L13:N13)),(0),($C$5*E19/'QLD Apr 2022'!AQ13-SUM('QLD Apr 2022'!L13:N13))*'QLD Apr 2022'!Z13/100)* 'QLD Apr 2022'!AQ13,IF(AND('QLD Apr 2022'!M13&gt;0,'QLD Apr 2022'!N13=""),IF(($C$5*E19/'QLD Apr 2022'!AQ13&lt;'QLD Apr 2022'!M13+'QLD Apr 2022'!L13),(0),(($C$5*E19/'QLD Apr 2022'!AQ13-('QLD Apr 2022'!M13+'QLD Apr 2022'!L13))*'QLD Apr 2022'!Y13/100))*'QLD Apr 2022'!AQ13,IF(AND('QLD Apr 2022'!L13&gt;0,'QLD Apr 2022'!M13=""&gt;0),IF(($C$5*E19/'QLD Apr 2022'!AQ13&lt;'QLD Apr 2022'!L13),(0),($C$5*E19/'QLD Apr 2022'!AQ13-'QLD Apr 2022'!L13)*'QLD Apr 2022'!X13/100)*'QLD Apr 2022'!AQ13,0)))))</f>
        <v>0</v>
      </c>
      <c r="M19" s="274">
        <f>IF('QLD Apr 2022'!K13="",($C$5*F19/'QLD Apr 2022'!AR13*'QLD Apr 2022'!AC13/100)*'QLD Apr 2022'!AR13,IF($C$5*F19/'QLD Apr 2022'!AR13&gt;='QLD Apr 2022'!L13,('QLD Apr 2022'!L13*'QLD Apr 2022'!AC13/100)*'QLD Apr 2022'!AR13,($C$5*F19/'QLD Apr 2022'!AR13*'QLD Apr 2022'!AC13/100)*'QLD Apr 2022'!AR13))</f>
        <v>1374.5454545454545</v>
      </c>
      <c r="N19" s="274">
        <f>IF(AND('QLD Apr 2022'!L13&gt;0,'QLD Apr 2022'!M13&gt;0),IF($C$5*F19/'QLD Apr 2022'!AR13&lt;'QLD Apr 2022'!L13,0,IF(($C$5*F19/'QLD Apr 2022'!AR13-'QLD Apr 2022'!L13)&lt;=('QLD Apr 2022'!M13+'QLD Apr 2022'!L13),((($C$5*F19/'QLD Apr 2022'!AR13-'QLD Apr 2022'!L13)*'QLD Apr 2022'!AD13/100))*'QLD Apr 2022'!AR13,((('QLD Apr 2022'!M13)*'QLD Apr 2022'!AD13/100)*'QLD Apr 2022'!AR13))),0)</f>
        <v>490.00000000000011</v>
      </c>
      <c r="O19" s="274">
        <f>IF(AND('QLD Apr 2022'!M13&gt;0,'QLD Apr 2022'!N13&gt;0),IF($C$5*F19/'QLD Apr 2022'!AR13&lt;('QLD Apr 2022'!L13+'QLD Apr 2022'!M13),0,IF(($C$5*F19/'QLD Apr 2022'!AR13-'QLD Apr 2022'!L13+'QLD Apr 2022'!M13)&lt;=('QLD Apr 2022'!L13+'QLD Apr 2022'!M13+'QLD Apr 2022'!N13),((($C$5*F19/'QLD Apr 2022'!AR13-('QLD Apr 2022'!L13+'QLD Apr 2022'!M13))*'QLD Apr 2022'!AE13/100))*'QLD Apr 2022'!AR13,('QLD Apr 2022'!N13*'QLD Apr 2022'!AE13/100)*'QLD Apr 2022'!AR13)),0)</f>
        <v>0</v>
      </c>
      <c r="P19" s="274">
        <f>IF(AND('QLD Apr 2022'!N13&gt;0,'QLD Apr 2022'!O13&gt;0),IF($C$5*F19/'QLD Apr 2022'!AR13&lt;('QLD Apr 2022'!L13+'QLD Apr 2022'!M13+'QLD Apr 2022'!N13),0,IF(($C$5*F19/'QLD Apr 2022'!AR13-'QLD Apr 2022'!L13+'QLD Apr 2022'!M13+'QLD Apr 2022'!N13)&lt;=('QLD Apr 2022'!L13+'QLD Apr 2022'!M13+'QLD Apr 2022'!N13+'QLD Apr 2022'!O13),(($C$5*F19/'QLD Apr 2022'!AR13-('QLD Apr 2022'!L13+'QLD Apr 2022'!M13+'QLD Apr 2022'!N13))*'QLD Apr 2022'!AF13/100)*'QLD Apr 2022'!AR13,('QLD Apr 2022'!O13*'QLD Apr 2022'!AF13/100)*'QLD Apr 2022'!AR13)),0)</f>
        <v>0</v>
      </c>
      <c r="Q19" s="274">
        <f>IF(AND('QLD Apr 2022'!P13&gt;0,'QLD Apr 2022'!P13&gt;0),IF($C$5*F19/'QLD Apr 2022'!AR13&lt;('QLD Apr 2022'!L13+'QLD Apr 2022'!M13+'QLD Apr 2022'!N13+'QLD Apr 2022'!O13),0,IF(($C$5*F19/'QLD Apr 2022'!AR13-'QLD Apr 2022'!L13+'QLD Apr 2022'!M13+'QLD Apr 2022'!N13+'QLD Apr 2022'!O13)&lt;=('QLD Apr 2022'!L13+'QLD Apr 2022'!M13+'QLD Apr 2022'!N13+'QLD Apr 2022'!O13+'QLD Apr 2022'!P13),(($C$5*F19/'QLD Apr 2022'!AR13-('QLD Apr 2022'!L13+'QLD Apr 2022'!M13+'QLD Apr 2022'!N13+'QLD Apr 2022'!O13))*'QLD Apr 2022'!AG13/100)*'QLD Apr 2022'!AR13,('QLD Apr 2022'!P13*'QLD Apr 2022'!AG13/100)*'QLD Apr 2022'!AR13)),0)</f>
        <v>0</v>
      </c>
      <c r="R19" s="274">
        <f>IF(AND('QLD Apr 2022'!P13&gt;0,'QLD Apr 2022'!O13&gt;0),IF(($C$5*F19/'QLD Apr 2022'!AR13&lt;SUM('QLD Apr 2022'!L13:P13)),(0),($C$5*F19/'QLD Apr 2022'!AR13-SUM('QLD Apr 2022'!L13:P13))*'QLD Apr 2022'!AB13/100)* 'QLD Apr 2022'!AR13,IF(AND('QLD Apr 2022'!O13&gt;0,'QLD Apr 2022'!P13=""),IF(($C$5*F19/'QLD Apr 2022'!AR13&lt; SUM('QLD Apr 2022'!L13:O13)),(0),($C$5*F19/'QLD Apr 2022'!AR13-SUM('QLD Apr 2022'!L13:O13))*'QLD Apr 2022'!AG13/100)* 'QLD Apr 2022'!AR13,IF(AND('QLD Apr 2022'!N13&gt;0,'QLD Apr 2022'!O13=""),IF(($C$5*F19/'QLD Apr 2022'!AR13&lt; SUM('QLD Apr 2022'!L13:N13)),(0),($C$5*F19/'QLD Apr 2022'!AR13-SUM('QLD Apr 2022'!L13:N13))*'QLD Apr 2022'!AF13/100)* 'QLD Apr 2022'!AR13,IF(AND('QLD Apr 2022'!M13&gt;0,'QLD Apr 2022'!N13=""),IF(($C$5*F19/'QLD Apr 2022'!AR13&lt;'QLD Apr 2022'!M13+'QLD Apr 2022'!L13),(0),(($C$5*F19/'QLD Apr 2022'!AR13-('QLD Apr 2022'!M13+'QLD Apr 2022'!L13))*'QLD Apr 2022'!AE13/100))*'QLD Apr 2022'!AR13,IF(AND('QLD Apr 2022'!L13&gt;0,'QLD Apr 2022'!M13=""&gt;0),IF(($C$5*F19/'QLD Apr 2022'!AR13&lt;'QLD Apr 2022'!L13),(0),($C$5*F19/'QLD Apr 2022'!AR13-'QLD Apr 2022'!L13)*'QLD Apr 2022'!AD13/100)*'QLD Apr 2022'!AR13,0)))))</f>
        <v>0</v>
      </c>
      <c r="S19" s="276">
        <f t="shared" ref="S19" si="14">SUM(G19:R19)</f>
        <v>3729.090909090909</v>
      </c>
      <c r="T19" s="201">
        <f t="shared" si="5"/>
        <v>3955.3909090909092</v>
      </c>
      <c r="U19" s="277">
        <f t="shared" si="6"/>
        <v>4350.93</v>
      </c>
      <c r="V19" s="105">
        <f>'QLD Apr 2022'!AT13</f>
        <v>0</v>
      </c>
      <c r="W19" s="105">
        <f>'QLD Apr 2022'!AU13</f>
        <v>5</v>
      </c>
      <c r="X19" s="105">
        <f>'QLD Apr 2022'!AV13</f>
        <v>0</v>
      </c>
      <c r="Y19" s="105">
        <f>'QLD Apr 2022'!AW13</f>
        <v>0</v>
      </c>
      <c r="Z19" s="278" t="str">
        <f t="shared" si="7"/>
        <v>Guaranteed off usage</v>
      </c>
      <c r="AA19" s="278" t="str">
        <f t="shared" si="8"/>
        <v>Exclusive</v>
      </c>
      <c r="AB19" s="201">
        <f t="shared" si="0"/>
        <v>3768.9363636363637</v>
      </c>
      <c r="AC19" s="201">
        <f t="shared" si="1"/>
        <v>3768.9363636363637</v>
      </c>
      <c r="AD19" s="277">
        <f t="shared" si="2"/>
        <v>4145.8300000000008</v>
      </c>
      <c r="AE19" s="277">
        <f t="shared" si="2"/>
        <v>4145.8300000000008</v>
      </c>
      <c r="AF19" s="279">
        <f>'QLD Apr 2022'!BF13</f>
        <v>0</v>
      </c>
      <c r="AG19" s="112" t="str">
        <f>'QLD Apr 2022'!BG13</f>
        <v>n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</row>
    <row r="20" spans="1:48" ht="20" customHeight="1" thickTop="1" x14ac:dyDescent="0.2">
      <c r="A20" s="316" t="str">
        <f>'QLD Apr 2022'!D14</f>
        <v>Envestra Northern</v>
      </c>
      <c r="B20" s="291" t="str">
        <f>'QLD Apr 2022'!F14</f>
        <v>Origin Energy</v>
      </c>
      <c r="C20" s="179" t="str">
        <f>'QLD Apr 2022'!G14</f>
        <v>Business Go</v>
      </c>
      <c r="D20" s="257">
        <f>365*'QLD Apr 2022'!H14/100</f>
        <v>236.58636363636361</v>
      </c>
      <c r="E20" s="258">
        <f>IF('QLD Apr 2022'!AQ14=3,0.5,IF('QLD Apr 2022'!AQ14=2,0.33,0))</f>
        <v>0.5</v>
      </c>
      <c r="F20" s="258">
        <f t="shared" si="3"/>
        <v>0.5</v>
      </c>
      <c r="G20" s="257">
        <f>IF('QLD Apr 2022'!K14="",($C$5*E20/'QLD Apr 2022'!AQ14*'QLD Apr 2022'!W14/100)*'QLD Apr 2022'!AQ14,IF($C$5*E20/'QLD Apr 2022'!AQ14&gt;='QLD Apr 2022'!L14,('QLD Apr 2022'!L14*'QLD Apr 2022'!W14/100)*'QLD Apr 2022'!AQ14,($C$5*E20/'QLD Apr 2022'!AQ14*'QLD Apr 2022'!W14/100)*'QLD Apr 2022'!AQ14))</f>
        <v>1462.909090909091</v>
      </c>
      <c r="H20" s="257">
        <f>IF(AND('QLD Apr 2022'!L14&gt;0,'QLD Apr 2022'!M14&gt;0),IF($C$5*E20/'QLD Apr 2022'!AQ14&lt;'QLD Apr 2022'!L14,0,IF(($C$5*E20/'QLD Apr 2022'!AQ14-'QLD Apr 2022'!L14)&lt;=('QLD Apr 2022'!M14+'QLD Apr 2022'!L14),((($C$5*E20/'QLD Apr 2022'!AQ14-'QLD Apr 2022'!L14)*'QLD Apr 2022'!X14/100))*'QLD Apr 2022'!AQ14,((('QLD Apr 2022'!M14)*'QLD Apr 2022'!X14/100)*'QLD Apr 2022'!AQ14))),0)</f>
        <v>483.63636363636374</v>
      </c>
      <c r="I20" s="257">
        <f>IF(AND('QLD Apr 2022'!M14&gt;0,'QLD Apr 2022'!N14&gt;0),IF($C$5*E20/'QLD Apr 2022'!AQ14&lt;('QLD Apr 2022'!L14+'QLD Apr 2022'!M14),0,IF(($C$5*E20/'QLD Apr 2022'!AQ14-'QLD Apr 2022'!L14+'QLD Apr 2022'!M14)&lt;=('QLD Apr 2022'!L14+'QLD Apr 2022'!M14+'QLD Apr 2022'!N14),((($C$5*E20/'QLD Apr 2022'!AQ14-('QLD Apr 2022'!L14+'QLD Apr 2022'!M14))*'QLD Apr 2022'!Y14/100))*'QLD Apr 2022'!AQ14,('QLD Apr 2022'!N14*'QLD Apr 2022'!Y14/100)*'QLD Apr 2022'!AQ14)),0)</f>
        <v>0</v>
      </c>
      <c r="J20" s="257">
        <f>IF(AND('QLD Apr 2022'!N14&gt;0,'QLD Apr 2022'!O14&gt;0),IF($C$5*E20/'QLD Apr 2022'!AQ14&lt;('QLD Apr 2022'!L14+'QLD Apr 2022'!M14+'QLD Apr 2022'!N14),0,IF(($C$5*E20/'QLD Apr 2022'!AQ14-'QLD Apr 2022'!L14+'QLD Apr 2022'!M14+'QLD Apr 2022'!N14)&lt;=('QLD Apr 2022'!L14+'QLD Apr 2022'!M14+'QLD Apr 2022'!N14+'QLD Apr 2022'!O14),(($C$5*E20/'QLD Apr 2022'!AQ14-('QLD Apr 2022'!L14+'QLD Apr 2022'!M14+'QLD Apr 2022'!N14))*'QLD Apr 2022'!Z14/100)*'QLD Apr 2022'!AQ14,('QLD Apr 2022'!O14*'QLD Apr 2022'!Z14/100)*'QLD Apr 2022'!AQ14)),0)</f>
        <v>0</v>
      </c>
      <c r="K20" s="257">
        <f>IF(AND('QLD Apr 2022'!O14&gt;0,'QLD Apr 2022'!P14&gt;0),IF($C$5*E20/'QLD Apr 2022'!AQ14&lt;('QLD Apr 2022'!L14+'QLD Apr 2022'!M14+'QLD Apr 2022'!N14+'QLD Apr 2022'!O14),0,IF(($C$5*E20/'QLD Apr 2022'!AQ14-'QLD Apr 2022'!L14+'QLD Apr 2022'!M14+'QLD Apr 2022'!N14+'QLD Apr 2022'!O14)&lt;=('QLD Apr 2022'!L14+'QLD Apr 2022'!M14+'QLD Apr 2022'!N14+'QLD Apr 2022'!O14+'QLD Apr 2022'!P14),(($C$5*E20/'QLD Apr 2022'!AQ14-('QLD Apr 2022'!L14+'QLD Apr 2022'!M14+'QLD Apr 2022'!N14+'QLD Apr 2022'!O14))*'QLD Apr 2022'!AA14/100)*'QLD Apr 2022'!AQ14,('QLD Apr 2022'!P14*'QLD Apr 2022'!AA14/100)*'QLD Apr 2022'!AQ14)),0)</f>
        <v>0</v>
      </c>
      <c r="L20" s="257">
        <f>IF(AND('QLD Apr 2022'!P14&gt;0,'QLD Apr 2022'!O14&gt;0),IF(($C$5*E20/'QLD Apr 2022'!AQ14&lt;SUM('QLD Apr 2022'!L14:P14)),(0),($C$5*E20/'QLD Apr 2022'!AQ14-SUM('QLD Apr 2022'!L14:P14))*'QLD Apr 2022'!AB14/100)* 'QLD Apr 2022'!AQ14,IF(AND('QLD Apr 2022'!O14&gt;0,'QLD Apr 2022'!P14=""),IF(($C$5*E20/'QLD Apr 2022'!AQ14&lt; SUM('QLD Apr 2022'!L14:O14)),(0),($C$5*E20/'QLD Apr 2022'!AQ14-SUM('QLD Apr 2022'!L14:O14))*'QLD Apr 2022'!AA14/100)* 'QLD Apr 2022'!AQ14,IF(AND('QLD Apr 2022'!N14&gt;0,'QLD Apr 2022'!O14=""),IF(($C$5*E20/'QLD Apr 2022'!AQ14&lt; SUM('QLD Apr 2022'!L14:N14)),(0),($C$5*E20/'QLD Apr 2022'!AQ14-SUM('QLD Apr 2022'!L14:N14))*'QLD Apr 2022'!Z14/100)* 'QLD Apr 2022'!AQ14,IF(AND('QLD Apr 2022'!M14&gt;0,'QLD Apr 2022'!N14=""),IF(($C$5*E20/'QLD Apr 2022'!AQ14&lt;'QLD Apr 2022'!M14+'QLD Apr 2022'!L14),(0),(($C$5*E20/'QLD Apr 2022'!AQ14-('QLD Apr 2022'!M14+'QLD Apr 2022'!L14))*'QLD Apr 2022'!Y14/100))*'QLD Apr 2022'!AQ14,IF(AND('QLD Apr 2022'!L14&gt;0,'QLD Apr 2022'!M14=""&gt;0),IF(($C$5*E20/'QLD Apr 2022'!AQ14&lt;'QLD Apr 2022'!L14),(0),($C$5*E20/'QLD Apr 2022'!AQ14-'QLD Apr 2022'!L14)*'QLD Apr 2022'!X14/100)*'QLD Apr 2022'!AQ14,0)))))</f>
        <v>0</v>
      </c>
      <c r="M20" s="257">
        <f>IF('QLD Apr 2022'!K14="",($C$5*F20/'QLD Apr 2022'!AR14*'QLD Apr 2022'!AC14/100)*'QLD Apr 2022'!AR14,IF($C$5*F20/'QLD Apr 2022'!AR14&gt;='QLD Apr 2022'!L14,('QLD Apr 2022'!L14*'QLD Apr 2022'!AC14/100)*'QLD Apr 2022'!AR14,($C$5*F20/'QLD Apr 2022'!AR14*'QLD Apr 2022'!AC14/100)*'QLD Apr 2022'!AR14))</f>
        <v>1462.909090909091</v>
      </c>
      <c r="N20" s="257">
        <f>IF(AND('QLD Apr 2022'!L14&gt;0,'QLD Apr 2022'!M14&gt;0),IF($C$5*F20/'QLD Apr 2022'!AR14&lt;'QLD Apr 2022'!L14,0,IF(($C$5*F20/'QLD Apr 2022'!AR14-'QLD Apr 2022'!L14)&lt;=('QLD Apr 2022'!M14+'QLD Apr 2022'!L14),((($C$5*F20/'QLD Apr 2022'!AR14-'QLD Apr 2022'!L14)*'QLD Apr 2022'!AD14/100))*'QLD Apr 2022'!AR14,((('QLD Apr 2022'!M14)*'QLD Apr 2022'!AD14/100)*'QLD Apr 2022'!AR14))),0)</f>
        <v>483.63636363636374</v>
      </c>
      <c r="O20" s="257">
        <f>IF(AND('QLD Apr 2022'!M14&gt;0,'QLD Apr 2022'!N14&gt;0),IF($C$5*F20/'QLD Apr 2022'!AR14&lt;('QLD Apr 2022'!L14+'QLD Apr 2022'!M14),0,IF(($C$5*F20/'QLD Apr 2022'!AR14-'QLD Apr 2022'!L14+'QLD Apr 2022'!M14)&lt;=('QLD Apr 2022'!L14+'QLD Apr 2022'!M14+'QLD Apr 2022'!N14),((($C$5*F20/'QLD Apr 2022'!AR14-('QLD Apr 2022'!L14+'QLD Apr 2022'!M14))*'QLD Apr 2022'!AE14/100))*'QLD Apr 2022'!AR14,('QLD Apr 2022'!N14*'QLD Apr 2022'!AE14/100)*'QLD Apr 2022'!AR14)),0)</f>
        <v>0</v>
      </c>
      <c r="P20" s="257">
        <f>IF(AND('QLD Apr 2022'!N14&gt;0,'QLD Apr 2022'!O14&gt;0),IF($C$5*F20/'QLD Apr 2022'!AR14&lt;('QLD Apr 2022'!L14+'QLD Apr 2022'!M14+'QLD Apr 2022'!N14),0,IF(($C$5*F20/'QLD Apr 2022'!AR14-'QLD Apr 2022'!L14+'QLD Apr 2022'!M14+'QLD Apr 2022'!N14)&lt;=('QLD Apr 2022'!L14+'QLD Apr 2022'!M14+'QLD Apr 2022'!N14+'QLD Apr 2022'!O14),(($C$5*F20/'QLD Apr 2022'!AR14-('QLD Apr 2022'!L14+'QLD Apr 2022'!M14+'QLD Apr 2022'!N14))*'QLD Apr 2022'!AF14/100)*'QLD Apr 2022'!AR14,('QLD Apr 2022'!O14*'QLD Apr 2022'!AF14/100)*'QLD Apr 2022'!AR14)),0)</f>
        <v>0</v>
      </c>
      <c r="Q20" s="257">
        <f>IF(AND('QLD Apr 2022'!P14&gt;0,'QLD Apr 2022'!P14&gt;0),IF($C$5*F20/'QLD Apr 2022'!AR14&lt;('QLD Apr 2022'!L14+'QLD Apr 2022'!M14+'QLD Apr 2022'!N14+'QLD Apr 2022'!O14),0,IF(($C$5*F20/'QLD Apr 2022'!AR14-'QLD Apr 2022'!L14+'QLD Apr 2022'!M14+'QLD Apr 2022'!N14+'QLD Apr 2022'!O14)&lt;=('QLD Apr 2022'!L14+'QLD Apr 2022'!M14+'QLD Apr 2022'!N14+'QLD Apr 2022'!O14+'QLD Apr 2022'!P14),(($C$5*F20/'QLD Apr 2022'!AR14-('QLD Apr 2022'!L14+'QLD Apr 2022'!M14+'QLD Apr 2022'!N14+'QLD Apr 2022'!O14))*'QLD Apr 2022'!AG14/100)*'QLD Apr 2022'!AR14,('QLD Apr 2022'!P14*'QLD Apr 2022'!AG14/100)*'QLD Apr 2022'!AR14)),0)</f>
        <v>0</v>
      </c>
      <c r="R20" s="257">
        <f>IF(AND('QLD Apr 2022'!P14&gt;0,'QLD Apr 2022'!O14&gt;0),IF(($C$5*F20/'QLD Apr 2022'!AR14&lt;SUM('QLD Apr 2022'!L14:P14)),(0),($C$5*F20/'QLD Apr 2022'!AR14-SUM('QLD Apr 2022'!L14:P14))*'QLD Apr 2022'!AB14/100)* 'QLD Apr 2022'!AR14,IF(AND('QLD Apr 2022'!O14&gt;0,'QLD Apr 2022'!P14=""),IF(($C$5*F20/'QLD Apr 2022'!AR14&lt; SUM('QLD Apr 2022'!L14:O14)),(0),($C$5*F20/'QLD Apr 2022'!AR14-SUM('QLD Apr 2022'!L14:O14))*'QLD Apr 2022'!AG14/100)* 'QLD Apr 2022'!AR14,IF(AND('QLD Apr 2022'!N14&gt;0,'QLD Apr 2022'!O14=""),IF(($C$5*F20/'QLD Apr 2022'!AR14&lt; SUM('QLD Apr 2022'!L14:N14)),(0),($C$5*F20/'QLD Apr 2022'!AR14-SUM('QLD Apr 2022'!L14:N14))*'QLD Apr 2022'!AF14/100)* 'QLD Apr 2022'!AR14,IF(AND('QLD Apr 2022'!M14&gt;0,'QLD Apr 2022'!N14=""),IF(($C$5*F20/'QLD Apr 2022'!AR14&lt;'QLD Apr 2022'!M14+'QLD Apr 2022'!L14),(0),(($C$5*F20/'QLD Apr 2022'!AR14-('QLD Apr 2022'!M14+'QLD Apr 2022'!L14))*'QLD Apr 2022'!AE14/100))*'QLD Apr 2022'!AR14,IF(AND('QLD Apr 2022'!L14&gt;0,'QLD Apr 2022'!M14=""&gt;0),IF(($C$5*F20/'QLD Apr 2022'!AR14&lt;'QLD Apr 2022'!L14),(0),($C$5*F20/'QLD Apr 2022'!AR14-'QLD Apr 2022'!L14)*'QLD Apr 2022'!AD14/100)*'QLD Apr 2022'!AR14,0)))))</f>
        <v>0</v>
      </c>
      <c r="S20" s="168">
        <f t="shared" si="4"/>
        <v>3893.0909090909099</v>
      </c>
      <c r="T20" s="170">
        <f t="shared" si="5"/>
        <v>4129.6772727272737</v>
      </c>
      <c r="U20" s="259">
        <f t="shared" si="6"/>
        <v>4542.6450000000013</v>
      </c>
      <c r="V20" s="63">
        <f>'QLD Apr 2022'!AT14</f>
        <v>0</v>
      </c>
      <c r="W20" s="63">
        <f>'QLD Apr 2022'!AU14</f>
        <v>0</v>
      </c>
      <c r="X20" s="63">
        <f>'QLD Apr 2022'!AV14</f>
        <v>0</v>
      </c>
      <c r="Y20" s="63">
        <f>'QLD Apr 2022'!AW14</f>
        <v>0</v>
      </c>
      <c r="Z20" s="260" t="str">
        <f t="shared" si="7"/>
        <v>No discount</v>
      </c>
      <c r="AA20" s="260" t="str">
        <f t="shared" si="8"/>
        <v>Inclusive</v>
      </c>
      <c r="AB20" s="170">
        <f t="shared" si="0"/>
        <v>4129.6772727272737</v>
      </c>
      <c r="AC20" s="170">
        <f t="shared" si="1"/>
        <v>4129.6772727272737</v>
      </c>
      <c r="AD20" s="259">
        <f t="shared" si="2"/>
        <v>4542.6450000000013</v>
      </c>
      <c r="AE20" s="259">
        <f t="shared" si="2"/>
        <v>4542.6450000000013</v>
      </c>
      <c r="AF20" s="261">
        <f>'QLD Apr 2022'!BF14</f>
        <v>12</v>
      </c>
      <c r="AG20" s="104" t="str">
        <f>'QLD Apr 2022'!BG14</f>
        <v>y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</row>
    <row r="21" spans="1:48" ht="20" customHeight="1" thickBot="1" x14ac:dyDescent="0.25">
      <c r="A21" s="317"/>
      <c r="B21" s="273" t="str">
        <f>'QLD Apr 2022'!F15</f>
        <v>Covau</v>
      </c>
      <c r="C21" s="180" t="str">
        <f>'QLD Apr 2022'!G15</f>
        <v>Freedom</v>
      </c>
      <c r="D21" s="274">
        <f>365*'QLD Apr 2022'!H15/100</f>
        <v>239.90454545454543</v>
      </c>
      <c r="E21" s="275">
        <f>IF('QLD Apr 2022'!AQ15=3,0.5,IF('QLD Apr 2022'!AQ15=2,0.33,0))</f>
        <v>0.5</v>
      </c>
      <c r="F21" s="275">
        <f t="shared" si="3"/>
        <v>0.5</v>
      </c>
      <c r="G21" s="274">
        <f>IF('QLD Apr 2022'!K15="",($C$5*E21/'QLD Apr 2022'!AQ15*'QLD Apr 2022'!W15/100)*'QLD Apr 2022'!AQ15,IF($C$5*E21/'QLD Apr 2022'!AQ15&gt;='QLD Apr 2022'!L15,('QLD Apr 2022'!L15*'QLD Apr 2022'!W15/100)*'QLD Apr 2022'!AQ15,($C$5*E21/'QLD Apr 2022'!AQ15*'QLD Apr 2022'!W15/100)*'QLD Apr 2022'!AQ15))</f>
        <v>1675.6363636363635</v>
      </c>
      <c r="H21" s="274">
        <f>IF(AND('QLD Apr 2022'!L15&gt;0,'QLD Apr 2022'!M15&gt;0),IF($C$5*E21/'QLD Apr 2022'!AQ15&lt;'QLD Apr 2022'!L15,0,IF(($C$5*E21/'QLD Apr 2022'!AQ15-'QLD Apr 2022'!L15)&lt;=('QLD Apr 2022'!M15+'QLD Apr 2022'!L15),((($C$5*E21/'QLD Apr 2022'!AQ15-'QLD Apr 2022'!L15)*'QLD Apr 2022'!X15/100))*'QLD Apr 2022'!AQ15,((('QLD Apr 2022'!M15)*'QLD Apr 2022'!X15/100)*'QLD Apr 2022'!AQ15))),0)</f>
        <v>574.00000000000011</v>
      </c>
      <c r="I21" s="274">
        <f>IF(AND('QLD Apr 2022'!M15&gt;0,'QLD Apr 2022'!N15&gt;0),IF($C$5*E21/'QLD Apr 2022'!AQ15&lt;('QLD Apr 2022'!L15+'QLD Apr 2022'!M15),0,IF(($C$5*E21/'QLD Apr 2022'!AQ15-'QLD Apr 2022'!L15+'QLD Apr 2022'!M15)&lt;=('QLD Apr 2022'!L15+'QLD Apr 2022'!M15+'QLD Apr 2022'!N15),((($C$5*E21/'QLD Apr 2022'!AQ15-('QLD Apr 2022'!L15+'QLD Apr 2022'!M15))*'QLD Apr 2022'!Y15/100))*'QLD Apr 2022'!AQ15,('QLD Apr 2022'!N15*'QLD Apr 2022'!Y15/100)*'QLD Apr 2022'!AQ15)),0)</f>
        <v>0</v>
      </c>
      <c r="J21" s="274">
        <f>IF(AND('QLD Apr 2022'!N15&gt;0,'QLD Apr 2022'!O15&gt;0),IF($C$5*E21/'QLD Apr 2022'!AQ15&lt;('QLD Apr 2022'!L15+'QLD Apr 2022'!M15+'QLD Apr 2022'!N15),0,IF(($C$5*E21/'QLD Apr 2022'!AQ15-'QLD Apr 2022'!L15+'QLD Apr 2022'!M15+'QLD Apr 2022'!N15)&lt;=('QLD Apr 2022'!L15+'QLD Apr 2022'!M15+'QLD Apr 2022'!N15+'QLD Apr 2022'!O15),(($C$5*E21/'QLD Apr 2022'!AQ15-('QLD Apr 2022'!L15+'QLD Apr 2022'!M15+'QLD Apr 2022'!N15))*'QLD Apr 2022'!Z15/100)*'QLD Apr 2022'!AQ15,('QLD Apr 2022'!O15*'QLD Apr 2022'!Z15/100)*'QLD Apr 2022'!AQ15)),0)</f>
        <v>0</v>
      </c>
      <c r="K21" s="274">
        <f>IF(AND('QLD Apr 2022'!O15&gt;0,'QLD Apr 2022'!P15&gt;0),IF($C$5*E21/'QLD Apr 2022'!AQ15&lt;('QLD Apr 2022'!L15+'QLD Apr 2022'!M15+'QLD Apr 2022'!N15+'QLD Apr 2022'!O15),0,IF(($C$5*E21/'QLD Apr 2022'!AQ15-'QLD Apr 2022'!L15+'QLD Apr 2022'!M15+'QLD Apr 2022'!N15+'QLD Apr 2022'!O15)&lt;=('QLD Apr 2022'!L15+'QLD Apr 2022'!M15+'QLD Apr 2022'!N15+'QLD Apr 2022'!O15+'QLD Apr 2022'!P15),(($C$5*E21/'QLD Apr 2022'!AQ15-('QLD Apr 2022'!L15+'QLD Apr 2022'!M15+'QLD Apr 2022'!N15+'QLD Apr 2022'!O15))*'QLD Apr 2022'!AA15/100)*'QLD Apr 2022'!AQ15,('QLD Apr 2022'!P15*'QLD Apr 2022'!AA15/100)*'QLD Apr 2022'!AQ15)),0)</f>
        <v>0</v>
      </c>
      <c r="L21" s="274">
        <f>IF(AND('QLD Apr 2022'!P15&gt;0,'QLD Apr 2022'!O15&gt;0),IF(($C$5*E21/'QLD Apr 2022'!AQ15&lt;SUM('QLD Apr 2022'!L15:P15)),(0),($C$5*E21/'QLD Apr 2022'!AQ15-SUM('QLD Apr 2022'!L15:P15))*'QLD Apr 2022'!AB15/100)* 'QLD Apr 2022'!AQ15,IF(AND('QLD Apr 2022'!O15&gt;0,'QLD Apr 2022'!P15=""),IF(($C$5*E21/'QLD Apr 2022'!AQ15&lt; SUM('QLD Apr 2022'!L15:O15)),(0),($C$5*E21/'QLD Apr 2022'!AQ15-SUM('QLD Apr 2022'!L15:O15))*'QLD Apr 2022'!AA15/100)* 'QLD Apr 2022'!AQ15,IF(AND('QLD Apr 2022'!N15&gt;0,'QLD Apr 2022'!O15=""),IF(($C$5*E21/'QLD Apr 2022'!AQ15&lt; SUM('QLD Apr 2022'!L15:N15)),(0),($C$5*E21/'QLD Apr 2022'!AQ15-SUM('QLD Apr 2022'!L15:N15))*'QLD Apr 2022'!Z15/100)* 'QLD Apr 2022'!AQ15,IF(AND('QLD Apr 2022'!M15&gt;0,'QLD Apr 2022'!N15=""),IF(($C$5*E21/'QLD Apr 2022'!AQ15&lt;'QLD Apr 2022'!M15+'QLD Apr 2022'!L15),(0),(($C$5*E21/'QLD Apr 2022'!AQ15-('QLD Apr 2022'!M15+'QLD Apr 2022'!L15))*'QLD Apr 2022'!Y15/100))*'QLD Apr 2022'!AQ15,IF(AND('QLD Apr 2022'!L15&gt;0,'QLD Apr 2022'!M15=""&gt;0),IF(($C$5*E21/'QLD Apr 2022'!AQ15&lt;'QLD Apr 2022'!L15),(0),($C$5*E21/'QLD Apr 2022'!AQ15-'QLD Apr 2022'!L15)*'QLD Apr 2022'!X15/100)*'QLD Apr 2022'!AQ15,0)))))</f>
        <v>0</v>
      </c>
      <c r="M21" s="274">
        <f>IF('QLD Apr 2022'!K15="",($C$5*F21/'QLD Apr 2022'!AR15*'QLD Apr 2022'!AC15/100)*'QLD Apr 2022'!AR15,IF($C$5*F21/'QLD Apr 2022'!AR15&gt;='QLD Apr 2022'!L15,('QLD Apr 2022'!L15*'QLD Apr 2022'!AC15/100)*'QLD Apr 2022'!AR15,($C$5*F21/'QLD Apr 2022'!AR15*'QLD Apr 2022'!AC15/100)*'QLD Apr 2022'!AR15))</f>
        <v>1675.6363636363635</v>
      </c>
      <c r="N21" s="274">
        <f>IF(AND('QLD Apr 2022'!L15&gt;0,'QLD Apr 2022'!M15&gt;0),IF($C$5*F21/'QLD Apr 2022'!AR15&lt;'QLD Apr 2022'!L15,0,IF(($C$5*F21/'QLD Apr 2022'!AR15-'QLD Apr 2022'!L15)&lt;=('QLD Apr 2022'!M15+'QLD Apr 2022'!L15),((($C$5*F21/'QLD Apr 2022'!AR15-'QLD Apr 2022'!L15)*'QLD Apr 2022'!AD15/100))*'QLD Apr 2022'!AR15,((('QLD Apr 2022'!M15)*'QLD Apr 2022'!AD15/100)*'QLD Apr 2022'!AR15))),0)</f>
        <v>574.00000000000011</v>
      </c>
      <c r="O21" s="274">
        <f>IF(AND('QLD Apr 2022'!M15&gt;0,'QLD Apr 2022'!N15&gt;0),IF($C$5*F21/'QLD Apr 2022'!AR15&lt;('QLD Apr 2022'!L15+'QLD Apr 2022'!M15),0,IF(($C$5*F21/'QLD Apr 2022'!AR15-'QLD Apr 2022'!L15+'QLD Apr 2022'!M15)&lt;=('QLD Apr 2022'!L15+'QLD Apr 2022'!M15+'QLD Apr 2022'!N15),((($C$5*F21/'QLD Apr 2022'!AR15-('QLD Apr 2022'!L15+'QLD Apr 2022'!M15))*'QLD Apr 2022'!AE15/100))*'QLD Apr 2022'!AR15,('QLD Apr 2022'!N15*'QLD Apr 2022'!AE15/100)*'QLD Apr 2022'!AR15)),0)</f>
        <v>0</v>
      </c>
      <c r="P21" s="274">
        <f>IF(AND('QLD Apr 2022'!N15&gt;0,'QLD Apr 2022'!O15&gt;0),IF($C$5*F21/'QLD Apr 2022'!AR15&lt;('QLD Apr 2022'!L15+'QLD Apr 2022'!M15+'QLD Apr 2022'!N15),0,IF(($C$5*F21/'QLD Apr 2022'!AR15-'QLD Apr 2022'!L15+'QLD Apr 2022'!M15+'QLD Apr 2022'!N15)&lt;=('QLD Apr 2022'!L15+'QLD Apr 2022'!M15+'QLD Apr 2022'!N15+'QLD Apr 2022'!O15),(($C$5*F21/'QLD Apr 2022'!AR15-('QLD Apr 2022'!L15+'QLD Apr 2022'!M15+'QLD Apr 2022'!N15))*'QLD Apr 2022'!AF15/100)*'QLD Apr 2022'!AR15,('QLD Apr 2022'!O15*'QLD Apr 2022'!AF15/100)*'QLD Apr 2022'!AR15)),0)</f>
        <v>0</v>
      </c>
      <c r="Q21" s="274">
        <f>IF(AND('QLD Apr 2022'!P15&gt;0,'QLD Apr 2022'!P15&gt;0),IF($C$5*F21/'QLD Apr 2022'!AR15&lt;('QLD Apr 2022'!L15+'QLD Apr 2022'!M15+'QLD Apr 2022'!N15+'QLD Apr 2022'!O15),0,IF(($C$5*F21/'QLD Apr 2022'!AR15-'QLD Apr 2022'!L15+'QLD Apr 2022'!M15+'QLD Apr 2022'!N15+'QLD Apr 2022'!O15)&lt;=('QLD Apr 2022'!L15+'QLD Apr 2022'!M15+'QLD Apr 2022'!N15+'QLD Apr 2022'!O15+'QLD Apr 2022'!P15),(($C$5*F21/'QLD Apr 2022'!AR15-('QLD Apr 2022'!L15+'QLD Apr 2022'!M15+'QLD Apr 2022'!N15+'QLD Apr 2022'!O15))*'QLD Apr 2022'!AG15/100)*'QLD Apr 2022'!AR15,('QLD Apr 2022'!P15*'QLD Apr 2022'!AG15/100)*'QLD Apr 2022'!AR15)),0)</f>
        <v>0</v>
      </c>
      <c r="R21" s="274">
        <f>IF(AND('QLD Apr 2022'!P15&gt;0,'QLD Apr 2022'!O15&gt;0),IF(($C$5*F21/'QLD Apr 2022'!AR15&lt;SUM('QLD Apr 2022'!L15:P15)),(0),($C$5*F21/'QLD Apr 2022'!AR15-SUM('QLD Apr 2022'!L15:P15))*'QLD Apr 2022'!AB15/100)* 'QLD Apr 2022'!AR15,IF(AND('QLD Apr 2022'!O15&gt;0,'QLD Apr 2022'!P15=""),IF(($C$5*F21/'QLD Apr 2022'!AR15&lt; SUM('QLD Apr 2022'!L15:O15)),(0),($C$5*F21/'QLD Apr 2022'!AR15-SUM('QLD Apr 2022'!L15:O15))*'QLD Apr 2022'!AG15/100)* 'QLD Apr 2022'!AR15,IF(AND('QLD Apr 2022'!N15&gt;0,'QLD Apr 2022'!O15=""),IF(($C$5*F21/'QLD Apr 2022'!AR15&lt; SUM('QLD Apr 2022'!L15:N15)),(0),($C$5*F21/'QLD Apr 2022'!AR15-SUM('QLD Apr 2022'!L15:N15))*'QLD Apr 2022'!AF15/100)* 'QLD Apr 2022'!AR15,IF(AND('QLD Apr 2022'!M15&gt;0,'QLD Apr 2022'!N15=""),IF(($C$5*F21/'QLD Apr 2022'!AR15&lt;'QLD Apr 2022'!M15+'QLD Apr 2022'!L15),(0),(($C$5*F21/'QLD Apr 2022'!AR15-('QLD Apr 2022'!M15+'QLD Apr 2022'!L15))*'QLD Apr 2022'!AE15/100))*'QLD Apr 2022'!AR15,IF(AND('QLD Apr 2022'!L15&gt;0,'QLD Apr 2022'!M15=""&gt;0),IF(($C$5*F21/'QLD Apr 2022'!AR15&lt;'QLD Apr 2022'!L15),(0),($C$5*F21/'QLD Apr 2022'!AR15-'QLD Apr 2022'!L15)*'QLD Apr 2022'!AD15/100)*'QLD Apr 2022'!AR15,0)))))</f>
        <v>0</v>
      </c>
      <c r="S21" s="276">
        <f t="shared" ref="S21" si="15">SUM(G21:R21)</f>
        <v>4499.272727272727</v>
      </c>
      <c r="T21" s="201">
        <f t="shared" si="5"/>
        <v>4739.1772727272728</v>
      </c>
      <c r="U21" s="277">
        <f t="shared" si="6"/>
        <v>5213.0950000000003</v>
      </c>
      <c r="V21" s="105">
        <f>'QLD Apr 2022'!AT15</f>
        <v>0</v>
      </c>
      <c r="W21" s="105">
        <f>'QLD Apr 2022'!AU15</f>
        <v>15</v>
      </c>
      <c r="X21" s="105">
        <f>'QLD Apr 2022'!AV15</f>
        <v>0</v>
      </c>
      <c r="Y21" s="105">
        <f>'QLD Apr 2022'!AW15</f>
        <v>0</v>
      </c>
      <c r="Z21" s="278" t="str">
        <f t="shared" si="7"/>
        <v>Guaranteed off usage</v>
      </c>
      <c r="AA21" s="278" t="str">
        <f t="shared" si="8"/>
        <v>Exclusive</v>
      </c>
      <c r="AB21" s="201">
        <f t="shared" si="0"/>
        <v>4064.2863636363636</v>
      </c>
      <c r="AC21" s="201">
        <f t="shared" si="1"/>
        <v>4064.2863636363636</v>
      </c>
      <c r="AD21" s="277">
        <f t="shared" si="2"/>
        <v>4470.7150000000001</v>
      </c>
      <c r="AE21" s="277">
        <f t="shared" si="2"/>
        <v>4470.7150000000001</v>
      </c>
      <c r="AF21" s="279">
        <f>'QLD Apr 2022'!BF15</f>
        <v>0</v>
      </c>
      <c r="AG21" s="112" t="str">
        <f>'QLD Apr 2022'!BG15</f>
        <v>n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</row>
    <row r="22" spans="1:48" ht="20" customHeight="1" thickTop="1" x14ac:dyDescent="0.2">
      <c r="A22" s="314" t="str">
        <f>'QLD Apr 2022'!D16</f>
        <v>Envestra Wide Bay</v>
      </c>
      <c r="B22" s="179" t="str">
        <f>'QLD Apr 2022'!F16</f>
        <v>Origin Energy</v>
      </c>
      <c r="C22" s="179" t="str">
        <f>'QLD Apr 2022'!G16</f>
        <v>Business Go</v>
      </c>
      <c r="D22" s="257">
        <f>365*'QLD Apr 2022'!H16/100</f>
        <v>202.77409090909089</v>
      </c>
      <c r="E22" s="258">
        <f>IF('QLD Apr 2022'!AQ16=3,0.5,IF('QLD Apr 2022'!AQ16=2,0.33,0))</f>
        <v>0.5</v>
      </c>
      <c r="F22" s="258">
        <f t="shared" si="3"/>
        <v>0.5</v>
      </c>
      <c r="G22" s="257">
        <f>IF('QLD Apr 2022'!K16="",($C$5*E22/'QLD Apr 2022'!AQ16*'QLD Apr 2022'!W16/100)*'QLD Apr 2022'!AQ16,IF($C$5*E22/'QLD Apr 2022'!AQ16&gt;='QLD Apr 2022'!L16,('QLD Apr 2022'!L16*'QLD Apr 2022'!W16/100)*'QLD Apr 2022'!AQ16,($C$5*E22/'QLD Apr 2022'!AQ16*'QLD Apr 2022'!W16/100)*'QLD Apr 2022'!AQ16))</f>
        <v>1754.5454545454545</v>
      </c>
      <c r="H22" s="257">
        <f>IF(AND('QLD Apr 2022'!L16&gt;0,'QLD Apr 2022'!M16&gt;0),IF($C$5*E22/'QLD Apr 2022'!AQ16&lt;'QLD Apr 2022'!L16,0,IF(($C$5*E22/'QLD Apr 2022'!AQ16-'QLD Apr 2022'!L16)&lt;=('QLD Apr 2022'!M16+'QLD Apr 2022'!L16),((($C$5*E22/'QLD Apr 2022'!AQ16-'QLD Apr 2022'!L16)*'QLD Apr 2022'!X16/100))*'QLD Apr 2022'!AQ16,((('QLD Apr 2022'!M16)*'QLD Apr 2022'!X16/100)*'QLD Apr 2022'!AQ16))),0)</f>
        <v>0</v>
      </c>
      <c r="I22" s="257">
        <f>IF(AND('QLD Apr 2022'!M16&gt;0,'QLD Apr 2022'!N16&gt;0),IF($C$5*E22/'QLD Apr 2022'!AQ16&lt;('QLD Apr 2022'!L16+'QLD Apr 2022'!M16),0,IF(($C$5*E22/'QLD Apr 2022'!AQ16-'QLD Apr 2022'!L16+'QLD Apr 2022'!M16)&lt;=('QLD Apr 2022'!L16+'QLD Apr 2022'!M16+'QLD Apr 2022'!N16),((($C$5*E22/'QLD Apr 2022'!AQ16-('QLD Apr 2022'!L16+'QLD Apr 2022'!M16))*'QLD Apr 2022'!Y16/100))*'QLD Apr 2022'!AQ16,('QLD Apr 2022'!N16*'QLD Apr 2022'!Y16/100)*'QLD Apr 2022'!AQ16)),0)</f>
        <v>0</v>
      </c>
      <c r="J22" s="257">
        <f>IF(AND('QLD Apr 2022'!N16&gt;0,'QLD Apr 2022'!O16&gt;0),IF($C$5*E22/'QLD Apr 2022'!AQ16&lt;('QLD Apr 2022'!L16+'QLD Apr 2022'!M16+'QLD Apr 2022'!N16),0,IF(($C$5*E22/'QLD Apr 2022'!AQ16-'QLD Apr 2022'!L16+'QLD Apr 2022'!M16+'QLD Apr 2022'!N16)&lt;=('QLD Apr 2022'!L16+'QLD Apr 2022'!M16+'QLD Apr 2022'!N16+'QLD Apr 2022'!O16),(($C$5*E22/'QLD Apr 2022'!AQ16-('QLD Apr 2022'!L16+'QLD Apr 2022'!M16+'QLD Apr 2022'!N16))*'QLD Apr 2022'!Z16/100)*'QLD Apr 2022'!AQ16,('QLD Apr 2022'!O16*'QLD Apr 2022'!Z16/100)*'QLD Apr 2022'!AQ16)),0)</f>
        <v>0</v>
      </c>
      <c r="K22" s="257">
        <f>IF(AND('QLD Apr 2022'!O16&gt;0,'QLD Apr 2022'!P16&gt;0),IF($C$5*E22/'QLD Apr 2022'!AQ16&lt;('QLD Apr 2022'!L16+'QLD Apr 2022'!M16+'QLD Apr 2022'!N16+'QLD Apr 2022'!O16),0,IF(($C$5*E22/'QLD Apr 2022'!AQ16-'QLD Apr 2022'!L16+'QLD Apr 2022'!M16+'QLD Apr 2022'!N16+'QLD Apr 2022'!O16)&lt;=('QLD Apr 2022'!L16+'QLD Apr 2022'!M16+'QLD Apr 2022'!N16+'QLD Apr 2022'!O16+'QLD Apr 2022'!P16),(($C$5*E22/'QLD Apr 2022'!AQ16-('QLD Apr 2022'!L16+'QLD Apr 2022'!M16+'QLD Apr 2022'!N16+'QLD Apr 2022'!O16))*'QLD Apr 2022'!AA16/100)*'QLD Apr 2022'!AQ16,('QLD Apr 2022'!P16*'QLD Apr 2022'!AA16/100)*'QLD Apr 2022'!AQ16)),0)</f>
        <v>0</v>
      </c>
      <c r="L22" s="257">
        <f>IF(AND('QLD Apr 2022'!P16&gt;0,'QLD Apr 2022'!O16&gt;0),IF(($C$5*E22/'QLD Apr 2022'!AQ16&lt;SUM('QLD Apr 2022'!L16:P16)),(0),($C$5*E22/'QLD Apr 2022'!AQ16-SUM('QLD Apr 2022'!L16:P16))*'QLD Apr 2022'!AB16/100)* 'QLD Apr 2022'!AQ16,IF(AND('QLD Apr 2022'!O16&gt;0,'QLD Apr 2022'!P16=""),IF(($C$5*E22/'QLD Apr 2022'!AQ16&lt; SUM('QLD Apr 2022'!L16:O16)),(0),($C$5*E22/'QLD Apr 2022'!AQ16-SUM('QLD Apr 2022'!L16:O16))*'QLD Apr 2022'!AA16/100)* 'QLD Apr 2022'!AQ16,IF(AND('QLD Apr 2022'!N16&gt;0,'QLD Apr 2022'!O16=""),IF(($C$5*E22/'QLD Apr 2022'!AQ16&lt; SUM('QLD Apr 2022'!L16:N16)),(0),($C$5*E22/'QLD Apr 2022'!AQ16-SUM('QLD Apr 2022'!L16:N16))*'QLD Apr 2022'!Z16/100)* 'QLD Apr 2022'!AQ16,IF(AND('QLD Apr 2022'!M16&gt;0,'QLD Apr 2022'!N16=""),IF(($C$5*E22/'QLD Apr 2022'!AQ16&lt;'QLD Apr 2022'!M16+'QLD Apr 2022'!L16),(0),(($C$5*E22/'QLD Apr 2022'!AQ16-('QLD Apr 2022'!M16+'QLD Apr 2022'!L16))*'QLD Apr 2022'!Y16/100))*'QLD Apr 2022'!AQ16,IF(AND('QLD Apr 2022'!L16&gt;0,'QLD Apr 2022'!M16=""&gt;0),IF(($C$5*E22/'QLD Apr 2022'!AQ16&lt;'QLD Apr 2022'!L16),(0),($C$5*E22/'QLD Apr 2022'!AQ16-'QLD Apr 2022'!L16)*'QLD Apr 2022'!X16/100)*'QLD Apr 2022'!AQ16,0)))))</f>
        <v>0</v>
      </c>
      <c r="M22" s="257">
        <f>IF('QLD Apr 2022'!K16="",($C$5*F22/'QLD Apr 2022'!AR16*'QLD Apr 2022'!AC16/100)*'QLD Apr 2022'!AR16,IF($C$5*F22/'QLD Apr 2022'!AR16&gt;='QLD Apr 2022'!L16,('QLD Apr 2022'!L16*'QLD Apr 2022'!AC16/100)*'QLD Apr 2022'!AR16,($C$5*F22/'QLD Apr 2022'!AR16*'QLD Apr 2022'!AC16/100)*'QLD Apr 2022'!AR16))</f>
        <v>1754.5454545454545</v>
      </c>
      <c r="N22" s="257">
        <f>IF(AND('QLD Apr 2022'!L16&gt;0,'QLD Apr 2022'!M16&gt;0),IF($C$5*F22/'QLD Apr 2022'!AR16&lt;'QLD Apr 2022'!L16,0,IF(($C$5*F22/'QLD Apr 2022'!AR16-'QLD Apr 2022'!L16)&lt;=('QLD Apr 2022'!M16+'QLD Apr 2022'!L16),((($C$5*F22/'QLD Apr 2022'!AR16-'QLD Apr 2022'!L16)*'QLD Apr 2022'!AD16/100))*'QLD Apr 2022'!AR16,((('QLD Apr 2022'!M16)*'QLD Apr 2022'!AD16/100)*'QLD Apr 2022'!AR16))),0)</f>
        <v>0</v>
      </c>
      <c r="O22" s="257">
        <f>IF(AND('QLD Apr 2022'!M16&gt;0,'QLD Apr 2022'!N16&gt;0),IF($C$5*F22/'QLD Apr 2022'!AR16&lt;('QLD Apr 2022'!L16+'QLD Apr 2022'!M16),0,IF(($C$5*F22/'QLD Apr 2022'!AR16-'QLD Apr 2022'!L16+'QLD Apr 2022'!M16)&lt;=('QLD Apr 2022'!L16+'QLD Apr 2022'!M16+'QLD Apr 2022'!N16),((($C$5*F22/'QLD Apr 2022'!AR16-('QLD Apr 2022'!L16+'QLD Apr 2022'!M16))*'QLD Apr 2022'!AE16/100))*'QLD Apr 2022'!AR16,('QLD Apr 2022'!N16*'QLD Apr 2022'!AE16/100)*'QLD Apr 2022'!AR16)),0)</f>
        <v>0</v>
      </c>
      <c r="P22" s="257">
        <f>IF(AND('QLD Apr 2022'!N16&gt;0,'QLD Apr 2022'!O16&gt;0),IF($C$5*F22/'QLD Apr 2022'!AR16&lt;('QLD Apr 2022'!L16+'QLD Apr 2022'!M16+'QLD Apr 2022'!N16),0,IF(($C$5*F22/'QLD Apr 2022'!AR16-'QLD Apr 2022'!L16+'QLD Apr 2022'!M16+'QLD Apr 2022'!N16)&lt;=('QLD Apr 2022'!L16+'QLD Apr 2022'!M16+'QLD Apr 2022'!N16+'QLD Apr 2022'!O16),(($C$5*F22/'QLD Apr 2022'!AR16-('QLD Apr 2022'!L16+'QLD Apr 2022'!M16+'QLD Apr 2022'!N16))*'QLD Apr 2022'!AF16/100)*'QLD Apr 2022'!AR16,('QLD Apr 2022'!O16*'QLD Apr 2022'!AF16/100)*'QLD Apr 2022'!AR16)),0)</f>
        <v>0</v>
      </c>
      <c r="Q22" s="257">
        <f>IF(AND('QLD Apr 2022'!P16&gt;0,'QLD Apr 2022'!P16&gt;0),IF($C$5*F22/'QLD Apr 2022'!AR16&lt;('QLD Apr 2022'!L16+'QLD Apr 2022'!M16+'QLD Apr 2022'!N16+'QLD Apr 2022'!O16),0,IF(($C$5*F22/'QLD Apr 2022'!AR16-'QLD Apr 2022'!L16+'QLD Apr 2022'!M16+'QLD Apr 2022'!N16+'QLD Apr 2022'!O16)&lt;=('QLD Apr 2022'!L16+'QLD Apr 2022'!M16+'QLD Apr 2022'!N16+'QLD Apr 2022'!O16+'QLD Apr 2022'!P16),(($C$5*F22/'QLD Apr 2022'!AR16-('QLD Apr 2022'!L16+'QLD Apr 2022'!M16+'QLD Apr 2022'!N16+'QLD Apr 2022'!O16))*'QLD Apr 2022'!AG16/100)*'QLD Apr 2022'!AR16,('QLD Apr 2022'!P16*'QLD Apr 2022'!AG16/100)*'QLD Apr 2022'!AR16)),0)</f>
        <v>0</v>
      </c>
      <c r="R22" s="257">
        <f>IF(AND('QLD Apr 2022'!P16&gt;0,'QLD Apr 2022'!O16&gt;0),IF(($C$5*F22/'QLD Apr 2022'!AR16&lt;SUM('QLD Apr 2022'!L16:P16)),(0),($C$5*F22/'QLD Apr 2022'!AR16-SUM('QLD Apr 2022'!L16:P16))*'QLD Apr 2022'!AB16/100)* 'QLD Apr 2022'!AR16,IF(AND('QLD Apr 2022'!O16&gt;0,'QLD Apr 2022'!P16=""),IF(($C$5*F22/'QLD Apr 2022'!AR16&lt; SUM('QLD Apr 2022'!L16:O16)),(0),($C$5*F22/'QLD Apr 2022'!AR16-SUM('QLD Apr 2022'!L16:O16))*'QLD Apr 2022'!AG16/100)* 'QLD Apr 2022'!AR16,IF(AND('QLD Apr 2022'!N16&gt;0,'QLD Apr 2022'!O16=""),IF(($C$5*F22/'QLD Apr 2022'!AR16&lt; SUM('QLD Apr 2022'!L16:N16)),(0),($C$5*F22/'QLD Apr 2022'!AR16-SUM('QLD Apr 2022'!L16:N16))*'QLD Apr 2022'!AF16/100)* 'QLD Apr 2022'!AR16,IF(AND('QLD Apr 2022'!M16&gt;0,'QLD Apr 2022'!N16=""),IF(($C$5*F22/'QLD Apr 2022'!AR16&lt;'QLD Apr 2022'!M16+'QLD Apr 2022'!L16),(0),(($C$5*F22/'QLD Apr 2022'!AR16-('QLD Apr 2022'!M16+'QLD Apr 2022'!L16))*'QLD Apr 2022'!AE16/100))*'QLD Apr 2022'!AR16,IF(AND('QLD Apr 2022'!L16&gt;0,'QLD Apr 2022'!M16=""&gt;0),IF(($C$5*F22/'QLD Apr 2022'!AR16&lt;'QLD Apr 2022'!L16),(0),($C$5*F22/'QLD Apr 2022'!AR16-'QLD Apr 2022'!L16)*'QLD Apr 2022'!AD16/100)*'QLD Apr 2022'!AR16,0)))))</f>
        <v>0</v>
      </c>
      <c r="S22" s="168">
        <f t="shared" si="4"/>
        <v>3509.090909090909</v>
      </c>
      <c r="T22" s="170">
        <f t="shared" si="5"/>
        <v>3711.8649999999998</v>
      </c>
      <c r="U22" s="259">
        <f t="shared" si="6"/>
        <v>4083.0515</v>
      </c>
      <c r="V22" s="63">
        <f>'QLD Apr 2022'!AT16</f>
        <v>0</v>
      </c>
      <c r="W22" s="63">
        <f>'QLD Apr 2022'!AU16</f>
        <v>0</v>
      </c>
      <c r="X22" s="63">
        <f>'QLD Apr 2022'!AV16</f>
        <v>0</v>
      </c>
      <c r="Y22" s="63">
        <f>'QLD Apr 2022'!AW16</f>
        <v>0</v>
      </c>
      <c r="Z22" s="260" t="str">
        <f t="shared" si="7"/>
        <v>No discount</v>
      </c>
      <c r="AA22" s="260" t="str">
        <f t="shared" si="8"/>
        <v>Inclusive</v>
      </c>
      <c r="AB22" s="170">
        <f t="shared" si="0"/>
        <v>3711.8649999999998</v>
      </c>
      <c r="AC22" s="170">
        <f t="shared" si="1"/>
        <v>3711.8649999999998</v>
      </c>
      <c r="AD22" s="259">
        <f t="shared" si="2"/>
        <v>4083.0515</v>
      </c>
      <c r="AE22" s="259">
        <f t="shared" si="2"/>
        <v>4083.0515</v>
      </c>
      <c r="AF22" s="261">
        <f>'QLD Apr 2022'!BF16</f>
        <v>12</v>
      </c>
      <c r="AG22" s="104" t="str">
        <f>'QLD Apr 2022'!BG16</f>
        <v>y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</row>
    <row r="23" spans="1:48" ht="20" customHeight="1" thickBot="1" x14ac:dyDescent="0.25">
      <c r="A23" s="318"/>
      <c r="B23" s="182" t="str">
        <f>'QLD Apr 2022'!F17</f>
        <v>Covau</v>
      </c>
      <c r="C23" s="182" t="str">
        <f>'QLD Apr 2022'!G17</f>
        <v>Freedom</v>
      </c>
      <c r="D23" s="280">
        <f>365*'QLD Apr 2022'!H17/100</f>
        <v>239.90454545454543</v>
      </c>
      <c r="E23" s="281">
        <f>IF('QLD Apr 2022'!AQ17=3,0.5,IF('QLD Apr 2022'!AQ17=2,0.33,0))</f>
        <v>0.5</v>
      </c>
      <c r="F23" s="281">
        <f t="shared" si="3"/>
        <v>0.5</v>
      </c>
      <c r="G23" s="280">
        <f>IF('QLD Apr 2022'!K17="",($C$5*E23/'QLD Apr 2022'!AQ17*'QLD Apr 2022'!W17/100)*'QLD Apr 2022'!AQ17,IF($C$5*E23/'QLD Apr 2022'!AQ17&gt;='QLD Apr 2022'!L17,('QLD Apr 2022'!L17*'QLD Apr 2022'!W17/100)*'QLD Apr 2022'!AQ17,($C$5*E23/'QLD Apr 2022'!AQ17*'QLD Apr 2022'!W17/100)*'QLD Apr 2022'!AQ17))</f>
        <v>1675.6363636363635</v>
      </c>
      <c r="H23" s="280">
        <f>IF(AND('QLD Apr 2022'!L17&gt;0,'QLD Apr 2022'!M17&gt;0),IF($C$5*E23/'QLD Apr 2022'!AQ17&lt;'QLD Apr 2022'!L17,0,IF(($C$5*E23/'QLD Apr 2022'!AQ17-'QLD Apr 2022'!L17)&lt;=('QLD Apr 2022'!M17+'QLD Apr 2022'!L17),((($C$5*E23/'QLD Apr 2022'!AQ17-'QLD Apr 2022'!L17)*'QLD Apr 2022'!X17/100))*'QLD Apr 2022'!AQ17,((('QLD Apr 2022'!M17)*'QLD Apr 2022'!X17/100)*'QLD Apr 2022'!AQ17))),0)</f>
        <v>574.00000000000011</v>
      </c>
      <c r="I23" s="280">
        <f>IF(AND('QLD Apr 2022'!M17&gt;0,'QLD Apr 2022'!N17&gt;0),IF($C$5*E23/'QLD Apr 2022'!AQ17&lt;('QLD Apr 2022'!L17+'QLD Apr 2022'!M17),0,IF(($C$5*E23/'QLD Apr 2022'!AQ17-'QLD Apr 2022'!L17+'QLD Apr 2022'!M17)&lt;=('QLD Apr 2022'!L17+'QLD Apr 2022'!M17+'QLD Apr 2022'!N17),((($C$5*E23/'QLD Apr 2022'!AQ17-('QLD Apr 2022'!L17+'QLD Apr 2022'!M17))*'QLD Apr 2022'!Y17/100))*'QLD Apr 2022'!AQ17,('QLD Apr 2022'!N17*'QLD Apr 2022'!Y17/100)*'QLD Apr 2022'!AQ17)),0)</f>
        <v>0</v>
      </c>
      <c r="J23" s="280">
        <f>IF(AND('QLD Apr 2022'!N17&gt;0,'QLD Apr 2022'!O17&gt;0),IF($C$5*E23/'QLD Apr 2022'!AQ17&lt;('QLD Apr 2022'!L17+'QLD Apr 2022'!M17+'QLD Apr 2022'!N17),0,IF(($C$5*E23/'QLD Apr 2022'!AQ17-'QLD Apr 2022'!L17+'QLD Apr 2022'!M17+'QLD Apr 2022'!N17)&lt;=('QLD Apr 2022'!L17+'QLD Apr 2022'!M17+'QLD Apr 2022'!N17+'QLD Apr 2022'!O17),(($C$5*E23/'QLD Apr 2022'!AQ17-('QLD Apr 2022'!L17+'QLD Apr 2022'!M17+'QLD Apr 2022'!N17))*'QLD Apr 2022'!Z17/100)*'QLD Apr 2022'!AQ17,('QLD Apr 2022'!O17*'QLD Apr 2022'!Z17/100)*'QLD Apr 2022'!AQ17)),0)</f>
        <v>0</v>
      </c>
      <c r="K23" s="280">
        <f>IF(AND('QLD Apr 2022'!O17&gt;0,'QLD Apr 2022'!P17&gt;0),IF($C$5*E23/'QLD Apr 2022'!AQ17&lt;('QLD Apr 2022'!L17+'QLD Apr 2022'!M17+'QLD Apr 2022'!N17+'QLD Apr 2022'!O17),0,IF(($C$5*E23/'QLD Apr 2022'!AQ17-'QLD Apr 2022'!L17+'QLD Apr 2022'!M17+'QLD Apr 2022'!N17+'QLD Apr 2022'!O17)&lt;=('QLD Apr 2022'!L17+'QLD Apr 2022'!M17+'QLD Apr 2022'!N17+'QLD Apr 2022'!O17+'QLD Apr 2022'!P17),(($C$5*E23/'QLD Apr 2022'!AQ17-('QLD Apr 2022'!L17+'QLD Apr 2022'!M17+'QLD Apr 2022'!N17+'QLD Apr 2022'!O17))*'QLD Apr 2022'!AA17/100)*'QLD Apr 2022'!AQ17,('QLD Apr 2022'!P17*'QLD Apr 2022'!AA17/100)*'QLD Apr 2022'!AQ17)),0)</f>
        <v>0</v>
      </c>
      <c r="L23" s="280">
        <f>IF(AND('QLD Apr 2022'!P17&gt;0,'QLD Apr 2022'!O17&gt;0),IF(($C$5*E23/'QLD Apr 2022'!AQ17&lt;SUM('QLD Apr 2022'!L17:P17)),(0),($C$5*E23/'QLD Apr 2022'!AQ17-SUM('QLD Apr 2022'!L17:P17))*'QLD Apr 2022'!AB17/100)* 'QLD Apr 2022'!AQ17,IF(AND('QLD Apr 2022'!O17&gt;0,'QLD Apr 2022'!P17=""),IF(($C$5*E23/'QLD Apr 2022'!AQ17&lt; SUM('QLD Apr 2022'!L17:O17)),(0),($C$5*E23/'QLD Apr 2022'!AQ17-SUM('QLD Apr 2022'!L17:O17))*'QLD Apr 2022'!AA17/100)* 'QLD Apr 2022'!AQ17,IF(AND('QLD Apr 2022'!N17&gt;0,'QLD Apr 2022'!O17=""),IF(($C$5*E23/'QLD Apr 2022'!AQ17&lt; SUM('QLD Apr 2022'!L17:N17)),(0),($C$5*E23/'QLD Apr 2022'!AQ17-SUM('QLD Apr 2022'!L17:N17))*'QLD Apr 2022'!Z17/100)* 'QLD Apr 2022'!AQ17,IF(AND('QLD Apr 2022'!M17&gt;0,'QLD Apr 2022'!N17=""),IF(($C$5*E23/'QLD Apr 2022'!AQ17&lt;'QLD Apr 2022'!M17+'QLD Apr 2022'!L17),(0),(($C$5*E23/'QLD Apr 2022'!AQ17-('QLD Apr 2022'!M17+'QLD Apr 2022'!L17))*'QLD Apr 2022'!Y17/100))*'QLD Apr 2022'!AQ17,IF(AND('QLD Apr 2022'!L17&gt;0,'QLD Apr 2022'!M17=""&gt;0),IF(($C$5*E23/'QLD Apr 2022'!AQ17&lt;'QLD Apr 2022'!L17),(0),($C$5*E23/'QLD Apr 2022'!AQ17-'QLD Apr 2022'!L17)*'QLD Apr 2022'!X17/100)*'QLD Apr 2022'!AQ17,0)))))</f>
        <v>0</v>
      </c>
      <c r="M23" s="280">
        <f>IF('QLD Apr 2022'!K17="",($C$5*F23/'QLD Apr 2022'!AR17*'QLD Apr 2022'!AC17/100)*'QLD Apr 2022'!AR17,IF($C$5*F23/'QLD Apr 2022'!AR17&gt;='QLD Apr 2022'!L17,('QLD Apr 2022'!L17*'QLD Apr 2022'!AC17/100)*'QLD Apr 2022'!AR17,($C$5*F23/'QLD Apr 2022'!AR17*'QLD Apr 2022'!AC17/100)*'QLD Apr 2022'!AR17))</f>
        <v>1675.6363636363635</v>
      </c>
      <c r="N23" s="280">
        <f>IF(AND('QLD Apr 2022'!L17&gt;0,'QLD Apr 2022'!M17&gt;0),IF($C$5*F23/'QLD Apr 2022'!AR17&lt;'QLD Apr 2022'!L17,0,IF(($C$5*F23/'QLD Apr 2022'!AR17-'QLD Apr 2022'!L17)&lt;=('QLD Apr 2022'!M17+'QLD Apr 2022'!L17),((($C$5*F23/'QLD Apr 2022'!AR17-'QLD Apr 2022'!L17)*'QLD Apr 2022'!AD17/100))*'QLD Apr 2022'!AR17,((('QLD Apr 2022'!M17)*'QLD Apr 2022'!AD17/100)*'QLD Apr 2022'!AR17))),0)</f>
        <v>574.00000000000011</v>
      </c>
      <c r="O23" s="280">
        <f>IF(AND('QLD Apr 2022'!M17&gt;0,'QLD Apr 2022'!N17&gt;0),IF($C$5*F23/'QLD Apr 2022'!AR17&lt;('QLD Apr 2022'!L17+'QLD Apr 2022'!M17),0,IF(($C$5*F23/'QLD Apr 2022'!AR17-'QLD Apr 2022'!L17+'QLD Apr 2022'!M17)&lt;=('QLD Apr 2022'!L17+'QLD Apr 2022'!M17+'QLD Apr 2022'!N17),((($C$5*F23/'QLD Apr 2022'!AR17-('QLD Apr 2022'!L17+'QLD Apr 2022'!M17))*'QLD Apr 2022'!AE17/100))*'QLD Apr 2022'!AR17,('QLD Apr 2022'!N17*'QLD Apr 2022'!AE17/100)*'QLD Apr 2022'!AR17)),0)</f>
        <v>0</v>
      </c>
      <c r="P23" s="280">
        <f>IF(AND('QLD Apr 2022'!N17&gt;0,'QLD Apr 2022'!O17&gt;0),IF($C$5*F23/'QLD Apr 2022'!AR17&lt;('QLD Apr 2022'!L17+'QLD Apr 2022'!M17+'QLD Apr 2022'!N17),0,IF(($C$5*F23/'QLD Apr 2022'!AR17-'QLD Apr 2022'!L17+'QLD Apr 2022'!M17+'QLD Apr 2022'!N17)&lt;=('QLD Apr 2022'!L17+'QLD Apr 2022'!M17+'QLD Apr 2022'!N17+'QLD Apr 2022'!O17),(($C$5*F23/'QLD Apr 2022'!AR17-('QLD Apr 2022'!L17+'QLD Apr 2022'!M17+'QLD Apr 2022'!N17))*'QLD Apr 2022'!AF17/100)*'QLD Apr 2022'!AR17,('QLD Apr 2022'!O17*'QLD Apr 2022'!AF17/100)*'QLD Apr 2022'!AR17)),0)</f>
        <v>0</v>
      </c>
      <c r="Q23" s="280">
        <f>IF(AND('QLD Apr 2022'!P17&gt;0,'QLD Apr 2022'!P17&gt;0),IF($C$5*F23/'QLD Apr 2022'!AR17&lt;('QLD Apr 2022'!L17+'QLD Apr 2022'!M17+'QLD Apr 2022'!N17+'QLD Apr 2022'!O17),0,IF(($C$5*F23/'QLD Apr 2022'!AR17-'QLD Apr 2022'!L17+'QLD Apr 2022'!M17+'QLD Apr 2022'!N17+'QLD Apr 2022'!O17)&lt;=('QLD Apr 2022'!L17+'QLD Apr 2022'!M17+'QLD Apr 2022'!N17+'QLD Apr 2022'!O17+'QLD Apr 2022'!P17),(($C$5*F23/'QLD Apr 2022'!AR17-('QLD Apr 2022'!L17+'QLD Apr 2022'!M17+'QLD Apr 2022'!N17+'QLD Apr 2022'!O17))*'QLD Apr 2022'!AG17/100)*'QLD Apr 2022'!AR17,('QLD Apr 2022'!P17*'QLD Apr 2022'!AG17/100)*'QLD Apr 2022'!AR17)),0)</f>
        <v>0</v>
      </c>
      <c r="R23" s="280">
        <f>IF(AND('QLD Apr 2022'!P17&gt;0,'QLD Apr 2022'!O17&gt;0),IF(($C$5*F23/'QLD Apr 2022'!AR17&lt;SUM('QLD Apr 2022'!L17:P17)),(0),($C$5*F23/'QLD Apr 2022'!AR17-SUM('QLD Apr 2022'!L17:P17))*'QLD Apr 2022'!AB17/100)* 'QLD Apr 2022'!AR17,IF(AND('QLD Apr 2022'!O17&gt;0,'QLD Apr 2022'!P17=""),IF(($C$5*F23/'QLD Apr 2022'!AR17&lt; SUM('QLD Apr 2022'!L17:O17)),(0),($C$5*F23/'QLD Apr 2022'!AR17-SUM('QLD Apr 2022'!L17:O17))*'QLD Apr 2022'!AG17/100)* 'QLD Apr 2022'!AR17,IF(AND('QLD Apr 2022'!N17&gt;0,'QLD Apr 2022'!O17=""),IF(($C$5*F23/'QLD Apr 2022'!AR17&lt; SUM('QLD Apr 2022'!L17:N17)),(0),($C$5*F23/'QLD Apr 2022'!AR17-SUM('QLD Apr 2022'!L17:N17))*'QLD Apr 2022'!AF17/100)* 'QLD Apr 2022'!AR17,IF(AND('QLD Apr 2022'!M17&gt;0,'QLD Apr 2022'!N17=""),IF(($C$5*F23/'QLD Apr 2022'!AR17&lt;'QLD Apr 2022'!M17+'QLD Apr 2022'!L17),(0),(($C$5*F23/'QLD Apr 2022'!AR17-('QLD Apr 2022'!M17+'QLD Apr 2022'!L17))*'QLD Apr 2022'!AE17/100))*'QLD Apr 2022'!AR17,IF(AND('QLD Apr 2022'!L17&gt;0,'QLD Apr 2022'!M17=""&gt;0),IF(($C$5*F23/'QLD Apr 2022'!AR17&lt;'QLD Apr 2022'!L17),(0),($C$5*F23/'QLD Apr 2022'!AR17-'QLD Apr 2022'!L17)*'QLD Apr 2022'!AD17/100)*'QLD Apr 2022'!AR17,0)))))</f>
        <v>0</v>
      </c>
      <c r="S23" s="282">
        <f t="shared" ref="S23" si="16">SUM(G23:R23)</f>
        <v>4499.272727272727</v>
      </c>
      <c r="T23" s="172">
        <f t="shared" si="5"/>
        <v>4739.1772727272728</v>
      </c>
      <c r="U23" s="283">
        <f t="shared" si="6"/>
        <v>5213.0950000000003</v>
      </c>
      <c r="V23" s="121">
        <f>'QLD Apr 2022'!AT17</f>
        <v>0</v>
      </c>
      <c r="W23" s="121">
        <f>'QLD Apr 2022'!AU17</f>
        <v>15</v>
      </c>
      <c r="X23" s="121">
        <f>'QLD Apr 2022'!AV17</f>
        <v>0</v>
      </c>
      <c r="Y23" s="121">
        <f>'QLD Apr 2022'!AW17</f>
        <v>0</v>
      </c>
      <c r="Z23" s="284" t="str">
        <f t="shared" si="7"/>
        <v>Guaranteed off usage</v>
      </c>
      <c r="AA23" s="284" t="str">
        <f t="shared" si="8"/>
        <v>Exclusive</v>
      </c>
      <c r="AB23" s="172">
        <f t="shared" si="0"/>
        <v>4064.2863636363636</v>
      </c>
      <c r="AC23" s="172">
        <f t="shared" si="1"/>
        <v>4064.2863636363636</v>
      </c>
      <c r="AD23" s="283">
        <f t="shared" si="2"/>
        <v>4470.7150000000001</v>
      </c>
      <c r="AE23" s="283">
        <f t="shared" si="2"/>
        <v>4470.7150000000001</v>
      </c>
      <c r="AF23" s="285">
        <f>'QLD Apr 2022'!BF17</f>
        <v>0</v>
      </c>
      <c r="AG23" s="128" t="str">
        <f>'QLD Apr 2022'!BG17</f>
        <v>n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</row>
    <row r="24" spans="1:48" x14ac:dyDescent="0.2">
      <c r="A24" s="69"/>
      <c r="B24" s="69"/>
      <c r="C24" s="69"/>
      <c r="D24" s="69"/>
      <c r="E24" s="290"/>
      <c r="F24" s="29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</row>
    <row r="25" spans="1:48" x14ac:dyDescent="0.2">
      <c r="A25" s="69"/>
      <c r="B25" s="69"/>
      <c r="C25" s="69"/>
      <c r="D25" s="69"/>
      <c r="E25" s="290"/>
      <c r="F25" s="290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</row>
    <row r="26" spans="1:48" x14ac:dyDescent="0.2">
      <c r="A26" s="69"/>
      <c r="B26" s="69"/>
      <c r="C26" s="69"/>
      <c r="D26" s="69"/>
      <c r="E26" s="290"/>
      <c r="F26" s="290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</row>
    <row r="27" spans="1:48" x14ac:dyDescent="0.2">
      <c r="A27" s="69"/>
      <c r="B27" s="69"/>
      <c r="C27" s="69"/>
      <c r="D27" s="69"/>
      <c r="E27" s="290"/>
      <c r="F27" s="290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</row>
    <row r="28" spans="1:48" x14ac:dyDescent="0.2">
      <c r="A28" s="69"/>
      <c r="B28" s="69"/>
      <c r="C28" s="69"/>
      <c r="D28" s="69"/>
      <c r="E28" s="290"/>
      <c r="F28" s="290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</row>
    <row r="29" spans="1:48" x14ac:dyDescent="0.2">
      <c r="A29" s="69"/>
      <c r="B29" s="69"/>
      <c r="C29" s="69"/>
      <c r="D29" s="69"/>
      <c r="E29" s="290"/>
      <c r="F29" s="290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</row>
    <row r="30" spans="1:48" x14ac:dyDescent="0.2">
      <c r="A30" s="69"/>
      <c r="B30" s="69"/>
      <c r="C30" s="69"/>
      <c r="D30" s="69"/>
      <c r="E30" s="290"/>
      <c r="F30" s="290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</row>
    <row r="31" spans="1:48" x14ac:dyDescent="0.2">
      <c r="A31" s="69"/>
      <c r="B31" s="69"/>
      <c r="C31" s="69"/>
      <c r="D31" s="69"/>
      <c r="E31" s="290"/>
      <c r="F31" s="290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</row>
    <row r="32" spans="1:48" x14ac:dyDescent="0.2">
      <c r="A32" s="69"/>
      <c r="B32" s="69"/>
      <c r="C32" s="69"/>
      <c r="D32" s="69"/>
      <c r="E32" s="290"/>
      <c r="F32" s="290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</row>
    <row r="33" spans="1:48" x14ac:dyDescent="0.2">
      <c r="A33" s="69"/>
      <c r="B33" s="69"/>
      <c r="C33" s="69"/>
      <c r="D33" s="69"/>
      <c r="E33" s="290"/>
      <c r="F33" s="290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</row>
    <row r="34" spans="1:48" x14ac:dyDescent="0.2">
      <c r="A34" s="69"/>
      <c r="B34" s="69"/>
      <c r="C34" s="69"/>
      <c r="D34" s="69"/>
      <c r="E34" s="290"/>
      <c r="F34" s="290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</row>
    <row r="35" spans="1:48" x14ac:dyDescent="0.2">
      <c r="A35" s="69"/>
      <c r="B35" s="69"/>
      <c r="C35" s="69"/>
      <c r="D35" s="69"/>
      <c r="E35" s="290"/>
      <c r="F35" s="290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</row>
    <row r="36" spans="1:48" x14ac:dyDescent="0.2">
      <c r="A36" s="69"/>
      <c r="B36" s="69"/>
      <c r="C36" s="69"/>
      <c r="D36" s="69"/>
      <c r="E36" s="290"/>
      <c r="F36" s="29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</row>
    <row r="37" spans="1:48" x14ac:dyDescent="0.2">
      <c r="A37" s="69"/>
      <c r="B37" s="69"/>
      <c r="C37" s="69"/>
      <c r="D37" s="69"/>
      <c r="E37" s="290"/>
      <c r="F37" s="2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</row>
    <row r="38" spans="1:48" x14ac:dyDescent="0.2">
      <c r="A38" s="69"/>
      <c r="B38" s="69"/>
      <c r="C38" s="69"/>
      <c r="D38" s="69"/>
      <c r="E38" s="290"/>
      <c r="F38" s="29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</row>
    <row r="39" spans="1:48" x14ac:dyDescent="0.2">
      <c r="A39" s="69"/>
      <c r="B39" s="69"/>
      <c r="C39" s="69"/>
      <c r="D39" s="69"/>
      <c r="E39" s="290"/>
      <c r="F39" s="290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</row>
    <row r="40" spans="1:48" x14ac:dyDescent="0.2">
      <c r="A40" s="69"/>
      <c r="B40" s="69"/>
      <c r="C40" s="69"/>
      <c r="D40" s="69"/>
      <c r="E40" s="290"/>
      <c r="F40" s="290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</row>
    <row r="41" spans="1:48" x14ac:dyDescent="0.2">
      <c r="A41" s="69"/>
      <c r="B41" s="69"/>
      <c r="C41" s="69"/>
      <c r="D41" s="69"/>
      <c r="E41" s="290"/>
      <c r="F41" s="290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</row>
    <row r="42" spans="1:48" x14ac:dyDescent="0.2">
      <c r="A42" s="69"/>
      <c r="B42" s="69"/>
      <c r="C42" s="69"/>
      <c r="D42" s="69"/>
      <c r="E42" s="290"/>
      <c r="F42" s="290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</row>
    <row r="43" spans="1:48" x14ac:dyDescent="0.2">
      <c r="A43" s="69"/>
      <c r="B43" s="69"/>
      <c r="C43" s="69"/>
      <c r="D43" s="69"/>
      <c r="E43" s="290"/>
      <c r="F43" s="290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</row>
    <row r="44" spans="1:48" x14ac:dyDescent="0.2">
      <c r="A44" s="69"/>
      <c r="B44" s="69"/>
      <c r="C44" s="69"/>
      <c r="D44" s="69"/>
      <c r="E44" s="290"/>
      <c r="F44" s="29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</row>
    <row r="45" spans="1:48" x14ac:dyDescent="0.2">
      <c r="A45" s="69"/>
      <c r="B45" s="69"/>
      <c r="C45" s="69"/>
      <c r="D45" s="69"/>
      <c r="E45" s="290"/>
      <c r="F45" s="29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</row>
    <row r="46" spans="1:48" x14ac:dyDescent="0.2">
      <c r="A46" s="69"/>
      <c r="B46" s="69"/>
      <c r="C46" s="69"/>
      <c r="D46" s="69"/>
      <c r="E46" s="290"/>
      <c r="F46" s="290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</row>
    <row r="47" spans="1:48" x14ac:dyDescent="0.2">
      <c r="A47" s="69"/>
      <c r="B47" s="69"/>
      <c r="C47" s="69"/>
      <c r="D47" s="69"/>
      <c r="E47" s="290"/>
      <c r="F47" s="290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</row>
    <row r="48" spans="1:48" x14ac:dyDescent="0.2">
      <c r="A48" s="69"/>
      <c r="B48" s="69"/>
      <c r="C48" s="69"/>
      <c r="D48" s="69"/>
      <c r="E48" s="290"/>
      <c r="F48" s="290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1:48" x14ac:dyDescent="0.2">
      <c r="A49" s="69"/>
      <c r="B49" s="69"/>
      <c r="C49" s="69"/>
      <c r="D49" s="69"/>
      <c r="E49" s="290"/>
      <c r="F49" s="290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</row>
    <row r="50" spans="1:48" x14ac:dyDescent="0.2">
      <c r="A50" s="69"/>
      <c r="B50" s="69"/>
      <c r="C50" s="69"/>
      <c r="D50" s="69"/>
      <c r="E50" s="290"/>
      <c r="F50" s="290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</row>
    <row r="51" spans="1:48" x14ac:dyDescent="0.2">
      <c r="A51" s="69"/>
      <c r="B51" s="69"/>
      <c r="C51" s="69"/>
      <c r="D51" s="69"/>
      <c r="E51" s="290"/>
      <c r="F51" s="290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</row>
    <row r="52" spans="1:48" x14ac:dyDescent="0.2">
      <c r="A52" s="69"/>
      <c r="B52" s="69"/>
      <c r="C52" s="69"/>
      <c r="D52" s="69"/>
      <c r="E52" s="290"/>
      <c r="F52" s="290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</row>
    <row r="53" spans="1:48" x14ac:dyDescent="0.2">
      <c r="A53" s="69"/>
      <c r="B53" s="69"/>
      <c r="C53" s="69"/>
      <c r="D53" s="69"/>
      <c r="E53" s="290"/>
      <c r="F53" s="290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</row>
    <row r="54" spans="1:48" x14ac:dyDescent="0.2">
      <c r="A54" s="69"/>
      <c r="B54" s="69"/>
      <c r="C54" s="69"/>
      <c r="D54" s="69"/>
      <c r="E54" s="290"/>
      <c r="F54" s="290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</row>
    <row r="55" spans="1:48" x14ac:dyDescent="0.2">
      <c r="A55" s="69"/>
      <c r="B55" s="69"/>
      <c r="C55" s="69"/>
      <c r="D55" s="69"/>
      <c r="E55" s="290"/>
      <c r="F55" s="290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</row>
    <row r="56" spans="1:48" x14ac:dyDescent="0.2">
      <c r="A56" s="69"/>
      <c r="B56" s="69"/>
      <c r="C56" s="69"/>
      <c r="D56" s="69"/>
      <c r="E56" s="290"/>
      <c r="F56" s="290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</row>
    <row r="57" spans="1:48" x14ac:dyDescent="0.2">
      <c r="A57" s="69"/>
      <c r="B57" s="69"/>
      <c r="C57" s="69"/>
      <c r="D57" s="69"/>
      <c r="E57" s="290"/>
      <c r="F57" s="290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</row>
    <row r="58" spans="1:48" x14ac:dyDescent="0.2">
      <c r="A58" s="69"/>
      <c r="B58" s="69"/>
      <c r="C58" s="69"/>
      <c r="D58" s="69"/>
      <c r="E58" s="290"/>
      <c r="F58" s="29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</row>
    <row r="59" spans="1:48" x14ac:dyDescent="0.2">
      <c r="A59" s="69"/>
      <c r="B59" s="69"/>
      <c r="C59" s="69"/>
      <c r="D59" s="69"/>
      <c r="E59" s="290"/>
      <c r="F59" s="290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</row>
    <row r="60" spans="1:48" x14ac:dyDescent="0.2">
      <c r="A60" s="69"/>
      <c r="B60" s="69"/>
      <c r="C60" s="69"/>
      <c r="D60" s="69"/>
      <c r="E60" s="290"/>
      <c r="F60" s="290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</row>
    <row r="61" spans="1:48" x14ac:dyDescent="0.2">
      <c r="A61" s="69"/>
      <c r="B61" s="69"/>
      <c r="C61" s="69"/>
      <c r="D61" s="69"/>
      <c r="E61" s="290"/>
      <c r="F61" s="290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</row>
  </sheetData>
  <sheetProtection algorithmName="SHA-512" hashValue="WEl90wsHCFbu7eYmQPqDQqshZAfUojNoFHDhnwz3sj7JRGvCo1Rinf5F0iIg27enwkjJmpn+Cauri+DCJLpmnw==" saltValue="/MBIqmtOqZPsjOI5e2yUPg==" spinCount="100000" sheet="1" objects="1" scenarios="1"/>
  <mergeCells count="4">
    <mergeCell ref="A8:A13"/>
    <mergeCell ref="A14:A19"/>
    <mergeCell ref="A20:A21"/>
    <mergeCell ref="A22:A23"/>
  </mergeCells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D1F4-98C2-2148-8248-0D3FAEB0C9CC}">
  <sheetPr codeName="Sheet23">
    <tabColor theme="9" tint="0.79998168889431442"/>
  </sheetPr>
  <dimension ref="A1:AV65"/>
  <sheetViews>
    <sheetView zoomScale="90" zoomScaleNormal="90" workbookViewId="0">
      <selection activeCell="C34" sqref="C34"/>
    </sheetView>
  </sheetViews>
  <sheetFormatPr baseColWidth="10" defaultRowHeight="15" x14ac:dyDescent="0.2"/>
  <cols>
    <col min="1" max="1" width="23.1640625" customWidth="1"/>
    <col min="2" max="2" width="15.33203125" bestFit="1" customWidth="1"/>
    <col min="3" max="3" width="23.33203125" bestFit="1" customWidth="1"/>
    <col min="4" max="4" width="14.1640625" customWidth="1"/>
    <col min="5" max="6" width="14.1640625" hidden="1" customWidth="1"/>
    <col min="7" max="18" width="14.1640625" customWidth="1"/>
    <col min="19" max="20" width="14.1640625" hidden="1" customWidth="1"/>
    <col min="21" max="25" width="14.1640625" customWidth="1"/>
    <col min="26" max="29" width="14.1640625" hidden="1" customWidth="1"/>
    <col min="30" max="43" width="14.1640625" customWidth="1"/>
    <col min="44" max="148" width="12.5" customWidth="1"/>
  </cols>
  <sheetData>
    <row r="1" spans="1:48" x14ac:dyDescent="0.2">
      <c r="A1" s="253" t="s">
        <v>38</v>
      </c>
      <c r="B1" s="253"/>
      <c r="C1" s="253"/>
      <c r="D1" s="253"/>
      <c r="E1" s="254"/>
      <c r="F1" s="254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</row>
    <row r="2" spans="1:48" x14ac:dyDescent="0.2">
      <c r="A2" s="255" t="s">
        <v>72</v>
      </c>
      <c r="B2" s="253"/>
      <c r="C2" s="253"/>
      <c r="D2" s="253"/>
      <c r="E2" s="254"/>
      <c r="F2" s="254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</row>
    <row r="3" spans="1:48" ht="16" thickBot="1" x14ac:dyDescent="0.25">
      <c r="A3" s="253"/>
      <c r="B3" s="256"/>
      <c r="C3" s="253"/>
      <c r="D3" s="253"/>
      <c r="E3" s="254"/>
      <c r="F3" s="254"/>
      <c r="G3" s="253"/>
      <c r="H3" s="253"/>
      <c r="I3" s="253"/>
      <c r="J3" s="256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</row>
    <row r="4" spans="1: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</row>
    <row r="5" spans="1: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</row>
    <row r="6" spans="1:48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</row>
    <row r="7" spans="1:48" ht="76" x14ac:dyDescent="0.2">
      <c r="A7" s="209" t="s">
        <v>41</v>
      </c>
      <c r="B7" s="91" t="s">
        <v>96</v>
      </c>
      <c r="C7" s="91" t="s">
        <v>97</v>
      </c>
      <c r="D7" s="263" t="s">
        <v>8</v>
      </c>
      <c r="E7" s="264" t="s">
        <v>179</v>
      </c>
      <c r="F7" s="264" t="s">
        <v>180</v>
      </c>
      <c r="G7" s="263" t="s">
        <v>9</v>
      </c>
      <c r="H7" s="263" t="s">
        <v>10</v>
      </c>
      <c r="I7" s="263" t="s">
        <v>11</v>
      </c>
      <c r="J7" s="263" t="s">
        <v>12</v>
      </c>
      <c r="K7" s="263" t="s">
        <v>13</v>
      </c>
      <c r="L7" s="263" t="s">
        <v>14</v>
      </c>
      <c r="M7" s="263" t="s">
        <v>15</v>
      </c>
      <c r="N7" s="263" t="s">
        <v>16</v>
      </c>
      <c r="O7" s="263" t="s">
        <v>98</v>
      </c>
      <c r="P7" s="263" t="s">
        <v>99</v>
      </c>
      <c r="Q7" s="263" t="s">
        <v>66</v>
      </c>
      <c r="R7" s="263" t="s">
        <v>67</v>
      </c>
      <c r="S7" s="264" t="s">
        <v>181</v>
      </c>
      <c r="T7" s="265" t="s">
        <v>182</v>
      </c>
      <c r="U7" s="266" t="s">
        <v>183</v>
      </c>
      <c r="V7" s="267" t="s">
        <v>101</v>
      </c>
      <c r="W7" s="267" t="s">
        <v>102</v>
      </c>
      <c r="X7" s="267" t="s">
        <v>103</v>
      </c>
      <c r="Y7" s="267" t="s">
        <v>104</v>
      </c>
      <c r="Z7" s="268" t="s">
        <v>184</v>
      </c>
      <c r="AA7" s="268" t="s">
        <v>185</v>
      </c>
      <c r="AB7" s="269" t="s">
        <v>69</v>
      </c>
      <c r="AC7" s="269" t="s">
        <v>70</v>
      </c>
      <c r="AD7" s="270" t="s">
        <v>36</v>
      </c>
      <c r="AE7" s="270" t="s">
        <v>37</v>
      </c>
      <c r="AF7" s="271" t="s">
        <v>107</v>
      </c>
      <c r="AG7" s="272" t="s">
        <v>71</v>
      </c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</row>
    <row r="8" spans="1:48" ht="20" customHeight="1" x14ac:dyDescent="0.2">
      <c r="A8" s="313" t="str">
        <f>'QLD Oct 2021'!D2</f>
        <v>APT Brisbane South</v>
      </c>
      <c r="B8" s="179" t="str">
        <f>'QLD Oct 2021'!F2</f>
        <v>AGL</v>
      </c>
      <c r="C8" s="262" t="str">
        <f>'QLD Oct 2021'!G2</f>
        <v>Business Flexible Saver</v>
      </c>
      <c r="D8" s="257">
        <f>365*'QLD Oct 2021'!H2/100</f>
        <v>476.78954545454542</v>
      </c>
      <c r="E8" s="258">
        <f>IF('QLD Oct 2021'!AQ2=3,0.5,IF('QLD Oct 2021'!AQ2=2,0.33,0))</f>
        <v>0.5</v>
      </c>
      <c r="F8" s="258">
        <f>1-E8</f>
        <v>0.5</v>
      </c>
      <c r="G8" s="257">
        <f>IF('QLD Oct 2021'!K2="",($C$5*E8/'QLD Oct 2021'!AQ2*'QLD Oct 2021'!W2/100)*'QLD Oct 2021'!AQ2,IF($C$5*E8/'QLD Oct 2021'!AQ2&gt;='QLD Oct 2021'!L2,('QLD Oct 2021'!L2*'QLD Oct 2021'!W2/100)*'QLD Oct 2021'!AQ2,($C$5*E8/'QLD Oct 2021'!AQ2*'QLD Oct 2021'!W2/100)*'QLD Oct 2021'!AQ2))</f>
        <v>1250.0000000000002</v>
      </c>
      <c r="H8" s="257">
        <f>IF(AND('QLD Oct 2021'!L2&gt;0,'QLD Oct 2021'!M2&gt;0),IF($C$5*E8/'QLD Oct 2021'!AQ2&lt;'QLD Oct 2021'!L2,0,IF(($C$5*E8/'QLD Oct 2021'!AQ2-'QLD Oct 2021'!L2)&lt;=('QLD Oct 2021'!M2+'QLD Oct 2021'!L2),((($C$5*E8/'QLD Oct 2021'!AQ2-'QLD Oct 2021'!L2)*'QLD Oct 2021'!X2/100))*'QLD Oct 2021'!AQ2,((('QLD Oct 2021'!M2)*'QLD Oct 2021'!X2/100)*'QLD Oct 2021'!AQ2))),0)</f>
        <v>0</v>
      </c>
      <c r="I8" s="257">
        <f>IF(AND('QLD Oct 2021'!M2&gt;0,'QLD Oct 2021'!N2&gt;0),IF($C$5*E8/'QLD Oct 2021'!AQ2&lt;('QLD Oct 2021'!L2+'QLD Oct 2021'!M2),0,IF(($C$5*E8/'QLD Oct 2021'!AQ2-'QLD Oct 2021'!L2+'QLD Oct 2021'!M2)&lt;=('QLD Oct 2021'!L2+'QLD Oct 2021'!M2+'QLD Oct 2021'!N2),((($C$5*E8/'QLD Oct 2021'!AQ2-('QLD Oct 2021'!L2+'QLD Oct 2021'!M2))*'QLD Oct 2021'!Y2/100))*'QLD Oct 2021'!AQ2,('QLD Oct 2021'!N2*'QLD Oct 2021'!Y2/100)*'QLD Oct 2021'!AQ2)),0)</f>
        <v>0</v>
      </c>
      <c r="J8" s="257">
        <f>IF(AND('QLD Oct 2021'!N2&gt;0,'QLD Oct 2021'!O2&gt;0),IF($C$5*E8/'QLD Oct 2021'!AQ2&lt;('QLD Oct 2021'!L2+'QLD Oct 2021'!M2+'QLD Oct 2021'!N2),0,IF(($C$5*E8/'QLD Oct 2021'!AQ2-'QLD Oct 2021'!L2+'QLD Oct 2021'!M2+'QLD Oct 2021'!N2)&lt;=('QLD Oct 2021'!L2+'QLD Oct 2021'!M2+'QLD Oct 2021'!N2+'QLD Oct 2021'!O2),(($C$5*E8/'QLD Oct 2021'!AQ2-('QLD Oct 2021'!L2+'QLD Oct 2021'!M2+'QLD Oct 2021'!N2))*'QLD Oct 2021'!Z2/100)*'QLD Oct 2021'!AQ2,('QLD Oct 2021'!O2*'QLD Oct 2021'!Z2/100)*'QLD Oct 2021'!AQ2)),0)</f>
        <v>0</v>
      </c>
      <c r="K8" s="257">
        <f>IF(AND('QLD Oct 2021'!O2&gt;0,'QLD Oct 2021'!P2&gt;0),IF($C$5*E8/'QLD Oct 2021'!AQ2&lt;('QLD Oct 2021'!L2+'QLD Oct 2021'!M2+'QLD Oct 2021'!N2+'QLD Oct 2021'!O2),0,IF(($C$5*E8/'QLD Oct 2021'!AQ2-'QLD Oct 2021'!L2+'QLD Oct 2021'!M2+'QLD Oct 2021'!N2+'QLD Oct 2021'!O2)&lt;=('QLD Oct 2021'!L2+'QLD Oct 2021'!M2+'QLD Oct 2021'!N2+'QLD Oct 2021'!O2+'QLD Oct 2021'!P2),(($C$5*E8/'QLD Oct 2021'!AQ2-('QLD Oct 2021'!L2+'QLD Oct 2021'!M2+'QLD Oct 2021'!N2+'QLD Oct 2021'!O2))*'QLD Oct 2021'!AA2/100)*'QLD Oct 2021'!AQ2,('QLD Oct 2021'!P2*'QLD Oct 2021'!AA2/100)*'QLD Oct 2021'!AQ2)),0)</f>
        <v>0</v>
      </c>
      <c r="L8" s="257">
        <f>IF(AND('QLD Oct 2021'!P2&gt;0,'QLD Oct 2021'!O2&gt;0),IF(($C$5*E8/'QLD Oct 2021'!AQ2&lt;SUM('QLD Oct 2021'!L2:P2)),(0),($C$5*E8/'QLD Oct 2021'!AQ2-SUM('QLD Oct 2021'!L2:P2))*'QLD Oct 2021'!AB2/100)* 'QLD Oct 2021'!AQ2,IF(AND('QLD Oct 2021'!O2&gt;0,'QLD Oct 2021'!P2=""),IF(($C$5*E8/'QLD Oct 2021'!AQ2&lt; SUM('QLD Oct 2021'!L2:O2)),(0),($C$5*E8/'QLD Oct 2021'!AQ2-SUM('QLD Oct 2021'!L2:O2))*'QLD Oct 2021'!AA2/100)* 'QLD Oct 2021'!AQ2,IF(AND('QLD Oct 2021'!N2&gt;0,'QLD Oct 2021'!O2=""),IF(($C$5*E8/'QLD Oct 2021'!AQ2&lt; SUM('QLD Oct 2021'!L2:N2)),(0),($C$5*E8/'QLD Oct 2021'!AQ2-SUM('QLD Oct 2021'!L2:N2))*'QLD Oct 2021'!Z2/100)* 'QLD Oct 2021'!AQ2,IF(AND('QLD Oct 2021'!M2&gt;0,'QLD Oct 2021'!N2=""),IF(($C$5*E8/'QLD Oct 2021'!AQ2&lt;'QLD Oct 2021'!M2+'QLD Oct 2021'!L2),(0),(($C$5*E8/'QLD Oct 2021'!AQ2-('QLD Oct 2021'!M2+'QLD Oct 2021'!L2))*'QLD Oct 2021'!Y2/100))*'QLD Oct 2021'!AQ2,IF(AND('QLD Oct 2021'!L2&gt;0,'QLD Oct 2021'!M2=""&gt;0),IF(($C$5*E8/'QLD Oct 2021'!AQ2&lt;'QLD Oct 2021'!L2),(0),($C$5*E8/'QLD Oct 2021'!AQ2-'QLD Oct 2021'!L2)*'QLD Oct 2021'!X2/100)*'QLD Oct 2021'!AQ2,0)))))</f>
        <v>0</v>
      </c>
      <c r="M8" s="257">
        <f>IF('QLD Oct 2021'!K2="",($C$5*F8/'QLD Oct 2021'!AR2*'QLD Oct 2021'!AC2/100)*'QLD Oct 2021'!AR2,IF($C$5*F8/'QLD Oct 2021'!AR2&gt;='QLD Oct 2021'!L2,('QLD Oct 2021'!L2*'QLD Oct 2021'!AC2/100)*'QLD Oct 2021'!AR2,($C$5*F8/'QLD Oct 2021'!AR2*'QLD Oct 2021'!AC2/100)*'QLD Oct 2021'!AR2))</f>
        <v>1250.0000000000002</v>
      </c>
      <c r="N8" s="257">
        <f>IF(AND('QLD Oct 2021'!L2&gt;0,'QLD Oct 2021'!M2&gt;0),IF($C$5*F8/'QLD Oct 2021'!AR2&lt;'QLD Oct 2021'!L2,0,IF(($C$5*F8/'QLD Oct 2021'!AR2-'QLD Oct 2021'!L2)&lt;=('QLD Oct 2021'!M2+'QLD Oct 2021'!L2),((($C$5*F8/'QLD Oct 2021'!AR2-'QLD Oct 2021'!L2)*'QLD Oct 2021'!AD2/100))*'QLD Oct 2021'!AR2,((('QLD Oct 2021'!M2)*'QLD Oct 2021'!AD2/100)*'QLD Oct 2021'!AR2))),0)</f>
        <v>0</v>
      </c>
      <c r="O8" s="257">
        <f>IF(AND('QLD Oct 2021'!M2&gt;0,'QLD Oct 2021'!N2&gt;0),IF($C$5*F8/'QLD Oct 2021'!AR2&lt;('QLD Oct 2021'!L2+'QLD Oct 2021'!M2),0,IF(($C$5*F8/'QLD Oct 2021'!AR2-'QLD Oct 2021'!L2+'QLD Oct 2021'!M2)&lt;=('QLD Oct 2021'!L2+'QLD Oct 2021'!M2+'QLD Oct 2021'!N2),((($C$5*F8/'QLD Oct 2021'!AR2-('QLD Oct 2021'!L2+'QLD Oct 2021'!M2))*'QLD Oct 2021'!AE2/100))*'QLD Oct 2021'!AR2,('QLD Oct 2021'!N2*'QLD Oct 2021'!AE2/100)*'QLD Oct 2021'!AR2)),0)</f>
        <v>0</v>
      </c>
      <c r="P8" s="257">
        <f>IF(AND('QLD Oct 2021'!N2&gt;0,'QLD Oct 2021'!O2&gt;0),IF($C$5*F8/'QLD Oct 2021'!AR2&lt;('QLD Oct 2021'!L2+'QLD Oct 2021'!M2+'QLD Oct 2021'!N2),0,IF(($C$5*F8/'QLD Oct 2021'!AR2-'QLD Oct 2021'!L2+'QLD Oct 2021'!M2+'QLD Oct 2021'!N2)&lt;=('QLD Oct 2021'!L2+'QLD Oct 2021'!M2+'QLD Oct 2021'!N2+'QLD Oct 2021'!O2),(($C$5*F8/'QLD Oct 2021'!AR2-('QLD Oct 2021'!L2+'QLD Oct 2021'!M2+'QLD Oct 2021'!N2))*'QLD Oct 2021'!AF2/100)*'QLD Oct 2021'!AR2,('QLD Oct 2021'!O2*'QLD Oct 2021'!AF2/100)*'QLD Oct 2021'!AR2)),0)</f>
        <v>0</v>
      </c>
      <c r="Q8" s="257">
        <f>IF(AND('QLD Oct 2021'!P2&gt;0,'QLD Oct 2021'!P2&gt;0),IF($C$5*F8/'QLD Oct 2021'!AR2&lt;('QLD Oct 2021'!L2+'QLD Oct 2021'!M2+'QLD Oct 2021'!N2+'QLD Oct 2021'!O2),0,IF(($C$5*F8/'QLD Oct 2021'!AR2-'QLD Oct 2021'!L2+'QLD Oct 2021'!M2+'QLD Oct 2021'!N2+'QLD Oct 2021'!O2)&lt;=('QLD Oct 2021'!L2+'QLD Oct 2021'!M2+'QLD Oct 2021'!N2+'QLD Oct 2021'!O2+'QLD Oct 2021'!P2),(($C$5*F8/'QLD Oct 2021'!AR2-('QLD Oct 2021'!L2+'QLD Oct 2021'!M2+'QLD Oct 2021'!N2+'QLD Oct 2021'!O2))*'QLD Oct 2021'!AG2/100)*'QLD Oct 2021'!AR2,('QLD Oct 2021'!P2*'QLD Oct 2021'!AG2/100)*'QLD Oct 2021'!AR2)),0)</f>
        <v>0</v>
      </c>
      <c r="R8" s="257">
        <f>IF(AND('QLD Oct 2021'!P2&gt;0,'QLD Oct 2021'!O2&gt;0),IF(($C$5*F8/'QLD Oct 2021'!AR2&lt;SUM('QLD Oct 2021'!L2:P2)),(0),($C$5*F8/'QLD Oct 2021'!AR2-SUM('QLD Oct 2021'!L2:P2))*'QLD Oct 2021'!AB2/100)* 'QLD Oct 2021'!AR2,IF(AND('QLD Oct 2021'!O2&gt;0,'QLD Oct 2021'!P2=""),IF(($C$5*F8/'QLD Oct 2021'!AR2&lt; SUM('QLD Oct 2021'!L2:O2)),(0),($C$5*F8/'QLD Oct 2021'!AR2-SUM('QLD Oct 2021'!L2:O2))*'QLD Oct 2021'!AG2/100)* 'QLD Oct 2021'!AR2,IF(AND('QLD Oct 2021'!N2&gt;0,'QLD Oct 2021'!O2=""),IF(($C$5*F8/'QLD Oct 2021'!AR2&lt; SUM('QLD Oct 2021'!L2:N2)),(0),($C$5*F8/'QLD Oct 2021'!AR2-SUM('QLD Oct 2021'!L2:N2))*'QLD Oct 2021'!AF2/100)* 'QLD Oct 2021'!AR2,IF(AND('QLD Oct 2021'!M2&gt;0,'QLD Oct 2021'!N2=""),IF(($C$5*F8/'QLD Oct 2021'!AR2&lt;'QLD Oct 2021'!M2+'QLD Oct 2021'!L2),(0),(($C$5*F8/'QLD Oct 2021'!AR2-('QLD Oct 2021'!M2+'QLD Oct 2021'!L2))*'QLD Oct 2021'!AE2/100))*'QLD Oct 2021'!AR2,IF(AND('QLD Oct 2021'!L2&gt;0,'QLD Oct 2021'!M2=""&gt;0),IF(($C$5*F8/'QLD Oct 2021'!AR2&lt;'QLD Oct 2021'!L2),(0),($C$5*F8/'QLD Oct 2021'!AR2-'QLD Oct 2021'!L2)*'QLD Oct 2021'!AD2/100)*'QLD Oct 2021'!AR2,0)))))</f>
        <v>0</v>
      </c>
      <c r="S8" s="168">
        <f>SUM(G8:R8)</f>
        <v>2500.0000000000005</v>
      </c>
      <c r="T8" s="170">
        <f>S8+D8</f>
        <v>2976.789545454546</v>
      </c>
      <c r="U8" s="259">
        <f>T8*1.1</f>
        <v>3274.4685000000009</v>
      </c>
      <c r="V8" s="63">
        <f>'QLD Oct 2021'!AT2</f>
        <v>0</v>
      </c>
      <c r="W8" s="63">
        <f>'QLD Oct 2021'!AU2</f>
        <v>0</v>
      </c>
      <c r="X8" s="63">
        <f>'QLD Oct 2021'!AV2</f>
        <v>0</v>
      </c>
      <c r="Y8" s="63">
        <f>'QLD Oct 2021'!AW2</f>
        <v>0</v>
      </c>
      <c r="Z8" s="260" t="str">
        <f>IF(SUM(V8:Y8)=0,"No discount",IF(V8&gt;0,"Guaranteed off bill",IF(W8&gt;0,"Guaranteed off usage",IF(X8&gt;0,"Pay-on-time off bill","Pay-on-time off usage"))))</f>
        <v>No discount</v>
      </c>
      <c r="AA8" s="260" t="str">
        <f>IF(OR(B8="Origin Energy",B8="Red Energy",B8="Powershop"),"Inclusive","Exclusive")</f>
        <v>Exclusive</v>
      </c>
      <c r="AB8" s="170">
        <f t="shared" ref="AB8:AB26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2976.789545454546</v>
      </c>
      <c r="AC8" s="170">
        <f t="shared" ref="AC8:AC26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2976.789545454546</v>
      </c>
      <c r="AD8" s="259">
        <f t="shared" ref="AD8:AE26" si="2">AB8*1.1</f>
        <v>3274.4685000000009</v>
      </c>
      <c r="AE8" s="259">
        <f t="shared" si="2"/>
        <v>3274.4685000000009</v>
      </c>
      <c r="AF8" s="261">
        <f>'QLD Oct 2021'!BF2</f>
        <v>0</v>
      </c>
      <c r="AG8" s="104" t="str">
        <f>'QLD Oct 2021'!BG2</f>
        <v>n</v>
      </c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</row>
    <row r="9" spans="1:48" ht="20" customHeight="1" x14ac:dyDescent="0.2">
      <c r="A9" s="314"/>
      <c r="B9" s="179" t="str">
        <f>'QLD Oct 2021'!F3</f>
        <v>Origin Energy</v>
      </c>
      <c r="C9" s="179" t="str">
        <f>'QLD Oct 2021'!G3</f>
        <v>Business Go</v>
      </c>
      <c r="D9" s="257">
        <f>365*'QLD Oct 2021'!H3/100</f>
        <v>399.74136363636359</v>
      </c>
      <c r="E9" s="258">
        <f>IF('QLD Oct 2021'!AQ3=3,0.5,IF('QLD Oct 2021'!AQ3=2,0.33,0))</f>
        <v>0.5</v>
      </c>
      <c r="F9" s="258">
        <f t="shared" ref="F9:F26" si="3">1-E9</f>
        <v>0.5</v>
      </c>
      <c r="G9" s="257">
        <f>IF('QLD Oct 2021'!K3="",($C$5*E9/'QLD Oct 2021'!AQ3*'QLD Oct 2021'!W3/100)*'QLD Oct 2021'!AQ3,IF($C$5*E9/'QLD Oct 2021'!AQ3&gt;='QLD Oct 2021'!L3,('QLD Oct 2021'!L3*'QLD Oct 2021'!W3/100)*'QLD Oct 2021'!AQ3,($C$5*E9/'QLD Oct 2021'!AQ3*'QLD Oct 2021'!W3/100)*'QLD Oct 2021'!AQ3))</f>
        <v>1427.2727272727273</v>
      </c>
      <c r="H9" s="257">
        <f>IF(AND('QLD Oct 2021'!L3&gt;0,'QLD Oct 2021'!M3&gt;0),IF($C$5*E9/'QLD Oct 2021'!AQ3&lt;'QLD Oct 2021'!L3,0,IF(($C$5*E9/'QLD Oct 2021'!AQ3-'QLD Oct 2021'!L3)&lt;=('QLD Oct 2021'!M3+'QLD Oct 2021'!L3),((($C$5*E9/'QLD Oct 2021'!AQ3-'QLD Oct 2021'!L3)*'QLD Oct 2021'!X3/100))*'QLD Oct 2021'!AQ3,((('QLD Oct 2021'!M3)*'QLD Oct 2021'!X3/100)*'QLD Oct 2021'!AQ3))),0)</f>
        <v>0</v>
      </c>
      <c r="I9" s="257">
        <f>IF(AND('QLD Oct 2021'!M3&gt;0,'QLD Oct 2021'!N3&gt;0),IF($C$5*E9/'QLD Oct 2021'!AQ3&lt;('QLD Oct 2021'!L3+'QLD Oct 2021'!M3),0,IF(($C$5*E9/'QLD Oct 2021'!AQ3-'QLD Oct 2021'!L3+'QLD Oct 2021'!M3)&lt;=('QLD Oct 2021'!L3+'QLD Oct 2021'!M3+'QLD Oct 2021'!N3),((($C$5*E9/'QLD Oct 2021'!AQ3-('QLD Oct 2021'!L3+'QLD Oct 2021'!M3))*'QLD Oct 2021'!Y3/100))*'QLD Oct 2021'!AQ3,('QLD Oct 2021'!N3*'QLD Oct 2021'!Y3/100)*'QLD Oct 2021'!AQ3)),0)</f>
        <v>0</v>
      </c>
      <c r="J9" s="257">
        <f>IF(AND('QLD Oct 2021'!N3&gt;0,'QLD Oct 2021'!O3&gt;0),IF($C$5*E9/'QLD Oct 2021'!AQ3&lt;('QLD Oct 2021'!L3+'QLD Oct 2021'!M3+'QLD Oct 2021'!N3),0,IF(($C$5*E9/'QLD Oct 2021'!AQ3-'QLD Oct 2021'!L3+'QLD Oct 2021'!M3+'QLD Oct 2021'!N3)&lt;=('QLD Oct 2021'!L3+'QLD Oct 2021'!M3+'QLD Oct 2021'!N3+'QLD Oct 2021'!O3),(($C$5*E9/'QLD Oct 2021'!AQ3-('QLD Oct 2021'!L3+'QLD Oct 2021'!M3+'QLD Oct 2021'!N3))*'QLD Oct 2021'!Z3/100)*'QLD Oct 2021'!AQ3,('QLD Oct 2021'!O3*'QLD Oct 2021'!Z3/100)*'QLD Oct 2021'!AQ3)),0)</f>
        <v>0</v>
      </c>
      <c r="K9" s="257">
        <f>IF(AND('QLD Oct 2021'!O3&gt;0,'QLD Oct 2021'!P3&gt;0),IF($C$5*E9/'QLD Oct 2021'!AQ3&lt;('QLD Oct 2021'!L3+'QLD Oct 2021'!M3+'QLD Oct 2021'!N3+'QLD Oct 2021'!O3),0,IF(($C$5*E9/'QLD Oct 2021'!AQ3-'QLD Oct 2021'!L3+'QLD Oct 2021'!M3+'QLD Oct 2021'!N3+'QLD Oct 2021'!O3)&lt;=('QLD Oct 2021'!L3+'QLD Oct 2021'!M3+'QLD Oct 2021'!N3+'QLD Oct 2021'!O3+'QLD Oct 2021'!P3),(($C$5*E9/'QLD Oct 2021'!AQ3-('QLD Oct 2021'!L3+'QLD Oct 2021'!M3+'QLD Oct 2021'!N3+'QLD Oct 2021'!O3))*'QLD Oct 2021'!AA3/100)*'QLD Oct 2021'!AQ3,('QLD Oct 2021'!P3*'QLD Oct 2021'!AA3/100)*'QLD Oct 2021'!AQ3)),0)</f>
        <v>0</v>
      </c>
      <c r="L9" s="257">
        <f>IF(AND('QLD Oct 2021'!P3&gt;0,'QLD Oct 2021'!O3&gt;0),IF(($C$5*E9/'QLD Oct 2021'!AQ3&lt;SUM('QLD Oct 2021'!L3:P3)),(0),($C$5*E9/'QLD Oct 2021'!AQ3-SUM('QLD Oct 2021'!L3:P3))*'QLD Oct 2021'!AB3/100)* 'QLD Oct 2021'!AQ3,IF(AND('QLD Oct 2021'!O3&gt;0,'QLD Oct 2021'!P3=""),IF(($C$5*E9/'QLD Oct 2021'!AQ3&lt; SUM('QLD Oct 2021'!L3:O3)),(0),($C$5*E9/'QLD Oct 2021'!AQ3-SUM('QLD Oct 2021'!L3:O3))*'QLD Oct 2021'!AA3/100)* 'QLD Oct 2021'!AQ3,IF(AND('QLD Oct 2021'!N3&gt;0,'QLD Oct 2021'!O3=""),IF(($C$5*E9/'QLD Oct 2021'!AQ3&lt; SUM('QLD Oct 2021'!L3:N3)),(0),($C$5*E9/'QLD Oct 2021'!AQ3-SUM('QLD Oct 2021'!L3:N3))*'QLD Oct 2021'!Z3/100)* 'QLD Oct 2021'!AQ3,IF(AND('QLD Oct 2021'!M3&gt;0,'QLD Oct 2021'!N3=""),IF(($C$5*E9/'QLD Oct 2021'!AQ3&lt;'QLD Oct 2021'!M3+'QLD Oct 2021'!L3),(0),(($C$5*E9/'QLD Oct 2021'!AQ3-('QLD Oct 2021'!M3+'QLD Oct 2021'!L3))*'QLD Oct 2021'!Y3/100))*'QLD Oct 2021'!AQ3,IF(AND('QLD Oct 2021'!L3&gt;0,'QLD Oct 2021'!M3=""&gt;0),IF(($C$5*E9/'QLD Oct 2021'!AQ3&lt;'QLD Oct 2021'!L3),(0),($C$5*E9/'QLD Oct 2021'!AQ3-'QLD Oct 2021'!L3)*'QLD Oct 2021'!X3/100)*'QLD Oct 2021'!AQ3,0)))))</f>
        <v>0</v>
      </c>
      <c r="M9" s="257">
        <f>IF('QLD Oct 2021'!K3="",($C$5*F9/'QLD Oct 2021'!AR3*'QLD Oct 2021'!AC3/100)*'QLD Oct 2021'!AR3,IF($C$5*F9/'QLD Oct 2021'!AR3&gt;='QLD Oct 2021'!L3,('QLD Oct 2021'!L3*'QLD Oct 2021'!AC3/100)*'QLD Oct 2021'!AR3,($C$5*F9/'QLD Oct 2021'!AR3*'QLD Oct 2021'!AC3/100)*'QLD Oct 2021'!AR3))</f>
        <v>1427.2727272727273</v>
      </c>
      <c r="N9" s="257">
        <f>IF(AND('QLD Oct 2021'!L3&gt;0,'QLD Oct 2021'!M3&gt;0),IF($C$5*F9/'QLD Oct 2021'!AR3&lt;'QLD Oct 2021'!L3,0,IF(($C$5*F9/'QLD Oct 2021'!AR3-'QLD Oct 2021'!L3)&lt;=('QLD Oct 2021'!M3+'QLD Oct 2021'!L3),((($C$5*F9/'QLD Oct 2021'!AR3-'QLD Oct 2021'!L3)*'QLD Oct 2021'!AD3/100))*'QLD Oct 2021'!AR3,((('QLD Oct 2021'!M3)*'QLD Oct 2021'!AD3/100)*'QLD Oct 2021'!AR3))),0)</f>
        <v>0</v>
      </c>
      <c r="O9" s="257">
        <f>IF(AND('QLD Oct 2021'!M3&gt;0,'QLD Oct 2021'!N3&gt;0),IF($C$5*F9/'QLD Oct 2021'!AR3&lt;('QLD Oct 2021'!L3+'QLD Oct 2021'!M3),0,IF(($C$5*F9/'QLD Oct 2021'!AR3-'QLD Oct 2021'!L3+'QLD Oct 2021'!M3)&lt;=('QLD Oct 2021'!L3+'QLD Oct 2021'!M3+'QLD Oct 2021'!N3),((($C$5*F9/'QLD Oct 2021'!AR3-('QLD Oct 2021'!L3+'QLD Oct 2021'!M3))*'QLD Oct 2021'!AE3/100))*'QLD Oct 2021'!AR3,('QLD Oct 2021'!N3*'QLD Oct 2021'!AE3/100)*'QLD Oct 2021'!AR3)),0)</f>
        <v>0</v>
      </c>
      <c r="P9" s="257">
        <f>IF(AND('QLD Oct 2021'!N3&gt;0,'QLD Oct 2021'!O3&gt;0),IF($C$5*F9/'QLD Oct 2021'!AR3&lt;('QLD Oct 2021'!L3+'QLD Oct 2021'!M3+'QLD Oct 2021'!N3),0,IF(($C$5*F9/'QLD Oct 2021'!AR3-'QLD Oct 2021'!L3+'QLD Oct 2021'!M3+'QLD Oct 2021'!N3)&lt;=('QLD Oct 2021'!L3+'QLD Oct 2021'!M3+'QLD Oct 2021'!N3+'QLD Oct 2021'!O3),(($C$5*F9/'QLD Oct 2021'!AR3-('QLD Oct 2021'!L3+'QLD Oct 2021'!M3+'QLD Oct 2021'!N3))*'QLD Oct 2021'!AF3/100)*'QLD Oct 2021'!AR3,('QLD Oct 2021'!O3*'QLD Oct 2021'!AF3/100)*'QLD Oct 2021'!AR3)),0)</f>
        <v>0</v>
      </c>
      <c r="Q9" s="257">
        <f>IF(AND('QLD Oct 2021'!P3&gt;0,'QLD Oct 2021'!P3&gt;0),IF($C$5*F9/'QLD Oct 2021'!AR3&lt;('QLD Oct 2021'!L3+'QLD Oct 2021'!M3+'QLD Oct 2021'!N3+'QLD Oct 2021'!O3),0,IF(($C$5*F9/'QLD Oct 2021'!AR3-'QLD Oct 2021'!L3+'QLD Oct 2021'!M3+'QLD Oct 2021'!N3+'QLD Oct 2021'!O3)&lt;=('QLD Oct 2021'!L3+'QLD Oct 2021'!M3+'QLD Oct 2021'!N3+'QLD Oct 2021'!O3+'QLD Oct 2021'!P3),(($C$5*F9/'QLD Oct 2021'!AR3-('QLD Oct 2021'!L3+'QLD Oct 2021'!M3+'QLD Oct 2021'!N3+'QLD Oct 2021'!O3))*'QLD Oct 2021'!AG3/100)*'QLD Oct 2021'!AR3,('QLD Oct 2021'!P3*'QLD Oct 2021'!AG3/100)*'QLD Oct 2021'!AR3)),0)</f>
        <v>0</v>
      </c>
      <c r="R9" s="257">
        <f>IF(AND('QLD Oct 2021'!P3&gt;0,'QLD Oct 2021'!O3&gt;0),IF(($C$5*F9/'QLD Oct 2021'!AR3&lt;SUM('QLD Oct 2021'!L3:P3)),(0),($C$5*F9/'QLD Oct 2021'!AR3-SUM('QLD Oct 2021'!L3:P3))*'QLD Oct 2021'!AB3/100)* 'QLD Oct 2021'!AR3,IF(AND('QLD Oct 2021'!O3&gt;0,'QLD Oct 2021'!P3=""),IF(($C$5*F9/'QLD Oct 2021'!AR3&lt; SUM('QLD Oct 2021'!L3:O3)),(0),($C$5*F9/'QLD Oct 2021'!AR3-SUM('QLD Oct 2021'!L3:O3))*'QLD Oct 2021'!AG3/100)* 'QLD Oct 2021'!AR3,IF(AND('QLD Oct 2021'!N3&gt;0,'QLD Oct 2021'!O3=""),IF(($C$5*F9/'QLD Oct 2021'!AR3&lt; SUM('QLD Oct 2021'!L3:N3)),(0),($C$5*F9/'QLD Oct 2021'!AR3-SUM('QLD Oct 2021'!L3:N3))*'QLD Oct 2021'!AF3/100)* 'QLD Oct 2021'!AR3,IF(AND('QLD Oct 2021'!M3&gt;0,'QLD Oct 2021'!N3=""),IF(($C$5*F9/'QLD Oct 2021'!AR3&lt;'QLD Oct 2021'!M3+'QLD Oct 2021'!L3),(0),(($C$5*F9/'QLD Oct 2021'!AR3-('QLD Oct 2021'!M3+'QLD Oct 2021'!L3))*'QLD Oct 2021'!AE3/100))*'QLD Oct 2021'!AR3,IF(AND('QLD Oct 2021'!L3&gt;0,'QLD Oct 2021'!M3=""&gt;0),IF(($C$5*F9/'QLD Oct 2021'!AR3&lt;'QLD Oct 2021'!L3),(0),($C$5*F9/'QLD Oct 2021'!AR3-'QLD Oct 2021'!L3)*'QLD Oct 2021'!AD3/100)*'QLD Oct 2021'!AR3,0)))))</f>
        <v>0</v>
      </c>
      <c r="S9" s="168">
        <f t="shared" ref="S9:S25" si="4">SUM(G9:R9)</f>
        <v>2854.5454545454545</v>
      </c>
      <c r="T9" s="170">
        <f t="shared" ref="T9:T26" si="5">S9+D9</f>
        <v>3254.286818181818</v>
      </c>
      <c r="U9" s="259">
        <f t="shared" ref="U9:U26" si="6">T9*1.1</f>
        <v>3579.7155000000002</v>
      </c>
      <c r="V9" s="63">
        <f>'QLD Oct 2021'!AT3</f>
        <v>0</v>
      </c>
      <c r="W9" s="63">
        <f>'QLD Oct 2021'!AU3</f>
        <v>0</v>
      </c>
      <c r="X9" s="63">
        <f>'QLD Oct 2021'!AV3</f>
        <v>0</v>
      </c>
      <c r="Y9" s="63">
        <f>'QLD Oct 2021'!AW3</f>
        <v>0</v>
      </c>
      <c r="Z9" s="260" t="str">
        <f t="shared" ref="Z9:Z26" si="7">IF(SUM(V9:Y9)=0,"No discount",IF(V9&gt;0,"Guaranteed off bill",IF(W9&gt;0,"Guaranteed off usage",IF(X9&gt;0,"Pay-on-time off bill","Pay-on-time off usage"))))</f>
        <v>No discount</v>
      </c>
      <c r="AA9" s="260" t="str">
        <f t="shared" ref="AA9:AA26" si="8">IF(OR(B9="Origin Energy",B9="Red Energy",B9="Powershop"),"Inclusive","Exclusive")</f>
        <v>Inclusive</v>
      </c>
      <c r="AB9" s="170">
        <f t="shared" si="0"/>
        <v>3254.286818181818</v>
      </c>
      <c r="AC9" s="170">
        <f t="shared" si="1"/>
        <v>3254.286818181818</v>
      </c>
      <c r="AD9" s="259">
        <f t="shared" si="2"/>
        <v>3579.7155000000002</v>
      </c>
      <c r="AE9" s="259">
        <f t="shared" si="2"/>
        <v>3579.7155000000002</v>
      </c>
      <c r="AF9" s="261">
        <f>'QLD Oct 2021'!BF3</f>
        <v>12</v>
      </c>
      <c r="AG9" s="104" t="str">
        <f>'QLD Oct 2021'!BG3</f>
        <v>y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</row>
    <row r="10" spans="1:48" ht="20" customHeight="1" x14ac:dyDescent="0.2">
      <c r="A10" s="314"/>
      <c r="B10" s="179" t="str">
        <f>'QLD Oct 2021'!F4</f>
        <v>Red Energy</v>
      </c>
      <c r="C10" s="179" t="str">
        <f>'QLD Oct 2021'!G4</f>
        <v>Business Saver</v>
      </c>
      <c r="D10" s="257">
        <f>365*'QLD Oct 2021'!H4/100</f>
        <v>419.74999999999994</v>
      </c>
      <c r="E10" s="258">
        <f>IF('QLD Oct 2021'!AQ4=3,0.5,IF('QLD Oct 2021'!AQ4=2,0.33,0))</f>
        <v>0.5</v>
      </c>
      <c r="F10" s="258">
        <f t="shared" si="3"/>
        <v>0.5</v>
      </c>
      <c r="G10" s="257">
        <f>IF('QLD Oct 2021'!K4="",($C$5*E10/'QLD Oct 2021'!AQ4*'QLD Oct 2021'!W4/100)*'QLD Oct 2021'!AQ4,IF($C$5*E10/'QLD Oct 2021'!AQ4&gt;='QLD Oct 2021'!L4,('QLD Oct 2021'!L4*'QLD Oct 2021'!W4/100)*'QLD Oct 2021'!AQ4,($C$5*E10/'QLD Oct 2021'!AQ4*'QLD Oct 2021'!W4/100)*'QLD Oct 2021'!AQ4))</f>
        <v>1277.2727272727273</v>
      </c>
      <c r="H10" s="257">
        <f>IF(AND('QLD Oct 2021'!L4&gt;0,'QLD Oct 2021'!M4&gt;0),IF($C$5*E10/'QLD Oct 2021'!AQ4&lt;'QLD Oct 2021'!L4,0,IF(($C$5*E10/'QLD Oct 2021'!AQ4-'QLD Oct 2021'!L4)&lt;=('QLD Oct 2021'!M4+'QLD Oct 2021'!L4),((($C$5*E10/'QLD Oct 2021'!AQ4-'QLD Oct 2021'!L4)*'QLD Oct 2021'!X4/100))*'QLD Oct 2021'!AQ4,((('QLD Oct 2021'!M4)*'QLD Oct 2021'!X4/100)*'QLD Oct 2021'!AQ4))),0)</f>
        <v>0</v>
      </c>
      <c r="I10" s="257">
        <f>IF(AND('QLD Oct 2021'!M4&gt;0,'QLD Oct 2021'!N4&gt;0),IF($C$5*E10/'QLD Oct 2021'!AQ4&lt;('QLD Oct 2021'!L4+'QLD Oct 2021'!M4),0,IF(($C$5*E10/'QLD Oct 2021'!AQ4-'QLD Oct 2021'!L4+'QLD Oct 2021'!M4)&lt;=('QLD Oct 2021'!L4+'QLD Oct 2021'!M4+'QLD Oct 2021'!N4),((($C$5*E10/'QLD Oct 2021'!AQ4-('QLD Oct 2021'!L4+'QLD Oct 2021'!M4))*'QLD Oct 2021'!Y4/100))*'QLD Oct 2021'!AQ4,('QLD Oct 2021'!N4*'QLD Oct 2021'!Y4/100)*'QLD Oct 2021'!AQ4)),0)</f>
        <v>0</v>
      </c>
      <c r="J10" s="257">
        <f>IF(AND('QLD Oct 2021'!N4&gt;0,'QLD Oct 2021'!O4&gt;0),IF($C$5*E10/'QLD Oct 2021'!AQ4&lt;('QLD Oct 2021'!L4+'QLD Oct 2021'!M4+'QLD Oct 2021'!N4),0,IF(($C$5*E10/'QLD Oct 2021'!AQ4-'QLD Oct 2021'!L4+'QLD Oct 2021'!M4+'QLD Oct 2021'!N4)&lt;=('QLD Oct 2021'!L4+'QLD Oct 2021'!M4+'QLD Oct 2021'!N4+'QLD Oct 2021'!O4),(($C$5*E10/'QLD Oct 2021'!AQ4-('QLD Oct 2021'!L4+'QLD Oct 2021'!M4+'QLD Oct 2021'!N4))*'QLD Oct 2021'!Z4/100)*'QLD Oct 2021'!AQ4,('QLD Oct 2021'!O4*'QLD Oct 2021'!Z4/100)*'QLD Oct 2021'!AQ4)),0)</f>
        <v>0</v>
      </c>
      <c r="K10" s="257">
        <f>IF(AND('QLD Oct 2021'!O4&gt;0,'QLD Oct 2021'!P4&gt;0),IF($C$5*E10/'QLD Oct 2021'!AQ4&lt;('QLD Oct 2021'!L4+'QLD Oct 2021'!M4+'QLD Oct 2021'!N4+'QLD Oct 2021'!O4),0,IF(($C$5*E10/'QLD Oct 2021'!AQ4-'QLD Oct 2021'!L4+'QLD Oct 2021'!M4+'QLD Oct 2021'!N4+'QLD Oct 2021'!O4)&lt;=('QLD Oct 2021'!L4+'QLD Oct 2021'!M4+'QLD Oct 2021'!N4+'QLD Oct 2021'!O4+'QLD Oct 2021'!P4),(($C$5*E10/'QLD Oct 2021'!AQ4-('QLD Oct 2021'!L4+'QLD Oct 2021'!M4+'QLD Oct 2021'!N4+'QLD Oct 2021'!O4))*'QLD Oct 2021'!AA4/100)*'QLD Oct 2021'!AQ4,('QLD Oct 2021'!P4*'QLD Oct 2021'!AA4/100)*'QLD Oct 2021'!AQ4)),0)</f>
        <v>0</v>
      </c>
      <c r="L10" s="257">
        <f>IF(AND('QLD Oct 2021'!P4&gt;0,'QLD Oct 2021'!O4&gt;0),IF(($C$5*E10/'QLD Oct 2021'!AQ4&lt;SUM('QLD Oct 2021'!L4:P4)),(0),($C$5*E10/'QLD Oct 2021'!AQ4-SUM('QLD Oct 2021'!L4:P4))*'QLD Oct 2021'!AB4/100)* 'QLD Oct 2021'!AQ4,IF(AND('QLD Oct 2021'!O4&gt;0,'QLD Oct 2021'!P4=""),IF(($C$5*E10/'QLD Oct 2021'!AQ4&lt; SUM('QLD Oct 2021'!L4:O4)),(0),($C$5*E10/'QLD Oct 2021'!AQ4-SUM('QLD Oct 2021'!L4:O4))*'QLD Oct 2021'!AA4/100)* 'QLD Oct 2021'!AQ4,IF(AND('QLD Oct 2021'!N4&gt;0,'QLD Oct 2021'!O4=""),IF(($C$5*E10/'QLD Oct 2021'!AQ4&lt; SUM('QLD Oct 2021'!L4:N4)),(0),($C$5*E10/'QLD Oct 2021'!AQ4-SUM('QLD Oct 2021'!L4:N4))*'QLD Oct 2021'!Z4/100)* 'QLD Oct 2021'!AQ4,IF(AND('QLD Oct 2021'!M4&gt;0,'QLD Oct 2021'!N4=""),IF(($C$5*E10/'QLD Oct 2021'!AQ4&lt;'QLD Oct 2021'!M4+'QLD Oct 2021'!L4),(0),(($C$5*E10/'QLD Oct 2021'!AQ4-('QLD Oct 2021'!M4+'QLD Oct 2021'!L4))*'QLD Oct 2021'!Y4/100))*'QLD Oct 2021'!AQ4,IF(AND('QLD Oct 2021'!L4&gt;0,'QLD Oct 2021'!M4=""&gt;0),IF(($C$5*E10/'QLD Oct 2021'!AQ4&lt;'QLD Oct 2021'!L4),(0),($C$5*E10/'QLD Oct 2021'!AQ4-'QLD Oct 2021'!L4)*'QLD Oct 2021'!X4/100)*'QLD Oct 2021'!AQ4,0)))))</f>
        <v>0</v>
      </c>
      <c r="M10" s="257">
        <f>IF('QLD Oct 2021'!K4="",($C$5*F10/'QLD Oct 2021'!AR4*'QLD Oct 2021'!AC4/100)*'QLD Oct 2021'!AR4,IF($C$5*F10/'QLD Oct 2021'!AR4&gt;='QLD Oct 2021'!L4,('QLD Oct 2021'!L4*'QLD Oct 2021'!AC4/100)*'QLD Oct 2021'!AR4,($C$5*F10/'QLD Oct 2021'!AR4*'QLD Oct 2021'!AC4/100)*'QLD Oct 2021'!AR4))</f>
        <v>1277.2727272727273</v>
      </c>
      <c r="N10" s="257">
        <f>IF(AND('QLD Oct 2021'!L4&gt;0,'QLD Oct 2021'!M4&gt;0),IF($C$5*F10/'QLD Oct 2021'!AR4&lt;'QLD Oct 2021'!L4,0,IF(($C$5*F10/'QLD Oct 2021'!AR4-'QLD Oct 2021'!L4)&lt;=('QLD Oct 2021'!M4+'QLD Oct 2021'!L4),((($C$5*F10/'QLD Oct 2021'!AR4-'QLD Oct 2021'!L4)*'QLD Oct 2021'!AD4/100))*'QLD Oct 2021'!AR4,((('QLD Oct 2021'!M4)*'QLD Oct 2021'!AD4/100)*'QLD Oct 2021'!AR4))),0)</f>
        <v>0</v>
      </c>
      <c r="O10" s="257">
        <f>IF(AND('QLD Oct 2021'!M4&gt;0,'QLD Oct 2021'!N4&gt;0),IF($C$5*F10/'QLD Oct 2021'!AR4&lt;('QLD Oct 2021'!L4+'QLD Oct 2021'!M4),0,IF(($C$5*F10/'QLD Oct 2021'!AR4-'QLD Oct 2021'!L4+'QLD Oct 2021'!M4)&lt;=('QLD Oct 2021'!L4+'QLD Oct 2021'!M4+'QLD Oct 2021'!N4),((($C$5*F10/'QLD Oct 2021'!AR4-('QLD Oct 2021'!L4+'QLD Oct 2021'!M4))*'QLD Oct 2021'!AE4/100))*'QLD Oct 2021'!AR4,('QLD Oct 2021'!N4*'QLD Oct 2021'!AE4/100)*'QLD Oct 2021'!AR4)),0)</f>
        <v>0</v>
      </c>
      <c r="P10" s="257">
        <f>IF(AND('QLD Oct 2021'!N4&gt;0,'QLD Oct 2021'!O4&gt;0),IF($C$5*F10/'QLD Oct 2021'!AR4&lt;('QLD Oct 2021'!L4+'QLD Oct 2021'!M4+'QLD Oct 2021'!N4),0,IF(($C$5*F10/'QLD Oct 2021'!AR4-'QLD Oct 2021'!L4+'QLD Oct 2021'!M4+'QLD Oct 2021'!N4)&lt;=('QLD Oct 2021'!L4+'QLD Oct 2021'!M4+'QLD Oct 2021'!N4+'QLD Oct 2021'!O4),(($C$5*F10/'QLD Oct 2021'!AR4-('QLD Oct 2021'!L4+'QLD Oct 2021'!M4+'QLD Oct 2021'!N4))*'QLD Oct 2021'!AF4/100)*'QLD Oct 2021'!AR4,('QLD Oct 2021'!O4*'QLD Oct 2021'!AF4/100)*'QLD Oct 2021'!AR4)),0)</f>
        <v>0</v>
      </c>
      <c r="Q10" s="257">
        <f>IF(AND('QLD Oct 2021'!P4&gt;0,'QLD Oct 2021'!P4&gt;0),IF($C$5*F10/'QLD Oct 2021'!AR4&lt;('QLD Oct 2021'!L4+'QLD Oct 2021'!M4+'QLD Oct 2021'!N4+'QLD Oct 2021'!O4),0,IF(($C$5*F10/'QLD Oct 2021'!AR4-'QLD Oct 2021'!L4+'QLD Oct 2021'!M4+'QLD Oct 2021'!N4+'QLD Oct 2021'!O4)&lt;=('QLD Oct 2021'!L4+'QLD Oct 2021'!M4+'QLD Oct 2021'!N4+'QLD Oct 2021'!O4+'QLD Oct 2021'!P4),(($C$5*F10/'QLD Oct 2021'!AR4-('QLD Oct 2021'!L4+'QLD Oct 2021'!M4+'QLD Oct 2021'!N4+'QLD Oct 2021'!O4))*'QLD Oct 2021'!AG4/100)*'QLD Oct 2021'!AR4,('QLD Oct 2021'!P4*'QLD Oct 2021'!AG4/100)*'QLD Oct 2021'!AR4)),0)</f>
        <v>0</v>
      </c>
      <c r="R10" s="257">
        <f>IF(AND('QLD Oct 2021'!P4&gt;0,'QLD Oct 2021'!O4&gt;0),IF(($C$5*F10/'QLD Oct 2021'!AR4&lt;SUM('QLD Oct 2021'!L4:P4)),(0),($C$5*F10/'QLD Oct 2021'!AR4-SUM('QLD Oct 2021'!L4:P4))*'QLD Oct 2021'!AB4/100)* 'QLD Oct 2021'!AR4,IF(AND('QLD Oct 2021'!O4&gt;0,'QLD Oct 2021'!P4=""),IF(($C$5*F10/'QLD Oct 2021'!AR4&lt; SUM('QLD Oct 2021'!L4:O4)),(0),($C$5*F10/'QLD Oct 2021'!AR4-SUM('QLD Oct 2021'!L4:O4))*'QLD Oct 2021'!AG4/100)* 'QLD Oct 2021'!AR4,IF(AND('QLD Oct 2021'!N4&gt;0,'QLD Oct 2021'!O4=""),IF(($C$5*F10/'QLD Oct 2021'!AR4&lt; SUM('QLD Oct 2021'!L4:N4)),(0),($C$5*F10/'QLD Oct 2021'!AR4-SUM('QLD Oct 2021'!L4:N4))*'QLD Oct 2021'!AF4/100)* 'QLD Oct 2021'!AR4,IF(AND('QLD Oct 2021'!M4&gt;0,'QLD Oct 2021'!N4=""),IF(($C$5*F10/'QLD Oct 2021'!AR4&lt;'QLD Oct 2021'!M4+'QLD Oct 2021'!L4),(0),(($C$5*F10/'QLD Oct 2021'!AR4-('QLD Oct 2021'!M4+'QLD Oct 2021'!L4))*'QLD Oct 2021'!AE4/100))*'QLD Oct 2021'!AR4,IF(AND('QLD Oct 2021'!L4&gt;0,'QLD Oct 2021'!M4=""&gt;0),IF(($C$5*F10/'QLD Oct 2021'!AR4&lt;'QLD Oct 2021'!L4),(0),($C$5*F10/'QLD Oct 2021'!AR4-'QLD Oct 2021'!L4)*'QLD Oct 2021'!AD4/100)*'QLD Oct 2021'!AR4,0)))))</f>
        <v>0</v>
      </c>
      <c r="S10" s="168">
        <f t="shared" si="4"/>
        <v>2554.5454545454545</v>
      </c>
      <c r="T10" s="170">
        <f t="shared" si="5"/>
        <v>2974.2954545454545</v>
      </c>
      <c r="U10" s="259">
        <f t="shared" si="6"/>
        <v>3271.7250000000004</v>
      </c>
      <c r="V10" s="63">
        <f>'QLD Oct 2021'!AT4</f>
        <v>0</v>
      </c>
      <c r="W10" s="63">
        <f>'QLD Oct 2021'!AU4</f>
        <v>0</v>
      </c>
      <c r="X10" s="63">
        <f>'QLD Oct 2021'!AV4</f>
        <v>0</v>
      </c>
      <c r="Y10" s="63">
        <f>'QLD Oct 2021'!AW4</f>
        <v>0</v>
      </c>
      <c r="Z10" s="260" t="str">
        <f t="shared" si="7"/>
        <v>No discount</v>
      </c>
      <c r="AA10" s="260" t="str">
        <f t="shared" si="8"/>
        <v>Inclusive</v>
      </c>
      <c r="AB10" s="170">
        <f t="shared" si="0"/>
        <v>2974.2954545454545</v>
      </c>
      <c r="AC10" s="170">
        <f t="shared" si="1"/>
        <v>2974.2954545454545</v>
      </c>
      <c r="AD10" s="259">
        <f t="shared" si="2"/>
        <v>3271.7250000000004</v>
      </c>
      <c r="AE10" s="259">
        <f t="shared" si="2"/>
        <v>3271.7250000000004</v>
      </c>
      <c r="AF10" s="261">
        <f>'QLD Oct 2021'!BF4</f>
        <v>0</v>
      </c>
      <c r="AG10" s="104" t="str">
        <f>'QLD Oct 2021'!BG4</f>
        <v>n</v>
      </c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</row>
    <row r="11" spans="1:48" ht="20" customHeight="1" x14ac:dyDescent="0.2">
      <c r="A11" s="314"/>
      <c r="B11" s="179" t="str">
        <f>'QLD Oct 2021'!F5</f>
        <v>Covau</v>
      </c>
      <c r="C11" s="179" t="str">
        <f>'QLD Oct 2021'!G5</f>
        <v>Freedom</v>
      </c>
      <c r="D11" s="257">
        <f>365*'QLD Oct 2021'!H5/100</f>
        <v>409.72909090909087</v>
      </c>
      <c r="E11" s="258">
        <f>IF('QLD Oct 2021'!AQ5=3,0.5,IF('QLD Oct 2021'!AQ5=2,0.33,0))</f>
        <v>0.5</v>
      </c>
      <c r="F11" s="258">
        <f t="shared" si="3"/>
        <v>0.5</v>
      </c>
      <c r="G11" s="257">
        <f>IF('QLD Oct 2021'!K5="",($C$5*E11/'QLD Oct 2021'!AQ5*'QLD Oct 2021'!W5/100)*'QLD Oct 2021'!AQ5,IF($C$5*E11/'QLD Oct 2021'!AQ5&gt;='QLD Oct 2021'!L5,('QLD Oct 2021'!L5*'QLD Oct 2021'!W5/100)*'QLD Oct 2021'!AQ5,($C$5*E11/'QLD Oct 2021'!AQ5*'QLD Oct 2021'!W5/100)*'QLD Oct 2021'!AQ5))</f>
        <v>1786.3636363636365</v>
      </c>
      <c r="H11" s="257">
        <f>IF(AND('QLD Oct 2021'!L5&gt;0,'QLD Oct 2021'!M5&gt;0),IF($C$5*E11/'QLD Oct 2021'!AQ5&lt;'QLD Oct 2021'!L5,0,IF(($C$5*E11/'QLD Oct 2021'!AQ5-'QLD Oct 2021'!L5)&lt;=('QLD Oct 2021'!M5+'QLD Oct 2021'!L5),((($C$5*E11/'QLD Oct 2021'!AQ5-'QLD Oct 2021'!L5)*'QLD Oct 2021'!X5/100))*'QLD Oct 2021'!AQ5,((('QLD Oct 2021'!M5)*'QLD Oct 2021'!X5/100)*'QLD Oct 2021'!AQ5))),0)</f>
        <v>0</v>
      </c>
      <c r="I11" s="257">
        <f>IF(AND('QLD Oct 2021'!M5&gt;0,'QLD Oct 2021'!N5&gt;0),IF($C$5*E11/'QLD Oct 2021'!AQ5&lt;('QLD Oct 2021'!L5+'QLD Oct 2021'!M5),0,IF(($C$5*E11/'QLD Oct 2021'!AQ5-'QLD Oct 2021'!L5+'QLD Oct 2021'!M5)&lt;=('QLD Oct 2021'!L5+'QLD Oct 2021'!M5+'QLD Oct 2021'!N5),((($C$5*E11/'QLD Oct 2021'!AQ5-('QLD Oct 2021'!L5+'QLD Oct 2021'!M5))*'QLD Oct 2021'!Y5/100))*'QLD Oct 2021'!AQ5,('QLD Oct 2021'!N5*'QLD Oct 2021'!Y5/100)*'QLD Oct 2021'!AQ5)),0)</f>
        <v>0</v>
      </c>
      <c r="J11" s="257">
        <f>IF(AND('QLD Oct 2021'!N5&gt;0,'QLD Oct 2021'!O5&gt;0),IF($C$5*E11/'QLD Oct 2021'!AQ5&lt;('QLD Oct 2021'!L5+'QLD Oct 2021'!M5+'QLD Oct 2021'!N5),0,IF(($C$5*E11/'QLD Oct 2021'!AQ5-'QLD Oct 2021'!L5+'QLD Oct 2021'!M5+'QLD Oct 2021'!N5)&lt;=('QLD Oct 2021'!L5+'QLD Oct 2021'!M5+'QLD Oct 2021'!N5+'QLD Oct 2021'!O5),(($C$5*E11/'QLD Oct 2021'!AQ5-('QLD Oct 2021'!L5+'QLD Oct 2021'!M5+'QLD Oct 2021'!N5))*'QLD Oct 2021'!Z5/100)*'QLD Oct 2021'!AQ5,('QLD Oct 2021'!O5*'QLD Oct 2021'!Z5/100)*'QLD Oct 2021'!AQ5)),0)</f>
        <v>0</v>
      </c>
      <c r="K11" s="257">
        <f>IF(AND('QLD Oct 2021'!O5&gt;0,'QLD Oct 2021'!P5&gt;0),IF($C$5*E11/'QLD Oct 2021'!AQ5&lt;('QLD Oct 2021'!L5+'QLD Oct 2021'!M5+'QLD Oct 2021'!N5+'QLD Oct 2021'!O5),0,IF(($C$5*E11/'QLD Oct 2021'!AQ5-'QLD Oct 2021'!L5+'QLD Oct 2021'!M5+'QLD Oct 2021'!N5+'QLD Oct 2021'!O5)&lt;=('QLD Oct 2021'!L5+'QLD Oct 2021'!M5+'QLD Oct 2021'!N5+'QLD Oct 2021'!O5+'QLD Oct 2021'!P5),(($C$5*E11/'QLD Oct 2021'!AQ5-('QLD Oct 2021'!L5+'QLD Oct 2021'!M5+'QLD Oct 2021'!N5+'QLD Oct 2021'!O5))*'QLD Oct 2021'!AA5/100)*'QLD Oct 2021'!AQ5,('QLD Oct 2021'!P5*'QLD Oct 2021'!AA5/100)*'QLD Oct 2021'!AQ5)),0)</f>
        <v>0</v>
      </c>
      <c r="L11" s="257">
        <f>IF(AND('QLD Oct 2021'!P5&gt;0,'QLD Oct 2021'!O5&gt;0),IF(($C$5*E11/'QLD Oct 2021'!AQ5&lt;SUM('QLD Oct 2021'!L5:P5)),(0),($C$5*E11/'QLD Oct 2021'!AQ5-SUM('QLD Oct 2021'!L5:P5))*'QLD Oct 2021'!AB5/100)* 'QLD Oct 2021'!AQ5,IF(AND('QLD Oct 2021'!O5&gt;0,'QLD Oct 2021'!P5=""),IF(($C$5*E11/'QLD Oct 2021'!AQ5&lt; SUM('QLD Oct 2021'!L5:O5)),(0),($C$5*E11/'QLD Oct 2021'!AQ5-SUM('QLD Oct 2021'!L5:O5))*'QLD Oct 2021'!AA5/100)* 'QLD Oct 2021'!AQ5,IF(AND('QLD Oct 2021'!N5&gt;0,'QLD Oct 2021'!O5=""),IF(($C$5*E11/'QLD Oct 2021'!AQ5&lt; SUM('QLD Oct 2021'!L5:N5)),(0),($C$5*E11/'QLD Oct 2021'!AQ5-SUM('QLD Oct 2021'!L5:N5))*'QLD Oct 2021'!Z5/100)* 'QLD Oct 2021'!AQ5,IF(AND('QLD Oct 2021'!M5&gt;0,'QLD Oct 2021'!N5=""),IF(($C$5*E11/'QLD Oct 2021'!AQ5&lt;'QLD Oct 2021'!M5+'QLD Oct 2021'!L5),(0),(($C$5*E11/'QLD Oct 2021'!AQ5-('QLD Oct 2021'!M5+'QLD Oct 2021'!L5))*'QLD Oct 2021'!Y5/100))*'QLD Oct 2021'!AQ5,IF(AND('QLD Oct 2021'!L5&gt;0,'QLD Oct 2021'!M5=""&gt;0),IF(($C$5*E11/'QLD Oct 2021'!AQ5&lt;'QLD Oct 2021'!L5),(0),($C$5*E11/'QLD Oct 2021'!AQ5-'QLD Oct 2021'!L5)*'QLD Oct 2021'!X5/100)*'QLD Oct 2021'!AQ5,0)))))</f>
        <v>0</v>
      </c>
      <c r="M11" s="257">
        <f>IF('QLD Oct 2021'!K5="",($C$5*F11/'QLD Oct 2021'!AR5*'QLD Oct 2021'!AC5/100)*'QLD Oct 2021'!AR5,IF($C$5*F11/'QLD Oct 2021'!AR5&gt;='QLD Oct 2021'!L5,('QLD Oct 2021'!L5*'QLD Oct 2021'!AC5/100)*'QLD Oct 2021'!AR5,($C$5*F11/'QLD Oct 2021'!AR5*'QLD Oct 2021'!AC5/100)*'QLD Oct 2021'!AR5))</f>
        <v>1786.3636363636365</v>
      </c>
      <c r="N11" s="257">
        <f>IF(AND('QLD Oct 2021'!L5&gt;0,'QLD Oct 2021'!M5&gt;0),IF($C$5*F11/'QLD Oct 2021'!AR5&lt;'QLD Oct 2021'!L5,0,IF(($C$5*F11/'QLD Oct 2021'!AR5-'QLD Oct 2021'!L5)&lt;=('QLD Oct 2021'!M5+'QLD Oct 2021'!L5),((($C$5*F11/'QLD Oct 2021'!AR5-'QLD Oct 2021'!L5)*'QLD Oct 2021'!AD5/100))*'QLD Oct 2021'!AR5,((('QLD Oct 2021'!M5)*'QLD Oct 2021'!AD5/100)*'QLD Oct 2021'!AR5))),0)</f>
        <v>0</v>
      </c>
      <c r="O11" s="257">
        <f>IF(AND('QLD Oct 2021'!M5&gt;0,'QLD Oct 2021'!N5&gt;0),IF($C$5*F11/'QLD Oct 2021'!AR5&lt;('QLD Oct 2021'!L5+'QLD Oct 2021'!M5),0,IF(($C$5*F11/'QLD Oct 2021'!AR5-'QLD Oct 2021'!L5+'QLD Oct 2021'!M5)&lt;=('QLD Oct 2021'!L5+'QLD Oct 2021'!M5+'QLD Oct 2021'!N5),((($C$5*F11/'QLD Oct 2021'!AR5-('QLD Oct 2021'!L5+'QLD Oct 2021'!M5))*'QLD Oct 2021'!AE5/100))*'QLD Oct 2021'!AR5,('QLD Oct 2021'!N5*'QLD Oct 2021'!AE5/100)*'QLD Oct 2021'!AR5)),0)</f>
        <v>0</v>
      </c>
      <c r="P11" s="257">
        <f>IF(AND('QLD Oct 2021'!N5&gt;0,'QLD Oct 2021'!O5&gt;0),IF($C$5*F11/'QLD Oct 2021'!AR5&lt;('QLD Oct 2021'!L5+'QLD Oct 2021'!M5+'QLD Oct 2021'!N5),0,IF(($C$5*F11/'QLD Oct 2021'!AR5-'QLD Oct 2021'!L5+'QLD Oct 2021'!M5+'QLD Oct 2021'!N5)&lt;=('QLD Oct 2021'!L5+'QLD Oct 2021'!M5+'QLD Oct 2021'!N5+'QLD Oct 2021'!O5),(($C$5*F11/'QLD Oct 2021'!AR5-('QLD Oct 2021'!L5+'QLD Oct 2021'!M5+'QLD Oct 2021'!N5))*'QLD Oct 2021'!AF5/100)*'QLD Oct 2021'!AR5,('QLD Oct 2021'!O5*'QLD Oct 2021'!AF5/100)*'QLD Oct 2021'!AR5)),0)</f>
        <v>0</v>
      </c>
      <c r="Q11" s="257">
        <f>IF(AND('QLD Oct 2021'!P5&gt;0,'QLD Oct 2021'!P5&gt;0),IF($C$5*F11/'QLD Oct 2021'!AR5&lt;('QLD Oct 2021'!L5+'QLD Oct 2021'!M5+'QLD Oct 2021'!N5+'QLD Oct 2021'!O5),0,IF(($C$5*F11/'QLD Oct 2021'!AR5-'QLD Oct 2021'!L5+'QLD Oct 2021'!M5+'QLD Oct 2021'!N5+'QLD Oct 2021'!O5)&lt;=('QLD Oct 2021'!L5+'QLD Oct 2021'!M5+'QLD Oct 2021'!N5+'QLD Oct 2021'!O5+'QLD Oct 2021'!P5),(($C$5*F11/'QLD Oct 2021'!AR5-('QLD Oct 2021'!L5+'QLD Oct 2021'!M5+'QLD Oct 2021'!N5+'QLD Oct 2021'!O5))*'QLD Oct 2021'!AG5/100)*'QLD Oct 2021'!AR5,('QLD Oct 2021'!P5*'QLD Oct 2021'!AG5/100)*'QLD Oct 2021'!AR5)),0)</f>
        <v>0</v>
      </c>
      <c r="R11" s="257">
        <f>IF(AND('QLD Oct 2021'!P5&gt;0,'QLD Oct 2021'!O5&gt;0),IF(($C$5*F11/'QLD Oct 2021'!AR5&lt;SUM('QLD Oct 2021'!L5:P5)),(0),($C$5*F11/'QLD Oct 2021'!AR5-SUM('QLD Oct 2021'!L5:P5))*'QLD Oct 2021'!AB5/100)* 'QLD Oct 2021'!AR5,IF(AND('QLD Oct 2021'!O5&gt;0,'QLD Oct 2021'!P5=""),IF(($C$5*F11/'QLD Oct 2021'!AR5&lt; SUM('QLD Oct 2021'!L5:O5)),(0),($C$5*F11/'QLD Oct 2021'!AR5-SUM('QLD Oct 2021'!L5:O5))*'QLD Oct 2021'!AG5/100)* 'QLD Oct 2021'!AR5,IF(AND('QLD Oct 2021'!N5&gt;0,'QLD Oct 2021'!O5=""),IF(($C$5*F11/'QLD Oct 2021'!AR5&lt; SUM('QLD Oct 2021'!L5:N5)),(0),($C$5*F11/'QLD Oct 2021'!AR5-SUM('QLD Oct 2021'!L5:N5))*'QLD Oct 2021'!AF5/100)* 'QLD Oct 2021'!AR5,IF(AND('QLD Oct 2021'!M5&gt;0,'QLD Oct 2021'!N5=""),IF(($C$5*F11/'QLD Oct 2021'!AR5&lt;'QLD Oct 2021'!M5+'QLD Oct 2021'!L5),(0),(($C$5*F11/'QLD Oct 2021'!AR5-('QLD Oct 2021'!M5+'QLD Oct 2021'!L5))*'QLD Oct 2021'!AE5/100))*'QLD Oct 2021'!AR5,IF(AND('QLD Oct 2021'!L5&gt;0,'QLD Oct 2021'!M5=""&gt;0),IF(($C$5*F11/'QLD Oct 2021'!AR5&lt;'QLD Oct 2021'!L5),(0),($C$5*F11/'QLD Oct 2021'!AR5-'QLD Oct 2021'!L5)*'QLD Oct 2021'!AD5/100)*'QLD Oct 2021'!AR5,0)))))</f>
        <v>0</v>
      </c>
      <c r="S11" s="168">
        <f t="shared" ref="S11" si="9">SUM(G11:R11)</f>
        <v>3572.727272727273</v>
      </c>
      <c r="T11" s="170">
        <f t="shared" si="5"/>
        <v>3982.4563636363637</v>
      </c>
      <c r="U11" s="259">
        <f t="shared" si="6"/>
        <v>4380.7020000000002</v>
      </c>
      <c r="V11" s="63">
        <f>'QLD Oct 2021'!AT5</f>
        <v>0</v>
      </c>
      <c r="W11" s="63">
        <f>'QLD Oct 2021'!AU5</f>
        <v>15</v>
      </c>
      <c r="X11" s="63">
        <f>'QLD Oct 2021'!AV5</f>
        <v>0</v>
      </c>
      <c r="Y11" s="63">
        <f>'QLD Oct 2021'!AW5</f>
        <v>0</v>
      </c>
      <c r="Z11" s="260" t="str">
        <f t="shared" si="7"/>
        <v>Guaranteed off usage</v>
      </c>
      <c r="AA11" s="260" t="str">
        <f t="shared" si="8"/>
        <v>Exclusive</v>
      </c>
      <c r="AB11" s="170">
        <f t="shared" si="0"/>
        <v>3446.5472727272727</v>
      </c>
      <c r="AC11" s="170">
        <f t="shared" si="1"/>
        <v>3446.5472727272727</v>
      </c>
      <c r="AD11" s="259">
        <f t="shared" si="2"/>
        <v>3791.2020000000002</v>
      </c>
      <c r="AE11" s="259">
        <f t="shared" si="2"/>
        <v>3791.2020000000002</v>
      </c>
      <c r="AF11" s="261">
        <f>'QLD Oct 2021'!BF5</f>
        <v>0</v>
      </c>
      <c r="AG11" s="104" t="str">
        <f>'QLD Oct 2021'!BG5</f>
        <v>n</v>
      </c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</row>
    <row r="12" spans="1:48" ht="20" customHeight="1" x14ac:dyDescent="0.2">
      <c r="A12" s="314"/>
      <c r="B12" s="179" t="str">
        <f>'QLD Oct 2021'!F6</f>
        <v>Alinta Energy</v>
      </c>
      <c r="C12" s="179" t="str">
        <f>'QLD Oct 2021'!G6</f>
        <v>Business Deal</v>
      </c>
      <c r="D12" s="257">
        <f>365*'QLD Oct 2021'!H6/100</f>
        <v>430.7</v>
      </c>
      <c r="E12" s="258">
        <f>IF('QLD Oct 2021'!AQ6=3,0.5,IF('QLD Oct 2021'!AQ6=2,0.33,0))</f>
        <v>0.5</v>
      </c>
      <c r="F12" s="258">
        <f t="shared" si="3"/>
        <v>0.5</v>
      </c>
      <c r="G12" s="257">
        <f>IF('QLD Oct 2021'!K6="",($C$5*E12/'QLD Oct 2021'!AQ6*'QLD Oct 2021'!W6/100)*'QLD Oct 2021'!AQ6,IF($C$5*E12/'QLD Oct 2021'!AQ6&gt;='QLD Oct 2021'!L6,('QLD Oct 2021'!L6*'QLD Oct 2021'!W6/100)*'QLD Oct 2021'!AQ6,($C$5*E12/'QLD Oct 2021'!AQ6*'QLD Oct 2021'!W6/100)*'QLD Oct 2021'!AQ6))</f>
        <v>1200</v>
      </c>
      <c r="H12" s="257">
        <f>IF(AND('QLD Oct 2021'!L6&gt;0,'QLD Oct 2021'!M6&gt;0),IF($C$5*E12/'QLD Oct 2021'!AQ6&lt;'QLD Oct 2021'!L6,0,IF(($C$5*E12/'QLD Oct 2021'!AQ6-'QLD Oct 2021'!L6)&lt;=('QLD Oct 2021'!M6+'QLD Oct 2021'!L6),((($C$5*E12/'QLD Oct 2021'!AQ6-'QLD Oct 2021'!L6)*'QLD Oct 2021'!X6/100))*'QLD Oct 2021'!AQ6,((('QLD Oct 2021'!M6)*'QLD Oct 2021'!X6/100)*'QLD Oct 2021'!AQ6))),0)</f>
        <v>0</v>
      </c>
      <c r="I12" s="257">
        <f>IF(AND('QLD Oct 2021'!M6&gt;0,'QLD Oct 2021'!N6&gt;0),IF($C$5*E12/'QLD Oct 2021'!AQ6&lt;('QLD Oct 2021'!L6+'QLD Oct 2021'!M6),0,IF(($C$5*E12/'QLD Oct 2021'!AQ6-'QLD Oct 2021'!L6+'QLD Oct 2021'!M6)&lt;=('QLD Oct 2021'!L6+'QLD Oct 2021'!M6+'QLD Oct 2021'!N6),((($C$5*E12/'QLD Oct 2021'!AQ6-('QLD Oct 2021'!L6+'QLD Oct 2021'!M6))*'QLD Oct 2021'!Y6/100))*'QLD Oct 2021'!AQ6,('QLD Oct 2021'!N6*'QLD Oct 2021'!Y6/100)*'QLD Oct 2021'!AQ6)),0)</f>
        <v>0</v>
      </c>
      <c r="J12" s="257">
        <f>IF(AND('QLD Oct 2021'!N6&gt;0,'QLD Oct 2021'!O6&gt;0),IF($C$5*E12/'QLD Oct 2021'!AQ6&lt;('QLD Oct 2021'!L6+'QLD Oct 2021'!M6+'QLD Oct 2021'!N6),0,IF(($C$5*E12/'QLD Oct 2021'!AQ6-'QLD Oct 2021'!L6+'QLD Oct 2021'!M6+'QLD Oct 2021'!N6)&lt;=('QLD Oct 2021'!L6+'QLD Oct 2021'!M6+'QLD Oct 2021'!N6+'QLD Oct 2021'!O6),(($C$5*E12/'QLD Oct 2021'!AQ6-('QLD Oct 2021'!L6+'QLD Oct 2021'!M6+'QLD Oct 2021'!N6))*'QLD Oct 2021'!Z6/100)*'QLD Oct 2021'!AQ6,('QLD Oct 2021'!O6*'QLD Oct 2021'!Z6/100)*'QLD Oct 2021'!AQ6)),0)</f>
        <v>0</v>
      </c>
      <c r="K12" s="257">
        <f>IF(AND('QLD Oct 2021'!O6&gt;0,'QLD Oct 2021'!P6&gt;0),IF($C$5*E12/'QLD Oct 2021'!AQ6&lt;('QLD Oct 2021'!L6+'QLD Oct 2021'!M6+'QLD Oct 2021'!N6+'QLD Oct 2021'!O6),0,IF(($C$5*E12/'QLD Oct 2021'!AQ6-'QLD Oct 2021'!L6+'QLD Oct 2021'!M6+'QLD Oct 2021'!N6+'QLD Oct 2021'!O6)&lt;=('QLD Oct 2021'!L6+'QLD Oct 2021'!M6+'QLD Oct 2021'!N6+'QLD Oct 2021'!O6+'QLD Oct 2021'!P6),(($C$5*E12/'QLD Oct 2021'!AQ6-('QLD Oct 2021'!L6+'QLD Oct 2021'!M6+'QLD Oct 2021'!N6+'QLD Oct 2021'!O6))*'QLD Oct 2021'!AA6/100)*'QLD Oct 2021'!AQ6,('QLD Oct 2021'!P6*'QLD Oct 2021'!AA6/100)*'QLD Oct 2021'!AQ6)),0)</f>
        <v>0</v>
      </c>
      <c r="L12" s="257">
        <f>IF(AND('QLD Oct 2021'!P6&gt;0,'QLD Oct 2021'!O6&gt;0),IF(($C$5*E12/'QLD Oct 2021'!AQ6&lt;SUM('QLD Oct 2021'!L6:P6)),(0),($C$5*E12/'QLD Oct 2021'!AQ6-SUM('QLD Oct 2021'!L6:P6))*'QLD Oct 2021'!AB6/100)* 'QLD Oct 2021'!AQ6,IF(AND('QLD Oct 2021'!O6&gt;0,'QLD Oct 2021'!P6=""),IF(($C$5*E12/'QLD Oct 2021'!AQ6&lt; SUM('QLD Oct 2021'!L6:O6)),(0),($C$5*E12/'QLD Oct 2021'!AQ6-SUM('QLD Oct 2021'!L6:O6))*'QLD Oct 2021'!AA6/100)* 'QLD Oct 2021'!AQ6,IF(AND('QLD Oct 2021'!N6&gt;0,'QLD Oct 2021'!O6=""),IF(($C$5*E12/'QLD Oct 2021'!AQ6&lt; SUM('QLD Oct 2021'!L6:N6)),(0),($C$5*E12/'QLD Oct 2021'!AQ6-SUM('QLD Oct 2021'!L6:N6))*'QLD Oct 2021'!Z6/100)* 'QLD Oct 2021'!AQ6,IF(AND('QLD Oct 2021'!M6&gt;0,'QLD Oct 2021'!N6=""),IF(($C$5*E12/'QLD Oct 2021'!AQ6&lt;'QLD Oct 2021'!M6+'QLD Oct 2021'!L6),(0),(($C$5*E12/'QLD Oct 2021'!AQ6-('QLD Oct 2021'!M6+'QLD Oct 2021'!L6))*'QLD Oct 2021'!Y6/100))*'QLD Oct 2021'!AQ6,IF(AND('QLD Oct 2021'!L6&gt;0,'QLD Oct 2021'!M6=""&gt;0),IF(($C$5*E12/'QLD Oct 2021'!AQ6&lt;'QLD Oct 2021'!L6),(0),($C$5*E12/'QLD Oct 2021'!AQ6-'QLD Oct 2021'!L6)*'QLD Oct 2021'!X6/100)*'QLD Oct 2021'!AQ6,0)))))</f>
        <v>0</v>
      </c>
      <c r="M12" s="257">
        <f>IF('QLD Oct 2021'!K6="",($C$5*F12/'QLD Oct 2021'!AR6*'QLD Oct 2021'!AC6/100)*'QLD Oct 2021'!AR6,IF($C$5*F12/'QLD Oct 2021'!AR6&gt;='QLD Oct 2021'!L6,('QLD Oct 2021'!L6*'QLD Oct 2021'!AC6/100)*'QLD Oct 2021'!AR6,($C$5*F12/'QLD Oct 2021'!AR6*'QLD Oct 2021'!AC6/100)*'QLD Oct 2021'!AR6))</f>
        <v>1200</v>
      </c>
      <c r="N12" s="257">
        <f>IF(AND('QLD Oct 2021'!L6&gt;0,'QLD Oct 2021'!M6&gt;0),IF($C$5*F12/'QLD Oct 2021'!AR6&lt;'QLD Oct 2021'!L6,0,IF(($C$5*F12/'QLD Oct 2021'!AR6-'QLD Oct 2021'!L6)&lt;=('QLD Oct 2021'!M6+'QLD Oct 2021'!L6),((($C$5*F12/'QLD Oct 2021'!AR6-'QLD Oct 2021'!L6)*'QLD Oct 2021'!AD6/100))*'QLD Oct 2021'!AR6,((('QLD Oct 2021'!M6)*'QLD Oct 2021'!AD6/100)*'QLD Oct 2021'!AR6))),0)</f>
        <v>0</v>
      </c>
      <c r="O12" s="257">
        <f>IF(AND('QLD Oct 2021'!M6&gt;0,'QLD Oct 2021'!N6&gt;0),IF($C$5*F12/'QLD Oct 2021'!AR6&lt;('QLD Oct 2021'!L6+'QLD Oct 2021'!M6),0,IF(($C$5*F12/'QLD Oct 2021'!AR6-'QLD Oct 2021'!L6+'QLD Oct 2021'!M6)&lt;=('QLD Oct 2021'!L6+'QLD Oct 2021'!M6+'QLD Oct 2021'!N6),((($C$5*F12/'QLD Oct 2021'!AR6-('QLD Oct 2021'!L6+'QLD Oct 2021'!M6))*'QLD Oct 2021'!AE6/100))*'QLD Oct 2021'!AR6,('QLD Oct 2021'!N6*'QLD Oct 2021'!AE6/100)*'QLD Oct 2021'!AR6)),0)</f>
        <v>0</v>
      </c>
      <c r="P12" s="257">
        <f>IF(AND('QLD Oct 2021'!N6&gt;0,'QLD Oct 2021'!O6&gt;0),IF($C$5*F12/'QLD Oct 2021'!AR6&lt;('QLD Oct 2021'!L6+'QLD Oct 2021'!M6+'QLD Oct 2021'!N6),0,IF(($C$5*F12/'QLD Oct 2021'!AR6-'QLD Oct 2021'!L6+'QLD Oct 2021'!M6+'QLD Oct 2021'!N6)&lt;=('QLD Oct 2021'!L6+'QLD Oct 2021'!M6+'QLD Oct 2021'!N6+'QLD Oct 2021'!O6),(($C$5*F12/'QLD Oct 2021'!AR6-('QLD Oct 2021'!L6+'QLD Oct 2021'!M6+'QLD Oct 2021'!N6))*'QLD Oct 2021'!AF6/100)*'QLD Oct 2021'!AR6,('QLD Oct 2021'!O6*'QLD Oct 2021'!AF6/100)*'QLD Oct 2021'!AR6)),0)</f>
        <v>0</v>
      </c>
      <c r="Q12" s="257">
        <f>IF(AND('QLD Oct 2021'!P6&gt;0,'QLD Oct 2021'!P6&gt;0),IF($C$5*F12/'QLD Oct 2021'!AR6&lt;('QLD Oct 2021'!L6+'QLD Oct 2021'!M6+'QLD Oct 2021'!N6+'QLD Oct 2021'!O6),0,IF(($C$5*F12/'QLD Oct 2021'!AR6-'QLD Oct 2021'!L6+'QLD Oct 2021'!M6+'QLD Oct 2021'!N6+'QLD Oct 2021'!O6)&lt;=('QLD Oct 2021'!L6+'QLD Oct 2021'!M6+'QLD Oct 2021'!N6+'QLD Oct 2021'!O6+'QLD Oct 2021'!P6),(($C$5*F12/'QLD Oct 2021'!AR6-('QLD Oct 2021'!L6+'QLD Oct 2021'!M6+'QLD Oct 2021'!N6+'QLD Oct 2021'!O6))*'QLD Oct 2021'!AG6/100)*'QLD Oct 2021'!AR6,('QLD Oct 2021'!P6*'QLD Oct 2021'!AG6/100)*'QLD Oct 2021'!AR6)),0)</f>
        <v>0</v>
      </c>
      <c r="R12" s="257">
        <f>IF(AND('QLD Oct 2021'!P6&gt;0,'QLD Oct 2021'!O6&gt;0),IF(($C$5*F12/'QLD Oct 2021'!AR6&lt;SUM('QLD Oct 2021'!L6:P6)),(0),($C$5*F12/'QLD Oct 2021'!AR6-SUM('QLD Oct 2021'!L6:P6))*'QLD Oct 2021'!AB6/100)* 'QLD Oct 2021'!AR6,IF(AND('QLD Oct 2021'!O6&gt;0,'QLD Oct 2021'!P6=""),IF(($C$5*F12/'QLD Oct 2021'!AR6&lt; SUM('QLD Oct 2021'!L6:O6)),(0),($C$5*F12/'QLD Oct 2021'!AR6-SUM('QLD Oct 2021'!L6:O6))*'QLD Oct 2021'!AG6/100)* 'QLD Oct 2021'!AR6,IF(AND('QLD Oct 2021'!N6&gt;0,'QLD Oct 2021'!O6=""),IF(($C$5*F12/'QLD Oct 2021'!AR6&lt; SUM('QLD Oct 2021'!L6:N6)),(0),($C$5*F12/'QLD Oct 2021'!AR6-SUM('QLD Oct 2021'!L6:N6))*'QLD Oct 2021'!AF6/100)* 'QLD Oct 2021'!AR6,IF(AND('QLD Oct 2021'!M6&gt;0,'QLD Oct 2021'!N6=""),IF(($C$5*F12/'QLD Oct 2021'!AR6&lt;'QLD Oct 2021'!M6+'QLD Oct 2021'!L6),(0),(($C$5*F12/'QLD Oct 2021'!AR6-('QLD Oct 2021'!M6+'QLD Oct 2021'!L6))*'QLD Oct 2021'!AE6/100))*'QLD Oct 2021'!AR6,IF(AND('QLD Oct 2021'!L6&gt;0,'QLD Oct 2021'!M6=""&gt;0),IF(($C$5*F12/'QLD Oct 2021'!AR6&lt;'QLD Oct 2021'!L6),(0),($C$5*F12/'QLD Oct 2021'!AR6-'QLD Oct 2021'!L6)*'QLD Oct 2021'!AD6/100)*'QLD Oct 2021'!AR6,0)))))</f>
        <v>0</v>
      </c>
      <c r="S12" s="168">
        <f t="shared" ref="S12" si="10">SUM(G12:R12)</f>
        <v>2400</v>
      </c>
      <c r="T12" s="170">
        <f t="shared" si="5"/>
        <v>2830.7</v>
      </c>
      <c r="U12" s="259">
        <f t="shared" si="6"/>
        <v>3113.77</v>
      </c>
      <c r="V12" s="63">
        <f>'QLD Oct 2021'!AT6</f>
        <v>0</v>
      </c>
      <c r="W12" s="63">
        <f>'QLD Oct 2021'!AU6</f>
        <v>0</v>
      </c>
      <c r="X12" s="63">
        <f>'QLD Oct 2021'!AV6</f>
        <v>0</v>
      </c>
      <c r="Y12" s="63">
        <f>'QLD Oct 2021'!AW6</f>
        <v>0</v>
      </c>
      <c r="Z12" s="260" t="str">
        <f t="shared" si="7"/>
        <v>No discount</v>
      </c>
      <c r="AA12" s="260" t="str">
        <f t="shared" si="8"/>
        <v>Exclusive</v>
      </c>
      <c r="AB12" s="170">
        <f t="shared" si="0"/>
        <v>2830.7</v>
      </c>
      <c r="AC12" s="170">
        <f t="shared" si="1"/>
        <v>2830.7</v>
      </c>
      <c r="AD12" s="259">
        <f t="shared" si="2"/>
        <v>3113.77</v>
      </c>
      <c r="AE12" s="259">
        <f t="shared" si="2"/>
        <v>3113.77</v>
      </c>
      <c r="AF12" s="261">
        <f>'QLD Oct 2021'!BF6</f>
        <v>0</v>
      </c>
      <c r="AG12" s="104" t="str">
        <f>'QLD Oct 2021'!BG6</f>
        <v>n</v>
      </c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</row>
    <row r="13" spans="1:48" ht="20" customHeight="1" thickBot="1" x14ac:dyDescent="0.25">
      <c r="A13" s="315"/>
      <c r="B13" s="273" t="str">
        <f>'QLD Oct 2021'!F7</f>
        <v>Discover Energy</v>
      </c>
      <c r="C13" s="180" t="str">
        <f>'QLD Oct 2021'!G7</f>
        <v>Business Gas Budget</v>
      </c>
      <c r="D13" s="274">
        <f>365*'QLD Oct 2021'!H7/100</f>
        <v>403.15909090909088</v>
      </c>
      <c r="E13" s="275">
        <f>IF('QLD Oct 2021'!AQ7=3,0.5,IF('QLD Oct 2021'!AQ7=2,0.33,0))</f>
        <v>0.5</v>
      </c>
      <c r="F13" s="275">
        <f t="shared" ref="F13" si="11">1-E13</f>
        <v>0.5</v>
      </c>
      <c r="G13" s="274">
        <f>IF('QLD Oct 2021'!K7="",($C$5*E13/'QLD Oct 2021'!AQ7*'QLD Oct 2021'!W7/100)*'QLD Oct 2021'!AQ7,IF($C$5*E13/'QLD Oct 2021'!AQ7&gt;='QLD Oct 2021'!L7,('QLD Oct 2021'!L7*'QLD Oct 2021'!W7/100)*'QLD Oct 2021'!AQ7,($C$5*E13/'QLD Oct 2021'!AQ7*'QLD Oct 2021'!W7/100)*'QLD Oct 2021'!AQ7))</f>
        <v>1440.9090909090908</v>
      </c>
      <c r="H13" s="274">
        <f>IF(AND('QLD Oct 2021'!L7&gt;0,'QLD Oct 2021'!M7&gt;0),IF($C$5*E13/'QLD Oct 2021'!AQ7&lt;'QLD Oct 2021'!L7,0,IF(($C$5*E13/'QLD Oct 2021'!AQ7-'QLD Oct 2021'!L7)&lt;=('QLD Oct 2021'!M7+'QLD Oct 2021'!L7),((($C$5*E13/'QLD Oct 2021'!AQ7-'QLD Oct 2021'!L7)*'QLD Oct 2021'!X7/100))*'QLD Oct 2021'!AQ7,((('QLD Oct 2021'!M7)*'QLD Oct 2021'!X7/100)*'QLD Oct 2021'!AQ7))),0)</f>
        <v>0</v>
      </c>
      <c r="I13" s="274">
        <f>IF(AND('QLD Oct 2021'!M7&gt;0,'QLD Oct 2021'!N7&gt;0),IF($C$5*E13/'QLD Oct 2021'!AQ7&lt;('QLD Oct 2021'!L7+'QLD Oct 2021'!M7),0,IF(($C$5*E13/'QLD Oct 2021'!AQ7-'QLD Oct 2021'!L7+'QLD Oct 2021'!M7)&lt;=('QLD Oct 2021'!L7+'QLD Oct 2021'!M7+'QLD Oct 2021'!N7),((($C$5*E13/'QLD Oct 2021'!AQ7-('QLD Oct 2021'!L7+'QLD Oct 2021'!M7))*'QLD Oct 2021'!Y7/100))*'QLD Oct 2021'!AQ7,('QLD Oct 2021'!N7*'QLD Oct 2021'!Y7/100)*'QLD Oct 2021'!AQ7)),0)</f>
        <v>0</v>
      </c>
      <c r="J13" s="274">
        <f>IF(AND('QLD Oct 2021'!N7&gt;0,'QLD Oct 2021'!O7&gt;0),IF($C$5*E13/'QLD Oct 2021'!AQ7&lt;('QLD Oct 2021'!L7+'QLD Oct 2021'!M7+'QLD Oct 2021'!N7),0,IF(($C$5*E13/'QLD Oct 2021'!AQ7-'QLD Oct 2021'!L7+'QLD Oct 2021'!M7+'QLD Oct 2021'!N7)&lt;=('QLD Oct 2021'!L7+'QLD Oct 2021'!M7+'QLD Oct 2021'!N7+'QLD Oct 2021'!O7),(($C$5*E13/'QLD Oct 2021'!AQ7-('QLD Oct 2021'!L7+'QLD Oct 2021'!M7+'QLD Oct 2021'!N7))*'QLD Oct 2021'!Z7/100)*'QLD Oct 2021'!AQ7,('QLD Oct 2021'!O7*'QLD Oct 2021'!Z7/100)*'QLD Oct 2021'!AQ7)),0)</f>
        <v>0</v>
      </c>
      <c r="K13" s="274">
        <f>IF(AND('QLD Oct 2021'!O7&gt;0,'QLD Oct 2021'!P7&gt;0),IF($C$5*E13/'QLD Oct 2021'!AQ7&lt;('QLD Oct 2021'!L7+'QLD Oct 2021'!M7+'QLD Oct 2021'!N7+'QLD Oct 2021'!O7),0,IF(($C$5*E13/'QLD Oct 2021'!AQ7-'QLD Oct 2021'!L7+'QLD Oct 2021'!M7+'QLD Oct 2021'!N7+'QLD Oct 2021'!O7)&lt;=('QLD Oct 2021'!L7+'QLD Oct 2021'!M7+'QLD Oct 2021'!N7+'QLD Oct 2021'!O7+'QLD Oct 2021'!P7),(($C$5*E13/'QLD Oct 2021'!AQ7-('QLD Oct 2021'!L7+'QLD Oct 2021'!M7+'QLD Oct 2021'!N7+'QLD Oct 2021'!O7))*'QLD Oct 2021'!AA7/100)*'QLD Oct 2021'!AQ7,('QLD Oct 2021'!P7*'QLD Oct 2021'!AA7/100)*'QLD Oct 2021'!AQ7)),0)</f>
        <v>0</v>
      </c>
      <c r="L13" s="274">
        <f>IF(AND('QLD Oct 2021'!P7&gt;0,'QLD Oct 2021'!O7&gt;0),IF(($C$5*E13/'QLD Oct 2021'!AQ7&lt;SUM('QLD Oct 2021'!L7:P7)),(0),($C$5*E13/'QLD Oct 2021'!AQ7-SUM('QLD Oct 2021'!L7:P7))*'QLD Oct 2021'!AB7/100)* 'QLD Oct 2021'!AQ7,IF(AND('QLD Oct 2021'!O7&gt;0,'QLD Oct 2021'!P7=""),IF(($C$5*E13/'QLD Oct 2021'!AQ7&lt; SUM('QLD Oct 2021'!L7:O7)),(0),($C$5*E13/'QLD Oct 2021'!AQ7-SUM('QLD Oct 2021'!L7:O7))*'QLD Oct 2021'!AA7/100)* 'QLD Oct 2021'!AQ7,IF(AND('QLD Oct 2021'!N7&gt;0,'QLD Oct 2021'!O7=""),IF(($C$5*E13/'QLD Oct 2021'!AQ7&lt; SUM('QLD Oct 2021'!L7:N7)),(0),($C$5*E13/'QLD Oct 2021'!AQ7-SUM('QLD Oct 2021'!L7:N7))*'QLD Oct 2021'!Z7/100)* 'QLD Oct 2021'!AQ7,IF(AND('QLD Oct 2021'!M7&gt;0,'QLD Oct 2021'!N7=""),IF(($C$5*E13/'QLD Oct 2021'!AQ7&lt;'QLD Oct 2021'!M7+'QLD Oct 2021'!L7),(0),(($C$5*E13/'QLD Oct 2021'!AQ7-('QLD Oct 2021'!M7+'QLD Oct 2021'!L7))*'QLD Oct 2021'!Y7/100))*'QLD Oct 2021'!AQ7,IF(AND('QLD Oct 2021'!L7&gt;0,'QLD Oct 2021'!M7=""&gt;0),IF(($C$5*E13/'QLD Oct 2021'!AQ7&lt;'QLD Oct 2021'!L7),(0),($C$5*E13/'QLD Oct 2021'!AQ7-'QLD Oct 2021'!L7)*'QLD Oct 2021'!X7/100)*'QLD Oct 2021'!AQ7,0)))))</f>
        <v>0</v>
      </c>
      <c r="M13" s="274">
        <f>IF('QLD Oct 2021'!K7="",($C$5*F13/'QLD Oct 2021'!AR7*'QLD Oct 2021'!AC7/100)*'QLD Oct 2021'!AR7,IF($C$5*F13/'QLD Oct 2021'!AR7&gt;='QLD Oct 2021'!L7,('QLD Oct 2021'!L7*'QLD Oct 2021'!AC7/100)*'QLD Oct 2021'!AR7,($C$5*F13/'QLD Oct 2021'!AR7*'QLD Oct 2021'!AC7/100)*'QLD Oct 2021'!AR7))</f>
        <v>1440.9090909090908</v>
      </c>
      <c r="N13" s="274">
        <f>IF(AND('QLD Oct 2021'!L7&gt;0,'QLD Oct 2021'!M7&gt;0),IF($C$5*F13/'QLD Oct 2021'!AR7&lt;'QLD Oct 2021'!L7,0,IF(($C$5*F13/'QLD Oct 2021'!AR7-'QLD Oct 2021'!L7)&lt;=('QLD Oct 2021'!M7+'QLD Oct 2021'!L7),((($C$5*F13/'QLD Oct 2021'!AR7-'QLD Oct 2021'!L7)*'QLD Oct 2021'!AD7/100))*'QLD Oct 2021'!AR7,((('QLD Oct 2021'!M7)*'QLD Oct 2021'!AD7/100)*'QLD Oct 2021'!AR7))),0)</f>
        <v>0</v>
      </c>
      <c r="O13" s="274">
        <f>IF(AND('QLD Oct 2021'!M7&gt;0,'QLD Oct 2021'!N7&gt;0),IF($C$5*F13/'QLD Oct 2021'!AR7&lt;('QLD Oct 2021'!L7+'QLD Oct 2021'!M7),0,IF(($C$5*F13/'QLD Oct 2021'!AR7-'QLD Oct 2021'!L7+'QLD Oct 2021'!M7)&lt;=('QLD Oct 2021'!L7+'QLD Oct 2021'!M7+'QLD Oct 2021'!N7),((($C$5*F13/'QLD Oct 2021'!AR7-('QLD Oct 2021'!L7+'QLD Oct 2021'!M7))*'QLD Oct 2021'!AE7/100))*'QLD Oct 2021'!AR7,('QLD Oct 2021'!N7*'QLD Oct 2021'!AE7/100)*'QLD Oct 2021'!AR7)),0)</f>
        <v>0</v>
      </c>
      <c r="P13" s="274">
        <f>IF(AND('QLD Oct 2021'!N7&gt;0,'QLD Oct 2021'!O7&gt;0),IF($C$5*F13/'QLD Oct 2021'!AR7&lt;('QLD Oct 2021'!L7+'QLD Oct 2021'!M7+'QLD Oct 2021'!N7),0,IF(($C$5*F13/'QLD Oct 2021'!AR7-'QLD Oct 2021'!L7+'QLD Oct 2021'!M7+'QLD Oct 2021'!N7)&lt;=('QLD Oct 2021'!L7+'QLD Oct 2021'!M7+'QLD Oct 2021'!N7+'QLD Oct 2021'!O7),(($C$5*F13/'QLD Oct 2021'!AR7-('QLD Oct 2021'!L7+'QLD Oct 2021'!M7+'QLD Oct 2021'!N7))*'QLD Oct 2021'!AF7/100)*'QLD Oct 2021'!AR7,('QLD Oct 2021'!O7*'QLD Oct 2021'!AF7/100)*'QLD Oct 2021'!AR7)),0)</f>
        <v>0</v>
      </c>
      <c r="Q13" s="274">
        <f>IF(AND('QLD Oct 2021'!P7&gt;0,'QLD Oct 2021'!P7&gt;0),IF($C$5*F13/'QLD Oct 2021'!AR7&lt;('QLD Oct 2021'!L7+'QLD Oct 2021'!M7+'QLD Oct 2021'!N7+'QLD Oct 2021'!O7),0,IF(($C$5*F13/'QLD Oct 2021'!AR7-'QLD Oct 2021'!L7+'QLD Oct 2021'!M7+'QLD Oct 2021'!N7+'QLD Oct 2021'!O7)&lt;=('QLD Oct 2021'!L7+'QLD Oct 2021'!M7+'QLD Oct 2021'!N7+'QLD Oct 2021'!O7+'QLD Oct 2021'!P7),(($C$5*F13/'QLD Oct 2021'!AR7-('QLD Oct 2021'!L7+'QLD Oct 2021'!M7+'QLD Oct 2021'!N7+'QLD Oct 2021'!O7))*'QLD Oct 2021'!AG7/100)*'QLD Oct 2021'!AR7,('QLD Oct 2021'!P7*'QLD Oct 2021'!AG7/100)*'QLD Oct 2021'!AR7)),0)</f>
        <v>0</v>
      </c>
      <c r="R13" s="274">
        <f>IF(AND('QLD Oct 2021'!P7&gt;0,'QLD Oct 2021'!O7&gt;0),IF(($C$5*F13/'QLD Oct 2021'!AR7&lt;SUM('QLD Oct 2021'!L7:P7)),(0),($C$5*F13/'QLD Oct 2021'!AR7-SUM('QLD Oct 2021'!L7:P7))*'QLD Oct 2021'!AB7/100)* 'QLD Oct 2021'!AR7,IF(AND('QLD Oct 2021'!O7&gt;0,'QLD Oct 2021'!P7=""),IF(($C$5*F13/'QLD Oct 2021'!AR7&lt; SUM('QLD Oct 2021'!L7:O7)),(0),($C$5*F13/'QLD Oct 2021'!AR7-SUM('QLD Oct 2021'!L7:O7))*'QLD Oct 2021'!AG7/100)* 'QLD Oct 2021'!AR7,IF(AND('QLD Oct 2021'!N7&gt;0,'QLD Oct 2021'!O7=""),IF(($C$5*F13/'QLD Oct 2021'!AR7&lt; SUM('QLD Oct 2021'!L7:N7)),(0),($C$5*F13/'QLD Oct 2021'!AR7-SUM('QLD Oct 2021'!L7:N7))*'QLD Oct 2021'!AF7/100)* 'QLD Oct 2021'!AR7,IF(AND('QLD Oct 2021'!M7&gt;0,'QLD Oct 2021'!N7=""),IF(($C$5*F13/'QLD Oct 2021'!AR7&lt;'QLD Oct 2021'!M7+'QLD Oct 2021'!L7),(0),(($C$5*F13/'QLD Oct 2021'!AR7-('QLD Oct 2021'!M7+'QLD Oct 2021'!L7))*'QLD Oct 2021'!AE7/100))*'QLD Oct 2021'!AR7,IF(AND('QLD Oct 2021'!L7&gt;0,'QLD Oct 2021'!M7=""&gt;0),IF(($C$5*F13/'QLD Oct 2021'!AR7&lt;'QLD Oct 2021'!L7),(0),($C$5*F13/'QLD Oct 2021'!AR7-'QLD Oct 2021'!L7)*'QLD Oct 2021'!AD7/100)*'QLD Oct 2021'!AR7,0)))))</f>
        <v>0</v>
      </c>
      <c r="S13" s="276">
        <f t="shared" ref="S13" si="12">SUM(G13:R13)</f>
        <v>2881.8181818181815</v>
      </c>
      <c r="T13" s="201">
        <f t="shared" ref="T13" si="13">S13+D13</f>
        <v>3284.9772727272725</v>
      </c>
      <c r="U13" s="277">
        <f t="shared" ref="U13" si="14">T13*1.1</f>
        <v>3613.4749999999999</v>
      </c>
      <c r="V13" s="105">
        <f>'QLD Oct 2021'!AT7</f>
        <v>0</v>
      </c>
      <c r="W13" s="105">
        <f>'QLD Oct 2021'!AU7</f>
        <v>5</v>
      </c>
      <c r="X13" s="105">
        <f>'QLD Oct 2021'!AV7</f>
        <v>0</v>
      </c>
      <c r="Y13" s="105">
        <f>'QLD Oct 2021'!AW7</f>
        <v>0</v>
      </c>
      <c r="Z13" s="278" t="str">
        <f t="shared" ref="Z13" si="15">IF(SUM(V13:Y13)=0,"No discount",IF(V13&gt;0,"Guaranteed off bill",IF(W13&gt;0,"Guaranteed off usage",IF(X13&gt;0,"Pay-on-time off bill","Pay-on-time off usage"))))</f>
        <v>Guaranteed off usage</v>
      </c>
      <c r="AA13" s="278" t="str">
        <f t="shared" ref="AA13" si="16">IF(OR(B13="Origin Energy",B13="Red Energy",B13="Powershop"),"Inclusive","Exclusive")</f>
        <v>Exclusive</v>
      </c>
      <c r="AB13" s="201">
        <f t="shared" ref="AB13" si="17">IF(AND(Z13="Guaranteed off bill",AA13="Inclusive"),((T13*1.1)-((T13*1.1)*V13/100))/1.1,IF(AND(Z13="Guaranteed off usage",AA13="Inclusive"),((T13*1.1)-((S13*1.1)*W13/100))/1.1,IF(AND(Z13="Guaranteed off bill",AA13="Exclusive"),T13-(T13*V13/100),IF(AND(Z13="Guaranteed off usage",AA13="Exclusive"),T13-(S13*W13/100),IF(AA13="Inclusive",((T13*1.1))/1.1,T13)))))</f>
        <v>3140.8863636363635</v>
      </c>
      <c r="AC13" s="201">
        <f t="shared" ref="AC13" si="18">IF(AND(Z13="Pay-on-time off bill",AA13="Inclusive"),((AB13*1.1)-((AB13*1.1)*X13/100))/1.1,IF(AND(Z13="Pay-on-time off usage",AA13="Inclusive"),((AB13*1.1)-((S13*1.1)*Y13/100))/1.1,IF(AND(Z13="Pay-on-time off bill",AA13="Exclusive"),AB13-(AB13*X13/100),IF(AND(Z13="Pay-on-time off usage",AA13="Exclusive"),AB13-(S13*Y13/100),IF(AA13="Inclusive",((AB13*1.1))/1.1,AB13)))))</f>
        <v>3140.8863636363635</v>
      </c>
      <c r="AD13" s="277">
        <f t="shared" ref="AD13" si="19">AB13*1.1</f>
        <v>3454.9750000000004</v>
      </c>
      <c r="AE13" s="277">
        <f t="shared" ref="AE13" si="20">AC13*1.1</f>
        <v>3454.9750000000004</v>
      </c>
      <c r="AF13" s="279">
        <f>'QLD Oct 2021'!BF7</f>
        <v>0</v>
      </c>
      <c r="AG13" s="112" t="str">
        <f>'QLD Oct 2021'!BG7</f>
        <v>n</v>
      </c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</row>
    <row r="14" spans="1:48" ht="20" customHeight="1" thickTop="1" x14ac:dyDescent="0.2">
      <c r="A14" s="313" t="str">
        <f>'QLD Oct 2021'!D8</f>
        <v>Envestra Brisbane North</v>
      </c>
      <c r="B14" s="179" t="str">
        <f>'QLD Oct 2021'!F8</f>
        <v>AGL</v>
      </c>
      <c r="C14" s="179" t="str">
        <f>'QLD Oct 2021'!G8</f>
        <v>Business Flexible Saver</v>
      </c>
      <c r="D14" s="257">
        <f>365*'QLD Oct 2021'!H8/100</f>
        <v>266.11818181818182</v>
      </c>
      <c r="E14" s="258">
        <f>IF('QLD Oct 2021'!AQ8=3,0.5,IF('QLD Oct 2021'!AQ8=2,0.33,0))</f>
        <v>0.5</v>
      </c>
      <c r="F14" s="258">
        <f t="shared" si="3"/>
        <v>0.5</v>
      </c>
      <c r="G14" s="257">
        <f>IF('QLD Oct 2021'!K8="",($C$5*E14/'QLD Oct 2021'!AQ8*'QLD Oct 2021'!W8/100)*'QLD Oct 2021'!AQ8,IF($C$5*E14/'QLD Oct 2021'!AQ8&gt;='QLD Oct 2021'!L8,('QLD Oct 2021'!L8*'QLD Oct 2021'!W8/100)*'QLD Oct 2021'!AQ8,($C$5*E14/'QLD Oct 2021'!AQ8*'QLD Oct 2021'!W8/100)*'QLD Oct 2021'!AQ8))</f>
        <v>1686.3636363636365</v>
      </c>
      <c r="H14" s="257">
        <f>IF(AND('QLD Oct 2021'!L8&gt;0,'QLD Oct 2021'!M8&gt;0),IF($C$5*E14/'QLD Oct 2021'!AQ8&lt;'QLD Oct 2021'!L8,0,IF(($C$5*E14/'QLD Oct 2021'!AQ8-'QLD Oct 2021'!L8)&lt;=('QLD Oct 2021'!M8+'QLD Oct 2021'!L8),((($C$5*E14/'QLD Oct 2021'!AQ8-'QLD Oct 2021'!L8)*'QLD Oct 2021'!X8/100))*'QLD Oct 2021'!AQ8,((('QLD Oct 2021'!M8)*'QLD Oct 2021'!X8/100)*'QLD Oct 2021'!AQ8))),0)</f>
        <v>0</v>
      </c>
      <c r="I14" s="257">
        <f>IF(AND('QLD Oct 2021'!M8&gt;0,'QLD Oct 2021'!N8&gt;0),IF($C$5*E14/'QLD Oct 2021'!AQ8&lt;('QLD Oct 2021'!L8+'QLD Oct 2021'!M8),0,IF(($C$5*E14/'QLD Oct 2021'!AQ8-'QLD Oct 2021'!L8+'QLD Oct 2021'!M8)&lt;=('QLD Oct 2021'!L8+'QLD Oct 2021'!M8+'QLD Oct 2021'!N8),((($C$5*E14/'QLD Oct 2021'!AQ8-('QLD Oct 2021'!L8+'QLD Oct 2021'!M8))*'QLD Oct 2021'!Y8/100))*'QLD Oct 2021'!AQ8,('QLD Oct 2021'!N8*'QLD Oct 2021'!Y8/100)*'QLD Oct 2021'!AQ8)),0)</f>
        <v>0</v>
      </c>
      <c r="J14" s="257">
        <f>IF(AND('QLD Oct 2021'!N8&gt;0,'QLD Oct 2021'!O8&gt;0),IF($C$5*E14/'QLD Oct 2021'!AQ8&lt;('QLD Oct 2021'!L8+'QLD Oct 2021'!M8+'QLD Oct 2021'!N8),0,IF(($C$5*E14/'QLD Oct 2021'!AQ8-'QLD Oct 2021'!L8+'QLD Oct 2021'!M8+'QLD Oct 2021'!N8)&lt;=('QLD Oct 2021'!L8+'QLD Oct 2021'!M8+'QLD Oct 2021'!N8+'QLD Oct 2021'!O8),(($C$5*E14/'QLD Oct 2021'!AQ8-('QLD Oct 2021'!L8+'QLD Oct 2021'!M8+'QLD Oct 2021'!N8))*'QLD Oct 2021'!Z8/100)*'QLD Oct 2021'!AQ8,('QLD Oct 2021'!O8*'QLD Oct 2021'!Z8/100)*'QLD Oct 2021'!AQ8)),0)</f>
        <v>0</v>
      </c>
      <c r="K14" s="257">
        <f>IF(AND('QLD Oct 2021'!O8&gt;0,'QLD Oct 2021'!P8&gt;0),IF($C$5*E14/'QLD Oct 2021'!AQ8&lt;('QLD Oct 2021'!L8+'QLD Oct 2021'!M8+'QLD Oct 2021'!N8+'QLD Oct 2021'!O8),0,IF(($C$5*E14/'QLD Oct 2021'!AQ8-'QLD Oct 2021'!L8+'QLD Oct 2021'!M8+'QLD Oct 2021'!N8+'QLD Oct 2021'!O8)&lt;=('QLD Oct 2021'!L8+'QLD Oct 2021'!M8+'QLD Oct 2021'!N8+'QLD Oct 2021'!O8+'QLD Oct 2021'!P8),(($C$5*E14/'QLD Oct 2021'!AQ8-('QLD Oct 2021'!L8+'QLD Oct 2021'!M8+'QLD Oct 2021'!N8+'QLD Oct 2021'!O8))*'QLD Oct 2021'!AA8/100)*'QLD Oct 2021'!AQ8,('QLD Oct 2021'!P8*'QLD Oct 2021'!AA8/100)*'QLD Oct 2021'!AQ8)),0)</f>
        <v>0</v>
      </c>
      <c r="L14" s="257">
        <f>IF(AND('QLD Oct 2021'!P8&gt;0,'QLD Oct 2021'!O8&gt;0),IF(($C$5*E14/'QLD Oct 2021'!AQ8&lt;SUM('QLD Oct 2021'!L8:P8)),(0),($C$5*E14/'QLD Oct 2021'!AQ8-SUM('QLD Oct 2021'!L8:P8))*'QLD Oct 2021'!AB8/100)* 'QLD Oct 2021'!AQ8,IF(AND('QLD Oct 2021'!O8&gt;0,'QLD Oct 2021'!P8=""),IF(($C$5*E14/'QLD Oct 2021'!AQ8&lt; SUM('QLD Oct 2021'!L8:O8)),(0),($C$5*E14/'QLD Oct 2021'!AQ8-SUM('QLD Oct 2021'!L8:O8))*'QLD Oct 2021'!AA8/100)* 'QLD Oct 2021'!AQ8,IF(AND('QLD Oct 2021'!N8&gt;0,'QLD Oct 2021'!O8=""),IF(($C$5*E14/'QLD Oct 2021'!AQ8&lt; SUM('QLD Oct 2021'!L8:N8)),(0),($C$5*E14/'QLD Oct 2021'!AQ8-SUM('QLD Oct 2021'!L8:N8))*'QLD Oct 2021'!Z8/100)* 'QLD Oct 2021'!AQ8,IF(AND('QLD Oct 2021'!M8&gt;0,'QLD Oct 2021'!N8=""),IF(($C$5*E14/'QLD Oct 2021'!AQ8&lt;'QLD Oct 2021'!M8+'QLD Oct 2021'!L8),(0),(($C$5*E14/'QLD Oct 2021'!AQ8-('QLD Oct 2021'!M8+'QLD Oct 2021'!L8))*'QLD Oct 2021'!Y8/100))*'QLD Oct 2021'!AQ8,IF(AND('QLD Oct 2021'!L8&gt;0,'QLD Oct 2021'!M8=""&gt;0),IF(($C$5*E14/'QLD Oct 2021'!AQ8&lt;'QLD Oct 2021'!L8),(0),($C$5*E14/'QLD Oct 2021'!AQ8-'QLD Oct 2021'!L8)*'QLD Oct 2021'!X8/100)*'QLD Oct 2021'!AQ8,0)))))</f>
        <v>0</v>
      </c>
      <c r="M14" s="257">
        <f>IF('QLD Oct 2021'!K8="",($C$5*F14/'QLD Oct 2021'!AR8*'QLD Oct 2021'!AC8/100)*'QLD Oct 2021'!AR8,IF($C$5*F14/'QLD Oct 2021'!AR8&gt;='QLD Oct 2021'!L8,('QLD Oct 2021'!L8*'QLD Oct 2021'!AC8/100)*'QLD Oct 2021'!AR8,($C$5*F14/'QLD Oct 2021'!AR8*'QLD Oct 2021'!AC8/100)*'QLD Oct 2021'!AR8))</f>
        <v>1686.3636363636365</v>
      </c>
      <c r="N14" s="257">
        <f>IF(AND('QLD Oct 2021'!L8&gt;0,'QLD Oct 2021'!M8&gt;0),IF($C$5*F14/'QLD Oct 2021'!AR8&lt;'QLD Oct 2021'!L8,0,IF(($C$5*F14/'QLD Oct 2021'!AR8-'QLD Oct 2021'!L8)&lt;=('QLD Oct 2021'!M8+'QLD Oct 2021'!L8),((($C$5*F14/'QLD Oct 2021'!AR8-'QLD Oct 2021'!L8)*'QLD Oct 2021'!AD8/100))*'QLD Oct 2021'!AR8,((('QLD Oct 2021'!M8)*'QLD Oct 2021'!AD8/100)*'QLD Oct 2021'!AR8))),0)</f>
        <v>0</v>
      </c>
      <c r="O14" s="257">
        <f>IF(AND('QLD Oct 2021'!M8&gt;0,'QLD Oct 2021'!N8&gt;0),IF($C$5*F14/'QLD Oct 2021'!AR8&lt;('QLD Oct 2021'!L8+'QLD Oct 2021'!M8),0,IF(($C$5*F14/'QLD Oct 2021'!AR8-'QLD Oct 2021'!L8+'QLD Oct 2021'!M8)&lt;=('QLD Oct 2021'!L8+'QLD Oct 2021'!M8+'QLD Oct 2021'!N8),((($C$5*F14/'QLD Oct 2021'!AR8-('QLD Oct 2021'!L8+'QLD Oct 2021'!M8))*'QLD Oct 2021'!AE8/100))*'QLD Oct 2021'!AR8,('QLD Oct 2021'!N8*'QLD Oct 2021'!AE8/100)*'QLD Oct 2021'!AR8)),0)</f>
        <v>0</v>
      </c>
      <c r="P14" s="257">
        <f>IF(AND('QLD Oct 2021'!N8&gt;0,'QLD Oct 2021'!O8&gt;0),IF($C$5*F14/'QLD Oct 2021'!AR8&lt;('QLD Oct 2021'!L8+'QLD Oct 2021'!M8+'QLD Oct 2021'!N8),0,IF(($C$5*F14/'QLD Oct 2021'!AR8-'QLD Oct 2021'!L8+'QLD Oct 2021'!M8+'QLD Oct 2021'!N8)&lt;=('QLD Oct 2021'!L8+'QLD Oct 2021'!M8+'QLD Oct 2021'!N8+'QLD Oct 2021'!O8),(($C$5*F14/'QLD Oct 2021'!AR8-('QLD Oct 2021'!L8+'QLD Oct 2021'!M8+'QLD Oct 2021'!N8))*'QLD Oct 2021'!AF8/100)*'QLD Oct 2021'!AR8,('QLD Oct 2021'!O8*'QLD Oct 2021'!AF8/100)*'QLD Oct 2021'!AR8)),0)</f>
        <v>0</v>
      </c>
      <c r="Q14" s="257">
        <f>IF(AND('QLD Oct 2021'!P8&gt;0,'QLD Oct 2021'!P8&gt;0),IF($C$5*F14/'QLD Oct 2021'!AR8&lt;('QLD Oct 2021'!L8+'QLD Oct 2021'!M8+'QLD Oct 2021'!N8+'QLD Oct 2021'!O8),0,IF(($C$5*F14/'QLD Oct 2021'!AR8-'QLD Oct 2021'!L8+'QLD Oct 2021'!M8+'QLD Oct 2021'!N8+'QLD Oct 2021'!O8)&lt;=('QLD Oct 2021'!L8+'QLD Oct 2021'!M8+'QLD Oct 2021'!N8+'QLD Oct 2021'!O8+'QLD Oct 2021'!P8),(($C$5*F14/'QLD Oct 2021'!AR8-('QLD Oct 2021'!L8+'QLD Oct 2021'!M8+'QLD Oct 2021'!N8+'QLD Oct 2021'!O8))*'QLD Oct 2021'!AG8/100)*'QLD Oct 2021'!AR8,('QLD Oct 2021'!P8*'QLD Oct 2021'!AG8/100)*'QLD Oct 2021'!AR8)),0)</f>
        <v>0</v>
      </c>
      <c r="R14" s="257">
        <f>IF(AND('QLD Oct 2021'!P8&gt;0,'QLD Oct 2021'!O8&gt;0),IF(($C$5*F14/'QLD Oct 2021'!AR8&lt;SUM('QLD Oct 2021'!L8:P8)),(0),($C$5*F14/'QLD Oct 2021'!AR8-SUM('QLD Oct 2021'!L8:P8))*'QLD Oct 2021'!AB8/100)* 'QLD Oct 2021'!AR8,IF(AND('QLD Oct 2021'!O8&gt;0,'QLD Oct 2021'!P8=""),IF(($C$5*F14/'QLD Oct 2021'!AR8&lt; SUM('QLD Oct 2021'!L8:O8)),(0),($C$5*F14/'QLD Oct 2021'!AR8-SUM('QLD Oct 2021'!L8:O8))*'QLD Oct 2021'!AG8/100)* 'QLD Oct 2021'!AR8,IF(AND('QLD Oct 2021'!N8&gt;0,'QLD Oct 2021'!O8=""),IF(($C$5*F14/'QLD Oct 2021'!AR8&lt; SUM('QLD Oct 2021'!L8:N8)),(0),($C$5*F14/'QLD Oct 2021'!AR8-SUM('QLD Oct 2021'!L8:N8))*'QLD Oct 2021'!AF8/100)* 'QLD Oct 2021'!AR8,IF(AND('QLD Oct 2021'!M8&gt;0,'QLD Oct 2021'!N8=""),IF(($C$5*F14/'QLD Oct 2021'!AR8&lt;'QLD Oct 2021'!M8+'QLD Oct 2021'!L8),(0),(($C$5*F14/'QLD Oct 2021'!AR8-('QLD Oct 2021'!M8+'QLD Oct 2021'!L8))*'QLD Oct 2021'!AE8/100))*'QLD Oct 2021'!AR8,IF(AND('QLD Oct 2021'!L8&gt;0,'QLD Oct 2021'!M8=""&gt;0),IF(($C$5*F14/'QLD Oct 2021'!AR8&lt;'QLD Oct 2021'!L8),(0),($C$5*F14/'QLD Oct 2021'!AR8-'QLD Oct 2021'!L8)*'QLD Oct 2021'!AD8/100)*'QLD Oct 2021'!AR8,0)))))</f>
        <v>0</v>
      </c>
      <c r="S14" s="168">
        <f t="shared" si="4"/>
        <v>3372.727272727273</v>
      </c>
      <c r="T14" s="170">
        <f t="shared" si="5"/>
        <v>3638.8454545454547</v>
      </c>
      <c r="U14" s="259">
        <f t="shared" si="6"/>
        <v>4002.7300000000005</v>
      </c>
      <c r="V14" s="63">
        <f>'QLD Oct 2021'!AT8</f>
        <v>0</v>
      </c>
      <c r="W14" s="63">
        <f>'QLD Oct 2021'!AU8</f>
        <v>0</v>
      </c>
      <c r="X14" s="63">
        <f>'QLD Oct 2021'!AV8</f>
        <v>0</v>
      </c>
      <c r="Y14" s="63">
        <f>'QLD Oct 2021'!AW8</f>
        <v>0</v>
      </c>
      <c r="Z14" s="260" t="str">
        <f t="shared" si="7"/>
        <v>No discount</v>
      </c>
      <c r="AA14" s="260" t="str">
        <f t="shared" si="8"/>
        <v>Exclusive</v>
      </c>
      <c r="AB14" s="170">
        <f t="shared" si="0"/>
        <v>3638.8454545454547</v>
      </c>
      <c r="AC14" s="170">
        <f t="shared" si="1"/>
        <v>3638.8454545454547</v>
      </c>
      <c r="AD14" s="259">
        <f t="shared" si="2"/>
        <v>4002.7300000000005</v>
      </c>
      <c r="AE14" s="259">
        <f t="shared" si="2"/>
        <v>4002.7300000000005</v>
      </c>
      <c r="AF14" s="261">
        <f>'QLD Oct 2021'!BF8</f>
        <v>0</v>
      </c>
      <c r="AG14" s="104" t="str">
        <f>'QLD Oct 2021'!BG8</f>
        <v>n</v>
      </c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</row>
    <row r="15" spans="1:48" ht="20" customHeight="1" x14ac:dyDescent="0.2">
      <c r="A15" s="314"/>
      <c r="B15" s="179" t="str">
        <f>'QLD Oct 2021'!F9</f>
        <v>Origin Energy</v>
      </c>
      <c r="C15" s="179" t="str">
        <f>'QLD Oct 2021'!G9</f>
        <v>Business Go</v>
      </c>
      <c r="D15" s="257">
        <f>365*'QLD Oct 2021'!H9/100</f>
        <v>235.92272727272723</v>
      </c>
      <c r="E15" s="258">
        <f>IF('QLD Oct 2021'!AQ9=3,0.5,IF('QLD Oct 2021'!AQ9=2,0.33,0))</f>
        <v>0.5</v>
      </c>
      <c r="F15" s="258">
        <f t="shared" si="3"/>
        <v>0.5</v>
      </c>
      <c r="G15" s="257">
        <f>IF('QLD Oct 2021'!K9="",($C$5*E15/'QLD Oct 2021'!AQ9*'QLD Oct 2021'!W9/100)*'QLD Oct 2021'!AQ9,IF($C$5*E15/'QLD Oct 2021'!AQ9&gt;='QLD Oct 2021'!L9,('QLD Oct 2021'!L9*'QLD Oct 2021'!W9/100)*'QLD Oct 2021'!AQ9,($C$5*E15/'QLD Oct 2021'!AQ9*'QLD Oct 2021'!W9/100)*'QLD Oct 2021'!AQ9))</f>
        <v>1338.5454545454545</v>
      </c>
      <c r="H15" s="257">
        <f>IF(AND('QLD Oct 2021'!L9&gt;0,'QLD Oct 2021'!M9&gt;0),IF($C$5*E15/'QLD Oct 2021'!AQ9&lt;'QLD Oct 2021'!L9,0,IF(($C$5*E15/'QLD Oct 2021'!AQ9-'QLD Oct 2021'!L9)&lt;=('QLD Oct 2021'!M9+'QLD Oct 2021'!L9),((($C$5*E15/'QLD Oct 2021'!AQ9-'QLD Oct 2021'!L9)*'QLD Oct 2021'!X9/100))*'QLD Oct 2021'!AQ9,((('QLD Oct 2021'!M9)*'QLD Oct 2021'!X9/100)*'QLD Oct 2021'!AQ9))),0)</f>
        <v>458.18181818181824</v>
      </c>
      <c r="I15" s="257">
        <f>IF(AND('QLD Oct 2021'!M9&gt;0,'QLD Oct 2021'!N9&gt;0),IF($C$5*E15/'QLD Oct 2021'!AQ9&lt;('QLD Oct 2021'!L9+'QLD Oct 2021'!M9),0,IF(($C$5*E15/'QLD Oct 2021'!AQ9-'QLD Oct 2021'!L9+'QLD Oct 2021'!M9)&lt;=('QLD Oct 2021'!L9+'QLD Oct 2021'!M9+'QLD Oct 2021'!N9),((($C$5*E15/'QLD Oct 2021'!AQ9-('QLD Oct 2021'!L9+'QLD Oct 2021'!M9))*'QLD Oct 2021'!Y9/100))*'QLD Oct 2021'!AQ9,('QLD Oct 2021'!N9*'QLD Oct 2021'!Y9/100)*'QLD Oct 2021'!AQ9)),0)</f>
        <v>0</v>
      </c>
      <c r="J15" s="257">
        <f>IF(AND('QLD Oct 2021'!N9&gt;0,'QLD Oct 2021'!O9&gt;0),IF($C$5*E15/'QLD Oct 2021'!AQ9&lt;('QLD Oct 2021'!L9+'QLD Oct 2021'!M9+'QLD Oct 2021'!N9),0,IF(($C$5*E15/'QLD Oct 2021'!AQ9-'QLD Oct 2021'!L9+'QLD Oct 2021'!M9+'QLD Oct 2021'!N9)&lt;=('QLD Oct 2021'!L9+'QLD Oct 2021'!M9+'QLD Oct 2021'!N9+'QLD Oct 2021'!O9),(($C$5*E15/'QLD Oct 2021'!AQ9-('QLD Oct 2021'!L9+'QLD Oct 2021'!M9+'QLD Oct 2021'!N9))*'QLD Oct 2021'!Z9/100)*'QLD Oct 2021'!AQ9,('QLD Oct 2021'!O9*'QLD Oct 2021'!Z9/100)*'QLD Oct 2021'!AQ9)),0)</f>
        <v>0</v>
      </c>
      <c r="K15" s="257">
        <f>IF(AND('QLD Oct 2021'!O9&gt;0,'QLD Oct 2021'!P9&gt;0),IF($C$5*E15/'QLD Oct 2021'!AQ9&lt;('QLD Oct 2021'!L9+'QLD Oct 2021'!M9+'QLD Oct 2021'!N9+'QLD Oct 2021'!O9),0,IF(($C$5*E15/'QLD Oct 2021'!AQ9-'QLD Oct 2021'!L9+'QLD Oct 2021'!M9+'QLD Oct 2021'!N9+'QLD Oct 2021'!O9)&lt;=('QLD Oct 2021'!L9+'QLD Oct 2021'!M9+'QLD Oct 2021'!N9+'QLD Oct 2021'!O9+'QLD Oct 2021'!P9),(($C$5*E15/'QLD Oct 2021'!AQ9-('QLD Oct 2021'!L9+'QLD Oct 2021'!M9+'QLD Oct 2021'!N9+'QLD Oct 2021'!O9))*'QLD Oct 2021'!AA9/100)*'QLD Oct 2021'!AQ9,('QLD Oct 2021'!P9*'QLD Oct 2021'!AA9/100)*'QLD Oct 2021'!AQ9)),0)</f>
        <v>0</v>
      </c>
      <c r="L15" s="257">
        <f>IF(AND('QLD Oct 2021'!P9&gt;0,'QLD Oct 2021'!O9&gt;0),IF(($C$5*E15/'QLD Oct 2021'!AQ9&lt;SUM('QLD Oct 2021'!L9:P9)),(0),($C$5*E15/'QLD Oct 2021'!AQ9-SUM('QLD Oct 2021'!L9:P9))*'QLD Oct 2021'!AB9/100)* 'QLD Oct 2021'!AQ9,IF(AND('QLD Oct 2021'!O9&gt;0,'QLD Oct 2021'!P9=""),IF(($C$5*E15/'QLD Oct 2021'!AQ9&lt; SUM('QLD Oct 2021'!L9:O9)),(0),($C$5*E15/'QLD Oct 2021'!AQ9-SUM('QLD Oct 2021'!L9:O9))*'QLD Oct 2021'!AA9/100)* 'QLD Oct 2021'!AQ9,IF(AND('QLD Oct 2021'!N9&gt;0,'QLD Oct 2021'!O9=""),IF(($C$5*E15/'QLD Oct 2021'!AQ9&lt; SUM('QLD Oct 2021'!L9:N9)),(0),($C$5*E15/'QLD Oct 2021'!AQ9-SUM('QLD Oct 2021'!L9:N9))*'QLD Oct 2021'!Z9/100)* 'QLD Oct 2021'!AQ9,IF(AND('QLD Oct 2021'!M9&gt;0,'QLD Oct 2021'!N9=""),IF(($C$5*E15/'QLD Oct 2021'!AQ9&lt;'QLD Oct 2021'!M9+'QLD Oct 2021'!L9),(0),(($C$5*E15/'QLD Oct 2021'!AQ9-('QLD Oct 2021'!M9+'QLD Oct 2021'!L9))*'QLD Oct 2021'!Y9/100))*'QLD Oct 2021'!AQ9,IF(AND('QLD Oct 2021'!L9&gt;0,'QLD Oct 2021'!M9=""&gt;0),IF(($C$5*E15/'QLD Oct 2021'!AQ9&lt;'QLD Oct 2021'!L9),(0),($C$5*E15/'QLD Oct 2021'!AQ9-'QLD Oct 2021'!L9)*'QLD Oct 2021'!X9/100)*'QLD Oct 2021'!AQ9,0)))))</f>
        <v>0</v>
      </c>
      <c r="M15" s="257">
        <f>IF('QLD Oct 2021'!K9="",($C$5*F15/'QLD Oct 2021'!AR9*'QLD Oct 2021'!AC9/100)*'QLD Oct 2021'!AR9,IF($C$5*F15/'QLD Oct 2021'!AR9&gt;='QLD Oct 2021'!L9,('QLD Oct 2021'!L9*'QLD Oct 2021'!AC9/100)*'QLD Oct 2021'!AR9,($C$5*F15/'QLD Oct 2021'!AR9*'QLD Oct 2021'!AC9/100)*'QLD Oct 2021'!AR9))</f>
        <v>1338.5454545454545</v>
      </c>
      <c r="N15" s="257">
        <f>IF(AND('QLD Oct 2021'!L9&gt;0,'QLD Oct 2021'!M9&gt;0),IF($C$5*F15/'QLD Oct 2021'!AR9&lt;'QLD Oct 2021'!L9,0,IF(($C$5*F15/'QLD Oct 2021'!AR9-'QLD Oct 2021'!L9)&lt;=('QLD Oct 2021'!M9+'QLD Oct 2021'!L9),((($C$5*F15/'QLD Oct 2021'!AR9-'QLD Oct 2021'!L9)*'QLD Oct 2021'!AD9/100))*'QLD Oct 2021'!AR9,((('QLD Oct 2021'!M9)*'QLD Oct 2021'!AD9/100)*'QLD Oct 2021'!AR9))),0)</f>
        <v>458.18181818181824</v>
      </c>
      <c r="O15" s="257">
        <f>IF(AND('QLD Oct 2021'!M9&gt;0,'QLD Oct 2021'!N9&gt;0),IF($C$5*F15/'QLD Oct 2021'!AR9&lt;('QLD Oct 2021'!L9+'QLD Oct 2021'!M9),0,IF(($C$5*F15/'QLD Oct 2021'!AR9-'QLD Oct 2021'!L9+'QLD Oct 2021'!M9)&lt;=('QLD Oct 2021'!L9+'QLD Oct 2021'!M9+'QLD Oct 2021'!N9),((($C$5*F15/'QLD Oct 2021'!AR9-('QLD Oct 2021'!L9+'QLD Oct 2021'!M9))*'QLD Oct 2021'!AE9/100))*'QLD Oct 2021'!AR9,('QLD Oct 2021'!N9*'QLD Oct 2021'!AE9/100)*'QLD Oct 2021'!AR9)),0)</f>
        <v>0</v>
      </c>
      <c r="P15" s="257">
        <f>IF(AND('QLD Oct 2021'!N9&gt;0,'QLD Oct 2021'!O9&gt;0),IF($C$5*F15/'QLD Oct 2021'!AR9&lt;('QLD Oct 2021'!L9+'QLD Oct 2021'!M9+'QLD Oct 2021'!N9),0,IF(($C$5*F15/'QLD Oct 2021'!AR9-'QLD Oct 2021'!L9+'QLD Oct 2021'!M9+'QLD Oct 2021'!N9)&lt;=('QLD Oct 2021'!L9+'QLD Oct 2021'!M9+'QLD Oct 2021'!N9+'QLD Oct 2021'!O9),(($C$5*F15/'QLD Oct 2021'!AR9-('QLD Oct 2021'!L9+'QLD Oct 2021'!M9+'QLD Oct 2021'!N9))*'QLD Oct 2021'!AF9/100)*'QLD Oct 2021'!AR9,('QLD Oct 2021'!O9*'QLD Oct 2021'!AF9/100)*'QLD Oct 2021'!AR9)),0)</f>
        <v>0</v>
      </c>
      <c r="Q15" s="257">
        <f>IF(AND('QLD Oct 2021'!P9&gt;0,'QLD Oct 2021'!P9&gt;0),IF($C$5*F15/'QLD Oct 2021'!AR9&lt;('QLD Oct 2021'!L9+'QLD Oct 2021'!M9+'QLD Oct 2021'!N9+'QLD Oct 2021'!O9),0,IF(($C$5*F15/'QLD Oct 2021'!AR9-'QLD Oct 2021'!L9+'QLD Oct 2021'!M9+'QLD Oct 2021'!N9+'QLD Oct 2021'!O9)&lt;=('QLD Oct 2021'!L9+'QLD Oct 2021'!M9+'QLD Oct 2021'!N9+'QLD Oct 2021'!O9+'QLD Oct 2021'!P9),(($C$5*F15/'QLD Oct 2021'!AR9-('QLD Oct 2021'!L9+'QLD Oct 2021'!M9+'QLD Oct 2021'!N9+'QLD Oct 2021'!O9))*'QLD Oct 2021'!AG9/100)*'QLD Oct 2021'!AR9,('QLD Oct 2021'!P9*'QLD Oct 2021'!AG9/100)*'QLD Oct 2021'!AR9)),0)</f>
        <v>0</v>
      </c>
      <c r="R15" s="257">
        <f>IF(AND('QLD Oct 2021'!P9&gt;0,'QLD Oct 2021'!O9&gt;0),IF(($C$5*F15/'QLD Oct 2021'!AR9&lt;SUM('QLD Oct 2021'!L9:P9)),(0),($C$5*F15/'QLD Oct 2021'!AR9-SUM('QLD Oct 2021'!L9:P9))*'QLD Oct 2021'!AB9/100)* 'QLD Oct 2021'!AR9,IF(AND('QLD Oct 2021'!O9&gt;0,'QLD Oct 2021'!P9=""),IF(($C$5*F15/'QLD Oct 2021'!AR9&lt; SUM('QLD Oct 2021'!L9:O9)),(0),($C$5*F15/'QLD Oct 2021'!AR9-SUM('QLD Oct 2021'!L9:O9))*'QLD Oct 2021'!AG9/100)* 'QLD Oct 2021'!AR9,IF(AND('QLD Oct 2021'!N9&gt;0,'QLD Oct 2021'!O9=""),IF(($C$5*F15/'QLD Oct 2021'!AR9&lt; SUM('QLD Oct 2021'!L9:N9)),(0),($C$5*F15/'QLD Oct 2021'!AR9-SUM('QLD Oct 2021'!L9:N9))*'QLD Oct 2021'!AF9/100)* 'QLD Oct 2021'!AR9,IF(AND('QLD Oct 2021'!M9&gt;0,'QLD Oct 2021'!N9=""),IF(($C$5*F15/'QLD Oct 2021'!AR9&lt;'QLD Oct 2021'!M9+'QLD Oct 2021'!L9),(0),(($C$5*F15/'QLD Oct 2021'!AR9-('QLD Oct 2021'!M9+'QLD Oct 2021'!L9))*'QLD Oct 2021'!AE9/100))*'QLD Oct 2021'!AR9,IF(AND('QLD Oct 2021'!L9&gt;0,'QLD Oct 2021'!M9=""&gt;0),IF(($C$5*F15/'QLD Oct 2021'!AR9&lt;'QLD Oct 2021'!L9),(0),($C$5*F15/'QLD Oct 2021'!AR9-'QLD Oct 2021'!L9)*'QLD Oct 2021'!AD9/100)*'QLD Oct 2021'!AR9,0)))))</f>
        <v>0</v>
      </c>
      <c r="S15" s="168">
        <f t="shared" si="4"/>
        <v>3593.454545454545</v>
      </c>
      <c r="T15" s="170">
        <f t="shared" si="5"/>
        <v>3829.3772727272722</v>
      </c>
      <c r="U15" s="259">
        <f t="shared" si="6"/>
        <v>4212.3149999999996</v>
      </c>
      <c r="V15" s="63">
        <f>'QLD Oct 2021'!AT9</f>
        <v>0</v>
      </c>
      <c r="W15" s="63">
        <f>'QLD Oct 2021'!AU9</f>
        <v>0</v>
      </c>
      <c r="X15" s="63">
        <f>'QLD Oct 2021'!AV9</f>
        <v>0</v>
      </c>
      <c r="Y15" s="63">
        <f>'QLD Oct 2021'!AW9</f>
        <v>0</v>
      </c>
      <c r="Z15" s="260" t="str">
        <f t="shared" si="7"/>
        <v>No discount</v>
      </c>
      <c r="AA15" s="260" t="str">
        <f t="shared" si="8"/>
        <v>Inclusive</v>
      </c>
      <c r="AB15" s="170">
        <f t="shared" si="0"/>
        <v>3829.3772727272722</v>
      </c>
      <c r="AC15" s="170">
        <f t="shared" si="1"/>
        <v>3829.3772727272722</v>
      </c>
      <c r="AD15" s="259">
        <f t="shared" si="2"/>
        <v>4212.3149999999996</v>
      </c>
      <c r="AE15" s="259">
        <f t="shared" si="2"/>
        <v>4212.3149999999996</v>
      </c>
      <c r="AF15" s="261">
        <f>'QLD Oct 2021'!BF9</f>
        <v>12</v>
      </c>
      <c r="AG15" s="104" t="str">
        <f>'QLD Oct 2021'!BG9</f>
        <v>y</v>
      </c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</row>
    <row r="16" spans="1:48" ht="20" customHeight="1" x14ac:dyDescent="0.2">
      <c r="A16" s="314"/>
      <c r="B16" s="179" t="str">
        <f>'QLD Oct 2021'!F10</f>
        <v>Red Energy</v>
      </c>
      <c r="C16" s="179" t="str">
        <f>'QLD Oct 2021'!G10</f>
        <v>Business Saver</v>
      </c>
      <c r="D16" s="257">
        <f>365*'QLD Oct 2021'!H10/100</f>
        <v>255.5</v>
      </c>
      <c r="E16" s="258">
        <f>IF('QLD Oct 2021'!AQ10=3,0.5,IF('QLD Oct 2021'!AQ10=2,0.33,0))</f>
        <v>0.5</v>
      </c>
      <c r="F16" s="258">
        <f t="shared" si="3"/>
        <v>0.5</v>
      </c>
      <c r="G16" s="257">
        <f>IF('QLD Oct 2021'!K10="",($C$5*E16/'QLD Oct 2021'!AQ10*'QLD Oct 2021'!W10/100)*'QLD Oct 2021'!AQ10,IF($C$5*E16/'QLD Oct 2021'!AQ10&gt;='QLD Oct 2021'!L10,('QLD Oct 2021'!L10*'QLD Oct 2021'!W10/100)*'QLD Oct 2021'!AQ10,($C$5*E16/'QLD Oct 2021'!AQ10*'QLD Oct 2021'!W10/100)*'QLD Oct 2021'!AQ10))</f>
        <v>1260</v>
      </c>
      <c r="H16" s="257">
        <f>IF(AND('QLD Oct 2021'!L10&gt;0,'QLD Oct 2021'!M10&gt;0),IF($C$5*E16/'QLD Oct 2021'!AQ10&lt;'QLD Oct 2021'!L10,0,IF(($C$5*E16/'QLD Oct 2021'!AQ10-'QLD Oct 2021'!L10)&lt;=('QLD Oct 2021'!M10+'QLD Oct 2021'!L10),((($C$5*E16/'QLD Oct 2021'!AQ10-'QLD Oct 2021'!L10)*'QLD Oct 2021'!X10/100))*'QLD Oct 2021'!AQ10,((('QLD Oct 2021'!M10)*'QLD Oct 2021'!X10/100)*'QLD Oct 2021'!AQ10))),0)</f>
        <v>441.63636363636374</v>
      </c>
      <c r="I16" s="257">
        <f>IF(AND('QLD Oct 2021'!M10&gt;0,'QLD Oct 2021'!N10&gt;0),IF($C$5*E16/'QLD Oct 2021'!AQ10&lt;('QLD Oct 2021'!L10+'QLD Oct 2021'!M10),0,IF(($C$5*E16/'QLD Oct 2021'!AQ10-'QLD Oct 2021'!L10+'QLD Oct 2021'!M10)&lt;=('QLD Oct 2021'!L10+'QLD Oct 2021'!M10+'QLD Oct 2021'!N10),((($C$5*E16/'QLD Oct 2021'!AQ10-('QLD Oct 2021'!L10+'QLD Oct 2021'!M10))*'QLD Oct 2021'!Y10/100))*'QLD Oct 2021'!AQ10,('QLD Oct 2021'!N10*'QLD Oct 2021'!Y10/100)*'QLD Oct 2021'!AQ10)),0)</f>
        <v>0</v>
      </c>
      <c r="J16" s="257">
        <f>IF(AND('QLD Oct 2021'!N10&gt;0,'QLD Oct 2021'!O10&gt;0),IF($C$5*E16/'QLD Oct 2021'!AQ10&lt;('QLD Oct 2021'!L10+'QLD Oct 2021'!M10+'QLD Oct 2021'!N10),0,IF(($C$5*E16/'QLD Oct 2021'!AQ10-'QLD Oct 2021'!L10+'QLD Oct 2021'!M10+'QLD Oct 2021'!N10)&lt;=('QLD Oct 2021'!L10+'QLD Oct 2021'!M10+'QLD Oct 2021'!N10+'QLD Oct 2021'!O10),(($C$5*E16/'QLD Oct 2021'!AQ10-('QLD Oct 2021'!L10+'QLD Oct 2021'!M10+'QLD Oct 2021'!N10))*'QLD Oct 2021'!Z10/100)*'QLD Oct 2021'!AQ10,('QLD Oct 2021'!O10*'QLD Oct 2021'!Z10/100)*'QLD Oct 2021'!AQ10)),0)</f>
        <v>0</v>
      </c>
      <c r="K16" s="257">
        <f>IF(AND('QLD Oct 2021'!O10&gt;0,'QLD Oct 2021'!P10&gt;0),IF($C$5*E16/'QLD Oct 2021'!AQ10&lt;('QLD Oct 2021'!L10+'QLD Oct 2021'!M10+'QLD Oct 2021'!N10+'QLD Oct 2021'!O10),0,IF(($C$5*E16/'QLD Oct 2021'!AQ10-'QLD Oct 2021'!L10+'QLD Oct 2021'!M10+'QLD Oct 2021'!N10+'QLD Oct 2021'!O10)&lt;=('QLD Oct 2021'!L10+'QLD Oct 2021'!M10+'QLD Oct 2021'!N10+'QLD Oct 2021'!O10+'QLD Oct 2021'!P10),(($C$5*E16/'QLD Oct 2021'!AQ10-('QLD Oct 2021'!L10+'QLD Oct 2021'!M10+'QLD Oct 2021'!N10+'QLD Oct 2021'!O10))*'QLD Oct 2021'!AA10/100)*'QLD Oct 2021'!AQ10,('QLD Oct 2021'!P10*'QLD Oct 2021'!AA10/100)*'QLD Oct 2021'!AQ10)),0)</f>
        <v>0</v>
      </c>
      <c r="L16" s="257">
        <f>IF(AND('QLD Oct 2021'!P10&gt;0,'QLD Oct 2021'!O10&gt;0),IF(($C$5*E16/'QLD Oct 2021'!AQ10&lt;SUM('QLD Oct 2021'!L10:P10)),(0),($C$5*E16/'QLD Oct 2021'!AQ10-SUM('QLD Oct 2021'!L10:P10))*'QLD Oct 2021'!AB10/100)* 'QLD Oct 2021'!AQ10,IF(AND('QLD Oct 2021'!O10&gt;0,'QLD Oct 2021'!P10=""),IF(($C$5*E16/'QLD Oct 2021'!AQ10&lt; SUM('QLD Oct 2021'!L10:O10)),(0),($C$5*E16/'QLD Oct 2021'!AQ10-SUM('QLD Oct 2021'!L10:O10))*'QLD Oct 2021'!AA10/100)* 'QLD Oct 2021'!AQ10,IF(AND('QLD Oct 2021'!N10&gt;0,'QLD Oct 2021'!O10=""),IF(($C$5*E16/'QLD Oct 2021'!AQ10&lt; SUM('QLD Oct 2021'!L10:N10)),(0),($C$5*E16/'QLD Oct 2021'!AQ10-SUM('QLD Oct 2021'!L10:N10))*'QLD Oct 2021'!Z10/100)* 'QLD Oct 2021'!AQ10,IF(AND('QLD Oct 2021'!M10&gt;0,'QLD Oct 2021'!N10=""),IF(($C$5*E16/'QLD Oct 2021'!AQ10&lt;'QLD Oct 2021'!M10+'QLD Oct 2021'!L10),(0),(($C$5*E16/'QLD Oct 2021'!AQ10-('QLD Oct 2021'!M10+'QLD Oct 2021'!L10))*'QLD Oct 2021'!Y10/100))*'QLD Oct 2021'!AQ10,IF(AND('QLD Oct 2021'!L10&gt;0,'QLD Oct 2021'!M10=""&gt;0),IF(($C$5*E16/'QLD Oct 2021'!AQ10&lt;'QLD Oct 2021'!L10),(0),($C$5*E16/'QLD Oct 2021'!AQ10-'QLD Oct 2021'!L10)*'QLD Oct 2021'!X10/100)*'QLD Oct 2021'!AQ10,0)))))</f>
        <v>0</v>
      </c>
      <c r="M16" s="257">
        <f>IF('QLD Oct 2021'!K10="",($C$5*F16/'QLD Oct 2021'!AR10*'QLD Oct 2021'!AC10/100)*'QLD Oct 2021'!AR10,IF($C$5*F16/'QLD Oct 2021'!AR10&gt;='QLD Oct 2021'!L10,('QLD Oct 2021'!L10*'QLD Oct 2021'!AC10/100)*'QLD Oct 2021'!AR10,($C$5*F16/'QLD Oct 2021'!AR10*'QLD Oct 2021'!AC10/100)*'QLD Oct 2021'!AR10))</f>
        <v>1260</v>
      </c>
      <c r="N16" s="257">
        <f>IF(AND('QLD Oct 2021'!L10&gt;0,'QLD Oct 2021'!M10&gt;0),IF($C$5*F16/'QLD Oct 2021'!AR10&lt;'QLD Oct 2021'!L10,0,IF(($C$5*F16/'QLD Oct 2021'!AR10-'QLD Oct 2021'!L10)&lt;=('QLD Oct 2021'!M10+'QLD Oct 2021'!L10),((($C$5*F16/'QLD Oct 2021'!AR10-'QLD Oct 2021'!L10)*'QLD Oct 2021'!AD10/100))*'QLD Oct 2021'!AR10,((('QLD Oct 2021'!M10)*'QLD Oct 2021'!AD10/100)*'QLD Oct 2021'!AR10))),0)</f>
        <v>441.63636363636374</v>
      </c>
      <c r="O16" s="257">
        <f>IF(AND('QLD Oct 2021'!M10&gt;0,'QLD Oct 2021'!N10&gt;0),IF($C$5*F16/'QLD Oct 2021'!AR10&lt;('QLD Oct 2021'!L10+'QLD Oct 2021'!M10),0,IF(($C$5*F16/'QLD Oct 2021'!AR10-'QLD Oct 2021'!L10+'QLD Oct 2021'!M10)&lt;=('QLD Oct 2021'!L10+'QLD Oct 2021'!M10+'QLD Oct 2021'!N10),((($C$5*F16/'QLD Oct 2021'!AR10-('QLD Oct 2021'!L10+'QLD Oct 2021'!M10))*'QLD Oct 2021'!AE10/100))*'QLD Oct 2021'!AR10,('QLD Oct 2021'!N10*'QLD Oct 2021'!AE10/100)*'QLD Oct 2021'!AR10)),0)</f>
        <v>0</v>
      </c>
      <c r="P16" s="257">
        <f>IF(AND('QLD Oct 2021'!N10&gt;0,'QLD Oct 2021'!O10&gt;0),IF($C$5*F16/'QLD Oct 2021'!AR10&lt;('QLD Oct 2021'!L10+'QLD Oct 2021'!M10+'QLD Oct 2021'!N10),0,IF(($C$5*F16/'QLD Oct 2021'!AR10-'QLD Oct 2021'!L10+'QLD Oct 2021'!M10+'QLD Oct 2021'!N10)&lt;=('QLD Oct 2021'!L10+'QLD Oct 2021'!M10+'QLD Oct 2021'!N10+'QLD Oct 2021'!O10),(($C$5*F16/'QLD Oct 2021'!AR10-('QLD Oct 2021'!L10+'QLD Oct 2021'!M10+'QLD Oct 2021'!N10))*'QLD Oct 2021'!AF10/100)*'QLD Oct 2021'!AR10,('QLD Oct 2021'!O10*'QLD Oct 2021'!AF10/100)*'QLD Oct 2021'!AR10)),0)</f>
        <v>0</v>
      </c>
      <c r="Q16" s="257">
        <f>IF(AND('QLD Oct 2021'!P10&gt;0,'QLD Oct 2021'!P10&gt;0),IF($C$5*F16/'QLD Oct 2021'!AR10&lt;('QLD Oct 2021'!L10+'QLD Oct 2021'!M10+'QLD Oct 2021'!N10+'QLD Oct 2021'!O10),0,IF(($C$5*F16/'QLD Oct 2021'!AR10-'QLD Oct 2021'!L10+'QLD Oct 2021'!M10+'QLD Oct 2021'!N10+'QLD Oct 2021'!O10)&lt;=('QLD Oct 2021'!L10+'QLD Oct 2021'!M10+'QLD Oct 2021'!N10+'QLD Oct 2021'!O10+'QLD Oct 2021'!P10),(($C$5*F16/'QLD Oct 2021'!AR10-('QLD Oct 2021'!L10+'QLD Oct 2021'!M10+'QLD Oct 2021'!N10+'QLD Oct 2021'!O10))*'QLD Oct 2021'!AG10/100)*'QLD Oct 2021'!AR10,('QLD Oct 2021'!P10*'QLD Oct 2021'!AG10/100)*'QLD Oct 2021'!AR10)),0)</f>
        <v>0</v>
      </c>
      <c r="R16" s="257">
        <f>IF(AND('QLD Oct 2021'!P10&gt;0,'QLD Oct 2021'!O10&gt;0),IF(($C$5*F16/'QLD Oct 2021'!AR10&lt;SUM('QLD Oct 2021'!L10:P10)),(0),($C$5*F16/'QLD Oct 2021'!AR10-SUM('QLD Oct 2021'!L10:P10))*'QLD Oct 2021'!AB10/100)* 'QLD Oct 2021'!AR10,IF(AND('QLD Oct 2021'!O10&gt;0,'QLD Oct 2021'!P10=""),IF(($C$5*F16/'QLD Oct 2021'!AR10&lt; SUM('QLD Oct 2021'!L10:O10)),(0),($C$5*F16/'QLD Oct 2021'!AR10-SUM('QLD Oct 2021'!L10:O10))*'QLD Oct 2021'!AG10/100)* 'QLD Oct 2021'!AR10,IF(AND('QLD Oct 2021'!N10&gt;0,'QLD Oct 2021'!O10=""),IF(($C$5*F16/'QLD Oct 2021'!AR10&lt; SUM('QLD Oct 2021'!L10:N10)),(0),($C$5*F16/'QLD Oct 2021'!AR10-SUM('QLD Oct 2021'!L10:N10))*'QLD Oct 2021'!AF10/100)* 'QLD Oct 2021'!AR10,IF(AND('QLD Oct 2021'!M10&gt;0,'QLD Oct 2021'!N10=""),IF(($C$5*F16/'QLD Oct 2021'!AR10&lt;'QLD Oct 2021'!M10+'QLD Oct 2021'!L10),(0),(($C$5*F16/'QLD Oct 2021'!AR10-('QLD Oct 2021'!M10+'QLD Oct 2021'!L10))*'QLD Oct 2021'!AE10/100))*'QLD Oct 2021'!AR10,IF(AND('QLD Oct 2021'!L10&gt;0,'QLD Oct 2021'!M10=""&gt;0),IF(($C$5*F16/'QLD Oct 2021'!AR10&lt;'QLD Oct 2021'!L10),(0),($C$5*F16/'QLD Oct 2021'!AR10-'QLD Oct 2021'!L10)*'QLD Oct 2021'!AD10/100)*'QLD Oct 2021'!AR10,0)))))</f>
        <v>0</v>
      </c>
      <c r="S16" s="168">
        <f t="shared" si="4"/>
        <v>3403.2727272727279</v>
      </c>
      <c r="T16" s="170">
        <f t="shared" si="5"/>
        <v>3658.7727272727279</v>
      </c>
      <c r="U16" s="259">
        <f t="shared" si="6"/>
        <v>4024.650000000001</v>
      </c>
      <c r="V16" s="63">
        <f>'QLD Oct 2021'!AT10</f>
        <v>0</v>
      </c>
      <c r="W16" s="63">
        <f>'QLD Oct 2021'!AU10</f>
        <v>0</v>
      </c>
      <c r="X16" s="63">
        <f>'QLD Oct 2021'!AV10</f>
        <v>0</v>
      </c>
      <c r="Y16" s="63">
        <f>'QLD Oct 2021'!AW10</f>
        <v>0</v>
      </c>
      <c r="Z16" s="260" t="str">
        <f t="shared" si="7"/>
        <v>No discount</v>
      </c>
      <c r="AA16" s="260" t="str">
        <f t="shared" si="8"/>
        <v>Inclusive</v>
      </c>
      <c r="AB16" s="170">
        <f t="shared" si="0"/>
        <v>3658.7727272727279</v>
      </c>
      <c r="AC16" s="170">
        <f t="shared" si="1"/>
        <v>3658.7727272727279</v>
      </c>
      <c r="AD16" s="259">
        <f t="shared" si="2"/>
        <v>4024.650000000001</v>
      </c>
      <c r="AE16" s="259">
        <f t="shared" si="2"/>
        <v>4024.650000000001</v>
      </c>
      <c r="AF16" s="261">
        <f>'QLD Oct 2021'!BF10</f>
        <v>0</v>
      </c>
      <c r="AG16" s="104" t="str">
        <f>'QLD Oct 2021'!BG10</f>
        <v>n</v>
      </c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</row>
    <row r="17" spans="1:48" ht="20" customHeight="1" x14ac:dyDescent="0.2">
      <c r="A17" s="314"/>
      <c r="B17" s="179" t="str">
        <f>'QLD Oct 2021'!F11</f>
        <v>Covau</v>
      </c>
      <c r="C17" s="179" t="str">
        <f>'QLD Oct 2021'!G11</f>
        <v>Freedom</v>
      </c>
      <c r="D17" s="257">
        <f>365*'QLD Oct 2021'!H11/100</f>
        <v>239.90454545454543</v>
      </c>
      <c r="E17" s="258">
        <f>IF('QLD Oct 2021'!AQ11=3,0.5,IF('QLD Oct 2021'!AQ11=2,0.33,0))</f>
        <v>0.5</v>
      </c>
      <c r="F17" s="258">
        <f t="shared" si="3"/>
        <v>0.5</v>
      </c>
      <c r="G17" s="257">
        <f>IF('QLD Oct 2021'!K11="",($C$5*E17/'QLD Oct 2021'!AQ11*'QLD Oct 2021'!W11/100)*'QLD Oct 2021'!AQ11,IF($C$5*E17/'QLD Oct 2021'!AQ11&gt;='QLD Oct 2021'!L11,('QLD Oct 2021'!L11*'QLD Oct 2021'!W11/100)*'QLD Oct 2021'!AQ11,($C$5*E17/'QLD Oct 2021'!AQ11*'QLD Oct 2021'!W11/100)*'QLD Oct 2021'!AQ11))</f>
        <v>1675.6363636363635</v>
      </c>
      <c r="H17" s="257">
        <f>IF(AND('QLD Oct 2021'!L11&gt;0,'QLD Oct 2021'!M11&gt;0),IF($C$5*E17/'QLD Oct 2021'!AQ11&lt;'QLD Oct 2021'!L11,0,IF(($C$5*E17/'QLD Oct 2021'!AQ11-'QLD Oct 2021'!L11)&lt;=('QLD Oct 2021'!M11+'QLD Oct 2021'!L11),((($C$5*E17/'QLD Oct 2021'!AQ11-'QLD Oct 2021'!L11)*'QLD Oct 2021'!X11/100))*'QLD Oct 2021'!AQ11,((('QLD Oct 2021'!M11)*'QLD Oct 2021'!X11/100)*'QLD Oct 2021'!AQ11))),0)</f>
        <v>574.00000000000011</v>
      </c>
      <c r="I17" s="257">
        <f>IF(AND('QLD Oct 2021'!M11&gt;0,'QLD Oct 2021'!N11&gt;0),IF($C$5*E17/'QLD Oct 2021'!AQ11&lt;('QLD Oct 2021'!L11+'QLD Oct 2021'!M11),0,IF(($C$5*E17/'QLD Oct 2021'!AQ11-'QLD Oct 2021'!L11+'QLD Oct 2021'!M11)&lt;=('QLD Oct 2021'!L11+'QLD Oct 2021'!M11+'QLD Oct 2021'!N11),((($C$5*E17/'QLD Oct 2021'!AQ11-('QLD Oct 2021'!L11+'QLD Oct 2021'!M11))*'QLD Oct 2021'!Y11/100))*'QLD Oct 2021'!AQ11,('QLD Oct 2021'!N11*'QLD Oct 2021'!Y11/100)*'QLD Oct 2021'!AQ11)),0)</f>
        <v>0</v>
      </c>
      <c r="J17" s="257">
        <f>IF(AND('QLD Oct 2021'!N11&gt;0,'QLD Oct 2021'!O11&gt;0),IF($C$5*E17/'QLD Oct 2021'!AQ11&lt;('QLD Oct 2021'!L11+'QLD Oct 2021'!M11+'QLD Oct 2021'!N11),0,IF(($C$5*E17/'QLD Oct 2021'!AQ11-'QLD Oct 2021'!L11+'QLD Oct 2021'!M11+'QLD Oct 2021'!N11)&lt;=('QLD Oct 2021'!L11+'QLD Oct 2021'!M11+'QLD Oct 2021'!N11+'QLD Oct 2021'!O11),(($C$5*E17/'QLD Oct 2021'!AQ11-('QLD Oct 2021'!L11+'QLD Oct 2021'!M11+'QLD Oct 2021'!N11))*'QLD Oct 2021'!Z11/100)*'QLD Oct 2021'!AQ11,('QLD Oct 2021'!O11*'QLD Oct 2021'!Z11/100)*'QLD Oct 2021'!AQ11)),0)</f>
        <v>0</v>
      </c>
      <c r="K17" s="257">
        <f>IF(AND('QLD Oct 2021'!O11&gt;0,'QLD Oct 2021'!P11&gt;0),IF($C$5*E17/'QLD Oct 2021'!AQ11&lt;('QLD Oct 2021'!L11+'QLD Oct 2021'!M11+'QLD Oct 2021'!N11+'QLD Oct 2021'!O11),0,IF(($C$5*E17/'QLD Oct 2021'!AQ11-'QLD Oct 2021'!L11+'QLD Oct 2021'!M11+'QLD Oct 2021'!N11+'QLD Oct 2021'!O11)&lt;=('QLD Oct 2021'!L11+'QLD Oct 2021'!M11+'QLD Oct 2021'!N11+'QLD Oct 2021'!O11+'QLD Oct 2021'!P11),(($C$5*E17/'QLD Oct 2021'!AQ11-('QLD Oct 2021'!L11+'QLD Oct 2021'!M11+'QLD Oct 2021'!N11+'QLD Oct 2021'!O11))*'QLD Oct 2021'!AA11/100)*'QLD Oct 2021'!AQ11,('QLD Oct 2021'!P11*'QLD Oct 2021'!AA11/100)*'QLD Oct 2021'!AQ11)),0)</f>
        <v>0</v>
      </c>
      <c r="L17" s="257">
        <f>IF(AND('QLD Oct 2021'!P11&gt;0,'QLD Oct 2021'!O11&gt;0),IF(($C$5*E17/'QLD Oct 2021'!AQ11&lt;SUM('QLD Oct 2021'!L11:P11)),(0),($C$5*E17/'QLD Oct 2021'!AQ11-SUM('QLD Oct 2021'!L11:P11))*'QLD Oct 2021'!AB11/100)* 'QLD Oct 2021'!AQ11,IF(AND('QLD Oct 2021'!O11&gt;0,'QLD Oct 2021'!P11=""),IF(($C$5*E17/'QLD Oct 2021'!AQ11&lt; SUM('QLD Oct 2021'!L11:O11)),(0),($C$5*E17/'QLD Oct 2021'!AQ11-SUM('QLD Oct 2021'!L11:O11))*'QLD Oct 2021'!AA11/100)* 'QLD Oct 2021'!AQ11,IF(AND('QLD Oct 2021'!N11&gt;0,'QLD Oct 2021'!O11=""),IF(($C$5*E17/'QLD Oct 2021'!AQ11&lt; SUM('QLD Oct 2021'!L11:N11)),(0),($C$5*E17/'QLD Oct 2021'!AQ11-SUM('QLD Oct 2021'!L11:N11))*'QLD Oct 2021'!Z11/100)* 'QLD Oct 2021'!AQ11,IF(AND('QLD Oct 2021'!M11&gt;0,'QLD Oct 2021'!N11=""),IF(($C$5*E17/'QLD Oct 2021'!AQ11&lt;'QLD Oct 2021'!M11+'QLD Oct 2021'!L11),(0),(($C$5*E17/'QLD Oct 2021'!AQ11-('QLD Oct 2021'!M11+'QLD Oct 2021'!L11))*'QLD Oct 2021'!Y11/100))*'QLD Oct 2021'!AQ11,IF(AND('QLD Oct 2021'!L11&gt;0,'QLD Oct 2021'!M11=""&gt;0),IF(($C$5*E17/'QLD Oct 2021'!AQ11&lt;'QLD Oct 2021'!L11),(0),($C$5*E17/'QLD Oct 2021'!AQ11-'QLD Oct 2021'!L11)*'QLD Oct 2021'!X11/100)*'QLD Oct 2021'!AQ11,0)))))</f>
        <v>0</v>
      </c>
      <c r="M17" s="257">
        <f>IF('QLD Oct 2021'!K11="",($C$5*F17/'QLD Oct 2021'!AR11*'QLD Oct 2021'!AC11/100)*'QLD Oct 2021'!AR11,IF($C$5*F17/'QLD Oct 2021'!AR11&gt;='QLD Oct 2021'!L11,('QLD Oct 2021'!L11*'QLD Oct 2021'!AC11/100)*'QLD Oct 2021'!AR11,($C$5*F17/'QLD Oct 2021'!AR11*'QLD Oct 2021'!AC11/100)*'QLD Oct 2021'!AR11))</f>
        <v>1675.6363636363635</v>
      </c>
      <c r="N17" s="257">
        <f>IF(AND('QLD Oct 2021'!L11&gt;0,'QLD Oct 2021'!M11&gt;0),IF($C$5*F17/'QLD Oct 2021'!AR11&lt;'QLD Oct 2021'!L11,0,IF(($C$5*F17/'QLD Oct 2021'!AR11-'QLD Oct 2021'!L11)&lt;=('QLD Oct 2021'!M11+'QLD Oct 2021'!L11),((($C$5*F17/'QLD Oct 2021'!AR11-'QLD Oct 2021'!L11)*'QLD Oct 2021'!AD11/100))*'QLD Oct 2021'!AR11,((('QLD Oct 2021'!M11)*'QLD Oct 2021'!AD11/100)*'QLD Oct 2021'!AR11))),0)</f>
        <v>574.00000000000011</v>
      </c>
      <c r="O17" s="257">
        <f>IF(AND('QLD Oct 2021'!M11&gt;0,'QLD Oct 2021'!N11&gt;0),IF($C$5*F17/'QLD Oct 2021'!AR11&lt;('QLD Oct 2021'!L11+'QLD Oct 2021'!M11),0,IF(($C$5*F17/'QLD Oct 2021'!AR11-'QLD Oct 2021'!L11+'QLD Oct 2021'!M11)&lt;=('QLD Oct 2021'!L11+'QLD Oct 2021'!M11+'QLD Oct 2021'!N11),((($C$5*F17/'QLD Oct 2021'!AR11-('QLD Oct 2021'!L11+'QLD Oct 2021'!M11))*'QLD Oct 2021'!AE11/100))*'QLD Oct 2021'!AR11,('QLD Oct 2021'!N11*'QLD Oct 2021'!AE11/100)*'QLD Oct 2021'!AR11)),0)</f>
        <v>0</v>
      </c>
      <c r="P17" s="257">
        <f>IF(AND('QLD Oct 2021'!N11&gt;0,'QLD Oct 2021'!O11&gt;0),IF($C$5*F17/'QLD Oct 2021'!AR11&lt;('QLD Oct 2021'!L11+'QLD Oct 2021'!M11+'QLD Oct 2021'!N11),0,IF(($C$5*F17/'QLD Oct 2021'!AR11-'QLD Oct 2021'!L11+'QLD Oct 2021'!M11+'QLD Oct 2021'!N11)&lt;=('QLD Oct 2021'!L11+'QLD Oct 2021'!M11+'QLD Oct 2021'!N11+'QLD Oct 2021'!O11),(($C$5*F17/'QLD Oct 2021'!AR11-('QLD Oct 2021'!L11+'QLD Oct 2021'!M11+'QLD Oct 2021'!N11))*'QLD Oct 2021'!AF11/100)*'QLD Oct 2021'!AR11,('QLD Oct 2021'!O11*'QLD Oct 2021'!AF11/100)*'QLD Oct 2021'!AR11)),0)</f>
        <v>0</v>
      </c>
      <c r="Q17" s="257">
        <f>IF(AND('QLD Oct 2021'!P11&gt;0,'QLD Oct 2021'!P11&gt;0),IF($C$5*F17/'QLD Oct 2021'!AR11&lt;('QLD Oct 2021'!L11+'QLD Oct 2021'!M11+'QLD Oct 2021'!N11+'QLD Oct 2021'!O11),0,IF(($C$5*F17/'QLD Oct 2021'!AR11-'QLD Oct 2021'!L11+'QLD Oct 2021'!M11+'QLD Oct 2021'!N11+'QLD Oct 2021'!O11)&lt;=('QLD Oct 2021'!L11+'QLD Oct 2021'!M11+'QLD Oct 2021'!N11+'QLD Oct 2021'!O11+'QLD Oct 2021'!P11),(($C$5*F17/'QLD Oct 2021'!AR11-('QLD Oct 2021'!L11+'QLD Oct 2021'!M11+'QLD Oct 2021'!N11+'QLD Oct 2021'!O11))*'QLD Oct 2021'!AG11/100)*'QLD Oct 2021'!AR11,('QLD Oct 2021'!P11*'QLD Oct 2021'!AG11/100)*'QLD Oct 2021'!AR11)),0)</f>
        <v>0</v>
      </c>
      <c r="R17" s="257">
        <f>IF(AND('QLD Oct 2021'!P11&gt;0,'QLD Oct 2021'!O11&gt;0),IF(($C$5*F17/'QLD Oct 2021'!AR11&lt;SUM('QLD Oct 2021'!L11:P11)),(0),($C$5*F17/'QLD Oct 2021'!AR11-SUM('QLD Oct 2021'!L11:P11))*'QLD Oct 2021'!AB11/100)* 'QLD Oct 2021'!AR11,IF(AND('QLD Oct 2021'!O11&gt;0,'QLD Oct 2021'!P11=""),IF(($C$5*F17/'QLD Oct 2021'!AR11&lt; SUM('QLD Oct 2021'!L11:O11)),(0),($C$5*F17/'QLD Oct 2021'!AR11-SUM('QLD Oct 2021'!L11:O11))*'QLD Oct 2021'!AG11/100)* 'QLD Oct 2021'!AR11,IF(AND('QLD Oct 2021'!N11&gt;0,'QLD Oct 2021'!O11=""),IF(($C$5*F17/'QLD Oct 2021'!AR11&lt; SUM('QLD Oct 2021'!L11:N11)),(0),($C$5*F17/'QLD Oct 2021'!AR11-SUM('QLD Oct 2021'!L11:N11))*'QLD Oct 2021'!AF11/100)* 'QLD Oct 2021'!AR11,IF(AND('QLD Oct 2021'!M11&gt;0,'QLD Oct 2021'!N11=""),IF(($C$5*F17/'QLD Oct 2021'!AR11&lt;'QLD Oct 2021'!M11+'QLD Oct 2021'!L11),(0),(($C$5*F17/'QLD Oct 2021'!AR11-('QLD Oct 2021'!M11+'QLD Oct 2021'!L11))*'QLD Oct 2021'!AE11/100))*'QLD Oct 2021'!AR11,IF(AND('QLD Oct 2021'!L11&gt;0,'QLD Oct 2021'!M11=""&gt;0),IF(($C$5*F17/'QLD Oct 2021'!AR11&lt;'QLD Oct 2021'!L11),(0),($C$5*F17/'QLD Oct 2021'!AR11-'QLD Oct 2021'!L11)*'QLD Oct 2021'!AD11/100)*'QLD Oct 2021'!AR11,0)))))</f>
        <v>0</v>
      </c>
      <c r="S17" s="168">
        <f t="shared" ref="S17" si="21">SUM(G17:R17)</f>
        <v>4499.272727272727</v>
      </c>
      <c r="T17" s="170">
        <f t="shared" si="5"/>
        <v>4739.1772727272728</v>
      </c>
      <c r="U17" s="259">
        <f t="shared" si="6"/>
        <v>5213.0950000000003</v>
      </c>
      <c r="V17" s="63">
        <f>'QLD Oct 2021'!AT11</f>
        <v>0</v>
      </c>
      <c r="W17" s="63">
        <f>'QLD Oct 2021'!AU11</f>
        <v>15</v>
      </c>
      <c r="X17" s="63">
        <f>'QLD Oct 2021'!AV11</f>
        <v>0</v>
      </c>
      <c r="Y17" s="63">
        <f>'QLD Oct 2021'!AW11</f>
        <v>0</v>
      </c>
      <c r="Z17" s="260" t="str">
        <f t="shared" si="7"/>
        <v>Guaranteed off usage</v>
      </c>
      <c r="AA17" s="260" t="str">
        <f t="shared" si="8"/>
        <v>Exclusive</v>
      </c>
      <c r="AB17" s="170">
        <f t="shared" si="0"/>
        <v>4064.2863636363636</v>
      </c>
      <c r="AC17" s="170">
        <f t="shared" si="1"/>
        <v>4064.2863636363636</v>
      </c>
      <c r="AD17" s="259">
        <f t="shared" si="2"/>
        <v>4470.7150000000001</v>
      </c>
      <c r="AE17" s="259">
        <f t="shared" si="2"/>
        <v>4470.7150000000001</v>
      </c>
      <c r="AF17" s="261">
        <f>'QLD Oct 2021'!BF11</f>
        <v>0</v>
      </c>
      <c r="AG17" s="104" t="str">
        <f>'QLD Oct 2021'!BG11</f>
        <v>n</v>
      </c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</row>
    <row r="18" spans="1:48" ht="20" customHeight="1" x14ac:dyDescent="0.2">
      <c r="A18" s="314"/>
      <c r="B18" s="179" t="str">
        <f>'QLD Oct 2021'!F12</f>
        <v>Alinta Energy</v>
      </c>
      <c r="C18" s="179" t="str">
        <f>'QLD Oct 2021'!G12</f>
        <v>Business Deal</v>
      </c>
      <c r="D18" s="257">
        <f>365*'QLD Oct 2021'!H12/100</f>
        <v>237.25</v>
      </c>
      <c r="E18" s="258">
        <f>IF('QLD Oct 2021'!AQ12=3,0.5,IF('QLD Oct 2021'!AQ12=2,0.33,0))</f>
        <v>0.5</v>
      </c>
      <c r="F18" s="258">
        <f t="shared" si="3"/>
        <v>0.5</v>
      </c>
      <c r="G18" s="257">
        <f>IF('QLD Oct 2021'!K12="",($C$5*E18/'QLD Oct 2021'!AQ12*'QLD Oct 2021'!W12/100)*'QLD Oct 2021'!AQ12,IF($C$5*E18/'QLD Oct 2021'!AQ12&gt;='QLD Oct 2021'!L12,('QLD Oct 2021'!L12*'QLD Oct 2021'!W12/100)*'QLD Oct 2021'!AQ12,($C$5*E18/'QLD Oct 2021'!AQ12*'QLD Oct 2021'!W12/100)*'QLD Oct 2021'!AQ12))</f>
        <v>1148.4000000000001</v>
      </c>
      <c r="H18" s="257">
        <f>IF(AND('QLD Oct 2021'!L12&gt;0,'QLD Oct 2021'!M12&gt;0),IF($C$5*E18/'QLD Oct 2021'!AQ12&lt;'QLD Oct 2021'!L12,0,IF(($C$5*E18/'QLD Oct 2021'!AQ12-'QLD Oct 2021'!L12)&lt;=('QLD Oct 2021'!M12+'QLD Oct 2021'!L12),((($C$5*E18/'QLD Oct 2021'!AQ12-'QLD Oct 2021'!L12)*'QLD Oct 2021'!X12/100))*'QLD Oct 2021'!AQ12,((('QLD Oct 2021'!M12)*'QLD Oct 2021'!X12/100)*'QLD Oct 2021'!AQ12))),0)</f>
        <v>446.60000000000014</v>
      </c>
      <c r="I18" s="257">
        <f>IF(AND('QLD Oct 2021'!M12&gt;0,'QLD Oct 2021'!N12&gt;0),IF($C$5*E18/'QLD Oct 2021'!AQ12&lt;('QLD Oct 2021'!L12+'QLD Oct 2021'!M12),0,IF(($C$5*E18/'QLD Oct 2021'!AQ12-'QLD Oct 2021'!L12+'QLD Oct 2021'!M12)&lt;=('QLD Oct 2021'!L12+'QLD Oct 2021'!M12+'QLD Oct 2021'!N12),((($C$5*E18/'QLD Oct 2021'!AQ12-('QLD Oct 2021'!L12+'QLD Oct 2021'!M12))*'QLD Oct 2021'!Y12/100))*'QLD Oct 2021'!AQ12,('QLD Oct 2021'!N12*'QLD Oct 2021'!Y12/100)*'QLD Oct 2021'!AQ12)),0)</f>
        <v>0</v>
      </c>
      <c r="J18" s="257">
        <f>IF(AND('QLD Oct 2021'!N12&gt;0,'QLD Oct 2021'!O12&gt;0),IF($C$5*E18/'QLD Oct 2021'!AQ12&lt;('QLD Oct 2021'!L12+'QLD Oct 2021'!M12+'QLD Oct 2021'!N12),0,IF(($C$5*E18/'QLD Oct 2021'!AQ12-'QLD Oct 2021'!L12+'QLD Oct 2021'!M12+'QLD Oct 2021'!N12)&lt;=('QLD Oct 2021'!L12+'QLD Oct 2021'!M12+'QLD Oct 2021'!N12+'QLD Oct 2021'!O12),(($C$5*E18/'QLD Oct 2021'!AQ12-('QLD Oct 2021'!L12+'QLD Oct 2021'!M12+'QLD Oct 2021'!N12))*'QLD Oct 2021'!Z12/100)*'QLD Oct 2021'!AQ12,('QLD Oct 2021'!O12*'QLD Oct 2021'!Z12/100)*'QLD Oct 2021'!AQ12)),0)</f>
        <v>0</v>
      </c>
      <c r="K18" s="257">
        <f>IF(AND('QLD Oct 2021'!O12&gt;0,'QLD Oct 2021'!P12&gt;0),IF($C$5*E18/'QLD Oct 2021'!AQ12&lt;('QLD Oct 2021'!L12+'QLD Oct 2021'!M12+'QLD Oct 2021'!N12+'QLD Oct 2021'!O12),0,IF(($C$5*E18/'QLD Oct 2021'!AQ12-'QLD Oct 2021'!L12+'QLD Oct 2021'!M12+'QLD Oct 2021'!N12+'QLD Oct 2021'!O12)&lt;=('QLD Oct 2021'!L12+'QLD Oct 2021'!M12+'QLD Oct 2021'!N12+'QLD Oct 2021'!O12+'QLD Oct 2021'!P12),(($C$5*E18/'QLD Oct 2021'!AQ12-('QLD Oct 2021'!L12+'QLD Oct 2021'!M12+'QLD Oct 2021'!N12+'QLD Oct 2021'!O12))*'QLD Oct 2021'!AA12/100)*'QLD Oct 2021'!AQ12,('QLD Oct 2021'!P12*'QLD Oct 2021'!AA12/100)*'QLD Oct 2021'!AQ12)),0)</f>
        <v>0</v>
      </c>
      <c r="L18" s="257">
        <f>IF(AND('QLD Oct 2021'!P12&gt;0,'QLD Oct 2021'!O12&gt;0),IF(($C$5*E18/'QLD Oct 2021'!AQ12&lt;SUM('QLD Oct 2021'!L12:P12)),(0),($C$5*E18/'QLD Oct 2021'!AQ12-SUM('QLD Oct 2021'!L12:P12))*'QLD Oct 2021'!AB12/100)* 'QLD Oct 2021'!AQ12,IF(AND('QLD Oct 2021'!O12&gt;0,'QLD Oct 2021'!P12=""),IF(($C$5*E18/'QLD Oct 2021'!AQ12&lt; SUM('QLD Oct 2021'!L12:O12)),(0),($C$5*E18/'QLD Oct 2021'!AQ12-SUM('QLD Oct 2021'!L12:O12))*'QLD Oct 2021'!AA12/100)* 'QLD Oct 2021'!AQ12,IF(AND('QLD Oct 2021'!N12&gt;0,'QLD Oct 2021'!O12=""),IF(($C$5*E18/'QLD Oct 2021'!AQ12&lt; SUM('QLD Oct 2021'!L12:N12)),(0),($C$5*E18/'QLD Oct 2021'!AQ12-SUM('QLD Oct 2021'!L12:N12))*'QLD Oct 2021'!Z12/100)* 'QLD Oct 2021'!AQ12,IF(AND('QLD Oct 2021'!M12&gt;0,'QLD Oct 2021'!N12=""),IF(($C$5*E18/'QLD Oct 2021'!AQ12&lt;'QLD Oct 2021'!M12+'QLD Oct 2021'!L12),(0),(($C$5*E18/'QLD Oct 2021'!AQ12-('QLD Oct 2021'!M12+'QLD Oct 2021'!L12))*'QLD Oct 2021'!Y12/100))*'QLD Oct 2021'!AQ12,IF(AND('QLD Oct 2021'!L12&gt;0,'QLD Oct 2021'!M12=""&gt;0),IF(($C$5*E18/'QLD Oct 2021'!AQ12&lt;'QLD Oct 2021'!L12),(0),($C$5*E18/'QLD Oct 2021'!AQ12-'QLD Oct 2021'!L12)*'QLD Oct 2021'!X12/100)*'QLD Oct 2021'!AQ12,0)))))</f>
        <v>0</v>
      </c>
      <c r="M18" s="257">
        <f>IF('QLD Oct 2021'!K12="",($C$5*F18/'QLD Oct 2021'!AR12*'QLD Oct 2021'!AC12/100)*'QLD Oct 2021'!AR12,IF($C$5*F18/'QLD Oct 2021'!AR12&gt;='QLD Oct 2021'!L12,('QLD Oct 2021'!L12*'QLD Oct 2021'!AC12/100)*'QLD Oct 2021'!AR12,($C$5*F18/'QLD Oct 2021'!AR12*'QLD Oct 2021'!AC12/100)*'QLD Oct 2021'!AR12))</f>
        <v>1148.4000000000001</v>
      </c>
      <c r="N18" s="257">
        <f>IF(AND('QLD Oct 2021'!L12&gt;0,'QLD Oct 2021'!M12&gt;0),IF($C$5*F18/'QLD Oct 2021'!AR12&lt;'QLD Oct 2021'!L12,0,IF(($C$5*F18/'QLD Oct 2021'!AR12-'QLD Oct 2021'!L12)&lt;=('QLD Oct 2021'!M12+'QLD Oct 2021'!L12),((($C$5*F18/'QLD Oct 2021'!AR12-'QLD Oct 2021'!L12)*'QLD Oct 2021'!AD12/100))*'QLD Oct 2021'!AR12,((('QLD Oct 2021'!M12)*'QLD Oct 2021'!AD12/100)*'QLD Oct 2021'!AR12))),0)</f>
        <v>446.60000000000014</v>
      </c>
      <c r="O18" s="257">
        <f>IF(AND('QLD Oct 2021'!M12&gt;0,'QLD Oct 2021'!N12&gt;0),IF($C$5*F18/'QLD Oct 2021'!AR12&lt;('QLD Oct 2021'!L12+'QLD Oct 2021'!M12),0,IF(($C$5*F18/'QLD Oct 2021'!AR12-'QLD Oct 2021'!L12+'QLD Oct 2021'!M12)&lt;=('QLD Oct 2021'!L12+'QLD Oct 2021'!M12+'QLD Oct 2021'!N12),((($C$5*F18/'QLD Oct 2021'!AR12-('QLD Oct 2021'!L12+'QLD Oct 2021'!M12))*'QLD Oct 2021'!AE12/100))*'QLD Oct 2021'!AR12,('QLD Oct 2021'!N12*'QLD Oct 2021'!AE12/100)*'QLD Oct 2021'!AR12)),0)</f>
        <v>0</v>
      </c>
      <c r="P18" s="257">
        <f>IF(AND('QLD Oct 2021'!N12&gt;0,'QLD Oct 2021'!O12&gt;0),IF($C$5*F18/'QLD Oct 2021'!AR12&lt;('QLD Oct 2021'!L12+'QLD Oct 2021'!M12+'QLD Oct 2021'!N12),0,IF(($C$5*F18/'QLD Oct 2021'!AR12-'QLD Oct 2021'!L12+'QLD Oct 2021'!M12+'QLD Oct 2021'!N12)&lt;=('QLD Oct 2021'!L12+'QLD Oct 2021'!M12+'QLD Oct 2021'!N12+'QLD Oct 2021'!O12),(($C$5*F18/'QLD Oct 2021'!AR12-('QLD Oct 2021'!L12+'QLD Oct 2021'!M12+'QLD Oct 2021'!N12))*'QLD Oct 2021'!AF12/100)*'QLD Oct 2021'!AR12,('QLD Oct 2021'!O12*'QLD Oct 2021'!AF12/100)*'QLD Oct 2021'!AR12)),0)</f>
        <v>0</v>
      </c>
      <c r="Q18" s="257">
        <f>IF(AND('QLD Oct 2021'!P12&gt;0,'QLD Oct 2021'!P12&gt;0),IF($C$5*F18/'QLD Oct 2021'!AR12&lt;('QLD Oct 2021'!L12+'QLD Oct 2021'!M12+'QLD Oct 2021'!N12+'QLD Oct 2021'!O12),0,IF(($C$5*F18/'QLD Oct 2021'!AR12-'QLD Oct 2021'!L12+'QLD Oct 2021'!M12+'QLD Oct 2021'!N12+'QLD Oct 2021'!O12)&lt;=('QLD Oct 2021'!L12+'QLD Oct 2021'!M12+'QLD Oct 2021'!N12+'QLD Oct 2021'!O12+'QLD Oct 2021'!P12),(($C$5*F18/'QLD Oct 2021'!AR12-('QLD Oct 2021'!L12+'QLD Oct 2021'!M12+'QLD Oct 2021'!N12+'QLD Oct 2021'!O12))*'QLD Oct 2021'!AG12/100)*'QLD Oct 2021'!AR12,('QLD Oct 2021'!P12*'QLD Oct 2021'!AG12/100)*'QLD Oct 2021'!AR12)),0)</f>
        <v>0</v>
      </c>
      <c r="R18" s="257">
        <f>IF(AND('QLD Oct 2021'!P12&gt;0,'QLD Oct 2021'!O12&gt;0),IF(($C$5*F18/'QLD Oct 2021'!AR12&lt;SUM('QLD Oct 2021'!L12:P12)),(0),($C$5*F18/'QLD Oct 2021'!AR12-SUM('QLD Oct 2021'!L12:P12))*'QLD Oct 2021'!AB12/100)* 'QLD Oct 2021'!AR12,IF(AND('QLD Oct 2021'!O12&gt;0,'QLD Oct 2021'!P12=""),IF(($C$5*F18/'QLD Oct 2021'!AR12&lt; SUM('QLD Oct 2021'!L12:O12)),(0),($C$5*F18/'QLD Oct 2021'!AR12-SUM('QLD Oct 2021'!L12:O12))*'QLD Oct 2021'!AG12/100)* 'QLD Oct 2021'!AR12,IF(AND('QLD Oct 2021'!N12&gt;0,'QLD Oct 2021'!O12=""),IF(($C$5*F18/'QLD Oct 2021'!AR12&lt; SUM('QLD Oct 2021'!L12:N12)),(0),($C$5*F18/'QLD Oct 2021'!AR12-SUM('QLD Oct 2021'!L12:N12))*'QLD Oct 2021'!AF12/100)* 'QLD Oct 2021'!AR12,IF(AND('QLD Oct 2021'!M12&gt;0,'QLD Oct 2021'!N12=""),IF(($C$5*F18/'QLD Oct 2021'!AR12&lt;'QLD Oct 2021'!M12+'QLD Oct 2021'!L12),(0),(($C$5*F18/'QLD Oct 2021'!AR12-('QLD Oct 2021'!M12+'QLD Oct 2021'!L12))*'QLD Oct 2021'!AE12/100))*'QLD Oct 2021'!AR12,IF(AND('QLD Oct 2021'!L12&gt;0,'QLD Oct 2021'!M12=""&gt;0),IF(($C$5*F18/'QLD Oct 2021'!AR12&lt;'QLD Oct 2021'!L12),(0),($C$5*F18/'QLD Oct 2021'!AR12-'QLD Oct 2021'!L12)*'QLD Oct 2021'!AD12/100)*'QLD Oct 2021'!AR12,0)))))</f>
        <v>0</v>
      </c>
      <c r="S18" s="168">
        <f t="shared" ref="S18" si="22">SUM(G18:R18)</f>
        <v>3190.0000000000009</v>
      </c>
      <c r="T18" s="170">
        <f t="shared" si="5"/>
        <v>3427.2500000000009</v>
      </c>
      <c r="U18" s="259">
        <f t="shared" si="6"/>
        <v>3769.9750000000013</v>
      </c>
      <c r="V18" s="63">
        <f>'QLD Oct 2021'!AT12</f>
        <v>0</v>
      </c>
      <c r="W18" s="63">
        <f>'QLD Oct 2021'!AU12</f>
        <v>0</v>
      </c>
      <c r="X18" s="63">
        <f>'QLD Oct 2021'!AV12</f>
        <v>0</v>
      </c>
      <c r="Y18" s="63">
        <f>'QLD Oct 2021'!AW12</f>
        <v>0</v>
      </c>
      <c r="Z18" s="260" t="str">
        <f t="shared" si="7"/>
        <v>No discount</v>
      </c>
      <c r="AA18" s="260" t="str">
        <f t="shared" si="8"/>
        <v>Exclusive</v>
      </c>
      <c r="AB18" s="170">
        <f t="shared" si="0"/>
        <v>3427.2500000000009</v>
      </c>
      <c r="AC18" s="170">
        <f t="shared" si="1"/>
        <v>3427.2500000000009</v>
      </c>
      <c r="AD18" s="259">
        <f t="shared" si="2"/>
        <v>3769.9750000000013</v>
      </c>
      <c r="AE18" s="259">
        <f t="shared" si="2"/>
        <v>3769.9750000000013</v>
      </c>
      <c r="AF18" s="261">
        <f>'QLD Oct 2021'!BF12</f>
        <v>0</v>
      </c>
      <c r="AG18" s="104" t="str">
        <f>'QLD Oct 2021'!BG12</f>
        <v>n</v>
      </c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</row>
    <row r="19" spans="1:48" ht="20" customHeight="1" thickBot="1" x14ac:dyDescent="0.25">
      <c r="A19" s="314"/>
      <c r="B19" s="273" t="str">
        <f>'QLD Oct 2021'!F13</f>
        <v>Discover Energy</v>
      </c>
      <c r="C19" s="180" t="str">
        <f>'QLD Oct 2021'!G13</f>
        <v>Business Gas Budget</v>
      </c>
      <c r="D19" s="274">
        <f>365*'QLD Oct 2021'!H13/100</f>
        <v>226.3</v>
      </c>
      <c r="E19" s="275">
        <f>IF('QLD Oct 2021'!AQ13=3,0.5,IF('QLD Oct 2021'!AQ13=2,0.33,0))</f>
        <v>0.5</v>
      </c>
      <c r="F19" s="275">
        <f t="shared" ref="F19" si="23">1-E19</f>
        <v>0.5</v>
      </c>
      <c r="G19" s="274">
        <f>IF('QLD Oct 2021'!K13="",($C$5*E19/'QLD Oct 2021'!AQ13*'QLD Oct 2021'!W13/100)*'QLD Oct 2021'!AQ13,IF($C$5*E19/'QLD Oct 2021'!AQ13&gt;='QLD Oct 2021'!L13,('QLD Oct 2021'!L13*'QLD Oct 2021'!W13/100)*'QLD Oct 2021'!AQ13,($C$5*E19/'QLD Oct 2021'!AQ13*'QLD Oct 2021'!W13/100)*'QLD Oct 2021'!AQ13))</f>
        <v>1374.5454545454545</v>
      </c>
      <c r="H19" s="274">
        <f>IF(AND('QLD Oct 2021'!L13&gt;0,'QLD Oct 2021'!M13&gt;0),IF($C$5*E19/'QLD Oct 2021'!AQ13&lt;'QLD Oct 2021'!L13,0,IF(($C$5*E19/'QLD Oct 2021'!AQ13-'QLD Oct 2021'!L13)&lt;=('QLD Oct 2021'!M13+'QLD Oct 2021'!L13),((($C$5*E19/'QLD Oct 2021'!AQ13-'QLD Oct 2021'!L13)*'QLD Oct 2021'!X13/100))*'QLD Oct 2021'!AQ13,((('QLD Oct 2021'!M13)*'QLD Oct 2021'!X13/100)*'QLD Oct 2021'!AQ13))),0)</f>
        <v>490.00000000000011</v>
      </c>
      <c r="I19" s="274">
        <f>IF(AND('QLD Oct 2021'!M13&gt;0,'QLD Oct 2021'!N13&gt;0),IF($C$5*E19/'QLD Oct 2021'!AQ13&lt;('QLD Oct 2021'!L13+'QLD Oct 2021'!M13),0,IF(($C$5*E19/'QLD Oct 2021'!AQ13-'QLD Oct 2021'!L13+'QLD Oct 2021'!M13)&lt;=('QLD Oct 2021'!L13+'QLD Oct 2021'!M13+'QLD Oct 2021'!N13),((($C$5*E19/'QLD Oct 2021'!AQ13-('QLD Oct 2021'!L13+'QLD Oct 2021'!M13))*'QLD Oct 2021'!Y13/100))*'QLD Oct 2021'!AQ13,('QLD Oct 2021'!N13*'QLD Oct 2021'!Y13/100)*'QLD Oct 2021'!AQ13)),0)</f>
        <v>0</v>
      </c>
      <c r="J19" s="274">
        <f>IF(AND('QLD Oct 2021'!N13&gt;0,'QLD Oct 2021'!O13&gt;0),IF($C$5*E19/'QLD Oct 2021'!AQ13&lt;('QLD Oct 2021'!L13+'QLD Oct 2021'!M13+'QLD Oct 2021'!N13),0,IF(($C$5*E19/'QLD Oct 2021'!AQ13-'QLD Oct 2021'!L13+'QLD Oct 2021'!M13+'QLD Oct 2021'!N13)&lt;=('QLD Oct 2021'!L13+'QLD Oct 2021'!M13+'QLD Oct 2021'!N13+'QLD Oct 2021'!O13),(($C$5*E19/'QLD Oct 2021'!AQ13-('QLD Oct 2021'!L13+'QLD Oct 2021'!M13+'QLD Oct 2021'!N13))*'QLD Oct 2021'!Z13/100)*'QLD Oct 2021'!AQ13,('QLD Oct 2021'!O13*'QLD Oct 2021'!Z13/100)*'QLD Oct 2021'!AQ13)),0)</f>
        <v>0</v>
      </c>
      <c r="K19" s="274">
        <f>IF(AND('QLD Oct 2021'!O13&gt;0,'QLD Oct 2021'!P13&gt;0),IF($C$5*E19/'QLD Oct 2021'!AQ13&lt;('QLD Oct 2021'!L13+'QLD Oct 2021'!M13+'QLD Oct 2021'!N13+'QLD Oct 2021'!O13),0,IF(($C$5*E19/'QLD Oct 2021'!AQ13-'QLD Oct 2021'!L13+'QLD Oct 2021'!M13+'QLD Oct 2021'!N13+'QLD Oct 2021'!O13)&lt;=('QLD Oct 2021'!L13+'QLD Oct 2021'!M13+'QLD Oct 2021'!N13+'QLD Oct 2021'!O13+'QLD Oct 2021'!P13),(($C$5*E19/'QLD Oct 2021'!AQ13-('QLD Oct 2021'!L13+'QLD Oct 2021'!M13+'QLD Oct 2021'!N13+'QLD Oct 2021'!O13))*'QLD Oct 2021'!AA13/100)*'QLD Oct 2021'!AQ13,('QLD Oct 2021'!P13*'QLD Oct 2021'!AA13/100)*'QLD Oct 2021'!AQ13)),0)</f>
        <v>0</v>
      </c>
      <c r="L19" s="274">
        <f>IF(AND('QLD Oct 2021'!P13&gt;0,'QLD Oct 2021'!O13&gt;0),IF(($C$5*E19/'QLD Oct 2021'!AQ13&lt;SUM('QLD Oct 2021'!L13:P13)),(0),($C$5*E19/'QLD Oct 2021'!AQ13-SUM('QLD Oct 2021'!L13:P13))*'QLD Oct 2021'!AB13/100)* 'QLD Oct 2021'!AQ13,IF(AND('QLD Oct 2021'!O13&gt;0,'QLD Oct 2021'!P13=""),IF(($C$5*E19/'QLD Oct 2021'!AQ13&lt; SUM('QLD Oct 2021'!L13:O13)),(0),($C$5*E19/'QLD Oct 2021'!AQ13-SUM('QLD Oct 2021'!L13:O13))*'QLD Oct 2021'!AA13/100)* 'QLD Oct 2021'!AQ13,IF(AND('QLD Oct 2021'!N13&gt;0,'QLD Oct 2021'!O13=""),IF(($C$5*E19/'QLD Oct 2021'!AQ13&lt; SUM('QLD Oct 2021'!L13:N13)),(0),($C$5*E19/'QLD Oct 2021'!AQ13-SUM('QLD Oct 2021'!L13:N13))*'QLD Oct 2021'!Z13/100)* 'QLD Oct 2021'!AQ13,IF(AND('QLD Oct 2021'!M13&gt;0,'QLD Oct 2021'!N13=""),IF(($C$5*E19/'QLD Oct 2021'!AQ13&lt;'QLD Oct 2021'!M13+'QLD Oct 2021'!L13),(0),(($C$5*E19/'QLD Oct 2021'!AQ13-('QLD Oct 2021'!M13+'QLD Oct 2021'!L13))*'QLD Oct 2021'!Y13/100))*'QLD Oct 2021'!AQ13,IF(AND('QLD Oct 2021'!L13&gt;0,'QLD Oct 2021'!M13=""&gt;0),IF(($C$5*E19/'QLD Oct 2021'!AQ13&lt;'QLD Oct 2021'!L13),(0),($C$5*E19/'QLD Oct 2021'!AQ13-'QLD Oct 2021'!L13)*'QLD Oct 2021'!X13/100)*'QLD Oct 2021'!AQ13,0)))))</f>
        <v>0</v>
      </c>
      <c r="M19" s="274">
        <f>IF('QLD Oct 2021'!K13="",($C$5*F19/'QLD Oct 2021'!AR13*'QLD Oct 2021'!AC13/100)*'QLD Oct 2021'!AR13,IF($C$5*F19/'QLD Oct 2021'!AR13&gt;='QLD Oct 2021'!L13,('QLD Oct 2021'!L13*'QLD Oct 2021'!AC13/100)*'QLD Oct 2021'!AR13,($C$5*F19/'QLD Oct 2021'!AR13*'QLD Oct 2021'!AC13/100)*'QLD Oct 2021'!AR13))</f>
        <v>1374.5454545454545</v>
      </c>
      <c r="N19" s="274">
        <f>IF(AND('QLD Oct 2021'!L13&gt;0,'QLD Oct 2021'!M13&gt;0),IF($C$5*F19/'QLD Oct 2021'!AR13&lt;'QLD Oct 2021'!L13,0,IF(($C$5*F19/'QLD Oct 2021'!AR13-'QLD Oct 2021'!L13)&lt;=('QLD Oct 2021'!M13+'QLD Oct 2021'!L13),((($C$5*F19/'QLD Oct 2021'!AR13-'QLD Oct 2021'!L13)*'QLD Oct 2021'!AD13/100))*'QLD Oct 2021'!AR13,((('QLD Oct 2021'!M13)*'QLD Oct 2021'!AD13/100)*'QLD Oct 2021'!AR13))),0)</f>
        <v>490.00000000000011</v>
      </c>
      <c r="O19" s="274">
        <f>IF(AND('QLD Oct 2021'!M13&gt;0,'QLD Oct 2021'!N13&gt;0),IF($C$5*F19/'QLD Oct 2021'!AR13&lt;('QLD Oct 2021'!L13+'QLD Oct 2021'!M13),0,IF(($C$5*F19/'QLD Oct 2021'!AR13-'QLD Oct 2021'!L13+'QLD Oct 2021'!M13)&lt;=('QLD Oct 2021'!L13+'QLD Oct 2021'!M13+'QLD Oct 2021'!N13),((($C$5*F19/'QLD Oct 2021'!AR13-('QLD Oct 2021'!L13+'QLD Oct 2021'!M13))*'QLD Oct 2021'!AE13/100))*'QLD Oct 2021'!AR13,('QLD Oct 2021'!N13*'QLD Oct 2021'!AE13/100)*'QLD Oct 2021'!AR13)),0)</f>
        <v>0</v>
      </c>
      <c r="P19" s="274">
        <f>IF(AND('QLD Oct 2021'!N13&gt;0,'QLD Oct 2021'!O13&gt;0),IF($C$5*F19/'QLD Oct 2021'!AR13&lt;('QLD Oct 2021'!L13+'QLD Oct 2021'!M13+'QLD Oct 2021'!N13),0,IF(($C$5*F19/'QLD Oct 2021'!AR13-'QLD Oct 2021'!L13+'QLD Oct 2021'!M13+'QLD Oct 2021'!N13)&lt;=('QLD Oct 2021'!L13+'QLD Oct 2021'!M13+'QLD Oct 2021'!N13+'QLD Oct 2021'!O13),(($C$5*F19/'QLD Oct 2021'!AR13-('QLD Oct 2021'!L13+'QLD Oct 2021'!M13+'QLD Oct 2021'!N13))*'QLD Oct 2021'!AF13/100)*'QLD Oct 2021'!AR13,('QLD Oct 2021'!O13*'QLD Oct 2021'!AF13/100)*'QLD Oct 2021'!AR13)),0)</f>
        <v>0</v>
      </c>
      <c r="Q19" s="274">
        <f>IF(AND('QLD Oct 2021'!P13&gt;0,'QLD Oct 2021'!P13&gt;0),IF($C$5*F19/'QLD Oct 2021'!AR13&lt;('QLD Oct 2021'!L13+'QLD Oct 2021'!M13+'QLD Oct 2021'!N13+'QLD Oct 2021'!O13),0,IF(($C$5*F19/'QLD Oct 2021'!AR13-'QLD Oct 2021'!L13+'QLD Oct 2021'!M13+'QLD Oct 2021'!N13+'QLD Oct 2021'!O13)&lt;=('QLD Oct 2021'!L13+'QLD Oct 2021'!M13+'QLD Oct 2021'!N13+'QLD Oct 2021'!O13+'QLD Oct 2021'!P13),(($C$5*F19/'QLD Oct 2021'!AR13-('QLD Oct 2021'!L13+'QLD Oct 2021'!M13+'QLD Oct 2021'!N13+'QLD Oct 2021'!O13))*'QLD Oct 2021'!AG13/100)*'QLD Oct 2021'!AR13,('QLD Oct 2021'!P13*'QLD Oct 2021'!AG13/100)*'QLD Oct 2021'!AR13)),0)</f>
        <v>0</v>
      </c>
      <c r="R19" s="274">
        <f>IF(AND('QLD Oct 2021'!P13&gt;0,'QLD Oct 2021'!O13&gt;0),IF(($C$5*F19/'QLD Oct 2021'!AR13&lt;SUM('QLD Oct 2021'!L13:P13)),(0),($C$5*F19/'QLD Oct 2021'!AR13-SUM('QLD Oct 2021'!L13:P13))*'QLD Oct 2021'!AB13/100)* 'QLD Oct 2021'!AR13,IF(AND('QLD Oct 2021'!O13&gt;0,'QLD Oct 2021'!P13=""),IF(($C$5*F19/'QLD Oct 2021'!AR13&lt; SUM('QLD Oct 2021'!L13:O13)),(0),($C$5*F19/'QLD Oct 2021'!AR13-SUM('QLD Oct 2021'!L13:O13))*'QLD Oct 2021'!AG13/100)* 'QLD Oct 2021'!AR13,IF(AND('QLD Oct 2021'!N13&gt;0,'QLD Oct 2021'!O13=""),IF(($C$5*F19/'QLD Oct 2021'!AR13&lt; SUM('QLD Oct 2021'!L13:N13)),(0),($C$5*F19/'QLD Oct 2021'!AR13-SUM('QLD Oct 2021'!L13:N13))*'QLD Oct 2021'!AF13/100)* 'QLD Oct 2021'!AR13,IF(AND('QLD Oct 2021'!M13&gt;0,'QLD Oct 2021'!N13=""),IF(($C$5*F19/'QLD Oct 2021'!AR13&lt;'QLD Oct 2021'!M13+'QLD Oct 2021'!L13),(0),(($C$5*F19/'QLD Oct 2021'!AR13-('QLD Oct 2021'!M13+'QLD Oct 2021'!L13))*'QLD Oct 2021'!AE13/100))*'QLD Oct 2021'!AR13,IF(AND('QLD Oct 2021'!L13&gt;0,'QLD Oct 2021'!M13=""&gt;0),IF(($C$5*F19/'QLD Oct 2021'!AR13&lt;'QLD Oct 2021'!L13),(0),($C$5*F19/'QLD Oct 2021'!AR13-'QLD Oct 2021'!L13)*'QLD Oct 2021'!AD13/100)*'QLD Oct 2021'!AR13,0)))))</f>
        <v>0</v>
      </c>
      <c r="S19" s="276">
        <f t="shared" ref="S19" si="24">SUM(G19:R19)</f>
        <v>3729.090909090909</v>
      </c>
      <c r="T19" s="201">
        <f t="shared" ref="T19" si="25">S19+D19</f>
        <v>3955.3909090909092</v>
      </c>
      <c r="U19" s="277">
        <f t="shared" ref="U19" si="26">T19*1.1</f>
        <v>4350.93</v>
      </c>
      <c r="V19" s="105">
        <f>'QLD Oct 2021'!AT13</f>
        <v>0</v>
      </c>
      <c r="W19" s="105">
        <f>'QLD Oct 2021'!AU13</f>
        <v>5</v>
      </c>
      <c r="X19" s="105">
        <f>'QLD Oct 2021'!AV13</f>
        <v>0</v>
      </c>
      <c r="Y19" s="105">
        <f>'QLD Oct 2021'!AW13</f>
        <v>0</v>
      </c>
      <c r="Z19" s="278" t="str">
        <f t="shared" ref="Z19" si="27">IF(SUM(V19:Y19)=0,"No discount",IF(V19&gt;0,"Guaranteed off bill",IF(W19&gt;0,"Guaranteed off usage",IF(X19&gt;0,"Pay-on-time off bill","Pay-on-time off usage"))))</f>
        <v>Guaranteed off usage</v>
      </c>
      <c r="AA19" s="278" t="str">
        <f t="shared" ref="AA19" si="28">IF(OR(B19="Origin Energy",B19="Red Energy",B19="Powershop"),"Inclusive","Exclusive")</f>
        <v>Exclusive</v>
      </c>
      <c r="AB19" s="201">
        <f t="shared" ref="AB19" si="29">IF(AND(Z19="Guaranteed off bill",AA19="Inclusive"),((T19*1.1)-((T19*1.1)*V19/100))/1.1,IF(AND(Z19="Guaranteed off usage",AA19="Inclusive"),((T19*1.1)-((S19*1.1)*W19/100))/1.1,IF(AND(Z19="Guaranteed off bill",AA19="Exclusive"),T19-(T19*V19/100),IF(AND(Z19="Guaranteed off usage",AA19="Exclusive"),T19-(S19*W19/100),IF(AA19="Inclusive",((T19*1.1))/1.1,T19)))))</f>
        <v>3768.9363636363637</v>
      </c>
      <c r="AC19" s="201">
        <f t="shared" ref="AC19" si="30">IF(AND(Z19="Pay-on-time off bill",AA19="Inclusive"),((AB19*1.1)-((AB19*1.1)*X19/100))/1.1,IF(AND(Z19="Pay-on-time off usage",AA19="Inclusive"),((AB19*1.1)-((S19*1.1)*Y19/100))/1.1,IF(AND(Z19="Pay-on-time off bill",AA19="Exclusive"),AB19-(AB19*X19/100),IF(AND(Z19="Pay-on-time off usage",AA19="Exclusive"),AB19-(S19*Y19/100),IF(AA19="Inclusive",((AB19*1.1))/1.1,AB19)))))</f>
        <v>3768.9363636363637</v>
      </c>
      <c r="AD19" s="277">
        <f t="shared" ref="AD19" si="31">AB19*1.1</f>
        <v>4145.8300000000008</v>
      </c>
      <c r="AE19" s="277">
        <f t="shared" ref="AE19" si="32">AC19*1.1</f>
        <v>4145.8300000000008</v>
      </c>
      <c r="AF19" s="279">
        <f>'QLD Oct 2021'!BF13</f>
        <v>0</v>
      </c>
      <c r="AG19" s="112" t="str">
        <f>'QLD Oct 2021'!BG13</f>
        <v>n</v>
      </c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</row>
    <row r="20" spans="1:48" ht="20" customHeight="1" thickTop="1" x14ac:dyDescent="0.2">
      <c r="A20" s="313" t="str">
        <f>'QLD Oct 2021'!D14</f>
        <v>Envestra Northern</v>
      </c>
      <c r="B20" s="179" t="str">
        <f>'QLD Oct 2021'!F14</f>
        <v>Origin Energy</v>
      </c>
      <c r="C20" s="179" t="str">
        <f>'QLD Oct 2021'!G14</f>
        <v>Business Go</v>
      </c>
      <c r="D20" s="257">
        <f>365*'QLD Oct 2021'!H14/100</f>
        <v>235.92272727272723</v>
      </c>
      <c r="E20" s="258">
        <f>IF('QLD Oct 2021'!AQ14=3,0.5,IF('QLD Oct 2021'!AQ14=2,0.33,0))</f>
        <v>0.5</v>
      </c>
      <c r="F20" s="258">
        <f t="shared" si="3"/>
        <v>0.5</v>
      </c>
      <c r="G20" s="257">
        <f>IF('QLD Oct 2021'!K14="",($C$5*E20/'QLD Oct 2021'!AQ14*'QLD Oct 2021'!W14/100)*'QLD Oct 2021'!AQ14,IF($C$5*E20/'QLD Oct 2021'!AQ14&gt;='QLD Oct 2021'!L14,('QLD Oct 2021'!L14*'QLD Oct 2021'!W14/100)*'QLD Oct 2021'!AQ14,($C$5*E20/'QLD Oct 2021'!AQ14*'QLD Oct 2021'!W14/100)*'QLD Oct 2021'!AQ14))</f>
        <v>1338.5454545454545</v>
      </c>
      <c r="H20" s="257">
        <f>IF(AND('QLD Oct 2021'!L14&gt;0,'QLD Oct 2021'!M14&gt;0),IF($C$5*E20/'QLD Oct 2021'!AQ14&lt;'QLD Oct 2021'!L14,0,IF(($C$5*E20/'QLD Oct 2021'!AQ14-'QLD Oct 2021'!L14)&lt;=('QLD Oct 2021'!M14+'QLD Oct 2021'!L14),((($C$5*E20/'QLD Oct 2021'!AQ14-'QLD Oct 2021'!L14)*'QLD Oct 2021'!X14/100))*'QLD Oct 2021'!AQ14,((('QLD Oct 2021'!M14)*'QLD Oct 2021'!X14/100)*'QLD Oct 2021'!AQ14))),0)</f>
        <v>458.18181818181824</v>
      </c>
      <c r="I20" s="257">
        <f>IF(AND('QLD Oct 2021'!M14&gt;0,'QLD Oct 2021'!N14&gt;0),IF($C$5*E20/'QLD Oct 2021'!AQ14&lt;('QLD Oct 2021'!L14+'QLD Oct 2021'!M14),0,IF(($C$5*E20/'QLD Oct 2021'!AQ14-'QLD Oct 2021'!L14+'QLD Oct 2021'!M14)&lt;=('QLD Oct 2021'!L14+'QLD Oct 2021'!M14+'QLD Oct 2021'!N14),((($C$5*E20/'QLD Oct 2021'!AQ14-('QLD Oct 2021'!L14+'QLD Oct 2021'!M14))*'QLD Oct 2021'!Y14/100))*'QLD Oct 2021'!AQ14,('QLD Oct 2021'!N14*'QLD Oct 2021'!Y14/100)*'QLD Oct 2021'!AQ14)),0)</f>
        <v>0</v>
      </c>
      <c r="J20" s="257">
        <f>IF(AND('QLD Oct 2021'!N14&gt;0,'QLD Oct 2021'!O14&gt;0),IF($C$5*E20/'QLD Oct 2021'!AQ14&lt;('QLD Oct 2021'!L14+'QLD Oct 2021'!M14+'QLD Oct 2021'!N14),0,IF(($C$5*E20/'QLD Oct 2021'!AQ14-'QLD Oct 2021'!L14+'QLD Oct 2021'!M14+'QLD Oct 2021'!N14)&lt;=('QLD Oct 2021'!L14+'QLD Oct 2021'!M14+'QLD Oct 2021'!N14+'QLD Oct 2021'!O14),(($C$5*E20/'QLD Oct 2021'!AQ14-('QLD Oct 2021'!L14+'QLD Oct 2021'!M14+'QLD Oct 2021'!N14))*'QLD Oct 2021'!Z14/100)*'QLD Oct 2021'!AQ14,('QLD Oct 2021'!O14*'QLD Oct 2021'!Z14/100)*'QLD Oct 2021'!AQ14)),0)</f>
        <v>0</v>
      </c>
      <c r="K20" s="257">
        <f>IF(AND('QLD Oct 2021'!O14&gt;0,'QLD Oct 2021'!P14&gt;0),IF($C$5*E20/'QLD Oct 2021'!AQ14&lt;('QLD Oct 2021'!L14+'QLD Oct 2021'!M14+'QLD Oct 2021'!N14+'QLD Oct 2021'!O14),0,IF(($C$5*E20/'QLD Oct 2021'!AQ14-'QLD Oct 2021'!L14+'QLD Oct 2021'!M14+'QLD Oct 2021'!N14+'QLD Oct 2021'!O14)&lt;=('QLD Oct 2021'!L14+'QLD Oct 2021'!M14+'QLD Oct 2021'!N14+'QLD Oct 2021'!O14+'QLD Oct 2021'!P14),(($C$5*E20/'QLD Oct 2021'!AQ14-('QLD Oct 2021'!L14+'QLD Oct 2021'!M14+'QLD Oct 2021'!N14+'QLD Oct 2021'!O14))*'QLD Oct 2021'!AA14/100)*'QLD Oct 2021'!AQ14,('QLD Oct 2021'!P14*'QLD Oct 2021'!AA14/100)*'QLD Oct 2021'!AQ14)),0)</f>
        <v>0</v>
      </c>
      <c r="L20" s="257">
        <f>IF(AND('QLD Oct 2021'!P14&gt;0,'QLD Oct 2021'!O14&gt;0),IF(($C$5*E20/'QLD Oct 2021'!AQ14&lt;SUM('QLD Oct 2021'!L14:P14)),(0),($C$5*E20/'QLD Oct 2021'!AQ14-SUM('QLD Oct 2021'!L14:P14))*'QLD Oct 2021'!AB14/100)* 'QLD Oct 2021'!AQ14,IF(AND('QLD Oct 2021'!O14&gt;0,'QLD Oct 2021'!P14=""),IF(($C$5*E20/'QLD Oct 2021'!AQ14&lt; SUM('QLD Oct 2021'!L14:O14)),(0),($C$5*E20/'QLD Oct 2021'!AQ14-SUM('QLD Oct 2021'!L14:O14))*'QLD Oct 2021'!AA14/100)* 'QLD Oct 2021'!AQ14,IF(AND('QLD Oct 2021'!N14&gt;0,'QLD Oct 2021'!O14=""),IF(($C$5*E20/'QLD Oct 2021'!AQ14&lt; SUM('QLD Oct 2021'!L14:N14)),(0),($C$5*E20/'QLD Oct 2021'!AQ14-SUM('QLD Oct 2021'!L14:N14))*'QLD Oct 2021'!Z14/100)* 'QLD Oct 2021'!AQ14,IF(AND('QLD Oct 2021'!M14&gt;0,'QLD Oct 2021'!N14=""),IF(($C$5*E20/'QLD Oct 2021'!AQ14&lt;'QLD Oct 2021'!M14+'QLD Oct 2021'!L14),(0),(($C$5*E20/'QLD Oct 2021'!AQ14-('QLD Oct 2021'!M14+'QLD Oct 2021'!L14))*'QLD Oct 2021'!Y14/100))*'QLD Oct 2021'!AQ14,IF(AND('QLD Oct 2021'!L14&gt;0,'QLD Oct 2021'!M14=""&gt;0),IF(($C$5*E20/'QLD Oct 2021'!AQ14&lt;'QLD Oct 2021'!L14),(0),($C$5*E20/'QLD Oct 2021'!AQ14-'QLD Oct 2021'!L14)*'QLD Oct 2021'!X14/100)*'QLD Oct 2021'!AQ14,0)))))</f>
        <v>0</v>
      </c>
      <c r="M20" s="257">
        <f>IF('QLD Oct 2021'!K14="",($C$5*F20/'QLD Oct 2021'!AR14*'QLD Oct 2021'!AC14/100)*'QLD Oct 2021'!AR14,IF($C$5*F20/'QLD Oct 2021'!AR14&gt;='QLD Oct 2021'!L14,('QLD Oct 2021'!L14*'QLD Oct 2021'!AC14/100)*'QLD Oct 2021'!AR14,($C$5*F20/'QLD Oct 2021'!AR14*'QLD Oct 2021'!AC14/100)*'QLD Oct 2021'!AR14))</f>
        <v>1338.5454545454545</v>
      </c>
      <c r="N20" s="257">
        <f>IF(AND('QLD Oct 2021'!L14&gt;0,'QLD Oct 2021'!M14&gt;0),IF($C$5*F20/'QLD Oct 2021'!AR14&lt;'QLD Oct 2021'!L14,0,IF(($C$5*F20/'QLD Oct 2021'!AR14-'QLD Oct 2021'!L14)&lt;=('QLD Oct 2021'!M14+'QLD Oct 2021'!L14),((($C$5*F20/'QLD Oct 2021'!AR14-'QLD Oct 2021'!L14)*'QLD Oct 2021'!AD14/100))*'QLD Oct 2021'!AR14,((('QLD Oct 2021'!M14)*'QLD Oct 2021'!AD14/100)*'QLD Oct 2021'!AR14))),0)</f>
        <v>458.18181818181824</v>
      </c>
      <c r="O20" s="257">
        <f>IF(AND('QLD Oct 2021'!M14&gt;0,'QLD Oct 2021'!N14&gt;0),IF($C$5*F20/'QLD Oct 2021'!AR14&lt;('QLD Oct 2021'!L14+'QLD Oct 2021'!M14),0,IF(($C$5*F20/'QLD Oct 2021'!AR14-'QLD Oct 2021'!L14+'QLD Oct 2021'!M14)&lt;=('QLD Oct 2021'!L14+'QLD Oct 2021'!M14+'QLD Oct 2021'!N14),((($C$5*F20/'QLD Oct 2021'!AR14-('QLD Oct 2021'!L14+'QLD Oct 2021'!M14))*'QLD Oct 2021'!AE14/100))*'QLD Oct 2021'!AR14,('QLD Oct 2021'!N14*'QLD Oct 2021'!AE14/100)*'QLD Oct 2021'!AR14)),0)</f>
        <v>0</v>
      </c>
      <c r="P20" s="257">
        <f>IF(AND('QLD Oct 2021'!N14&gt;0,'QLD Oct 2021'!O14&gt;0),IF($C$5*F20/'QLD Oct 2021'!AR14&lt;('QLD Oct 2021'!L14+'QLD Oct 2021'!M14+'QLD Oct 2021'!N14),0,IF(($C$5*F20/'QLD Oct 2021'!AR14-'QLD Oct 2021'!L14+'QLD Oct 2021'!M14+'QLD Oct 2021'!N14)&lt;=('QLD Oct 2021'!L14+'QLD Oct 2021'!M14+'QLD Oct 2021'!N14+'QLD Oct 2021'!O14),(($C$5*F20/'QLD Oct 2021'!AR14-('QLD Oct 2021'!L14+'QLD Oct 2021'!M14+'QLD Oct 2021'!N14))*'QLD Oct 2021'!AF14/100)*'QLD Oct 2021'!AR14,('QLD Oct 2021'!O14*'QLD Oct 2021'!AF14/100)*'QLD Oct 2021'!AR14)),0)</f>
        <v>0</v>
      </c>
      <c r="Q20" s="257">
        <f>IF(AND('QLD Oct 2021'!P14&gt;0,'QLD Oct 2021'!P14&gt;0),IF($C$5*F20/'QLD Oct 2021'!AR14&lt;('QLD Oct 2021'!L14+'QLD Oct 2021'!M14+'QLD Oct 2021'!N14+'QLD Oct 2021'!O14),0,IF(($C$5*F20/'QLD Oct 2021'!AR14-'QLD Oct 2021'!L14+'QLD Oct 2021'!M14+'QLD Oct 2021'!N14+'QLD Oct 2021'!O14)&lt;=('QLD Oct 2021'!L14+'QLD Oct 2021'!M14+'QLD Oct 2021'!N14+'QLD Oct 2021'!O14+'QLD Oct 2021'!P14),(($C$5*F20/'QLD Oct 2021'!AR14-('QLD Oct 2021'!L14+'QLD Oct 2021'!M14+'QLD Oct 2021'!N14+'QLD Oct 2021'!O14))*'QLD Oct 2021'!AG14/100)*'QLD Oct 2021'!AR14,('QLD Oct 2021'!P14*'QLD Oct 2021'!AG14/100)*'QLD Oct 2021'!AR14)),0)</f>
        <v>0</v>
      </c>
      <c r="R20" s="257">
        <f>IF(AND('QLD Oct 2021'!P14&gt;0,'QLD Oct 2021'!O14&gt;0),IF(($C$5*F20/'QLD Oct 2021'!AR14&lt;SUM('QLD Oct 2021'!L14:P14)),(0),($C$5*F20/'QLD Oct 2021'!AR14-SUM('QLD Oct 2021'!L14:P14))*'QLD Oct 2021'!AB14/100)* 'QLD Oct 2021'!AR14,IF(AND('QLD Oct 2021'!O14&gt;0,'QLD Oct 2021'!P14=""),IF(($C$5*F20/'QLD Oct 2021'!AR14&lt; SUM('QLD Oct 2021'!L14:O14)),(0),($C$5*F20/'QLD Oct 2021'!AR14-SUM('QLD Oct 2021'!L14:O14))*'QLD Oct 2021'!AG14/100)* 'QLD Oct 2021'!AR14,IF(AND('QLD Oct 2021'!N14&gt;0,'QLD Oct 2021'!O14=""),IF(($C$5*F20/'QLD Oct 2021'!AR14&lt; SUM('QLD Oct 2021'!L14:N14)),(0),($C$5*F20/'QLD Oct 2021'!AR14-SUM('QLD Oct 2021'!L14:N14))*'QLD Oct 2021'!AF14/100)* 'QLD Oct 2021'!AR14,IF(AND('QLD Oct 2021'!M14&gt;0,'QLD Oct 2021'!N14=""),IF(($C$5*F20/'QLD Oct 2021'!AR14&lt;'QLD Oct 2021'!M14+'QLD Oct 2021'!L14),(0),(($C$5*F20/'QLD Oct 2021'!AR14-('QLD Oct 2021'!M14+'QLD Oct 2021'!L14))*'QLD Oct 2021'!AE14/100))*'QLD Oct 2021'!AR14,IF(AND('QLD Oct 2021'!L14&gt;0,'QLD Oct 2021'!M14=""&gt;0),IF(($C$5*F20/'QLD Oct 2021'!AR14&lt;'QLD Oct 2021'!L14),(0),($C$5*F20/'QLD Oct 2021'!AR14-'QLD Oct 2021'!L14)*'QLD Oct 2021'!AD14/100)*'QLD Oct 2021'!AR14,0)))))</f>
        <v>0</v>
      </c>
      <c r="S20" s="168">
        <f t="shared" si="4"/>
        <v>3593.454545454545</v>
      </c>
      <c r="T20" s="170">
        <f t="shared" si="5"/>
        <v>3829.3772727272722</v>
      </c>
      <c r="U20" s="259">
        <f t="shared" si="6"/>
        <v>4212.3149999999996</v>
      </c>
      <c r="V20" s="63">
        <f>'QLD Oct 2021'!AT14</f>
        <v>0</v>
      </c>
      <c r="W20" s="63">
        <f>'QLD Oct 2021'!AU14</f>
        <v>8</v>
      </c>
      <c r="X20" s="63">
        <f>'QLD Oct 2021'!AV14</f>
        <v>0</v>
      </c>
      <c r="Y20" s="63">
        <f>'QLD Oct 2021'!AW14</f>
        <v>0</v>
      </c>
      <c r="Z20" s="260" t="str">
        <f t="shared" si="7"/>
        <v>Guaranteed off usage</v>
      </c>
      <c r="AA20" s="260" t="str">
        <f t="shared" si="8"/>
        <v>Inclusive</v>
      </c>
      <c r="AB20" s="170">
        <f t="shared" si="0"/>
        <v>3541.9009090909085</v>
      </c>
      <c r="AC20" s="170">
        <f t="shared" si="1"/>
        <v>3541.9009090909085</v>
      </c>
      <c r="AD20" s="259">
        <f t="shared" si="2"/>
        <v>3896.0909999999994</v>
      </c>
      <c r="AE20" s="259">
        <f t="shared" si="2"/>
        <v>3896.0909999999994</v>
      </c>
      <c r="AF20" s="261">
        <f>'QLD Oct 2021'!BF14</f>
        <v>12</v>
      </c>
      <c r="AG20" s="104" t="str">
        <f>'QLD Oct 2021'!BG14</f>
        <v>y</v>
      </c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</row>
    <row r="21" spans="1:48" ht="20" customHeight="1" x14ac:dyDescent="0.2">
      <c r="A21" s="314"/>
      <c r="B21" s="179" t="str">
        <f>'QLD Oct 2021'!F15</f>
        <v>AGL</v>
      </c>
      <c r="C21" s="179" t="str">
        <f>'QLD Oct 2021'!G15</f>
        <v>Business Flexible Saver</v>
      </c>
      <c r="D21" s="257">
        <f>365*'QLD Oct 2021'!H15/100</f>
        <v>266.11818181818182</v>
      </c>
      <c r="E21" s="258">
        <f>IF('QLD Oct 2021'!AQ15=3,0.5,IF('QLD Oct 2021'!AQ15=2,0.33,0))</f>
        <v>0.5</v>
      </c>
      <c r="F21" s="258">
        <f t="shared" ref="F21:F23" si="33">1-E21</f>
        <v>0.5</v>
      </c>
      <c r="G21" s="257">
        <f>IF('QLD Oct 2021'!K15="",($C$5*E21/'QLD Oct 2021'!AQ15*'QLD Oct 2021'!W15/100)*'QLD Oct 2021'!AQ15,IF($C$5*E21/'QLD Oct 2021'!AQ15&gt;='QLD Oct 2021'!L15,('QLD Oct 2021'!L15*'QLD Oct 2021'!W15/100)*'QLD Oct 2021'!AQ15,($C$5*E21/'QLD Oct 2021'!AQ15*'QLD Oct 2021'!W15/100)*'QLD Oct 2021'!AQ15))</f>
        <v>1686.3636363636365</v>
      </c>
      <c r="H21" s="257">
        <f>IF(AND('QLD Oct 2021'!L15&gt;0,'QLD Oct 2021'!M15&gt;0),IF($C$5*E21/'QLD Oct 2021'!AQ15&lt;'QLD Oct 2021'!L15,0,IF(($C$5*E21/'QLD Oct 2021'!AQ15-'QLD Oct 2021'!L15)&lt;=('QLD Oct 2021'!M15+'QLD Oct 2021'!L15),((($C$5*E21/'QLD Oct 2021'!AQ15-'QLD Oct 2021'!L15)*'QLD Oct 2021'!X15/100))*'QLD Oct 2021'!AQ15,((('QLD Oct 2021'!M15)*'QLD Oct 2021'!X15/100)*'QLD Oct 2021'!AQ15))),0)</f>
        <v>0</v>
      </c>
      <c r="I21" s="257">
        <f>IF(AND('QLD Oct 2021'!M15&gt;0,'QLD Oct 2021'!N15&gt;0),IF($C$5*E21/'QLD Oct 2021'!AQ15&lt;('QLD Oct 2021'!L15+'QLD Oct 2021'!M15),0,IF(($C$5*E21/'QLD Oct 2021'!AQ15-'QLD Oct 2021'!L15+'QLD Oct 2021'!M15)&lt;=('QLD Oct 2021'!L15+'QLD Oct 2021'!M15+'QLD Oct 2021'!N15),((($C$5*E21/'QLD Oct 2021'!AQ15-('QLD Oct 2021'!L15+'QLD Oct 2021'!M15))*'QLD Oct 2021'!Y15/100))*'QLD Oct 2021'!AQ15,('QLD Oct 2021'!N15*'QLD Oct 2021'!Y15/100)*'QLD Oct 2021'!AQ15)),0)</f>
        <v>0</v>
      </c>
      <c r="J21" s="257">
        <f>IF(AND('QLD Oct 2021'!N15&gt;0,'QLD Oct 2021'!O15&gt;0),IF($C$5*E21/'QLD Oct 2021'!AQ15&lt;('QLD Oct 2021'!L15+'QLD Oct 2021'!M15+'QLD Oct 2021'!N15),0,IF(($C$5*E21/'QLD Oct 2021'!AQ15-'QLD Oct 2021'!L15+'QLD Oct 2021'!M15+'QLD Oct 2021'!N15)&lt;=('QLD Oct 2021'!L15+'QLD Oct 2021'!M15+'QLD Oct 2021'!N15+'QLD Oct 2021'!O15),(($C$5*E21/'QLD Oct 2021'!AQ15-('QLD Oct 2021'!L15+'QLD Oct 2021'!M15+'QLD Oct 2021'!N15))*'QLD Oct 2021'!Z15/100)*'QLD Oct 2021'!AQ15,('QLD Oct 2021'!O15*'QLD Oct 2021'!Z15/100)*'QLD Oct 2021'!AQ15)),0)</f>
        <v>0</v>
      </c>
      <c r="K21" s="257">
        <f>IF(AND('QLD Oct 2021'!O15&gt;0,'QLD Oct 2021'!P15&gt;0),IF($C$5*E21/'QLD Oct 2021'!AQ15&lt;('QLD Oct 2021'!L15+'QLD Oct 2021'!M15+'QLD Oct 2021'!N15+'QLD Oct 2021'!O15),0,IF(($C$5*E21/'QLD Oct 2021'!AQ15-'QLD Oct 2021'!L15+'QLD Oct 2021'!M15+'QLD Oct 2021'!N15+'QLD Oct 2021'!O15)&lt;=('QLD Oct 2021'!L15+'QLD Oct 2021'!M15+'QLD Oct 2021'!N15+'QLD Oct 2021'!O15+'QLD Oct 2021'!P15),(($C$5*E21/'QLD Oct 2021'!AQ15-('QLD Oct 2021'!L15+'QLD Oct 2021'!M15+'QLD Oct 2021'!N15+'QLD Oct 2021'!O15))*'QLD Oct 2021'!AA15/100)*'QLD Oct 2021'!AQ15,('QLD Oct 2021'!P15*'QLD Oct 2021'!AA15/100)*'QLD Oct 2021'!AQ15)),0)</f>
        <v>0</v>
      </c>
      <c r="L21" s="257">
        <f>IF(AND('QLD Oct 2021'!P15&gt;0,'QLD Oct 2021'!O15&gt;0),IF(($C$5*E21/'QLD Oct 2021'!AQ15&lt;SUM('QLD Oct 2021'!L15:P15)),(0),($C$5*E21/'QLD Oct 2021'!AQ15-SUM('QLD Oct 2021'!L15:P15))*'QLD Oct 2021'!AB15/100)* 'QLD Oct 2021'!AQ15,IF(AND('QLD Oct 2021'!O15&gt;0,'QLD Oct 2021'!P15=""),IF(($C$5*E21/'QLD Oct 2021'!AQ15&lt; SUM('QLD Oct 2021'!L15:O15)),(0),($C$5*E21/'QLD Oct 2021'!AQ15-SUM('QLD Oct 2021'!L15:O15))*'QLD Oct 2021'!AA15/100)* 'QLD Oct 2021'!AQ15,IF(AND('QLD Oct 2021'!N15&gt;0,'QLD Oct 2021'!O15=""),IF(($C$5*E21/'QLD Oct 2021'!AQ15&lt; SUM('QLD Oct 2021'!L15:N15)),(0),($C$5*E21/'QLD Oct 2021'!AQ15-SUM('QLD Oct 2021'!L15:N15))*'QLD Oct 2021'!Z15/100)* 'QLD Oct 2021'!AQ15,IF(AND('QLD Oct 2021'!M15&gt;0,'QLD Oct 2021'!N15=""),IF(($C$5*E21/'QLD Oct 2021'!AQ15&lt;'QLD Oct 2021'!M15+'QLD Oct 2021'!L15),(0),(($C$5*E21/'QLD Oct 2021'!AQ15-('QLD Oct 2021'!M15+'QLD Oct 2021'!L15))*'QLD Oct 2021'!Y15/100))*'QLD Oct 2021'!AQ15,IF(AND('QLD Oct 2021'!L15&gt;0,'QLD Oct 2021'!M15=""&gt;0),IF(($C$5*E21/'QLD Oct 2021'!AQ15&lt;'QLD Oct 2021'!L15),(0),($C$5*E21/'QLD Oct 2021'!AQ15-'QLD Oct 2021'!L15)*'QLD Oct 2021'!X15/100)*'QLD Oct 2021'!AQ15,0)))))</f>
        <v>0</v>
      </c>
      <c r="M21" s="257">
        <f>IF('QLD Oct 2021'!K15="",($C$5*F21/'QLD Oct 2021'!AR15*'QLD Oct 2021'!AC15/100)*'QLD Oct 2021'!AR15,IF($C$5*F21/'QLD Oct 2021'!AR15&gt;='QLD Oct 2021'!L15,('QLD Oct 2021'!L15*'QLD Oct 2021'!AC15/100)*'QLD Oct 2021'!AR15,($C$5*F21/'QLD Oct 2021'!AR15*'QLD Oct 2021'!AC15/100)*'QLD Oct 2021'!AR15))</f>
        <v>1686.3636363636365</v>
      </c>
      <c r="N21" s="257">
        <f>IF(AND('QLD Oct 2021'!L15&gt;0,'QLD Oct 2021'!M15&gt;0),IF($C$5*F21/'QLD Oct 2021'!AR15&lt;'QLD Oct 2021'!L15,0,IF(($C$5*F21/'QLD Oct 2021'!AR15-'QLD Oct 2021'!L15)&lt;=('QLD Oct 2021'!M15+'QLD Oct 2021'!L15),((($C$5*F21/'QLD Oct 2021'!AR15-'QLD Oct 2021'!L15)*'QLD Oct 2021'!AD15/100))*'QLD Oct 2021'!AR15,((('QLD Oct 2021'!M15)*'QLD Oct 2021'!AD15/100)*'QLD Oct 2021'!AR15))),0)</f>
        <v>0</v>
      </c>
      <c r="O21" s="257">
        <f>IF(AND('QLD Oct 2021'!M15&gt;0,'QLD Oct 2021'!N15&gt;0),IF($C$5*F21/'QLD Oct 2021'!AR15&lt;('QLD Oct 2021'!L15+'QLD Oct 2021'!M15),0,IF(($C$5*F21/'QLD Oct 2021'!AR15-'QLD Oct 2021'!L15+'QLD Oct 2021'!M15)&lt;=('QLD Oct 2021'!L15+'QLD Oct 2021'!M15+'QLD Oct 2021'!N15),((($C$5*F21/'QLD Oct 2021'!AR15-('QLD Oct 2021'!L15+'QLD Oct 2021'!M15))*'QLD Oct 2021'!AE15/100))*'QLD Oct 2021'!AR15,('QLD Oct 2021'!N15*'QLD Oct 2021'!AE15/100)*'QLD Oct 2021'!AR15)),0)</f>
        <v>0</v>
      </c>
      <c r="P21" s="257">
        <f>IF(AND('QLD Oct 2021'!N15&gt;0,'QLD Oct 2021'!O15&gt;0),IF($C$5*F21/'QLD Oct 2021'!AR15&lt;('QLD Oct 2021'!L15+'QLD Oct 2021'!M15+'QLD Oct 2021'!N15),0,IF(($C$5*F21/'QLD Oct 2021'!AR15-'QLD Oct 2021'!L15+'QLD Oct 2021'!M15+'QLD Oct 2021'!N15)&lt;=('QLD Oct 2021'!L15+'QLD Oct 2021'!M15+'QLD Oct 2021'!N15+'QLD Oct 2021'!O15),(($C$5*F21/'QLD Oct 2021'!AR15-('QLD Oct 2021'!L15+'QLD Oct 2021'!M15+'QLD Oct 2021'!N15))*'QLD Oct 2021'!AF15/100)*'QLD Oct 2021'!AR15,('QLD Oct 2021'!O15*'QLD Oct 2021'!AF15/100)*'QLD Oct 2021'!AR15)),0)</f>
        <v>0</v>
      </c>
      <c r="Q21" s="257">
        <f>IF(AND('QLD Oct 2021'!P15&gt;0,'QLD Oct 2021'!P15&gt;0),IF($C$5*F21/'QLD Oct 2021'!AR15&lt;('QLD Oct 2021'!L15+'QLD Oct 2021'!M15+'QLD Oct 2021'!N15+'QLD Oct 2021'!O15),0,IF(($C$5*F21/'QLD Oct 2021'!AR15-'QLD Oct 2021'!L15+'QLD Oct 2021'!M15+'QLD Oct 2021'!N15+'QLD Oct 2021'!O15)&lt;=('QLD Oct 2021'!L15+'QLD Oct 2021'!M15+'QLD Oct 2021'!N15+'QLD Oct 2021'!O15+'QLD Oct 2021'!P15),(($C$5*F21/'QLD Oct 2021'!AR15-('QLD Oct 2021'!L15+'QLD Oct 2021'!M15+'QLD Oct 2021'!N15+'QLD Oct 2021'!O15))*'QLD Oct 2021'!AG15/100)*'QLD Oct 2021'!AR15,('QLD Oct 2021'!P15*'QLD Oct 2021'!AG15/100)*'QLD Oct 2021'!AR15)),0)</f>
        <v>0</v>
      </c>
      <c r="R21" s="257">
        <f>IF(AND('QLD Oct 2021'!P15&gt;0,'QLD Oct 2021'!O15&gt;0),IF(($C$5*F21/'QLD Oct 2021'!AR15&lt;SUM('QLD Oct 2021'!L15:P15)),(0),($C$5*F21/'QLD Oct 2021'!AR15-SUM('QLD Oct 2021'!L15:P15))*'QLD Oct 2021'!AB15/100)* 'QLD Oct 2021'!AR15,IF(AND('QLD Oct 2021'!O15&gt;0,'QLD Oct 2021'!P15=""),IF(($C$5*F21/'QLD Oct 2021'!AR15&lt; SUM('QLD Oct 2021'!L15:O15)),(0),($C$5*F21/'QLD Oct 2021'!AR15-SUM('QLD Oct 2021'!L15:O15))*'QLD Oct 2021'!AG15/100)* 'QLD Oct 2021'!AR15,IF(AND('QLD Oct 2021'!N15&gt;0,'QLD Oct 2021'!O15=""),IF(($C$5*F21/'QLD Oct 2021'!AR15&lt; SUM('QLD Oct 2021'!L15:N15)),(0),($C$5*F21/'QLD Oct 2021'!AR15-SUM('QLD Oct 2021'!L15:N15))*'QLD Oct 2021'!AF15/100)* 'QLD Oct 2021'!AR15,IF(AND('QLD Oct 2021'!M15&gt;0,'QLD Oct 2021'!N15=""),IF(($C$5*F21/'QLD Oct 2021'!AR15&lt;'QLD Oct 2021'!M15+'QLD Oct 2021'!L15),(0),(($C$5*F21/'QLD Oct 2021'!AR15-('QLD Oct 2021'!M15+'QLD Oct 2021'!L15))*'QLD Oct 2021'!AE15/100))*'QLD Oct 2021'!AR15,IF(AND('QLD Oct 2021'!L15&gt;0,'QLD Oct 2021'!M15=""&gt;0),IF(($C$5*F21/'QLD Oct 2021'!AR15&lt;'QLD Oct 2021'!L15),(0),($C$5*F21/'QLD Oct 2021'!AR15-'QLD Oct 2021'!L15)*'QLD Oct 2021'!AD15/100)*'QLD Oct 2021'!AR15,0)))))</f>
        <v>0</v>
      </c>
      <c r="S21" s="168">
        <f t="shared" ref="S21:S23" si="34">SUM(G21:R21)</f>
        <v>3372.727272727273</v>
      </c>
      <c r="T21" s="170">
        <f t="shared" ref="T21:T23" si="35">S21+D21</f>
        <v>3638.8454545454547</v>
      </c>
      <c r="U21" s="259">
        <f t="shared" ref="U21:U23" si="36">T21*1.1</f>
        <v>4002.7300000000005</v>
      </c>
      <c r="V21" s="63">
        <f>'QLD Oct 2021'!AT15</f>
        <v>0</v>
      </c>
      <c r="W21" s="63">
        <f>'QLD Oct 2021'!AU15</f>
        <v>0</v>
      </c>
      <c r="X21" s="63">
        <f>'QLD Oct 2021'!AV15</f>
        <v>0</v>
      </c>
      <c r="Y21" s="63">
        <f>'QLD Oct 2021'!AW15</f>
        <v>0</v>
      </c>
      <c r="Z21" s="260" t="str">
        <f t="shared" ref="Z21:Z23" si="37">IF(SUM(V21:Y21)=0,"No discount",IF(V21&gt;0,"Guaranteed off bill",IF(W21&gt;0,"Guaranteed off usage",IF(X21&gt;0,"Pay-on-time off bill","Pay-on-time off usage"))))</f>
        <v>No discount</v>
      </c>
      <c r="AA21" s="260" t="str">
        <f t="shared" ref="AA21:AA23" si="38">IF(OR(B21="Origin Energy",B21="Red Energy",B21="Powershop"),"Inclusive","Exclusive")</f>
        <v>Exclusive</v>
      </c>
      <c r="AB21" s="170">
        <f t="shared" ref="AB21:AB23" si="39">IF(AND(Z21="Guaranteed off bill",AA21="Inclusive"),((T21*1.1)-((T21*1.1)*V21/100))/1.1,IF(AND(Z21="Guaranteed off usage",AA21="Inclusive"),((T21*1.1)-((S21*1.1)*W21/100))/1.1,IF(AND(Z21="Guaranteed off bill",AA21="Exclusive"),T21-(T21*V21/100),IF(AND(Z21="Guaranteed off usage",AA21="Exclusive"),T21-(S21*W21/100),IF(AA21="Inclusive",((T21*1.1))/1.1,T21)))))</f>
        <v>3638.8454545454547</v>
      </c>
      <c r="AC21" s="170">
        <f t="shared" ref="AC21:AC23" si="40">IF(AND(Z21="Pay-on-time off bill",AA21="Inclusive"),((AB21*1.1)-((AB21*1.1)*X21/100))/1.1,IF(AND(Z21="Pay-on-time off usage",AA21="Inclusive"),((AB21*1.1)-((S21*1.1)*Y21/100))/1.1,IF(AND(Z21="Pay-on-time off bill",AA21="Exclusive"),AB21-(AB21*X21/100),IF(AND(Z21="Pay-on-time off usage",AA21="Exclusive"),AB21-(S21*Y21/100),IF(AA21="Inclusive",((AB21*1.1))/1.1,AB21)))))</f>
        <v>3638.8454545454547</v>
      </c>
      <c r="AD21" s="259">
        <f t="shared" ref="AD21:AD23" si="41">AB21*1.1</f>
        <v>4002.7300000000005</v>
      </c>
      <c r="AE21" s="259">
        <f t="shared" ref="AE21:AE23" si="42">AC21*1.1</f>
        <v>4002.7300000000005</v>
      </c>
      <c r="AF21" s="261">
        <f>'QLD Oct 2021'!BF15</f>
        <v>0</v>
      </c>
      <c r="AG21" s="104" t="str">
        <f>'QLD Oct 2021'!BG15</f>
        <v>n</v>
      </c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</row>
    <row r="22" spans="1:48" ht="20" customHeight="1" x14ac:dyDescent="0.2">
      <c r="A22" s="314"/>
      <c r="B22" s="179" t="str">
        <f>'QLD Oct 2021'!F16</f>
        <v>Covau</v>
      </c>
      <c r="C22" s="179" t="str">
        <f>'QLD Oct 2021'!G16</f>
        <v>Freedom</v>
      </c>
      <c r="D22" s="257">
        <f>365*'QLD Oct 2021'!H16/100</f>
        <v>239.90454545454543</v>
      </c>
      <c r="E22" s="258">
        <f>IF('QLD Oct 2021'!AQ16=3,0.5,IF('QLD Oct 2021'!AQ16=2,0.33,0))</f>
        <v>0.5</v>
      </c>
      <c r="F22" s="258">
        <f t="shared" si="33"/>
        <v>0.5</v>
      </c>
      <c r="G22" s="257">
        <f>IF('QLD Oct 2021'!K16="",($C$5*E22/'QLD Oct 2021'!AQ16*'QLD Oct 2021'!W16/100)*'QLD Oct 2021'!AQ16,IF($C$5*E22/'QLD Oct 2021'!AQ16&gt;='QLD Oct 2021'!L16,('QLD Oct 2021'!L16*'QLD Oct 2021'!W16/100)*'QLD Oct 2021'!AQ16,($C$5*E22/'QLD Oct 2021'!AQ16*'QLD Oct 2021'!W16/100)*'QLD Oct 2021'!AQ16))</f>
        <v>1675.6363636363635</v>
      </c>
      <c r="H22" s="257">
        <f>IF(AND('QLD Oct 2021'!L16&gt;0,'QLD Oct 2021'!M16&gt;0),IF($C$5*E22/'QLD Oct 2021'!AQ16&lt;'QLD Oct 2021'!L16,0,IF(($C$5*E22/'QLD Oct 2021'!AQ16-'QLD Oct 2021'!L16)&lt;=('QLD Oct 2021'!M16+'QLD Oct 2021'!L16),((($C$5*E22/'QLD Oct 2021'!AQ16-'QLD Oct 2021'!L16)*'QLD Oct 2021'!X16/100))*'QLD Oct 2021'!AQ16,((('QLD Oct 2021'!M16)*'QLD Oct 2021'!X16/100)*'QLD Oct 2021'!AQ16))),0)</f>
        <v>574.00000000000011</v>
      </c>
      <c r="I22" s="257">
        <f>IF(AND('QLD Oct 2021'!M16&gt;0,'QLD Oct 2021'!N16&gt;0),IF($C$5*E22/'QLD Oct 2021'!AQ16&lt;('QLD Oct 2021'!L16+'QLD Oct 2021'!M16),0,IF(($C$5*E22/'QLD Oct 2021'!AQ16-'QLD Oct 2021'!L16+'QLD Oct 2021'!M16)&lt;=('QLD Oct 2021'!L16+'QLD Oct 2021'!M16+'QLD Oct 2021'!N16),((($C$5*E22/'QLD Oct 2021'!AQ16-('QLD Oct 2021'!L16+'QLD Oct 2021'!M16))*'QLD Oct 2021'!Y16/100))*'QLD Oct 2021'!AQ16,('QLD Oct 2021'!N16*'QLD Oct 2021'!Y16/100)*'QLD Oct 2021'!AQ16)),0)</f>
        <v>0</v>
      </c>
      <c r="J22" s="257">
        <f>IF(AND('QLD Oct 2021'!N16&gt;0,'QLD Oct 2021'!O16&gt;0),IF($C$5*E22/'QLD Oct 2021'!AQ16&lt;('QLD Oct 2021'!L16+'QLD Oct 2021'!M16+'QLD Oct 2021'!N16),0,IF(($C$5*E22/'QLD Oct 2021'!AQ16-'QLD Oct 2021'!L16+'QLD Oct 2021'!M16+'QLD Oct 2021'!N16)&lt;=('QLD Oct 2021'!L16+'QLD Oct 2021'!M16+'QLD Oct 2021'!N16+'QLD Oct 2021'!O16),(($C$5*E22/'QLD Oct 2021'!AQ16-('QLD Oct 2021'!L16+'QLD Oct 2021'!M16+'QLD Oct 2021'!N16))*'QLD Oct 2021'!Z16/100)*'QLD Oct 2021'!AQ16,('QLD Oct 2021'!O16*'QLD Oct 2021'!Z16/100)*'QLD Oct 2021'!AQ16)),0)</f>
        <v>0</v>
      </c>
      <c r="K22" s="257">
        <f>IF(AND('QLD Oct 2021'!O16&gt;0,'QLD Oct 2021'!P16&gt;0),IF($C$5*E22/'QLD Oct 2021'!AQ16&lt;('QLD Oct 2021'!L16+'QLD Oct 2021'!M16+'QLD Oct 2021'!N16+'QLD Oct 2021'!O16),0,IF(($C$5*E22/'QLD Oct 2021'!AQ16-'QLD Oct 2021'!L16+'QLD Oct 2021'!M16+'QLD Oct 2021'!N16+'QLD Oct 2021'!O16)&lt;=('QLD Oct 2021'!L16+'QLD Oct 2021'!M16+'QLD Oct 2021'!N16+'QLD Oct 2021'!O16+'QLD Oct 2021'!P16),(($C$5*E22/'QLD Oct 2021'!AQ16-('QLD Oct 2021'!L16+'QLD Oct 2021'!M16+'QLD Oct 2021'!N16+'QLD Oct 2021'!O16))*'QLD Oct 2021'!AA16/100)*'QLD Oct 2021'!AQ16,('QLD Oct 2021'!P16*'QLD Oct 2021'!AA16/100)*'QLD Oct 2021'!AQ16)),0)</f>
        <v>0</v>
      </c>
      <c r="L22" s="257">
        <f>IF(AND('QLD Oct 2021'!P16&gt;0,'QLD Oct 2021'!O16&gt;0),IF(($C$5*E22/'QLD Oct 2021'!AQ16&lt;SUM('QLD Oct 2021'!L16:P16)),(0),($C$5*E22/'QLD Oct 2021'!AQ16-SUM('QLD Oct 2021'!L16:P16))*'QLD Oct 2021'!AB16/100)* 'QLD Oct 2021'!AQ16,IF(AND('QLD Oct 2021'!O16&gt;0,'QLD Oct 2021'!P16=""),IF(($C$5*E22/'QLD Oct 2021'!AQ16&lt; SUM('QLD Oct 2021'!L16:O16)),(0),($C$5*E22/'QLD Oct 2021'!AQ16-SUM('QLD Oct 2021'!L16:O16))*'QLD Oct 2021'!AA16/100)* 'QLD Oct 2021'!AQ16,IF(AND('QLD Oct 2021'!N16&gt;0,'QLD Oct 2021'!O16=""),IF(($C$5*E22/'QLD Oct 2021'!AQ16&lt; SUM('QLD Oct 2021'!L16:N16)),(0),($C$5*E22/'QLD Oct 2021'!AQ16-SUM('QLD Oct 2021'!L16:N16))*'QLD Oct 2021'!Z16/100)* 'QLD Oct 2021'!AQ16,IF(AND('QLD Oct 2021'!M16&gt;0,'QLD Oct 2021'!N16=""),IF(($C$5*E22/'QLD Oct 2021'!AQ16&lt;'QLD Oct 2021'!M16+'QLD Oct 2021'!L16),(0),(($C$5*E22/'QLD Oct 2021'!AQ16-('QLD Oct 2021'!M16+'QLD Oct 2021'!L16))*'QLD Oct 2021'!Y16/100))*'QLD Oct 2021'!AQ16,IF(AND('QLD Oct 2021'!L16&gt;0,'QLD Oct 2021'!M16=""&gt;0),IF(($C$5*E22/'QLD Oct 2021'!AQ16&lt;'QLD Oct 2021'!L16),(0),($C$5*E22/'QLD Oct 2021'!AQ16-'QLD Oct 2021'!L16)*'QLD Oct 2021'!X16/100)*'QLD Oct 2021'!AQ16,0)))))</f>
        <v>0</v>
      </c>
      <c r="M22" s="257">
        <f>IF('QLD Oct 2021'!K16="",($C$5*F22/'QLD Oct 2021'!AR16*'QLD Oct 2021'!AC16/100)*'QLD Oct 2021'!AR16,IF($C$5*F22/'QLD Oct 2021'!AR16&gt;='QLD Oct 2021'!L16,('QLD Oct 2021'!L16*'QLD Oct 2021'!AC16/100)*'QLD Oct 2021'!AR16,($C$5*F22/'QLD Oct 2021'!AR16*'QLD Oct 2021'!AC16/100)*'QLD Oct 2021'!AR16))</f>
        <v>1675.6363636363635</v>
      </c>
      <c r="N22" s="257">
        <f>IF(AND('QLD Oct 2021'!L16&gt;0,'QLD Oct 2021'!M16&gt;0),IF($C$5*F22/'QLD Oct 2021'!AR16&lt;'QLD Oct 2021'!L16,0,IF(($C$5*F22/'QLD Oct 2021'!AR16-'QLD Oct 2021'!L16)&lt;=('QLD Oct 2021'!M16+'QLD Oct 2021'!L16),((($C$5*F22/'QLD Oct 2021'!AR16-'QLD Oct 2021'!L16)*'QLD Oct 2021'!AD16/100))*'QLD Oct 2021'!AR16,((('QLD Oct 2021'!M16)*'QLD Oct 2021'!AD16/100)*'QLD Oct 2021'!AR16))),0)</f>
        <v>574.00000000000011</v>
      </c>
      <c r="O22" s="257">
        <f>IF(AND('QLD Oct 2021'!M16&gt;0,'QLD Oct 2021'!N16&gt;0),IF($C$5*F22/'QLD Oct 2021'!AR16&lt;('QLD Oct 2021'!L16+'QLD Oct 2021'!M16),0,IF(($C$5*F22/'QLD Oct 2021'!AR16-'QLD Oct 2021'!L16+'QLD Oct 2021'!M16)&lt;=('QLD Oct 2021'!L16+'QLD Oct 2021'!M16+'QLD Oct 2021'!N16),((($C$5*F22/'QLD Oct 2021'!AR16-('QLD Oct 2021'!L16+'QLD Oct 2021'!M16))*'QLD Oct 2021'!AE16/100))*'QLD Oct 2021'!AR16,('QLD Oct 2021'!N16*'QLD Oct 2021'!AE16/100)*'QLD Oct 2021'!AR16)),0)</f>
        <v>0</v>
      </c>
      <c r="P22" s="257">
        <f>IF(AND('QLD Oct 2021'!N16&gt;0,'QLD Oct 2021'!O16&gt;0),IF($C$5*F22/'QLD Oct 2021'!AR16&lt;('QLD Oct 2021'!L16+'QLD Oct 2021'!M16+'QLD Oct 2021'!N16),0,IF(($C$5*F22/'QLD Oct 2021'!AR16-'QLD Oct 2021'!L16+'QLD Oct 2021'!M16+'QLD Oct 2021'!N16)&lt;=('QLD Oct 2021'!L16+'QLD Oct 2021'!M16+'QLD Oct 2021'!N16+'QLD Oct 2021'!O16),(($C$5*F22/'QLD Oct 2021'!AR16-('QLD Oct 2021'!L16+'QLD Oct 2021'!M16+'QLD Oct 2021'!N16))*'QLD Oct 2021'!AF16/100)*'QLD Oct 2021'!AR16,('QLD Oct 2021'!O16*'QLD Oct 2021'!AF16/100)*'QLD Oct 2021'!AR16)),0)</f>
        <v>0</v>
      </c>
      <c r="Q22" s="257">
        <f>IF(AND('QLD Oct 2021'!P16&gt;0,'QLD Oct 2021'!P16&gt;0),IF($C$5*F22/'QLD Oct 2021'!AR16&lt;('QLD Oct 2021'!L16+'QLD Oct 2021'!M16+'QLD Oct 2021'!N16+'QLD Oct 2021'!O16),0,IF(($C$5*F22/'QLD Oct 2021'!AR16-'QLD Oct 2021'!L16+'QLD Oct 2021'!M16+'QLD Oct 2021'!N16+'QLD Oct 2021'!O16)&lt;=('QLD Oct 2021'!L16+'QLD Oct 2021'!M16+'QLD Oct 2021'!N16+'QLD Oct 2021'!O16+'QLD Oct 2021'!P16),(($C$5*F22/'QLD Oct 2021'!AR16-('QLD Oct 2021'!L16+'QLD Oct 2021'!M16+'QLD Oct 2021'!N16+'QLD Oct 2021'!O16))*'QLD Oct 2021'!AG16/100)*'QLD Oct 2021'!AR16,('QLD Oct 2021'!P16*'QLD Oct 2021'!AG16/100)*'QLD Oct 2021'!AR16)),0)</f>
        <v>0</v>
      </c>
      <c r="R22" s="257">
        <f>IF(AND('QLD Oct 2021'!P16&gt;0,'QLD Oct 2021'!O16&gt;0),IF(($C$5*F22/'QLD Oct 2021'!AR16&lt;SUM('QLD Oct 2021'!L16:P16)),(0),($C$5*F22/'QLD Oct 2021'!AR16-SUM('QLD Oct 2021'!L16:P16))*'QLD Oct 2021'!AB16/100)* 'QLD Oct 2021'!AR16,IF(AND('QLD Oct 2021'!O16&gt;0,'QLD Oct 2021'!P16=""),IF(($C$5*F22/'QLD Oct 2021'!AR16&lt; SUM('QLD Oct 2021'!L16:O16)),(0),($C$5*F22/'QLD Oct 2021'!AR16-SUM('QLD Oct 2021'!L16:O16))*'QLD Oct 2021'!AG16/100)* 'QLD Oct 2021'!AR16,IF(AND('QLD Oct 2021'!N16&gt;0,'QLD Oct 2021'!O16=""),IF(($C$5*F22/'QLD Oct 2021'!AR16&lt; SUM('QLD Oct 2021'!L16:N16)),(0),($C$5*F22/'QLD Oct 2021'!AR16-SUM('QLD Oct 2021'!L16:N16))*'QLD Oct 2021'!AF16/100)* 'QLD Oct 2021'!AR16,IF(AND('QLD Oct 2021'!M16&gt;0,'QLD Oct 2021'!N16=""),IF(($C$5*F22/'QLD Oct 2021'!AR16&lt;'QLD Oct 2021'!M16+'QLD Oct 2021'!L16),(0),(($C$5*F22/'QLD Oct 2021'!AR16-('QLD Oct 2021'!M16+'QLD Oct 2021'!L16))*'QLD Oct 2021'!AE16/100))*'QLD Oct 2021'!AR16,IF(AND('QLD Oct 2021'!L16&gt;0,'QLD Oct 2021'!M16=""&gt;0),IF(($C$5*F22/'QLD Oct 2021'!AR16&lt;'QLD Oct 2021'!L16),(0),($C$5*F22/'QLD Oct 2021'!AR16-'QLD Oct 2021'!L16)*'QLD Oct 2021'!AD16/100)*'QLD Oct 2021'!AR16,0)))))</f>
        <v>0</v>
      </c>
      <c r="S22" s="168">
        <f t="shared" si="34"/>
        <v>4499.272727272727</v>
      </c>
      <c r="T22" s="170">
        <f t="shared" si="35"/>
        <v>4739.1772727272728</v>
      </c>
      <c r="U22" s="259">
        <f t="shared" si="36"/>
        <v>5213.0950000000003</v>
      </c>
      <c r="V22" s="63">
        <f>'QLD Oct 2021'!AT16</f>
        <v>0</v>
      </c>
      <c r="W22" s="63">
        <f>'QLD Oct 2021'!AU16</f>
        <v>15</v>
      </c>
      <c r="X22" s="63">
        <f>'QLD Oct 2021'!AV16</f>
        <v>0</v>
      </c>
      <c r="Y22" s="63">
        <f>'QLD Oct 2021'!AW16</f>
        <v>0</v>
      </c>
      <c r="Z22" s="260" t="str">
        <f t="shared" si="37"/>
        <v>Guaranteed off usage</v>
      </c>
      <c r="AA22" s="260" t="str">
        <f t="shared" si="38"/>
        <v>Exclusive</v>
      </c>
      <c r="AB22" s="170">
        <f t="shared" si="39"/>
        <v>4064.2863636363636</v>
      </c>
      <c r="AC22" s="170">
        <f t="shared" si="40"/>
        <v>4064.2863636363636</v>
      </c>
      <c r="AD22" s="259">
        <f t="shared" si="41"/>
        <v>4470.7150000000001</v>
      </c>
      <c r="AE22" s="259">
        <f t="shared" si="42"/>
        <v>4470.7150000000001</v>
      </c>
      <c r="AF22" s="261">
        <f>'QLD Oct 2021'!BF16</f>
        <v>0</v>
      </c>
      <c r="AG22" s="104" t="str">
        <f>'QLD Oct 2021'!BG16</f>
        <v>n</v>
      </c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</row>
    <row r="23" spans="1:48" ht="20" customHeight="1" thickBot="1" x14ac:dyDescent="0.25">
      <c r="A23" s="315"/>
      <c r="B23" s="273" t="str">
        <f>'QLD Oct 2021'!F17</f>
        <v>Alinta Energy</v>
      </c>
      <c r="C23" s="180" t="str">
        <f>'QLD Oct 2021'!G17</f>
        <v>Business Deal</v>
      </c>
      <c r="D23" s="274">
        <f>365*'QLD Oct 2021'!H17/100</f>
        <v>237.25</v>
      </c>
      <c r="E23" s="275">
        <f>IF('QLD Oct 2021'!AQ17=3,0.5,IF('QLD Oct 2021'!AQ17=2,0.33,0))</f>
        <v>0.5</v>
      </c>
      <c r="F23" s="275">
        <f t="shared" si="33"/>
        <v>0.5</v>
      </c>
      <c r="G23" s="274">
        <f>IF('QLD Oct 2021'!K17="",($C$5*E23/'QLD Oct 2021'!AQ17*'QLD Oct 2021'!W17/100)*'QLD Oct 2021'!AQ17,IF($C$5*E23/'QLD Oct 2021'!AQ17&gt;='QLD Oct 2021'!L17,('QLD Oct 2021'!L17*'QLD Oct 2021'!W17/100)*'QLD Oct 2021'!AQ17,($C$5*E23/'QLD Oct 2021'!AQ17*'QLD Oct 2021'!W17/100)*'QLD Oct 2021'!AQ17))</f>
        <v>1148.4000000000001</v>
      </c>
      <c r="H23" s="274">
        <f>IF(AND('QLD Oct 2021'!L17&gt;0,'QLD Oct 2021'!M17&gt;0),IF($C$5*E23/'QLD Oct 2021'!AQ17&lt;'QLD Oct 2021'!L17,0,IF(($C$5*E23/'QLD Oct 2021'!AQ17-'QLD Oct 2021'!L17)&lt;=('QLD Oct 2021'!M17+'QLD Oct 2021'!L17),((($C$5*E23/'QLD Oct 2021'!AQ17-'QLD Oct 2021'!L17)*'QLD Oct 2021'!X17/100))*'QLD Oct 2021'!AQ17,((('QLD Oct 2021'!M17)*'QLD Oct 2021'!X17/100)*'QLD Oct 2021'!AQ17))),0)</f>
        <v>446.60000000000014</v>
      </c>
      <c r="I23" s="274">
        <f>IF(AND('QLD Oct 2021'!M17&gt;0,'QLD Oct 2021'!N17&gt;0),IF($C$5*E23/'QLD Oct 2021'!AQ17&lt;('QLD Oct 2021'!L17+'QLD Oct 2021'!M17),0,IF(($C$5*E23/'QLD Oct 2021'!AQ17-'QLD Oct 2021'!L17+'QLD Oct 2021'!M17)&lt;=('QLD Oct 2021'!L17+'QLD Oct 2021'!M17+'QLD Oct 2021'!N17),((($C$5*E23/'QLD Oct 2021'!AQ17-('QLD Oct 2021'!L17+'QLD Oct 2021'!M17))*'QLD Oct 2021'!Y17/100))*'QLD Oct 2021'!AQ17,('QLD Oct 2021'!N17*'QLD Oct 2021'!Y17/100)*'QLD Oct 2021'!AQ17)),0)</f>
        <v>0</v>
      </c>
      <c r="J23" s="274">
        <f>IF(AND('QLD Oct 2021'!N17&gt;0,'QLD Oct 2021'!O17&gt;0),IF($C$5*E23/'QLD Oct 2021'!AQ17&lt;('QLD Oct 2021'!L17+'QLD Oct 2021'!M17+'QLD Oct 2021'!N17),0,IF(($C$5*E23/'QLD Oct 2021'!AQ17-'QLD Oct 2021'!L17+'QLD Oct 2021'!M17+'QLD Oct 2021'!N17)&lt;=('QLD Oct 2021'!L17+'QLD Oct 2021'!M17+'QLD Oct 2021'!N17+'QLD Oct 2021'!O17),(($C$5*E23/'QLD Oct 2021'!AQ17-('QLD Oct 2021'!L17+'QLD Oct 2021'!M17+'QLD Oct 2021'!N17))*'QLD Oct 2021'!Z17/100)*'QLD Oct 2021'!AQ17,('QLD Oct 2021'!O17*'QLD Oct 2021'!Z17/100)*'QLD Oct 2021'!AQ17)),0)</f>
        <v>0</v>
      </c>
      <c r="K23" s="274">
        <f>IF(AND('QLD Oct 2021'!O17&gt;0,'QLD Oct 2021'!P17&gt;0),IF($C$5*E23/'QLD Oct 2021'!AQ17&lt;('QLD Oct 2021'!L17+'QLD Oct 2021'!M17+'QLD Oct 2021'!N17+'QLD Oct 2021'!O17),0,IF(($C$5*E23/'QLD Oct 2021'!AQ17-'QLD Oct 2021'!L17+'QLD Oct 2021'!M17+'QLD Oct 2021'!N17+'QLD Oct 2021'!O17)&lt;=('QLD Oct 2021'!L17+'QLD Oct 2021'!M17+'QLD Oct 2021'!N17+'QLD Oct 2021'!O17+'QLD Oct 2021'!P17),(($C$5*E23/'QLD Oct 2021'!AQ17-('QLD Oct 2021'!L17+'QLD Oct 2021'!M17+'QLD Oct 2021'!N17+'QLD Oct 2021'!O17))*'QLD Oct 2021'!AA17/100)*'QLD Oct 2021'!AQ17,('QLD Oct 2021'!P17*'QLD Oct 2021'!AA17/100)*'QLD Oct 2021'!AQ17)),0)</f>
        <v>0</v>
      </c>
      <c r="L23" s="274">
        <f>IF(AND('QLD Oct 2021'!P17&gt;0,'QLD Oct 2021'!O17&gt;0),IF(($C$5*E23/'QLD Oct 2021'!AQ17&lt;SUM('QLD Oct 2021'!L17:P17)),(0),($C$5*E23/'QLD Oct 2021'!AQ17-SUM('QLD Oct 2021'!L17:P17))*'QLD Oct 2021'!AB17/100)* 'QLD Oct 2021'!AQ17,IF(AND('QLD Oct 2021'!O17&gt;0,'QLD Oct 2021'!P17=""),IF(($C$5*E23/'QLD Oct 2021'!AQ17&lt; SUM('QLD Oct 2021'!L17:O17)),(0),($C$5*E23/'QLD Oct 2021'!AQ17-SUM('QLD Oct 2021'!L17:O17))*'QLD Oct 2021'!AA17/100)* 'QLD Oct 2021'!AQ17,IF(AND('QLD Oct 2021'!N17&gt;0,'QLD Oct 2021'!O17=""),IF(($C$5*E23/'QLD Oct 2021'!AQ17&lt; SUM('QLD Oct 2021'!L17:N17)),(0),($C$5*E23/'QLD Oct 2021'!AQ17-SUM('QLD Oct 2021'!L17:N17))*'QLD Oct 2021'!Z17/100)* 'QLD Oct 2021'!AQ17,IF(AND('QLD Oct 2021'!M17&gt;0,'QLD Oct 2021'!N17=""),IF(($C$5*E23/'QLD Oct 2021'!AQ17&lt;'QLD Oct 2021'!M17+'QLD Oct 2021'!L17),(0),(($C$5*E23/'QLD Oct 2021'!AQ17-('QLD Oct 2021'!M17+'QLD Oct 2021'!L17))*'QLD Oct 2021'!Y17/100))*'QLD Oct 2021'!AQ17,IF(AND('QLD Oct 2021'!L17&gt;0,'QLD Oct 2021'!M17=""&gt;0),IF(($C$5*E23/'QLD Oct 2021'!AQ17&lt;'QLD Oct 2021'!L17),(0),($C$5*E23/'QLD Oct 2021'!AQ17-'QLD Oct 2021'!L17)*'QLD Oct 2021'!X17/100)*'QLD Oct 2021'!AQ17,0)))))</f>
        <v>0</v>
      </c>
      <c r="M23" s="274">
        <f>IF('QLD Oct 2021'!K17="",($C$5*F23/'QLD Oct 2021'!AR17*'QLD Oct 2021'!AC17/100)*'QLD Oct 2021'!AR17,IF($C$5*F23/'QLD Oct 2021'!AR17&gt;='QLD Oct 2021'!L17,('QLD Oct 2021'!L17*'QLD Oct 2021'!AC17/100)*'QLD Oct 2021'!AR17,($C$5*F23/'QLD Oct 2021'!AR17*'QLD Oct 2021'!AC17/100)*'QLD Oct 2021'!AR17))</f>
        <v>1148.4000000000001</v>
      </c>
      <c r="N23" s="274">
        <f>IF(AND('QLD Oct 2021'!L17&gt;0,'QLD Oct 2021'!M17&gt;0),IF($C$5*F23/'QLD Oct 2021'!AR17&lt;'QLD Oct 2021'!L17,0,IF(($C$5*F23/'QLD Oct 2021'!AR17-'QLD Oct 2021'!L17)&lt;=('QLD Oct 2021'!M17+'QLD Oct 2021'!L17),((($C$5*F23/'QLD Oct 2021'!AR17-'QLD Oct 2021'!L17)*'QLD Oct 2021'!AD17/100))*'QLD Oct 2021'!AR17,((('QLD Oct 2021'!M17)*'QLD Oct 2021'!AD17/100)*'QLD Oct 2021'!AR17))),0)</f>
        <v>446.60000000000014</v>
      </c>
      <c r="O23" s="274">
        <f>IF(AND('QLD Oct 2021'!M17&gt;0,'QLD Oct 2021'!N17&gt;0),IF($C$5*F23/'QLD Oct 2021'!AR17&lt;('QLD Oct 2021'!L17+'QLD Oct 2021'!M17),0,IF(($C$5*F23/'QLD Oct 2021'!AR17-'QLD Oct 2021'!L17+'QLD Oct 2021'!M17)&lt;=('QLD Oct 2021'!L17+'QLD Oct 2021'!M17+'QLD Oct 2021'!N17),((($C$5*F23/'QLD Oct 2021'!AR17-('QLD Oct 2021'!L17+'QLD Oct 2021'!M17))*'QLD Oct 2021'!AE17/100))*'QLD Oct 2021'!AR17,('QLD Oct 2021'!N17*'QLD Oct 2021'!AE17/100)*'QLD Oct 2021'!AR17)),0)</f>
        <v>0</v>
      </c>
      <c r="P23" s="274">
        <f>IF(AND('QLD Oct 2021'!N17&gt;0,'QLD Oct 2021'!O17&gt;0),IF($C$5*F23/'QLD Oct 2021'!AR17&lt;('QLD Oct 2021'!L17+'QLD Oct 2021'!M17+'QLD Oct 2021'!N17),0,IF(($C$5*F23/'QLD Oct 2021'!AR17-'QLD Oct 2021'!L17+'QLD Oct 2021'!M17+'QLD Oct 2021'!N17)&lt;=('QLD Oct 2021'!L17+'QLD Oct 2021'!M17+'QLD Oct 2021'!N17+'QLD Oct 2021'!O17),(($C$5*F23/'QLD Oct 2021'!AR17-('QLD Oct 2021'!L17+'QLD Oct 2021'!M17+'QLD Oct 2021'!N17))*'QLD Oct 2021'!AF17/100)*'QLD Oct 2021'!AR17,('QLD Oct 2021'!O17*'QLD Oct 2021'!AF17/100)*'QLD Oct 2021'!AR17)),0)</f>
        <v>0</v>
      </c>
      <c r="Q23" s="274">
        <f>IF(AND('QLD Oct 2021'!P17&gt;0,'QLD Oct 2021'!P17&gt;0),IF($C$5*F23/'QLD Oct 2021'!AR17&lt;('QLD Oct 2021'!L17+'QLD Oct 2021'!M17+'QLD Oct 2021'!N17+'QLD Oct 2021'!O17),0,IF(($C$5*F23/'QLD Oct 2021'!AR17-'QLD Oct 2021'!L17+'QLD Oct 2021'!M17+'QLD Oct 2021'!N17+'QLD Oct 2021'!O17)&lt;=('QLD Oct 2021'!L17+'QLD Oct 2021'!M17+'QLD Oct 2021'!N17+'QLD Oct 2021'!O17+'QLD Oct 2021'!P17),(($C$5*F23/'QLD Oct 2021'!AR17-('QLD Oct 2021'!L17+'QLD Oct 2021'!M17+'QLD Oct 2021'!N17+'QLD Oct 2021'!O17))*'QLD Oct 2021'!AG17/100)*'QLD Oct 2021'!AR17,('QLD Oct 2021'!P17*'QLD Oct 2021'!AG17/100)*'QLD Oct 2021'!AR17)),0)</f>
        <v>0</v>
      </c>
      <c r="R23" s="274">
        <f>IF(AND('QLD Oct 2021'!P17&gt;0,'QLD Oct 2021'!O17&gt;0),IF(($C$5*F23/'QLD Oct 2021'!AR17&lt;SUM('QLD Oct 2021'!L17:P17)),(0),($C$5*F23/'QLD Oct 2021'!AR17-SUM('QLD Oct 2021'!L17:P17))*'QLD Oct 2021'!AB17/100)* 'QLD Oct 2021'!AR17,IF(AND('QLD Oct 2021'!O17&gt;0,'QLD Oct 2021'!P17=""),IF(($C$5*F23/'QLD Oct 2021'!AR17&lt; SUM('QLD Oct 2021'!L17:O17)),(0),($C$5*F23/'QLD Oct 2021'!AR17-SUM('QLD Oct 2021'!L17:O17))*'QLD Oct 2021'!AG17/100)* 'QLD Oct 2021'!AR17,IF(AND('QLD Oct 2021'!N17&gt;0,'QLD Oct 2021'!O17=""),IF(($C$5*F23/'QLD Oct 2021'!AR17&lt; SUM('QLD Oct 2021'!L17:N17)),(0),($C$5*F23/'QLD Oct 2021'!AR17-SUM('QLD Oct 2021'!L17:N17))*'QLD Oct 2021'!AF17/100)* 'QLD Oct 2021'!AR17,IF(AND('QLD Oct 2021'!M17&gt;0,'QLD Oct 2021'!N17=""),IF(($C$5*F23/'QLD Oct 2021'!AR17&lt;'QLD Oct 2021'!M17+'QLD Oct 2021'!L17),(0),(($C$5*F23/'QLD Oct 2021'!AR17-('QLD Oct 2021'!M17+'QLD Oct 2021'!L17))*'QLD Oct 2021'!AE17/100))*'QLD Oct 2021'!AR17,IF(AND('QLD Oct 2021'!L17&gt;0,'QLD Oct 2021'!M17=""&gt;0),IF(($C$5*F23/'QLD Oct 2021'!AR17&lt;'QLD Oct 2021'!L17),(0),($C$5*F23/'QLD Oct 2021'!AR17-'QLD Oct 2021'!L17)*'QLD Oct 2021'!AD17/100)*'QLD Oct 2021'!AR17,0)))))</f>
        <v>0</v>
      </c>
      <c r="S23" s="276">
        <f t="shared" si="34"/>
        <v>3190.0000000000009</v>
      </c>
      <c r="T23" s="201">
        <f t="shared" si="35"/>
        <v>3427.2500000000009</v>
      </c>
      <c r="U23" s="277">
        <f t="shared" si="36"/>
        <v>3769.9750000000013</v>
      </c>
      <c r="V23" s="105">
        <f>'QLD Oct 2021'!AT17</f>
        <v>0</v>
      </c>
      <c r="W23" s="105">
        <f>'QLD Oct 2021'!AU17</f>
        <v>0</v>
      </c>
      <c r="X23" s="105">
        <f>'QLD Oct 2021'!AV17</f>
        <v>0</v>
      </c>
      <c r="Y23" s="105">
        <f>'QLD Oct 2021'!AW17</f>
        <v>0</v>
      </c>
      <c r="Z23" s="278" t="str">
        <f t="shared" si="37"/>
        <v>No discount</v>
      </c>
      <c r="AA23" s="278" t="str">
        <f t="shared" si="38"/>
        <v>Exclusive</v>
      </c>
      <c r="AB23" s="201">
        <f t="shared" si="39"/>
        <v>3427.2500000000009</v>
      </c>
      <c r="AC23" s="201">
        <f t="shared" si="40"/>
        <v>3427.2500000000009</v>
      </c>
      <c r="AD23" s="277">
        <f t="shared" si="41"/>
        <v>3769.9750000000013</v>
      </c>
      <c r="AE23" s="277">
        <f t="shared" si="42"/>
        <v>3769.9750000000013</v>
      </c>
      <c r="AF23" s="279">
        <f>'QLD Oct 2021'!BF17</f>
        <v>0</v>
      </c>
      <c r="AG23" s="112" t="str">
        <f>'QLD Oct 2021'!BG17</f>
        <v>n</v>
      </c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</row>
    <row r="24" spans="1:48" ht="20" customHeight="1" thickTop="1" x14ac:dyDescent="0.2">
      <c r="A24" s="313" t="str">
        <f>'QLD Oct 2021'!D18</f>
        <v>Envestra Wide Bay</v>
      </c>
      <c r="B24" s="179" t="str">
        <f>'QLD Oct 2021'!F18</f>
        <v>AGL</v>
      </c>
      <c r="C24" s="179" t="str">
        <f>'QLD Oct 2021'!G18</f>
        <v>Business Flexible Saver</v>
      </c>
      <c r="D24" s="257">
        <f>365*'QLD Oct 2021'!H18/100</f>
        <v>266.11818181818182</v>
      </c>
      <c r="E24" s="258">
        <f>IF('QLD Oct 2021'!AQ18=3,0.5,IF('QLD Oct 2021'!AQ18=2,0.33,0))</f>
        <v>0.5</v>
      </c>
      <c r="F24" s="258">
        <f t="shared" si="3"/>
        <v>0.5</v>
      </c>
      <c r="G24" s="257">
        <f>IF('QLD Oct 2021'!K18="",($C$5*E24/'QLD Oct 2021'!AQ18*'QLD Oct 2021'!W18/100)*'QLD Oct 2021'!AQ18,IF($C$5*E24/'QLD Oct 2021'!AQ18&gt;='QLD Oct 2021'!L18,('QLD Oct 2021'!L18*'QLD Oct 2021'!W18/100)*'QLD Oct 2021'!AQ18,($C$5*E24/'QLD Oct 2021'!AQ18*'QLD Oct 2021'!W18/100)*'QLD Oct 2021'!AQ18))</f>
        <v>1686.3636363636365</v>
      </c>
      <c r="H24" s="257">
        <f>IF(AND('QLD Oct 2021'!L18&gt;0,'QLD Oct 2021'!M18&gt;0),IF($C$5*E24/'QLD Oct 2021'!AQ18&lt;'QLD Oct 2021'!L18,0,IF(($C$5*E24/'QLD Oct 2021'!AQ18-'QLD Oct 2021'!L18)&lt;=('QLD Oct 2021'!M18+'QLD Oct 2021'!L18),((($C$5*E24/'QLD Oct 2021'!AQ18-'QLD Oct 2021'!L18)*'QLD Oct 2021'!X18/100))*'QLD Oct 2021'!AQ18,((('QLD Oct 2021'!M18)*'QLD Oct 2021'!X18/100)*'QLD Oct 2021'!AQ18))),0)</f>
        <v>0</v>
      </c>
      <c r="I24" s="257">
        <f>IF(AND('QLD Oct 2021'!M18&gt;0,'QLD Oct 2021'!N18&gt;0),IF($C$5*E24/'QLD Oct 2021'!AQ18&lt;('QLD Oct 2021'!L18+'QLD Oct 2021'!M18),0,IF(($C$5*E24/'QLD Oct 2021'!AQ18-'QLD Oct 2021'!L18+'QLD Oct 2021'!M18)&lt;=('QLD Oct 2021'!L18+'QLD Oct 2021'!M18+'QLD Oct 2021'!N18),((($C$5*E24/'QLD Oct 2021'!AQ18-('QLD Oct 2021'!L18+'QLD Oct 2021'!M18))*'QLD Oct 2021'!Y18/100))*'QLD Oct 2021'!AQ18,('QLD Oct 2021'!N18*'QLD Oct 2021'!Y18/100)*'QLD Oct 2021'!AQ18)),0)</f>
        <v>0</v>
      </c>
      <c r="J24" s="257">
        <f>IF(AND('QLD Oct 2021'!N18&gt;0,'QLD Oct 2021'!O18&gt;0),IF($C$5*E24/'QLD Oct 2021'!AQ18&lt;('QLD Oct 2021'!L18+'QLD Oct 2021'!M18+'QLD Oct 2021'!N18),0,IF(($C$5*E24/'QLD Oct 2021'!AQ18-'QLD Oct 2021'!L18+'QLD Oct 2021'!M18+'QLD Oct 2021'!N18)&lt;=('QLD Oct 2021'!L18+'QLD Oct 2021'!M18+'QLD Oct 2021'!N18+'QLD Oct 2021'!O18),(($C$5*E24/'QLD Oct 2021'!AQ18-('QLD Oct 2021'!L18+'QLD Oct 2021'!M18+'QLD Oct 2021'!N18))*'QLD Oct 2021'!Z18/100)*'QLD Oct 2021'!AQ18,('QLD Oct 2021'!O18*'QLD Oct 2021'!Z18/100)*'QLD Oct 2021'!AQ18)),0)</f>
        <v>0</v>
      </c>
      <c r="K24" s="257">
        <f>IF(AND('QLD Oct 2021'!O18&gt;0,'QLD Oct 2021'!P18&gt;0),IF($C$5*E24/'QLD Oct 2021'!AQ18&lt;('QLD Oct 2021'!L18+'QLD Oct 2021'!M18+'QLD Oct 2021'!N18+'QLD Oct 2021'!O18),0,IF(($C$5*E24/'QLD Oct 2021'!AQ18-'QLD Oct 2021'!L18+'QLD Oct 2021'!M18+'QLD Oct 2021'!N18+'QLD Oct 2021'!O18)&lt;=('QLD Oct 2021'!L18+'QLD Oct 2021'!M18+'QLD Oct 2021'!N18+'QLD Oct 2021'!O18+'QLD Oct 2021'!P18),(($C$5*E24/'QLD Oct 2021'!AQ18-('QLD Oct 2021'!L18+'QLD Oct 2021'!M18+'QLD Oct 2021'!N18+'QLD Oct 2021'!O18))*'QLD Oct 2021'!AA18/100)*'QLD Oct 2021'!AQ18,('QLD Oct 2021'!P18*'QLD Oct 2021'!AA18/100)*'QLD Oct 2021'!AQ18)),0)</f>
        <v>0</v>
      </c>
      <c r="L24" s="257">
        <f>IF(AND('QLD Oct 2021'!P18&gt;0,'QLD Oct 2021'!O18&gt;0),IF(($C$5*E24/'QLD Oct 2021'!AQ18&lt;SUM('QLD Oct 2021'!L18:P18)),(0),($C$5*E24/'QLD Oct 2021'!AQ18-SUM('QLD Oct 2021'!L18:P18))*'QLD Oct 2021'!AB18/100)* 'QLD Oct 2021'!AQ18,IF(AND('QLD Oct 2021'!O18&gt;0,'QLD Oct 2021'!P18=""),IF(($C$5*E24/'QLD Oct 2021'!AQ18&lt; SUM('QLD Oct 2021'!L18:O18)),(0),($C$5*E24/'QLD Oct 2021'!AQ18-SUM('QLD Oct 2021'!L18:O18))*'QLD Oct 2021'!AA18/100)* 'QLD Oct 2021'!AQ18,IF(AND('QLD Oct 2021'!N18&gt;0,'QLD Oct 2021'!O18=""),IF(($C$5*E24/'QLD Oct 2021'!AQ18&lt; SUM('QLD Oct 2021'!L18:N18)),(0),($C$5*E24/'QLD Oct 2021'!AQ18-SUM('QLD Oct 2021'!L18:N18))*'QLD Oct 2021'!Z18/100)* 'QLD Oct 2021'!AQ18,IF(AND('QLD Oct 2021'!M18&gt;0,'QLD Oct 2021'!N18=""),IF(($C$5*E24/'QLD Oct 2021'!AQ18&lt;'QLD Oct 2021'!M18+'QLD Oct 2021'!L18),(0),(($C$5*E24/'QLD Oct 2021'!AQ18-('QLD Oct 2021'!M18+'QLD Oct 2021'!L18))*'QLD Oct 2021'!Y18/100))*'QLD Oct 2021'!AQ18,IF(AND('QLD Oct 2021'!L18&gt;0,'QLD Oct 2021'!M18=""&gt;0),IF(($C$5*E24/'QLD Oct 2021'!AQ18&lt;'QLD Oct 2021'!L18),(0),($C$5*E24/'QLD Oct 2021'!AQ18-'QLD Oct 2021'!L18)*'QLD Oct 2021'!X18/100)*'QLD Oct 2021'!AQ18,0)))))</f>
        <v>0</v>
      </c>
      <c r="M24" s="257">
        <f>IF('QLD Oct 2021'!K18="",($C$5*F24/'QLD Oct 2021'!AR18*'QLD Oct 2021'!AC18/100)*'QLD Oct 2021'!AR18,IF($C$5*F24/'QLD Oct 2021'!AR18&gt;='QLD Oct 2021'!L18,('QLD Oct 2021'!L18*'QLD Oct 2021'!AC18/100)*'QLD Oct 2021'!AR18,($C$5*F24/'QLD Oct 2021'!AR18*'QLD Oct 2021'!AC18/100)*'QLD Oct 2021'!AR18))</f>
        <v>1686.3636363636365</v>
      </c>
      <c r="N24" s="257">
        <f>IF(AND('QLD Oct 2021'!L18&gt;0,'QLD Oct 2021'!M18&gt;0),IF($C$5*F24/'QLD Oct 2021'!AR18&lt;'QLD Oct 2021'!L18,0,IF(($C$5*F24/'QLD Oct 2021'!AR18-'QLD Oct 2021'!L18)&lt;=('QLD Oct 2021'!M18+'QLD Oct 2021'!L18),((($C$5*F24/'QLD Oct 2021'!AR18-'QLD Oct 2021'!L18)*'QLD Oct 2021'!AD18/100))*'QLD Oct 2021'!AR18,((('QLD Oct 2021'!M18)*'QLD Oct 2021'!AD18/100)*'QLD Oct 2021'!AR18))),0)</f>
        <v>0</v>
      </c>
      <c r="O24" s="257">
        <f>IF(AND('QLD Oct 2021'!M18&gt;0,'QLD Oct 2021'!N18&gt;0),IF($C$5*F24/'QLD Oct 2021'!AR18&lt;('QLD Oct 2021'!L18+'QLD Oct 2021'!M18),0,IF(($C$5*F24/'QLD Oct 2021'!AR18-'QLD Oct 2021'!L18+'QLD Oct 2021'!M18)&lt;=('QLD Oct 2021'!L18+'QLD Oct 2021'!M18+'QLD Oct 2021'!N18),((($C$5*F24/'QLD Oct 2021'!AR18-('QLD Oct 2021'!L18+'QLD Oct 2021'!M18))*'QLD Oct 2021'!AE18/100))*'QLD Oct 2021'!AR18,('QLD Oct 2021'!N18*'QLD Oct 2021'!AE18/100)*'QLD Oct 2021'!AR18)),0)</f>
        <v>0</v>
      </c>
      <c r="P24" s="257">
        <f>IF(AND('QLD Oct 2021'!N18&gt;0,'QLD Oct 2021'!O18&gt;0),IF($C$5*F24/'QLD Oct 2021'!AR18&lt;('QLD Oct 2021'!L18+'QLD Oct 2021'!M18+'QLD Oct 2021'!N18),0,IF(($C$5*F24/'QLD Oct 2021'!AR18-'QLD Oct 2021'!L18+'QLD Oct 2021'!M18+'QLD Oct 2021'!N18)&lt;=('QLD Oct 2021'!L18+'QLD Oct 2021'!M18+'QLD Oct 2021'!N18+'QLD Oct 2021'!O18),(($C$5*F24/'QLD Oct 2021'!AR18-('QLD Oct 2021'!L18+'QLD Oct 2021'!M18+'QLD Oct 2021'!N18))*'QLD Oct 2021'!AF18/100)*'QLD Oct 2021'!AR18,('QLD Oct 2021'!O18*'QLD Oct 2021'!AF18/100)*'QLD Oct 2021'!AR18)),0)</f>
        <v>0</v>
      </c>
      <c r="Q24" s="257">
        <f>IF(AND('QLD Oct 2021'!P18&gt;0,'QLD Oct 2021'!P18&gt;0),IF($C$5*F24/'QLD Oct 2021'!AR18&lt;('QLD Oct 2021'!L18+'QLD Oct 2021'!M18+'QLD Oct 2021'!N18+'QLD Oct 2021'!O18),0,IF(($C$5*F24/'QLD Oct 2021'!AR18-'QLD Oct 2021'!L18+'QLD Oct 2021'!M18+'QLD Oct 2021'!N18+'QLD Oct 2021'!O18)&lt;=('QLD Oct 2021'!L18+'QLD Oct 2021'!M18+'QLD Oct 2021'!N18+'QLD Oct 2021'!O18+'QLD Oct 2021'!P18),(($C$5*F24/'QLD Oct 2021'!AR18-('QLD Oct 2021'!L18+'QLD Oct 2021'!M18+'QLD Oct 2021'!N18+'QLD Oct 2021'!O18))*'QLD Oct 2021'!AG18/100)*'QLD Oct 2021'!AR18,('QLD Oct 2021'!P18*'QLD Oct 2021'!AG18/100)*'QLD Oct 2021'!AR18)),0)</f>
        <v>0</v>
      </c>
      <c r="R24" s="257">
        <f>IF(AND('QLD Oct 2021'!P18&gt;0,'QLD Oct 2021'!O18&gt;0),IF(($C$5*F24/'QLD Oct 2021'!AR18&lt;SUM('QLD Oct 2021'!L18:P18)),(0),($C$5*F24/'QLD Oct 2021'!AR18-SUM('QLD Oct 2021'!L18:P18))*'QLD Oct 2021'!AB18/100)* 'QLD Oct 2021'!AR18,IF(AND('QLD Oct 2021'!O18&gt;0,'QLD Oct 2021'!P18=""),IF(($C$5*F24/'QLD Oct 2021'!AR18&lt; SUM('QLD Oct 2021'!L18:O18)),(0),($C$5*F24/'QLD Oct 2021'!AR18-SUM('QLD Oct 2021'!L18:O18))*'QLD Oct 2021'!AG18/100)* 'QLD Oct 2021'!AR18,IF(AND('QLD Oct 2021'!N18&gt;0,'QLD Oct 2021'!O18=""),IF(($C$5*F24/'QLD Oct 2021'!AR18&lt; SUM('QLD Oct 2021'!L18:N18)),(0),($C$5*F24/'QLD Oct 2021'!AR18-SUM('QLD Oct 2021'!L18:N18))*'QLD Oct 2021'!AF18/100)* 'QLD Oct 2021'!AR18,IF(AND('QLD Oct 2021'!M18&gt;0,'QLD Oct 2021'!N18=""),IF(($C$5*F24/'QLD Oct 2021'!AR18&lt;'QLD Oct 2021'!M18+'QLD Oct 2021'!L18),(0),(($C$5*F24/'QLD Oct 2021'!AR18-('QLD Oct 2021'!M18+'QLD Oct 2021'!L18))*'QLD Oct 2021'!AE18/100))*'QLD Oct 2021'!AR18,IF(AND('QLD Oct 2021'!L18&gt;0,'QLD Oct 2021'!M18=""&gt;0),IF(($C$5*F24/'QLD Oct 2021'!AR18&lt;'QLD Oct 2021'!L18),(0),($C$5*F24/'QLD Oct 2021'!AR18-'QLD Oct 2021'!L18)*'QLD Oct 2021'!AD18/100)*'QLD Oct 2021'!AR18,0)))))</f>
        <v>0</v>
      </c>
      <c r="S24" s="168">
        <f t="shared" si="4"/>
        <v>3372.727272727273</v>
      </c>
      <c r="T24" s="170">
        <f t="shared" si="5"/>
        <v>3638.8454545454547</v>
      </c>
      <c r="U24" s="259">
        <f t="shared" si="6"/>
        <v>4002.7300000000005</v>
      </c>
      <c r="V24" s="63">
        <f>'QLD Oct 2021'!AT18</f>
        <v>0</v>
      </c>
      <c r="W24" s="63">
        <f>'QLD Oct 2021'!AU18</f>
        <v>0</v>
      </c>
      <c r="X24" s="63">
        <f>'QLD Oct 2021'!AV18</f>
        <v>0</v>
      </c>
      <c r="Y24" s="63">
        <f>'QLD Oct 2021'!AW18</f>
        <v>0</v>
      </c>
      <c r="Z24" s="260" t="str">
        <f t="shared" si="7"/>
        <v>No discount</v>
      </c>
      <c r="AA24" s="260" t="str">
        <f t="shared" si="8"/>
        <v>Exclusive</v>
      </c>
      <c r="AB24" s="170">
        <f t="shared" si="0"/>
        <v>3638.8454545454547</v>
      </c>
      <c r="AC24" s="170">
        <f t="shared" si="1"/>
        <v>3638.8454545454547</v>
      </c>
      <c r="AD24" s="259">
        <f t="shared" si="2"/>
        <v>4002.7300000000005</v>
      </c>
      <c r="AE24" s="259">
        <f t="shared" si="2"/>
        <v>4002.7300000000005</v>
      </c>
      <c r="AF24" s="261">
        <f>'QLD Oct 2021'!BF18</f>
        <v>0</v>
      </c>
      <c r="AG24" s="104" t="str">
        <f>'QLD Oct 2021'!BG18</f>
        <v>n</v>
      </c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</row>
    <row r="25" spans="1:48" ht="20" customHeight="1" x14ac:dyDescent="0.2">
      <c r="A25" s="314"/>
      <c r="B25" s="179" t="str">
        <f>'QLD Oct 2021'!F19</f>
        <v>Origin Energy</v>
      </c>
      <c r="C25" s="179" t="str">
        <f>'QLD Oct 2021'!G19</f>
        <v>Business Go</v>
      </c>
      <c r="D25" s="257">
        <f>365*'QLD Oct 2021'!H19/100</f>
        <v>235.92272727272723</v>
      </c>
      <c r="E25" s="258">
        <f>IF('QLD Oct 2021'!AQ19=3,0.5,IF('QLD Oct 2021'!AQ19=2,0.33,0))</f>
        <v>0.5</v>
      </c>
      <c r="F25" s="258">
        <f t="shared" si="3"/>
        <v>0.5</v>
      </c>
      <c r="G25" s="257">
        <f>IF('QLD Oct 2021'!K19="",($C$5*E25/'QLD Oct 2021'!AQ19*'QLD Oct 2021'!W19/100)*'QLD Oct 2021'!AQ19,IF($C$5*E25/'QLD Oct 2021'!AQ19&gt;='QLD Oct 2021'!L19,('QLD Oct 2021'!L19*'QLD Oct 2021'!W19/100)*'QLD Oct 2021'!AQ19,($C$5*E25/'QLD Oct 2021'!AQ19*'QLD Oct 2021'!W19/100)*'QLD Oct 2021'!AQ19))</f>
        <v>1338.5454545454545</v>
      </c>
      <c r="H25" s="257">
        <f>IF(AND('QLD Oct 2021'!L19&gt;0,'QLD Oct 2021'!M19&gt;0),IF($C$5*E25/'QLD Oct 2021'!AQ19&lt;'QLD Oct 2021'!L19,0,IF(($C$5*E25/'QLD Oct 2021'!AQ19-'QLD Oct 2021'!L19)&lt;=('QLD Oct 2021'!M19+'QLD Oct 2021'!L19),((($C$5*E25/'QLD Oct 2021'!AQ19-'QLD Oct 2021'!L19)*'QLD Oct 2021'!X19/100))*'QLD Oct 2021'!AQ19,((('QLD Oct 2021'!M19)*'QLD Oct 2021'!X19/100)*'QLD Oct 2021'!AQ19))),0)</f>
        <v>458.18181818181824</v>
      </c>
      <c r="I25" s="257">
        <f>IF(AND('QLD Oct 2021'!M19&gt;0,'QLD Oct 2021'!N19&gt;0),IF($C$5*E25/'QLD Oct 2021'!AQ19&lt;('QLD Oct 2021'!L19+'QLD Oct 2021'!M19),0,IF(($C$5*E25/'QLD Oct 2021'!AQ19-'QLD Oct 2021'!L19+'QLD Oct 2021'!M19)&lt;=('QLD Oct 2021'!L19+'QLD Oct 2021'!M19+'QLD Oct 2021'!N19),((($C$5*E25/'QLD Oct 2021'!AQ19-('QLD Oct 2021'!L19+'QLD Oct 2021'!M19))*'QLD Oct 2021'!Y19/100))*'QLD Oct 2021'!AQ19,('QLD Oct 2021'!N19*'QLD Oct 2021'!Y19/100)*'QLD Oct 2021'!AQ19)),0)</f>
        <v>0</v>
      </c>
      <c r="J25" s="257">
        <f>IF(AND('QLD Oct 2021'!N19&gt;0,'QLD Oct 2021'!O19&gt;0),IF($C$5*E25/'QLD Oct 2021'!AQ19&lt;('QLD Oct 2021'!L19+'QLD Oct 2021'!M19+'QLD Oct 2021'!N19),0,IF(($C$5*E25/'QLD Oct 2021'!AQ19-'QLD Oct 2021'!L19+'QLD Oct 2021'!M19+'QLD Oct 2021'!N19)&lt;=('QLD Oct 2021'!L19+'QLD Oct 2021'!M19+'QLD Oct 2021'!N19+'QLD Oct 2021'!O19),(($C$5*E25/'QLD Oct 2021'!AQ19-('QLD Oct 2021'!L19+'QLD Oct 2021'!M19+'QLD Oct 2021'!N19))*'QLD Oct 2021'!Z19/100)*'QLD Oct 2021'!AQ19,('QLD Oct 2021'!O19*'QLD Oct 2021'!Z19/100)*'QLD Oct 2021'!AQ19)),0)</f>
        <v>0</v>
      </c>
      <c r="K25" s="257">
        <f>IF(AND('QLD Oct 2021'!O19&gt;0,'QLD Oct 2021'!P19&gt;0),IF($C$5*E25/'QLD Oct 2021'!AQ19&lt;('QLD Oct 2021'!L19+'QLD Oct 2021'!M19+'QLD Oct 2021'!N19+'QLD Oct 2021'!O19),0,IF(($C$5*E25/'QLD Oct 2021'!AQ19-'QLD Oct 2021'!L19+'QLD Oct 2021'!M19+'QLD Oct 2021'!N19+'QLD Oct 2021'!O19)&lt;=('QLD Oct 2021'!L19+'QLD Oct 2021'!M19+'QLD Oct 2021'!N19+'QLD Oct 2021'!O19+'QLD Oct 2021'!P19),(($C$5*E25/'QLD Oct 2021'!AQ19-('QLD Oct 2021'!L19+'QLD Oct 2021'!M19+'QLD Oct 2021'!N19+'QLD Oct 2021'!O19))*'QLD Oct 2021'!AA19/100)*'QLD Oct 2021'!AQ19,('QLD Oct 2021'!P19*'QLD Oct 2021'!AA19/100)*'QLD Oct 2021'!AQ19)),0)</f>
        <v>0</v>
      </c>
      <c r="L25" s="257">
        <f>IF(AND('QLD Oct 2021'!P19&gt;0,'QLD Oct 2021'!O19&gt;0),IF(($C$5*E25/'QLD Oct 2021'!AQ19&lt;SUM('QLD Oct 2021'!L19:P19)),(0),($C$5*E25/'QLD Oct 2021'!AQ19-SUM('QLD Oct 2021'!L19:P19))*'QLD Oct 2021'!AB19/100)* 'QLD Oct 2021'!AQ19,IF(AND('QLD Oct 2021'!O19&gt;0,'QLD Oct 2021'!P19=""),IF(($C$5*E25/'QLD Oct 2021'!AQ19&lt; SUM('QLD Oct 2021'!L19:O19)),(0),($C$5*E25/'QLD Oct 2021'!AQ19-SUM('QLD Oct 2021'!L19:O19))*'QLD Oct 2021'!AA19/100)* 'QLD Oct 2021'!AQ19,IF(AND('QLD Oct 2021'!N19&gt;0,'QLD Oct 2021'!O19=""),IF(($C$5*E25/'QLD Oct 2021'!AQ19&lt; SUM('QLD Oct 2021'!L19:N19)),(0),($C$5*E25/'QLD Oct 2021'!AQ19-SUM('QLD Oct 2021'!L19:N19))*'QLD Oct 2021'!Z19/100)* 'QLD Oct 2021'!AQ19,IF(AND('QLD Oct 2021'!M19&gt;0,'QLD Oct 2021'!N19=""),IF(($C$5*E25/'QLD Oct 2021'!AQ19&lt;'QLD Oct 2021'!M19+'QLD Oct 2021'!L19),(0),(($C$5*E25/'QLD Oct 2021'!AQ19-('QLD Oct 2021'!M19+'QLD Oct 2021'!L19))*'QLD Oct 2021'!Y19/100))*'QLD Oct 2021'!AQ19,IF(AND('QLD Oct 2021'!L19&gt;0,'QLD Oct 2021'!M19=""&gt;0),IF(($C$5*E25/'QLD Oct 2021'!AQ19&lt;'QLD Oct 2021'!L19),(0),($C$5*E25/'QLD Oct 2021'!AQ19-'QLD Oct 2021'!L19)*'QLD Oct 2021'!X19/100)*'QLD Oct 2021'!AQ19,0)))))</f>
        <v>0</v>
      </c>
      <c r="M25" s="257">
        <f>IF('QLD Oct 2021'!K19="",($C$5*F25/'QLD Oct 2021'!AR19*'QLD Oct 2021'!AC19/100)*'QLD Oct 2021'!AR19,IF($C$5*F25/'QLD Oct 2021'!AR19&gt;='QLD Oct 2021'!L19,('QLD Oct 2021'!L19*'QLD Oct 2021'!AC19/100)*'QLD Oct 2021'!AR19,($C$5*F25/'QLD Oct 2021'!AR19*'QLD Oct 2021'!AC19/100)*'QLD Oct 2021'!AR19))</f>
        <v>1338.5454545454545</v>
      </c>
      <c r="N25" s="257">
        <f>IF(AND('QLD Oct 2021'!L19&gt;0,'QLD Oct 2021'!M19&gt;0),IF($C$5*F25/'QLD Oct 2021'!AR19&lt;'QLD Oct 2021'!L19,0,IF(($C$5*F25/'QLD Oct 2021'!AR19-'QLD Oct 2021'!L19)&lt;=('QLD Oct 2021'!M19+'QLD Oct 2021'!L19),((($C$5*F25/'QLD Oct 2021'!AR19-'QLD Oct 2021'!L19)*'QLD Oct 2021'!AD19/100))*'QLD Oct 2021'!AR19,((('QLD Oct 2021'!M19)*'QLD Oct 2021'!AD19/100)*'QLD Oct 2021'!AR19))),0)</f>
        <v>458.18181818181824</v>
      </c>
      <c r="O25" s="257">
        <f>IF(AND('QLD Oct 2021'!M19&gt;0,'QLD Oct 2021'!N19&gt;0),IF($C$5*F25/'QLD Oct 2021'!AR19&lt;('QLD Oct 2021'!L19+'QLD Oct 2021'!M19),0,IF(($C$5*F25/'QLD Oct 2021'!AR19-'QLD Oct 2021'!L19+'QLD Oct 2021'!M19)&lt;=('QLD Oct 2021'!L19+'QLD Oct 2021'!M19+'QLD Oct 2021'!N19),((($C$5*F25/'QLD Oct 2021'!AR19-('QLD Oct 2021'!L19+'QLD Oct 2021'!M19))*'QLD Oct 2021'!AE19/100))*'QLD Oct 2021'!AR19,('QLD Oct 2021'!N19*'QLD Oct 2021'!AE19/100)*'QLD Oct 2021'!AR19)),0)</f>
        <v>0</v>
      </c>
      <c r="P25" s="257">
        <f>IF(AND('QLD Oct 2021'!N19&gt;0,'QLD Oct 2021'!O19&gt;0),IF($C$5*F25/'QLD Oct 2021'!AR19&lt;('QLD Oct 2021'!L19+'QLD Oct 2021'!M19+'QLD Oct 2021'!N19),0,IF(($C$5*F25/'QLD Oct 2021'!AR19-'QLD Oct 2021'!L19+'QLD Oct 2021'!M19+'QLD Oct 2021'!N19)&lt;=('QLD Oct 2021'!L19+'QLD Oct 2021'!M19+'QLD Oct 2021'!N19+'QLD Oct 2021'!O19),(($C$5*F25/'QLD Oct 2021'!AR19-('QLD Oct 2021'!L19+'QLD Oct 2021'!M19+'QLD Oct 2021'!N19))*'QLD Oct 2021'!AF19/100)*'QLD Oct 2021'!AR19,('QLD Oct 2021'!O19*'QLD Oct 2021'!AF19/100)*'QLD Oct 2021'!AR19)),0)</f>
        <v>0</v>
      </c>
      <c r="Q25" s="257">
        <f>IF(AND('QLD Oct 2021'!P19&gt;0,'QLD Oct 2021'!P19&gt;0),IF($C$5*F25/'QLD Oct 2021'!AR19&lt;('QLD Oct 2021'!L19+'QLD Oct 2021'!M19+'QLD Oct 2021'!N19+'QLD Oct 2021'!O19),0,IF(($C$5*F25/'QLD Oct 2021'!AR19-'QLD Oct 2021'!L19+'QLD Oct 2021'!M19+'QLD Oct 2021'!N19+'QLD Oct 2021'!O19)&lt;=('QLD Oct 2021'!L19+'QLD Oct 2021'!M19+'QLD Oct 2021'!N19+'QLD Oct 2021'!O19+'QLD Oct 2021'!P19),(($C$5*F25/'QLD Oct 2021'!AR19-('QLD Oct 2021'!L19+'QLD Oct 2021'!M19+'QLD Oct 2021'!N19+'QLD Oct 2021'!O19))*'QLD Oct 2021'!AG19/100)*'QLD Oct 2021'!AR19,('QLD Oct 2021'!P19*'QLD Oct 2021'!AG19/100)*'QLD Oct 2021'!AR19)),0)</f>
        <v>0</v>
      </c>
      <c r="R25" s="257">
        <f>IF(AND('QLD Oct 2021'!P19&gt;0,'QLD Oct 2021'!O19&gt;0),IF(($C$5*F25/'QLD Oct 2021'!AR19&lt;SUM('QLD Oct 2021'!L19:P19)),(0),($C$5*F25/'QLD Oct 2021'!AR19-SUM('QLD Oct 2021'!L19:P19))*'QLD Oct 2021'!AB19/100)* 'QLD Oct 2021'!AR19,IF(AND('QLD Oct 2021'!O19&gt;0,'QLD Oct 2021'!P19=""),IF(($C$5*F25/'QLD Oct 2021'!AR19&lt; SUM('QLD Oct 2021'!L19:O19)),(0),($C$5*F25/'QLD Oct 2021'!AR19-SUM('QLD Oct 2021'!L19:O19))*'QLD Oct 2021'!AG19/100)* 'QLD Oct 2021'!AR19,IF(AND('QLD Oct 2021'!N19&gt;0,'QLD Oct 2021'!O19=""),IF(($C$5*F25/'QLD Oct 2021'!AR19&lt; SUM('QLD Oct 2021'!L19:N19)),(0),($C$5*F25/'QLD Oct 2021'!AR19-SUM('QLD Oct 2021'!L19:N19))*'QLD Oct 2021'!AF19/100)* 'QLD Oct 2021'!AR19,IF(AND('QLD Oct 2021'!M19&gt;0,'QLD Oct 2021'!N19=""),IF(($C$5*F25/'QLD Oct 2021'!AR19&lt;'QLD Oct 2021'!M19+'QLD Oct 2021'!L19),(0),(($C$5*F25/'QLD Oct 2021'!AR19-('QLD Oct 2021'!M19+'QLD Oct 2021'!L19))*'QLD Oct 2021'!AE19/100))*'QLD Oct 2021'!AR19,IF(AND('QLD Oct 2021'!L19&gt;0,'QLD Oct 2021'!M19=""&gt;0),IF(($C$5*F25/'QLD Oct 2021'!AR19&lt;'QLD Oct 2021'!L19),(0),($C$5*F25/'QLD Oct 2021'!AR19-'QLD Oct 2021'!L19)*'QLD Oct 2021'!AD19/100)*'QLD Oct 2021'!AR19,0)))))</f>
        <v>0</v>
      </c>
      <c r="S25" s="168">
        <f t="shared" si="4"/>
        <v>3593.454545454545</v>
      </c>
      <c r="T25" s="170">
        <f t="shared" si="5"/>
        <v>3829.3772727272722</v>
      </c>
      <c r="U25" s="259">
        <f t="shared" si="6"/>
        <v>4212.3149999999996</v>
      </c>
      <c r="V25" s="63">
        <f>'QLD Oct 2021'!AT19</f>
        <v>0</v>
      </c>
      <c r="W25" s="63">
        <f>'QLD Oct 2021'!AU19</f>
        <v>0</v>
      </c>
      <c r="X25" s="63">
        <f>'QLD Oct 2021'!AV19</f>
        <v>0</v>
      </c>
      <c r="Y25" s="63">
        <f>'QLD Oct 2021'!AW19</f>
        <v>0</v>
      </c>
      <c r="Z25" s="260" t="str">
        <f t="shared" si="7"/>
        <v>No discount</v>
      </c>
      <c r="AA25" s="260" t="str">
        <f t="shared" si="8"/>
        <v>Inclusive</v>
      </c>
      <c r="AB25" s="170">
        <f t="shared" si="0"/>
        <v>3829.3772727272722</v>
      </c>
      <c r="AC25" s="170">
        <f t="shared" si="1"/>
        <v>3829.3772727272722</v>
      </c>
      <c r="AD25" s="259">
        <f t="shared" si="2"/>
        <v>4212.3149999999996</v>
      </c>
      <c r="AE25" s="259">
        <f t="shared" si="2"/>
        <v>4212.3149999999996</v>
      </c>
      <c r="AF25" s="261">
        <f>'QLD Oct 2021'!BF19</f>
        <v>12</v>
      </c>
      <c r="AG25" s="104" t="str">
        <f>'QLD Oct 2021'!BG19</f>
        <v>y</v>
      </c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</row>
    <row r="26" spans="1:48" ht="20" customHeight="1" x14ac:dyDescent="0.2">
      <c r="A26" s="314"/>
      <c r="B26" s="179" t="str">
        <f>'QLD Oct 2021'!F20</f>
        <v>Covau</v>
      </c>
      <c r="C26" s="179" t="str">
        <f>'QLD Oct 2021'!G20</f>
        <v>Freedom</v>
      </c>
      <c r="D26" s="257">
        <f>365*'QLD Oct 2021'!H20/100</f>
        <v>239.90454545454543</v>
      </c>
      <c r="E26" s="258">
        <f>IF('QLD Oct 2021'!AQ20=3,0.5,IF('QLD Oct 2021'!AQ20=2,0.33,0))</f>
        <v>0.5</v>
      </c>
      <c r="F26" s="258">
        <f t="shared" si="3"/>
        <v>0.5</v>
      </c>
      <c r="G26" s="257">
        <f>IF('QLD Oct 2021'!K20="",($C$5*E26/'QLD Oct 2021'!AQ20*'QLD Oct 2021'!W20/100)*'QLD Oct 2021'!AQ20,IF($C$5*E26/'QLD Oct 2021'!AQ20&gt;='QLD Oct 2021'!L20,('QLD Oct 2021'!L20*'QLD Oct 2021'!W20/100)*'QLD Oct 2021'!AQ20,($C$5*E26/'QLD Oct 2021'!AQ20*'QLD Oct 2021'!W20/100)*'QLD Oct 2021'!AQ20))</f>
        <v>1675.6363636363635</v>
      </c>
      <c r="H26" s="257">
        <f>IF(AND('QLD Oct 2021'!L20&gt;0,'QLD Oct 2021'!M20&gt;0),IF($C$5*E26/'QLD Oct 2021'!AQ20&lt;'QLD Oct 2021'!L20,0,IF(($C$5*E26/'QLD Oct 2021'!AQ20-'QLD Oct 2021'!L20)&lt;=('QLD Oct 2021'!M20+'QLD Oct 2021'!L20),((($C$5*E26/'QLD Oct 2021'!AQ20-'QLD Oct 2021'!L20)*'QLD Oct 2021'!X20/100))*'QLD Oct 2021'!AQ20,((('QLD Oct 2021'!M20)*'QLD Oct 2021'!X20/100)*'QLD Oct 2021'!AQ20))),0)</f>
        <v>574.00000000000011</v>
      </c>
      <c r="I26" s="257">
        <f>IF(AND('QLD Oct 2021'!M20&gt;0,'QLD Oct 2021'!N20&gt;0),IF($C$5*E26/'QLD Oct 2021'!AQ20&lt;('QLD Oct 2021'!L20+'QLD Oct 2021'!M20),0,IF(($C$5*E26/'QLD Oct 2021'!AQ20-'QLD Oct 2021'!L20+'QLD Oct 2021'!M20)&lt;=('QLD Oct 2021'!L20+'QLD Oct 2021'!M20+'QLD Oct 2021'!N20),((($C$5*E26/'QLD Oct 2021'!AQ20-('QLD Oct 2021'!L20+'QLD Oct 2021'!M20))*'QLD Oct 2021'!Y20/100))*'QLD Oct 2021'!AQ20,('QLD Oct 2021'!N20*'QLD Oct 2021'!Y20/100)*'QLD Oct 2021'!AQ20)),0)</f>
        <v>0</v>
      </c>
      <c r="J26" s="257">
        <f>IF(AND('QLD Oct 2021'!N20&gt;0,'QLD Oct 2021'!O20&gt;0),IF($C$5*E26/'QLD Oct 2021'!AQ20&lt;('QLD Oct 2021'!L20+'QLD Oct 2021'!M20+'QLD Oct 2021'!N20),0,IF(($C$5*E26/'QLD Oct 2021'!AQ20-'QLD Oct 2021'!L20+'QLD Oct 2021'!M20+'QLD Oct 2021'!N20)&lt;=('QLD Oct 2021'!L20+'QLD Oct 2021'!M20+'QLD Oct 2021'!N20+'QLD Oct 2021'!O20),(($C$5*E26/'QLD Oct 2021'!AQ20-('QLD Oct 2021'!L20+'QLD Oct 2021'!M20+'QLD Oct 2021'!N20))*'QLD Oct 2021'!Z20/100)*'QLD Oct 2021'!AQ20,('QLD Oct 2021'!O20*'QLD Oct 2021'!Z20/100)*'QLD Oct 2021'!AQ20)),0)</f>
        <v>0</v>
      </c>
      <c r="K26" s="257">
        <f>IF(AND('QLD Oct 2021'!O20&gt;0,'QLD Oct 2021'!P20&gt;0),IF($C$5*E26/'QLD Oct 2021'!AQ20&lt;('QLD Oct 2021'!L20+'QLD Oct 2021'!M20+'QLD Oct 2021'!N20+'QLD Oct 2021'!O20),0,IF(($C$5*E26/'QLD Oct 2021'!AQ20-'QLD Oct 2021'!L20+'QLD Oct 2021'!M20+'QLD Oct 2021'!N20+'QLD Oct 2021'!O20)&lt;=('QLD Oct 2021'!L20+'QLD Oct 2021'!M20+'QLD Oct 2021'!N20+'QLD Oct 2021'!O20+'QLD Oct 2021'!P20),(($C$5*E26/'QLD Oct 2021'!AQ20-('QLD Oct 2021'!L20+'QLD Oct 2021'!M20+'QLD Oct 2021'!N20+'QLD Oct 2021'!O20))*'QLD Oct 2021'!AA20/100)*'QLD Oct 2021'!AQ20,('QLD Oct 2021'!P20*'QLD Oct 2021'!AA20/100)*'QLD Oct 2021'!AQ20)),0)</f>
        <v>0</v>
      </c>
      <c r="L26" s="257">
        <f>IF(AND('QLD Oct 2021'!P20&gt;0,'QLD Oct 2021'!O20&gt;0),IF(($C$5*E26/'QLD Oct 2021'!AQ20&lt;SUM('QLD Oct 2021'!L20:P20)),(0),($C$5*E26/'QLD Oct 2021'!AQ20-SUM('QLD Oct 2021'!L20:P20))*'QLD Oct 2021'!AB20/100)* 'QLD Oct 2021'!AQ20,IF(AND('QLD Oct 2021'!O20&gt;0,'QLD Oct 2021'!P20=""),IF(($C$5*E26/'QLD Oct 2021'!AQ20&lt; SUM('QLD Oct 2021'!L20:O20)),(0),($C$5*E26/'QLD Oct 2021'!AQ20-SUM('QLD Oct 2021'!L20:O20))*'QLD Oct 2021'!AA20/100)* 'QLD Oct 2021'!AQ20,IF(AND('QLD Oct 2021'!N20&gt;0,'QLD Oct 2021'!O20=""),IF(($C$5*E26/'QLD Oct 2021'!AQ20&lt; SUM('QLD Oct 2021'!L20:N20)),(0),($C$5*E26/'QLD Oct 2021'!AQ20-SUM('QLD Oct 2021'!L20:N20))*'QLD Oct 2021'!Z20/100)* 'QLD Oct 2021'!AQ20,IF(AND('QLD Oct 2021'!M20&gt;0,'QLD Oct 2021'!N20=""),IF(($C$5*E26/'QLD Oct 2021'!AQ20&lt;'QLD Oct 2021'!M20+'QLD Oct 2021'!L20),(0),(($C$5*E26/'QLD Oct 2021'!AQ20-('QLD Oct 2021'!M20+'QLD Oct 2021'!L20))*'QLD Oct 2021'!Y20/100))*'QLD Oct 2021'!AQ20,IF(AND('QLD Oct 2021'!L20&gt;0,'QLD Oct 2021'!M20=""&gt;0),IF(($C$5*E26/'QLD Oct 2021'!AQ20&lt;'QLD Oct 2021'!L20),(0),($C$5*E26/'QLD Oct 2021'!AQ20-'QLD Oct 2021'!L20)*'QLD Oct 2021'!X20/100)*'QLD Oct 2021'!AQ20,0)))))</f>
        <v>0</v>
      </c>
      <c r="M26" s="257">
        <f>IF('QLD Oct 2021'!K20="",($C$5*F26/'QLD Oct 2021'!AR20*'QLD Oct 2021'!AC20/100)*'QLD Oct 2021'!AR20,IF($C$5*F26/'QLD Oct 2021'!AR20&gt;='QLD Oct 2021'!L20,('QLD Oct 2021'!L20*'QLD Oct 2021'!AC20/100)*'QLD Oct 2021'!AR20,($C$5*F26/'QLD Oct 2021'!AR20*'QLD Oct 2021'!AC20/100)*'QLD Oct 2021'!AR20))</f>
        <v>1675.6363636363635</v>
      </c>
      <c r="N26" s="257">
        <f>IF(AND('QLD Oct 2021'!L20&gt;0,'QLD Oct 2021'!M20&gt;0),IF($C$5*F26/'QLD Oct 2021'!AR20&lt;'QLD Oct 2021'!L20,0,IF(($C$5*F26/'QLD Oct 2021'!AR20-'QLD Oct 2021'!L20)&lt;=('QLD Oct 2021'!M20+'QLD Oct 2021'!L20),((($C$5*F26/'QLD Oct 2021'!AR20-'QLD Oct 2021'!L20)*'QLD Oct 2021'!AD20/100))*'QLD Oct 2021'!AR20,((('QLD Oct 2021'!M20)*'QLD Oct 2021'!AD20/100)*'QLD Oct 2021'!AR20))),0)</f>
        <v>574.00000000000011</v>
      </c>
      <c r="O26" s="257">
        <f>IF(AND('QLD Oct 2021'!M20&gt;0,'QLD Oct 2021'!N20&gt;0),IF($C$5*F26/'QLD Oct 2021'!AR20&lt;('QLD Oct 2021'!L20+'QLD Oct 2021'!M20),0,IF(($C$5*F26/'QLD Oct 2021'!AR20-'QLD Oct 2021'!L20+'QLD Oct 2021'!M20)&lt;=('QLD Oct 2021'!L20+'QLD Oct 2021'!M20+'QLD Oct 2021'!N20),((($C$5*F26/'QLD Oct 2021'!AR20-('QLD Oct 2021'!L20+'QLD Oct 2021'!M20))*'QLD Oct 2021'!AE20/100))*'QLD Oct 2021'!AR20,('QLD Oct 2021'!N20*'QLD Oct 2021'!AE20/100)*'QLD Oct 2021'!AR20)),0)</f>
        <v>0</v>
      </c>
      <c r="P26" s="257">
        <f>IF(AND('QLD Oct 2021'!N20&gt;0,'QLD Oct 2021'!O20&gt;0),IF($C$5*F26/'QLD Oct 2021'!AR20&lt;('QLD Oct 2021'!L20+'QLD Oct 2021'!M20+'QLD Oct 2021'!N20),0,IF(($C$5*F26/'QLD Oct 2021'!AR20-'QLD Oct 2021'!L20+'QLD Oct 2021'!M20+'QLD Oct 2021'!N20)&lt;=('QLD Oct 2021'!L20+'QLD Oct 2021'!M20+'QLD Oct 2021'!N20+'QLD Oct 2021'!O20),(($C$5*F26/'QLD Oct 2021'!AR20-('QLD Oct 2021'!L20+'QLD Oct 2021'!M20+'QLD Oct 2021'!N20))*'QLD Oct 2021'!AF20/100)*'QLD Oct 2021'!AR20,('QLD Oct 2021'!O20*'QLD Oct 2021'!AF20/100)*'QLD Oct 2021'!AR20)),0)</f>
        <v>0</v>
      </c>
      <c r="Q26" s="257">
        <f>IF(AND('QLD Oct 2021'!P20&gt;0,'QLD Oct 2021'!P20&gt;0),IF($C$5*F26/'QLD Oct 2021'!AR20&lt;('QLD Oct 2021'!L20+'QLD Oct 2021'!M20+'QLD Oct 2021'!N20+'QLD Oct 2021'!O20),0,IF(($C$5*F26/'QLD Oct 2021'!AR20-'QLD Oct 2021'!L20+'QLD Oct 2021'!M20+'QLD Oct 2021'!N20+'QLD Oct 2021'!O20)&lt;=('QLD Oct 2021'!L20+'QLD Oct 2021'!M20+'QLD Oct 2021'!N20+'QLD Oct 2021'!O20+'QLD Oct 2021'!P20),(($C$5*F26/'QLD Oct 2021'!AR20-('QLD Oct 2021'!L20+'QLD Oct 2021'!M20+'QLD Oct 2021'!N20+'QLD Oct 2021'!O20))*'QLD Oct 2021'!AG20/100)*'QLD Oct 2021'!AR20,('QLD Oct 2021'!P20*'QLD Oct 2021'!AG20/100)*'QLD Oct 2021'!AR20)),0)</f>
        <v>0</v>
      </c>
      <c r="R26" s="257">
        <f>IF(AND('QLD Oct 2021'!P20&gt;0,'QLD Oct 2021'!O20&gt;0),IF(($C$5*F26/'QLD Oct 2021'!AR20&lt;SUM('QLD Oct 2021'!L20:P20)),(0),($C$5*F26/'QLD Oct 2021'!AR20-SUM('QLD Oct 2021'!L20:P20))*'QLD Oct 2021'!AB20/100)* 'QLD Oct 2021'!AR20,IF(AND('QLD Oct 2021'!O20&gt;0,'QLD Oct 2021'!P20=""),IF(($C$5*F26/'QLD Oct 2021'!AR20&lt; SUM('QLD Oct 2021'!L20:O20)),(0),($C$5*F26/'QLD Oct 2021'!AR20-SUM('QLD Oct 2021'!L20:O20))*'QLD Oct 2021'!AG20/100)* 'QLD Oct 2021'!AR20,IF(AND('QLD Oct 2021'!N20&gt;0,'QLD Oct 2021'!O20=""),IF(($C$5*F26/'QLD Oct 2021'!AR20&lt; SUM('QLD Oct 2021'!L20:N20)),(0),($C$5*F26/'QLD Oct 2021'!AR20-SUM('QLD Oct 2021'!L20:N20))*'QLD Oct 2021'!AF20/100)* 'QLD Oct 2021'!AR20,IF(AND('QLD Oct 2021'!M20&gt;0,'QLD Oct 2021'!N20=""),IF(($C$5*F26/'QLD Oct 2021'!AR20&lt;'QLD Oct 2021'!M20+'QLD Oct 2021'!L20),(0),(($C$5*F26/'QLD Oct 2021'!AR20-('QLD Oct 2021'!M20+'QLD Oct 2021'!L20))*'QLD Oct 2021'!AE20/100))*'QLD Oct 2021'!AR20,IF(AND('QLD Oct 2021'!L20&gt;0,'QLD Oct 2021'!M20=""&gt;0),IF(($C$5*F26/'QLD Oct 2021'!AR20&lt;'QLD Oct 2021'!L20),(0),($C$5*F26/'QLD Oct 2021'!AR20-'QLD Oct 2021'!L20)*'QLD Oct 2021'!AD20/100)*'QLD Oct 2021'!AR20,0)))))</f>
        <v>0</v>
      </c>
      <c r="S26" s="168">
        <f t="shared" ref="S26" si="43">SUM(G26:R26)</f>
        <v>4499.272727272727</v>
      </c>
      <c r="T26" s="170">
        <f t="shared" si="5"/>
        <v>4739.1772727272728</v>
      </c>
      <c r="U26" s="259">
        <f t="shared" si="6"/>
        <v>5213.0950000000003</v>
      </c>
      <c r="V26" s="63">
        <f>'QLD Oct 2021'!AT20</f>
        <v>0</v>
      </c>
      <c r="W26" s="63">
        <f>'QLD Oct 2021'!AU20</f>
        <v>15</v>
      </c>
      <c r="X26" s="63">
        <f>'QLD Oct 2021'!AV20</f>
        <v>0</v>
      </c>
      <c r="Y26" s="63">
        <f>'QLD Oct 2021'!AW20</f>
        <v>0</v>
      </c>
      <c r="Z26" s="260" t="str">
        <f t="shared" si="7"/>
        <v>Guaranteed off usage</v>
      </c>
      <c r="AA26" s="260" t="str">
        <f t="shared" si="8"/>
        <v>Exclusive</v>
      </c>
      <c r="AB26" s="170">
        <f t="shared" si="0"/>
        <v>4064.2863636363636</v>
      </c>
      <c r="AC26" s="170">
        <f t="shared" si="1"/>
        <v>4064.2863636363636</v>
      </c>
      <c r="AD26" s="259">
        <f t="shared" si="2"/>
        <v>4470.7150000000001</v>
      </c>
      <c r="AE26" s="259">
        <f t="shared" si="2"/>
        <v>4470.7150000000001</v>
      </c>
      <c r="AF26" s="261">
        <f>'QLD Oct 2021'!BF20</f>
        <v>0</v>
      </c>
      <c r="AG26" s="104" t="str">
        <f>'QLD Oct 2021'!BG20</f>
        <v>n</v>
      </c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</row>
    <row r="27" spans="1:48" ht="16" thickBot="1" x14ac:dyDescent="0.25">
      <c r="A27" s="318"/>
      <c r="B27" s="182" t="str">
        <f>'QLD Oct 2021'!F21</f>
        <v>Alinta Energy</v>
      </c>
      <c r="C27" s="182" t="str">
        <f>'QLD Oct 2021'!G21</f>
        <v>Business Deal</v>
      </c>
      <c r="D27" s="280">
        <f>365*'QLD Oct 2021'!H21/100</f>
        <v>237.25</v>
      </c>
      <c r="E27" s="281">
        <f>IF('QLD Oct 2021'!AQ21=3,0.5,IF('QLD Oct 2021'!AQ21=2,0.33,0))</f>
        <v>0.5</v>
      </c>
      <c r="F27" s="281">
        <f t="shared" ref="F27" si="44">1-E27</f>
        <v>0.5</v>
      </c>
      <c r="G27" s="280">
        <f>IF('QLD Oct 2021'!K21="",($C$5*E27/'QLD Oct 2021'!AQ21*'QLD Oct 2021'!W21/100)*'QLD Oct 2021'!AQ21,IF($C$5*E27/'QLD Oct 2021'!AQ21&gt;='QLD Oct 2021'!L21,('QLD Oct 2021'!L21*'QLD Oct 2021'!W21/100)*'QLD Oct 2021'!AQ21,($C$5*E27/'QLD Oct 2021'!AQ21*'QLD Oct 2021'!W21/100)*'QLD Oct 2021'!AQ21))</f>
        <v>1148.4000000000001</v>
      </c>
      <c r="H27" s="280">
        <f>IF(AND('QLD Oct 2021'!L21&gt;0,'QLD Oct 2021'!M21&gt;0),IF($C$5*E27/'QLD Oct 2021'!AQ21&lt;'QLD Oct 2021'!L21,0,IF(($C$5*E27/'QLD Oct 2021'!AQ21-'QLD Oct 2021'!L21)&lt;=('QLD Oct 2021'!M21+'QLD Oct 2021'!L21),((($C$5*E27/'QLD Oct 2021'!AQ21-'QLD Oct 2021'!L21)*'QLD Oct 2021'!X21/100))*'QLD Oct 2021'!AQ21,((('QLD Oct 2021'!M21)*'QLD Oct 2021'!X21/100)*'QLD Oct 2021'!AQ21))),0)</f>
        <v>446.60000000000014</v>
      </c>
      <c r="I27" s="280">
        <f>IF(AND('QLD Oct 2021'!M21&gt;0,'QLD Oct 2021'!N21&gt;0),IF($C$5*E27/'QLD Oct 2021'!AQ21&lt;('QLD Oct 2021'!L21+'QLD Oct 2021'!M21),0,IF(($C$5*E27/'QLD Oct 2021'!AQ21-'QLD Oct 2021'!L21+'QLD Oct 2021'!M21)&lt;=('QLD Oct 2021'!L21+'QLD Oct 2021'!M21+'QLD Oct 2021'!N21),((($C$5*E27/'QLD Oct 2021'!AQ21-('QLD Oct 2021'!L21+'QLD Oct 2021'!M21))*'QLD Oct 2021'!Y21/100))*'QLD Oct 2021'!AQ21,('QLD Oct 2021'!N21*'QLD Oct 2021'!Y21/100)*'QLD Oct 2021'!AQ21)),0)</f>
        <v>0</v>
      </c>
      <c r="J27" s="280">
        <f>IF(AND('QLD Oct 2021'!N21&gt;0,'QLD Oct 2021'!O21&gt;0),IF($C$5*E27/'QLD Oct 2021'!AQ21&lt;('QLD Oct 2021'!L21+'QLD Oct 2021'!M21+'QLD Oct 2021'!N21),0,IF(($C$5*E27/'QLD Oct 2021'!AQ21-'QLD Oct 2021'!L21+'QLD Oct 2021'!M21+'QLD Oct 2021'!N21)&lt;=('QLD Oct 2021'!L21+'QLD Oct 2021'!M21+'QLD Oct 2021'!N21+'QLD Oct 2021'!O21),(($C$5*E27/'QLD Oct 2021'!AQ21-('QLD Oct 2021'!L21+'QLD Oct 2021'!M21+'QLD Oct 2021'!N21))*'QLD Oct 2021'!Z21/100)*'QLD Oct 2021'!AQ21,('QLD Oct 2021'!O21*'QLD Oct 2021'!Z21/100)*'QLD Oct 2021'!AQ21)),0)</f>
        <v>0</v>
      </c>
      <c r="K27" s="280">
        <f>IF(AND('QLD Oct 2021'!O21&gt;0,'QLD Oct 2021'!P21&gt;0),IF($C$5*E27/'QLD Oct 2021'!AQ21&lt;('QLD Oct 2021'!L21+'QLD Oct 2021'!M21+'QLD Oct 2021'!N21+'QLD Oct 2021'!O21),0,IF(($C$5*E27/'QLD Oct 2021'!AQ21-'QLD Oct 2021'!L21+'QLD Oct 2021'!M21+'QLD Oct 2021'!N21+'QLD Oct 2021'!O21)&lt;=('QLD Oct 2021'!L21+'QLD Oct 2021'!M21+'QLD Oct 2021'!N21+'QLD Oct 2021'!O21+'QLD Oct 2021'!P21),(($C$5*E27/'QLD Oct 2021'!AQ21-('QLD Oct 2021'!L21+'QLD Oct 2021'!M21+'QLD Oct 2021'!N21+'QLD Oct 2021'!O21))*'QLD Oct 2021'!AA21/100)*'QLD Oct 2021'!AQ21,('QLD Oct 2021'!P21*'QLD Oct 2021'!AA21/100)*'QLD Oct 2021'!AQ21)),0)</f>
        <v>0</v>
      </c>
      <c r="L27" s="280">
        <f>IF(AND('QLD Oct 2021'!P21&gt;0,'QLD Oct 2021'!O21&gt;0),IF(($C$5*E27/'QLD Oct 2021'!AQ21&lt;SUM('QLD Oct 2021'!L21:P21)),(0),($C$5*E27/'QLD Oct 2021'!AQ21-SUM('QLD Oct 2021'!L21:P21))*'QLD Oct 2021'!AB21/100)* 'QLD Oct 2021'!AQ21,IF(AND('QLD Oct 2021'!O21&gt;0,'QLD Oct 2021'!P21=""),IF(($C$5*E27/'QLD Oct 2021'!AQ21&lt; SUM('QLD Oct 2021'!L21:O21)),(0),($C$5*E27/'QLD Oct 2021'!AQ21-SUM('QLD Oct 2021'!L21:O21))*'QLD Oct 2021'!AA21/100)* 'QLD Oct 2021'!AQ21,IF(AND('QLD Oct 2021'!N21&gt;0,'QLD Oct 2021'!O21=""),IF(($C$5*E27/'QLD Oct 2021'!AQ21&lt; SUM('QLD Oct 2021'!L21:N21)),(0),($C$5*E27/'QLD Oct 2021'!AQ21-SUM('QLD Oct 2021'!L21:N21))*'QLD Oct 2021'!Z21/100)* 'QLD Oct 2021'!AQ21,IF(AND('QLD Oct 2021'!M21&gt;0,'QLD Oct 2021'!N21=""),IF(($C$5*E27/'QLD Oct 2021'!AQ21&lt;'QLD Oct 2021'!M21+'QLD Oct 2021'!L21),(0),(($C$5*E27/'QLD Oct 2021'!AQ21-('QLD Oct 2021'!M21+'QLD Oct 2021'!L21))*'QLD Oct 2021'!Y21/100))*'QLD Oct 2021'!AQ21,IF(AND('QLD Oct 2021'!L21&gt;0,'QLD Oct 2021'!M21=""&gt;0),IF(($C$5*E27/'QLD Oct 2021'!AQ21&lt;'QLD Oct 2021'!L21),(0),($C$5*E27/'QLD Oct 2021'!AQ21-'QLD Oct 2021'!L21)*'QLD Oct 2021'!X21/100)*'QLD Oct 2021'!AQ21,0)))))</f>
        <v>0</v>
      </c>
      <c r="M27" s="280">
        <f>IF('QLD Oct 2021'!K21="",($C$5*F27/'QLD Oct 2021'!AR21*'QLD Oct 2021'!AC21/100)*'QLD Oct 2021'!AR21,IF($C$5*F27/'QLD Oct 2021'!AR21&gt;='QLD Oct 2021'!L21,('QLD Oct 2021'!L21*'QLD Oct 2021'!AC21/100)*'QLD Oct 2021'!AR21,($C$5*F27/'QLD Oct 2021'!AR21*'QLD Oct 2021'!AC21/100)*'QLD Oct 2021'!AR21))</f>
        <v>1148.4000000000001</v>
      </c>
      <c r="N27" s="280">
        <f>IF(AND('QLD Oct 2021'!L21&gt;0,'QLD Oct 2021'!M21&gt;0),IF($C$5*F27/'QLD Oct 2021'!AR21&lt;'QLD Oct 2021'!L21,0,IF(($C$5*F27/'QLD Oct 2021'!AR21-'QLD Oct 2021'!L21)&lt;=('QLD Oct 2021'!M21+'QLD Oct 2021'!L21),((($C$5*F27/'QLD Oct 2021'!AR21-'QLD Oct 2021'!L21)*'QLD Oct 2021'!AD21/100))*'QLD Oct 2021'!AR21,((('QLD Oct 2021'!M21)*'QLD Oct 2021'!AD21/100)*'QLD Oct 2021'!AR21))),0)</f>
        <v>446.60000000000014</v>
      </c>
      <c r="O27" s="280">
        <f>IF(AND('QLD Oct 2021'!M21&gt;0,'QLD Oct 2021'!N21&gt;0),IF($C$5*F27/'QLD Oct 2021'!AR21&lt;('QLD Oct 2021'!L21+'QLD Oct 2021'!M21),0,IF(($C$5*F27/'QLD Oct 2021'!AR21-'QLD Oct 2021'!L21+'QLD Oct 2021'!M21)&lt;=('QLD Oct 2021'!L21+'QLD Oct 2021'!M21+'QLD Oct 2021'!N21),((($C$5*F27/'QLD Oct 2021'!AR21-('QLD Oct 2021'!L21+'QLD Oct 2021'!M21))*'QLD Oct 2021'!AE21/100))*'QLD Oct 2021'!AR21,('QLD Oct 2021'!N21*'QLD Oct 2021'!AE21/100)*'QLD Oct 2021'!AR21)),0)</f>
        <v>0</v>
      </c>
      <c r="P27" s="280">
        <f>IF(AND('QLD Oct 2021'!N21&gt;0,'QLD Oct 2021'!O21&gt;0),IF($C$5*F27/'QLD Oct 2021'!AR21&lt;('QLD Oct 2021'!L21+'QLD Oct 2021'!M21+'QLD Oct 2021'!N21),0,IF(($C$5*F27/'QLD Oct 2021'!AR21-'QLD Oct 2021'!L21+'QLD Oct 2021'!M21+'QLD Oct 2021'!N21)&lt;=('QLD Oct 2021'!L21+'QLD Oct 2021'!M21+'QLD Oct 2021'!N21+'QLD Oct 2021'!O21),(($C$5*F27/'QLD Oct 2021'!AR21-('QLD Oct 2021'!L21+'QLD Oct 2021'!M21+'QLD Oct 2021'!N21))*'QLD Oct 2021'!AF21/100)*'QLD Oct 2021'!AR21,('QLD Oct 2021'!O21*'QLD Oct 2021'!AF21/100)*'QLD Oct 2021'!AR21)),0)</f>
        <v>0</v>
      </c>
      <c r="Q27" s="280">
        <f>IF(AND('QLD Oct 2021'!P21&gt;0,'QLD Oct 2021'!P21&gt;0),IF($C$5*F27/'QLD Oct 2021'!AR21&lt;('QLD Oct 2021'!L21+'QLD Oct 2021'!M21+'QLD Oct 2021'!N21+'QLD Oct 2021'!O21),0,IF(($C$5*F27/'QLD Oct 2021'!AR21-'QLD Oct 2021'!L21+'QLD Oct 2021'!M21+'QLD Oct 2021'!N21+'QLD Oct 2021'!O21)&lt;=('QLD Oct 2021'!L21+'QLD Oct 2021'!M21+'QLD Oct 2021'!N21+'QLD Oct 2021'!O21+'QLD Oct 2021'!P21),(($C$5*F27/'QLD Oct 2021'!AR21-('QLD Oct 2021'!L21+'QLD Oct 2021'!M21+'QLD Oct 2021'!N21+'QLD Oct 2021'!O21))*'QLD Oct 2021'!AG21/100)*'QLD Oct 2021'!AR21,('QLD Oct 2021'!P21*'QLD Oct 2021'!AG21/100)*'QLD Oct 2021'!AR21)),0)</f>
        <v>0</v>
      </c>
      <c r="R27" s="280">
        <f>IF(AND('QLD Oct 2021'!P21&gt;0,'QLD Oct 2021'!O21&gt;0),IF(($C$5*F27/'QLD Oct 2021'!AR21&lt;SUM('QLD Oct 2021'!L21:P21)),(0),($C$5*F27/'QLD Oct 2021'!AR21-SUM('QLD Oct 2021'!L21:P21))*'QLD Oct 2021'!AB21/100)* 'QLD Oct 2021'!AR21,IF(AND('QLD Oct 2021'!O21&gt;0,'QLD Oct 2021'!P21=""),IF(($C$5*F27/'QLD Oct 2021'!AR21&lt; SUM('QLD Oct 2021'!L21:O21)),(0),($C$5*F27/'QLD Oct 2021'!AR21-SUM('QLD Oct 2021'!L21:O21))*'QLD Oct 2021'!AG21/100)* 'QLD Oct 2021'!AR21,IF(AND('QLD Oct 2021'!N21&gt;0,'QLD Oct 2021'!O21=""),IF(($C$5*F27/'QLD Oct 2021'!AR21&lt; SUM('QLD Oct 2021'!L21:N21)),(0),($C$5*F27/'QLD Oct 2021'!AR21-SUM('QLD Oct 2021'!L21:N21))*'QLD Oct 2021'!AF21/100)* 'QLD Oct 2021'!AR21,IF(AND('QLD Oct 2021'!M21&gt;0,'QLD Oct 2021'!N21=""),IF(($C$5*F27/'QLD Oct 2021'!AR21&lt;'QLD Oct 2021'!M21+'QLD Oct 2021'!L21),(0),(($C$5*F27/'QLD Oct 2021'!AR21-('QLD Oct 2021'!M21+'QLD Oct 2021'!L21))*'QLD Oct 2021'!AE21/100))*'QLD Oct 2021'!AR21,IF(AND('QLD Oct 2021'!L21&gt;0,'QLD Oct 2021'!M21=""&gt;0),IF(($C$5*F27/'QLD Oct 2021'!AR21&lt;'QLD Oct 2021'!L21),(0),($C$5*F27/'QLD Oct 2021'!AR21-'QLD Oct 2021'!L21)*'QLD Oct 2021'!AD21/100)*'QLD Oct 2021'!AR21,0)))))</f>
        <v>0</v>
      </c>
      <c r="S27" s="282">
        <f t="shared" ref="S27" si="45">SUM(G27:R27)</f>
        <v>3190.0000000000009</v>
      </c>
      <c r="T27" s="172">
        <f t="shared" ref="T27" si="46">S27+D27</f>
        <v>3427.2500000000009</v>
      </c>
      <c r="U27" s="283">
        <f t="shared" ref="U27" si="47">T27*1.1</f>
        <v>3769.9750000000013</v>
      </c>
      <c r="V27" s="121">
        <f>'QLD Oct 2021'!AT21</f>
        <v>0</v>
      </c>
      <c r="W27" s="121">
        <f>'QLD Oct 2021'!AU21</f>
        <v>0</v>
      </c>
      <c r="X27" s="121">
        <f>'QLD Oct 2021'!AV21</f>
        <v>0</v>
      </c>
      <c r="Y27" s="121">
        <f>'QLD Oct 2021'!AW21</f>
        <v>0</v>
      </c>
      <c r="Z27" s="284" t="str">
        <f t="shared" ref="Z27" si="48">IF(SUM(V27:Y27)=0,"No discount",IF(V27&gt;0,"Guaranteed off bill",IF(W27&gt;0,"Guaranteed off usage",IF(X27&gt;0,"Pay-on-time off bill","Pay-on-time off usage"))))</f>
        <v>No discount</v>
      </c>
      <c r="AA27" s="284" t="str">
        <f t="shared" ref="AA27" si="49">IF(OR(B27="Origin Energy",B27="Red Energy",B27="Powershop"),"Inclusive","Exclusive")</f>
        <v>Exclusive</v>
      </c>
      <c r="AB27" s="172">
        <f t="shared" ref="AB27" si="50">IF(AND(Z27="Guaranteed off bill",AA27="Inclusive"),((T27*1.1)-((T27*1.1)*V27/100))/1.1,IF(AND(Z27="Guaranteed off usage",AA27="Inclusive"),((T27*1.1)-((S27*1.1)*W27/100))/1.1,IF(AND(Z27="Guaranteed off bill",AA27="Exclusive"),T27-(T27*V27/100),IF(AND(Z27="Guaranteed off usage",AA27="Exclusive"),T27-(S27*W27/100),IF(AA27="Inclusive",((T27*1.1))/1.1,T27)))))</f>
        <v>3427.2500000000009</v>
      </c>
      <c r="AC27" s="172">
        <f t="shared" ref="AC27" si="51">IF(AND(Z27="Pay-on-time off bill",AA27="Inclusive"),((AB27*1.1)-((AB27*1.1)*X27/100))/1.1,IF(AND(Z27="Pay-on-time off usage",AA27="Inclusive"),((AB27*1.1)-((S27*1.1)*Y27/100))/1.1,IF(AND(Z27="Pay-on-time off bill",AA27="Exclusive"),AB27-(AB27*X27/100),IF(AND(Z27="Pay-on-time off usage",AA27="Exclusive"),AB27-(S27*Y27/100),IF(AA27="Inclusive",((AB27*1.1))/1.1,AB27)))))</f>
        <v>3427.2500000000009</v>
      </c>
      <c r="AD27" s="283">
        <f t="shared" ref="AD27" si="52">AB27*1.1</f>
        <v>3769.9750000000013</v>
      </c>
      <c r="AE27" s="283">
        <f t="shared" ref="AE27" si="53">AC27*1.1</f>
        <v>3769.9750000000013</v>
      </c>
      <c r="AF27" s="285">
        <f>'QLD Oct 2021'!BF21</f>
        <v>0</v>
      </c>
      <c r="AG27" s="128" t="str">
        <f>'QLD Oct 2021'!BG21</f>
        <v>n</v>
      </c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</row>
    <row r="28" spans="1:48" x14ac:dyDescent="0.2">
      <c r="A28" s="251"/>
      <c r="B28" s="251"/>
      <c r="C28" s="251"/>
      <c r="D28" s="251"/>
      <c r="E28" s="252"/>
      <c r="F28" s="252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</row>
    <row r="29" spans="1:48" x14ac:dyDescent="0.2">
      <c r="A29" s="251"/>
      <c r="B29" s="251"/>
      <c r="C29" s="251"/>
      <c r="D29" s="251"/>
      <c r="E29" s="252"/>
      <c r="F29" s="252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</row>
    <row r="30" spans="1:48" x14ac:dyDescent="0.2">
      <c r="A30" s="251"/>
      <c r="B30" s="251"/>
      <c r="C30" s="251"/>
      <c r="D30" s="251"/>
      <c r="E30" s="252"/>
      <c r="F30" s="252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</row>
    <row r="31" spans="1:48" x14ac:dyDescent="0.2">
      <c r="A31" s="251"/>
      <c r="B31" s="251"/>
      <c r="C31" s="251"/>
      <c r="D31" s="251"/>
      <c r="E31" s="252"/>
      <c r="F31" s="252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</row>
    <row r="32" spans="1:48" x14ac:dyDescent="0.2">
      <c r="A32" s="251"/>
      <c r="B32" s="251"/>
      <c r="C32" s="251"/>
      <c r="D32" s="251"/>
      <c r="E32" s="252"/>
      <c r="F32" s="252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</row>
    <row r="33" spans="1:48" x14ac:dyDescent="0.2">
      <c r="A33" s="251"/>
      <c r="B33" s="251"/>
      <c r="C33" s="251"/>
      <c r="D33" s="251"/>
      <c r="E33" s="252"/>
      <c r="F33" s="252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</row>
    <row r="34" spans="1:48" x14ac:dyDescent="0.2">
      <c r="A34" s="251"/>
      <c r="B34" s="251"/>
      <c r="C34" s="251"/>
      <c r="D34" s="251"/>
      <c r="E34" s="252"/>
      <c r="F34" s="252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</row>
    <row r="35" spans="1:48" x14ac:dyDescent="0.2">
      <c r="A35" s="251"/>
      <c r="B35" s="251"/>
      <c r="C35" s="251"/>
      <c r="D35" s="251"/>
      <c r="E35" s="252"/>
      <c r="F35" s="252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</row>
    <row r="36" spans="1:48" x14ac:dyDescent="0.2">
      <c r="A36" s="251"/>
      <c r="B36" s="251"/>
      <c r="C36" s="251"/>
      <c r="D36" s="251"/>
      <c r="E36" s="252"/>
      <c r="F36" s="252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</row>
    <row r="37" spans="1:48" x14ac:dyDescent="0.2">
      <c r="A37" s="251"/>
      <c r="B37" s="251"/>
      <c r="C37" s="251"/>
      <c r="D37" s="251"/>
      <c r="E37" s="252"/>
      <c r="F37" s="252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</row>
    <row r="38" spans="1:48" x14ac:dyDescent="0.2">
      <c r="A38" s="251"/>
      <c r="B38" s="251"/>
      <c r="C38" s="251"/>
      <c r="D38" s="251"/>
      <c r="E38" s="252"/>
      <c r="F38" s="252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</row>
    <row r="39" spans="1:48" x14ac:dyDescent="0.2">
      <c r="A39" s="251"/>
      <c r="B39" s="251"/>
      <c r="C39" s="251"/>
      <c r="D39" s="251"/>
      <c r="E39" s="252"/>
      <c r="F39" s="252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</row>
    <row r="40" spans="1:48" x14ac:dyDescent="0.2">
      <c r="A40" s="251"/>
      <c r="B40" s="251"/>
      <c r="C40" s="251"/>
      <c r="D40" s="251"/>
      <c r="E40" s="252"/>
      <c r="F40" s="252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</row>
    <row r="41" spans="1:48" x14ac:dyDescent="0.2">
      <c r="A41" s="251"/>
      <c r="B41" s="251"/>
      <c r="C41" s="251"/>
      <c r="D41" s="251"/>
      <c r="E41" s="252"/>
      <c r="F41" s="252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</row>
    <row r="42" spans="1:48" x14ac:dyDescent="0.2">
      <c r="A42" s="251"/>
      <c r="B42" s="251"/>
      <c r="C42" s="251"/>
      <c r="D42" s="251"/>
      <c r="E42" s="252"/>
      <c r="F42" s="252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</row>
    <row r="43" spans="1:48" x14ac:dyDescent="0.2">
      <c r="A43" s="251"/>
      <c r="B43" s="251"/>
      <c r="C43" s="251"/>
      <c r="D43" s="251"/>
      <c r="E43" s="252"/>
      <c r="F43" s="252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</row>
    <row r="44" spans="1:48" x14ac:dyDescent="0.2">
      <c r="A44" s="251"/>
      <c r="B44" s="251"/>
      <c r="C44" s="251"/>
      <c r="D44" s="251"/>
      <c r="E44" s="252"/>
      <c r="F44" s="252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</row>
    <row r="45" spans="1:48" x14ac:dyDescent="0.2">
      <c r="A45" s="251"/>
      <c r="B45" s="251"/>
      <c r="C45" s="251"/>
      <c r="D45" s="251"/>
      <c r="E45" s="252"/>
      <c r="F45" s="252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</row>
    <row r="46" spans="1:48" x14ac:dyDescent="0.2">
      <c r="A46" s="251"/>
      <c r="B46" s="251"/>
      <c r="C46" s="251"/>
      <c r="D46" s="251"/>
      <c r="E46" s="252"/>
      <c r="F46" s="252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</row>
    <row r="47" spans="1:48" x14ac:dyDescent="0.2">
      <c r="A47" s="251"/>
      <c r="B47" s="251"/>
      <c r="C47" s="251"/>
      <c r="D47" s="251"/>
      <c r="E47" s="252"/>
      <c r="F47" s="252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</row>
    <row r="48" spans="1:48" x14ac:dyDescent="0.2">
      <c r="A48" s="251"/>
      <c r="B48" s="251"/>
      <c r="C48" s="251"/>
      <c r="D48" s="251"/>
      <c r="E48" s="252"/>
      <c r="F48" s="252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</row>
    <row r="49" spans="1:48" x14ac:dyDescent="0.2">
      <c r="A49" s="251"/>
      <c r="B49" s="251"/>
      <c r="C49" s="251"/>
      <c r="D49" s="251"/>
      <c r="E49" s="252"/>
      <c r="F49" s="252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</row>
    <row r="50" spans="1:48" x14ac:dyDescent="0.2">
      <c r="A50" s="251"/>
      <c r="B50" s="251"/>
      <c r="C50" s="251"/>
      <c r="D50" s="251"/>
      <c r="E50" s="252"/>
      <c r="F50" s="252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</row>
    <row r="51" spans="1:48" x14ac:dyDescent="0.2">
      <c r="A51" s="251"/>
      <c r="B51" s="251"/>
      <c r="C51" s="251"/>
      <c r="D51" s="251"/>
      <c r="E51" s="252"/>
      <c r="F51" s="252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</row>
    <row r="52" spans="1:48" x14ac:dyDescent="0.2">
      <c r="A52" s="251"/>
      <c r="B52" s="251"/>
      <c r="C52" s="251"/>
      <c r="D52" s="251"/>
      <c r="E52" s="252"/>
      <c r="F52" s="252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</row>
    <row r="53" spans="1:48" x14ac:dyDescent="0.2">
      <c r="A53" s="251"/>
      <c r="B53" s="251"/>
      <c r="C53" s="251"/>
      <c r="D53" s="251"/>
      <c r="E53" s="252"/>
      <c r="F53" s="252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</row>
    <row r="54" spans="1:48" x14ac:dyDescent="0.2">
      <c r="A54" s="251"/>
      <c r="B54" s="251"/>
      <c r="C54" s="251"/>
      <c r="D54" s="251"/>
      <c r="E54" s="252"/>
      <c r="F54" s="252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</row>
    <row r="55" spans="1:48" x14ac:dyDescent="0.2">
      <c r="A55" s="251"/>
      <c r="B55" s="251"/>
      <c r="C55" s="251"/>
      <c r="D55" s="251"/>
      <c r="E55" s="252"/>
      <c r="F55" s="252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</row>
    <row r="56" spans="1:48" x14ac:dyDescent="0.2">
      <c r="A56" s="251"/>
      <c r="B56" s="251"/>
      <c r="C56" s="251"/>
      <c r="D56" s="251"/>
      <c r="E56" s="252"/>
      <c r="F56" s="252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</row>
    <row r="57" spans="1:48" x14ac:dyDescent="0.2">
      <c r="A57" s="251"/>
      <c r="B57" s="251"/>
      <c r="C57" s="251"/>
      <c r="D57" s="251"/>
      <c r="E57" s="252"/>
      <c r="F57" s="252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</row>
    <row r="58" spans="1:48" x14ac:dyDescent="0.2">
      <c r="A58" s="251"/>
      <c r="B58" s="251"/>
      <c r="C58" s="251"/>
      <c r="D58" s="251"/>
      <c r="E58" s="252"/>
      <c r="F58" s="252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</row>
    <row r="59" spans="1:48" x14ac:dyDescent="0.2">
      <c r="A59" s="251"/>
      <c r="B59" s="251"/>
      <c r="C59" s="251"/>
      <c r="D59" s="251"/>
      <c r="E59" s="252"/>
      <c r="F59" s="252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</row>
    <row r="60" spans="1:48" x14ac:dyDescent="0.2">
      <c r="A60" s="251"/>
      <c r="B60" s="251"/>
      <c r="C60" s="251"/>
      <c r="D60" s="251"/>
      <c r="E60" s="252"/>
      <c r="F60" s="252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</row>
    <row r="61" spans="1:48" x14ac:dyDescent="0.2">
      <c r="A61" s="251"/>
      <c r="B61" s="251"/>
      <c r="C61" s="251"/>
      <c r="D61" s="251"/>
      <c r="E61" s="252"/>
      <c r="F61" s="252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</row>
    <row r="62" spans="1:48" x14ac:dyDescent="0.2">
      <c r="A62" s="251"/>
      <c r="B62" s="251"/>
      <c r="C62" s="251"/>
      <c r="D62" s="251"/>
      <c r="E62" s="252"/>
      <c r="F62" s="252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</row>
    <row r="63" spans="1:48" x14ac:dyDescent="0.2">
      <c r="A63" s="251"/>
      <c r="B63" s="251"/>
      <c r="C63" s="251"/>
      <c r="D63" s="251"/>
      <c r="E63" s="252"/>
      <c r="F63" s="252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</row>
    <row r="64" spans="1:48" x14ac:dyDescent="0.2">
      <c r="A64" s="251"/>
      <c r="B64" s="251"/>
      <c r="C64" s="251"/>
      <c r="D64" s="251"/>
      <c r="E64" s="252"/>
      <c r="F64" s="252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</row>
    <row r="65" spans="1:48" x14ac:dyDescent="0.2">
      <c r="A65" s="251"/>
      <c r="B65" s="251"/>
      <c r="C65" s="251"/>
      <c r="D65" s="251"/>
      <c r="E65" s="252"/>
      <c r="F65" s="252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</row>
  </sheetData>
  <sheetProtection algorithmName="SHA-512" hashValue="Y/D+f4Lk+GLIFfl9UFe5fBo8IKKXhXVDmff9XqYUx8vaTy4taxM81fA/VLZT+gGgL5iFv8IAxsg2nG/34ytzew==" saltValue="ptZma6k+tl0n/kBZLaZJVA==" spinCount="100000" sheet="1" objects="1" scenarios="1"/>
  <mergeCells count="4">
    <mergeCell ref="A8:A13"/>
    <mergeCell ref="A14:A19"/>
    <mergeCell ref="A20:A23"/>
    <mergeCell ref="A24:A27"/>
  </mergeCells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D81F-A037-A64C-98AE-FDCA9FDA3749}">
  <sheetPr codeName="Sheet20">
    <tabColor rgb="FFCD7B93"/>
  </sheetPr>
  <dimension ref="A1:AV60"/>
  <sheetViews>
    <sheetView zoomScale="90" zoomScaleNormal="90" workbookViewId="0">
      <selection activeCell="AE19" sqref="AE19:AE21"/>
    </sheetView>
  </sheetViews>
  <sheetFormatPr baseColWidth="10" defaultRowHeight="15" x14ac:dyDescent="0.2"/>
  <cols>
    <col min="1" max="1" width="23.1640625" customWidth="1"/>
    <col min="2" max="2" width="15.33203125" bestFit="1" customWidth="1"/>
    <col min="3" max="3" width="23.33203125" bestFit="1" customWidth="1"/>
    <col min="4" max="4" width="14.1640625" customWidth="1"/>
    <col min="5" max="6" width="14.1640625" hidden="1" customWidth="1"/>
    <col min="7" max="18" width="14.1640625" customWidth="1"/>
    <col min="19" max="20" width="14.1640625" hidden="1" customWidth="1"/>
    <col min="21" max="25" width="14.1640625" customWidth="1"/>
    <col min="26" max="29" width="14.1640625" hidden="1" customWidth="1"/>
    <col min="30" max="43" width="14.1640625" customWidth="1"/>
    <col min="44" max="148" width="12.5" customWidth="1"/>
  </cols>
  <sheetData>
    <row r="1" spans="1:48" x14ac:dyDescent="0.2">
      <c r="A1" s="243" t="s">
        <v>38</v>
      </c>
      <c r="B1" s="243"/>
      <c r="C1" s="243"/>
      <c r="D1" s="243"/>
      <c r="E1" s="244"/>
      <c r="F1" s="244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</row>
    <row r="2" spans="1:48" x14ac:dyDescent="0.2">
      <c r="A2" s="246" t="s">
        <v>72</v>
      </c>
      <c r="B2" s="243"/>
      <c r="C2" s="243"/>
      <c r="D2" s="243"/>
      <c r="E2" s="244"/>
      <c r="F2" s="244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</row>
    <row r="3" spans="1:48" ht="16" thickBot="1" x14ac:dyDescent="0.25">
      <c r="A3" s="243"/>
      <c r="B3" s="247"/>
      <c r="C3" s="243"/>
      <c r="D3" s="243"/>
      <c r="E3" s="244"/>
      <c r="F3" s="244"/>
      <c r="G3" s="243"/>
      <c r="H3" s="243"/>
      <c r="I3" s="243"/>
      <c r="J3" s="247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</row>
    <row r="4" spans="1: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</row>
    <row r="5" spans="1: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</row>
    <row r="6" spans="1:48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</row>
    <row r="7" spans="1:48" ht="76" x14ac:dyDescent="0.2">
      <c r="A7" s="209" t="s">
        <v>41</v>
      </c>
      <c r="B7" s="91" t="s">
        <v>96</v>
      </c>
      <c r="C7" s="91" t="s">
        <v>97</v>
      </c>
      <c r="D7" s="92" t="s">
        <v>8</v>
      </c>
      <c r="E7" s="187" t="s">
        <v>179</v>
      </c>
      <c r="F7" s="187" t="s">
        <v>180</v>
      </c>
      <c r="G7" s="92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92" t="s">
        <v>14</v>
      </c>
      <c r="M7" s="92" t="s">
        <v>15</v>
      </c>
      <c r="N7" s="92" t="s">
        <v>16</v>
      </c>
      <c r="O7" s="92" t="s">
        <v>98</v>
      </c>
      <c r="P7" s="92" t="s">
        <v>99</v>
      </c>
      <c r="Q7" s="92" t="s">
        <v>66</v>
      </c>
      <c r="R7" s="92" t="s">
        <v>67</v>
      </c>
      <c r="S7" s="187" t="s">
        <v>181</v>
      </c>
      <c r="T7" s="191" t="s">
        <v>182</v>
      </c>
      <c r="U7" s="93" t="s">
        <v>183</v>
      </c>
      <c r="V7" s="94" t="s">
        <v>101</v>
      </c>
      <c r="W7" s="94" t="s">
        <v>102</v>
      </c>
      <c r="X7" s="94" t="s">
        <v>103</v>
      </c>
      <c r="Y7" s="94" t="s">
        <v>104</v>
      </c>
      <c r="Z7" s="195" t="s">
        <v>184</v>
      </c>
      <c r="AA7" s="195" t="s">
        <v>185</v>
      </c>
      <c r="AB7" s="196" t="s">
        <v>69</v>
      </c>
      <c r="AC7" s="196" t="s">
        <v>70</v>
      </c>
      <c r="AD7" s="95" t="s">
        <v>36</v>
      </c>
      <c r="AE7" s="95" t="s">
        <v>37</v>
      </c>
      <c r="AF7" s="96" t="s">
        <v>107</v>
      </c>
      <c r="AG7" s="97" t="s">
        <v>71</v>
      </c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</row>
    <row r="8" spans="1:48" ht="20" customHeight="1" x14ac:dyDescent="0.2">
      <c r="A8" s="316" t="str">
        <f>'QLD Apr 2021'!D2</f>
        <v>APT Brisbane South</v>
      </c>
      <c r="B8" s="179" t="str">
        <f>'QLD Apr 2021'!F2</f>
        <v>AGL</v>
      </c>
      <c r="C8" s="210" t="str">
        <f>'QLD Apr 2021'!G2</f>
        <v>Business Essential Saver</v>
      </c>
      <c r="D8" s="213">
        <f>365*'QLD Apr 2021'!H2/100</f>
        <v>455.22136363636361</v>
      </c>
      <c r="E8" s="214">
        <f>IF('QLD Apr 2021'!AQ2=3,0.5,IF('QLD Apr 2021'!AQ2=2,0.33,0))</f>
        <v>0.5</v>
      </c>
      <c r="F8" s="214">
        <f>1-E8</f>
        <v>0.5</v>
      </c>
      <c r="G8" s="213">
        <f>IF('QLD Apr 2021'!K2="",($C$5*E8/'QLD Apr 2021'!AQ2*'QLD Apr 2021'!W2/100)*'QLD Apr 2021'!AQ2,IF($C$5*E8/'QLD Apr 2021'!AQ2&gt;='QLD Apr 2021'!L2,('QLD Apr 2021'!L2*'QLD Apr 2021'!W2/100)*'QLD Apr 2021'!AQ2,($C$5*E8/'QLD Apr 2021'!AQ2*'QLD Apr 2021'!W2/100)*'QLD Apr 2021'!AQ2))</f>
        <v>1213.6363636363635</v>
      </c>
      <c r="H8" s="213">
        <f>IF(AND('QLD Apr 2021'!L2&gt;0,'QLD Apr 2021'!M2&gt;0),IF($C$5*E8/'QLD Apr 2021'!AQ2&lt;'QLD Apr 2021'!L2,0,IF(($C$5*E8/'QLD Apr 2021'!AQ2-'QLD Apr 2021'!L2)&lt;=('QLD Apr 2021'!M2+'QLD Apr 2021'!L2),((($C$5*E8/'QLD Apr 2021'!AQ2-'QLD Apr 2021'!L2)*'QLD Apr 2021'!X2/100))*'QLD Apr 2021'!AQ2,((('QLD Apr 2021'!M2)*'QLD Apr 2021'!X2/100)*'QLD Apr 2021'!AQ2))),0)</f>
        <v>0</v>
      </c>
      <c r="I8" s="213">
        <f>IF(AND('QLD Apr 2021'!M2&gt;0,'QLD Apr 2021'!N2&gt;0),IF($C$5*E8/'QLD Apr 2021'!AQ2&lt;('QLD Apr 2021'!L2+'QLD Apr 2021'!M2),0,IF(($C$5*E8/'QLD Apr 2021'!AQ2-'QLD Apr 2021'!L2+'QLD Apr 2021'!M2)&lt;=('QLD Apr 2021'!L2+'QLD Apr 2021'!M2+'QLD Apr 2021'!N2),((($C$5*E8/'QLD Apr 2021'!AQ2-('QLD Apr 2021'!L2+'QLD Apr 2021'!M2))*'QLD Apr 2021'!Y2/100))*'QLD Apr 2021'!AQ2,('QLD Apr 2021'!N2*'QLD Apr 2021'!Y2/100)*'QLD Apr 2021'!AQ2)),0)</f>
        <v>0</v>
      </c>
      <c r="J8" s="213">
        <f>IF(AND('QLD Apr 2021'!N2&gt;0,'QLD Apr 2021'!O2&gt;0),IF($C$5*E8/'QLD Apr 2021'!AQ2&lt;('QLD Apr 2021'!L2+'QLD Apr 2021'!M2+'QLD Apr 2021'!N2),0,IF(($C$5*E8/'QLD Apr 2021'!AQ2-'QLD Apr 2021'!L2+'QLD Apr 2021'!M2+'QLD Apr 2021'!N2)&lt;=('QLD Apr 2021'!L2+'QLD Apr 2021'!M2+'QLD Apr 2021'!N2+'QLD Apr 2021'!O2),(($C$5*E8/'QLD Apr 2021'!AQ2-('QLD Apr 2021'!L2+'QLD Apr 2021'!M2+'QLD Apr 2021'!N2))*'QLD Apr 2021'!Z2/100)*'QLD Apr 2021'!AQ2,('QLD Apr 2021'!O2*'QLD Apr 2021'!Z2/100)*'QLD Apr 2021'!AQ2)),0)</f>
        <v>0</v>
      </c>
      <c r="K8" s="213">
        <f>IF(AND('QLD Apr 2021'!O2&gt;0,'QLD Apr 2021'!P2&gt;0),IF($C$5*E8/'QLD Apr 2021'!AQ2&lt;('QLD Apr 2021'!L2+'QLD Apr 2021'!M2+'QLD Apr 2021'!N2+'QLD Apr 2021'!O2),0,IF(($C$5*E8/'QLD Apr 2021'!AQ2-'QLD Apr 2021'!L2+'QLD Apr 2021'!M2+'QLD Apr 2021'!N2+'QLD Apr 2021'!O2)&lt;=('QLD Apr 2021'!L2+'QLD Apr 2021'!M2+'QLD Apr 2021'!N2+'QLD Apr 2021'!O2+'QLD Apr 2021'!P2),(($C$5*E8/'QLD Apr 2021'!AQ2-('QLD Apr 2021'!L2+'QLD Apr 2021'!M2+'QLD Apr 2021'!N2+'QLD Apr 2021'!O2))*'QLD Apr 2021'!AA2/100)*'QLD Apr 2021'!AQ2,('QLD Apr 2021'!P2*'QLD Apr 2021'!AA2/100)*'QLD Apr 2021'!AQ2)),0)</f>
        <v>0</v>
      </c>
      <c r="L8" s="213">
        <f>IF(AND('QLD Apr 2021'!P2&gt;0,'QLD Apr 2021'!O2&gt;0),IF(($C$5*E8/'QLD Apr 2021'!AQ2&lt;SUM('QLD Apr 2021'!L2:P2)),(0),($C$5*E8/'QLD Apr 2021'!AQ2-SUM('QLD Apr 2021'!L2:P2))*'QLD Apr 2021'!AB2/100)* 'QLD Apr 2021'!AQ2,IF(AND('QLD Apr 2021'!O2&gt;0,'QLD Apr 2021'!P2=""),IF(($C$5*E8/'QLD Apr 2021'!AQ2&lt; SUM('QLD Apr 2021'!L2:O2)),(0),($C$5*E8/'QLD Apr 2021'!AQ2-SUM('QLD Apr 2021'!L2:O2))*'QLD Apr 2021'!AA2/100)* 'QLD Apr 2021'!AQ2,IF(AND('QLD Apr 2021'!N2&gt;0,'QLD Apr 2021'!O2=""),IF(($C$5*E8/'QLD Apr 2021'!AQ2&lt; SUM('QLD Apr 2021'!L2:N2)),(0),($C$5*E8/'QLD Apr 2021'!AQ2-SUM('QLD Apr 2021'!L2:N2))*'QLD Apr 2021'!Z2/100)* 'QLD Apr 2021'!AQ2,IF(AND('QLD Apr 2021'!M2&gt;0,'QLD Apr 2021'!N2=""),IF(($C$5*E8/'QLD Apr 2021'!AQ2&lt;'QLD Apr 2021'!M2+'QLD Apr 2021'!L2),(0),(($C$5*E8/'QLD Apr 2021'!AQ2-('QLD Apr 2021'!M2+'QLD Apr 2021'!L2))*'QLD Apr 2021'!Y2/100))*'QLD Apr 2021'!AQ2,IF(AND('QLD Apr 2021'!L2&gt;0,'QLD Apr 2021'!M2=""&gt;0),IF(($C$5*E8/'QLD Apr 2021'!AQ2&lt;'QLD Apr 2021'!L2),(0),($C$5*E8/'QLD Apr 2021'!AQ2-'QLD Apr 2021'!L2)*'QLD Apr 2021'!X2/100)*'QLD Apr 2021'!AQ2,0)))))</f>
        <v>0</v>
      </c>
      <c r="M8" s="213">
        <f>IF('QLD Apr 2021'!K2="",($C$5*F8/'QLD Apr 2021'!AR2*'QLD Apr 2021'!AC2/100)*'QLD Apr 2021'!AR2,IF($C$5*F8/'QLD Apr 2021'!AR2&gt;='QLD Apr 2021'!L2,('QLD Apr 2021'!L2*'QLD Apr 2021'!AC2/100)*'QLD Apr 2021'!AR2,($C$5*F8/'QLD Apr 2021'!AR2*'QLD Apr 2021'!AC2/100)*'QLD Apr 2021'!AR2))</f>
        <v>1213.6363636363635</v>
      </c>
      <c r="N8" s="213">
        <f>IF(AND('QLD Apr 2021'!L2&gt;0,'QLD Apr 2021'!M2&gt;0),IF($C$5*F8/'QLD Apr 2021'!AR2&lt;'QLD Apr 2021'!L2,0,IF(($C$5*F8/'QLD Apr 2021'!AR2-'QLD Apr 2021'!L2)&lt;=('QLD Apr 2021'!M2+'QLD Apr 2021'!L2),((($C$5*F8/'QLD Apr 2021'!AR2-'QLD Apr 2021'!L2)*'QLD Apr 2021'!AD2/100))*'QLD Apr 2021'!AR2,((('QLD Apr 2021'!M2)*'QLD Apr 2021'!AD2/100)*'QLD Apr 2021'!AR2))),0)</f>
        <v>0</v>
      </c>
      <c r="O8" s="213">
        <f>IF(AND('QLD Apr 2021'!M2&gt;0,'QLD Apr 2021'!N2&gt;0),IF($C$5*F8/'QLD Apr 2021'!AR2&lt;('QLD Apr 2021'!L2+'QLD Apr 2021'!M2),0,IF(($C$5*F8/'QLD Apr 2021'!AR2-'QLD Apr 2021'!L2+'QLD Apr 2021'!M2)&lt;=('QLD Apr 2021'!L2+'QLD Apr 2021'!M2+'QLD Apr 2021'!N2),((($C$5*F8/'QLD Apr 2021'!AR2-('QLD Apr 2021'!L2+'QLD Apr 2021'!M2))*'QLD Apr 2021'!AE2/100))*'QLD Apr 2021'!AR2,('QLD Apr 2021'!N2*'QLD Apr 2021'!AE2/100)*'QLD Apr 2021'!AR2)),0)</f>
        <v>0</v>
      </c>
      <c r="P8" s="213">
        <f>IF(AND('QLD Apr 2021'!N2&gt;0,'QLD Apr 2021'!O2&gt;0),IF($C$5*F8/'QLD Apr 2021'!AR2&lt;('QLD Apr 2021'!L2+'QLD Apr 2021'!M2+'QLD Apr 2021'!N2),0,IF(($C$5*F8/'QLD Apr 2021'!AR2-'QLD Apr 2021'!L2+'QLD Apr 2021'!M2+'QLD Apr 2021'!N2)&lt;=('QLD Apr 2021'!L2+'QLD Apr 2021'!M2+'QLD Apr 2021'!N2+'QLD Apr 2021'!O2),(($C$5*F8/'QLD Apr 2021'!AR2-('QLD Apr 2021'!L2+'QLD Apr 2021'!M2+'QLD Apr 2021'!N2))*'QLD Apr 2021'!AF2/100)*'QLD Apr 2021'!AR2,('QLD Apr 2021'!O2*'QLD Apr 2021'!AF2/100)*'QLD Apr 2021'!AR2)),0)</f>
        <v>0</v>
      </c>
      <c r="Q8" s="213">
        <f>IF(AND('QLD Apr 2021'!P2&gt;0,'QLD Apr 2021'!P2&gt;0),IF($C$5*F8/'QLD Apr 2021'!AR2&lt;('QLD Apr 2021'!L2+'QLD Apr 2021'!M2+'QLD Apr 2021'!N2+'QLD Apr 2021'!O2),0,IF(($C$5*F8/'QLD Apr 2021'!AR2-'QLD Apr 2021'!L2+'QLD Apr 2021'!M2+'QLD Apr 2021'!N2+'QLD Apr 2021'!O2)&lt;=('QLD Apr 2021'!L2+'QLD Apr 2021'!M2+'QLD Apr 2021'!N2+'QLD Apr 2021'!O2+'QLD Apr 2021'!P2),(($C$5*F8/'QLD Apr 2021'!AR2-('QLD Apr 2021'!L2+'QLD Apr 2021'!M2+'QLD Apr 2021'!N2+'QLD Apr 2021'!O2))*'QLD Apr 2021'!AG2/100)*'QLD Apr 2021'!AR2,('QLD Apr 2021'!P2*'QLD Apr 2021'!AG2/100)*'QLD Apr 2021'!AR2)),0)</f>
        <v>0</v>
      </c>
      <c r="R8" s="213">
        <f>IF(AND('QLD Apr 2021'!P2&gt;0,'QLD Apr 2021'!O2&gt;0),IF(($C$5*F8/'QLD Apr 2021'!AR2&lt;SUM('QLD Apr 2021'!L2:P2)),(0),($C$5*F8/'QLD Apr 2021'!AR2-SUM('QLD Apr 2021'!L2:P2))*'QLD Apr 2021'!AB2/100)* 'QLD Apr 2021'!AR2,IF(AND('QLD Apr 2021'!O2&gt;0,'QLD Apr 2021'!P2=""),IF(($C$5*F8/'QLD Apr 2021'!AR2&lt; SUM('QLD Apr 2021'!L2:O2)),(0),($C$5*F8/'QLD Apr 2021'!AR2-SUM('QLD Apr 2021'!L2:O2))*'QLD Apr 2021'!AG2/100)* 'QLD Apr 2021'!AR2,IF(AND('QLD Apr 2021'!N2&gt;0,'QLD Apr 2021'!O2=""),IF(($C$5*F8/'QLD Apr 2021'!AR2&lt; SUM('QLD Apr 2021'!L2:N2)),(0),($C$5*F8/'QLD Apr 2021'!AR2-SUM('QLD Apr 2021'!L2:N2))*'QLD Apr 2021'!AF2/100)* 'QLD Apr 2021'!AR2,IF(AND('QLD Apr 2021'!M2&gt;0,'QLD Apr 2021'!N2=""),IF(($C$5*F8/'QLD Apr 2021'!AR2&lt;'QLD Apr 2021'!M2+'QLD Apr 2021'!L2),(0),(($C$5*F8/'QLD Apr 2021'!AR2-('QLD Apr 2021'!M2+'QLD Apr 2021'!L2))*'QLD Apr 2021'!AE2/100))*'QLD Apr 2021'!AR2,IF(AND('QLD Apr 2021'!L2&gt;0,'QLD Apr 2021'!M2=""&gt;0),IF(($C$5*F8/'QLD Apr 2021'!AR2&lt;'QLD Apr 2021'!L2),(0),($C$5*F8/'QLD Apr 2021'!AR2-'QLD Apr 2021'!L2)*'QLD Apr 2021'!AD2/100)*'QLD Apr 2021'!AR2,0)))))</f>
        <v>0</v>
      </c>
      <c r="S8" s="242">
        <f>SUM(G8:R8)</f>
        <v>2427.272727272727</v>
      </c>
      <c r="T8" s="215">
        <f>S8+D8</f>
        <v>2882.4940909090906</v>
      </c>
      <c r="U8" s="216">
        <f>T8*1.1</f>
        <v>3170.7435</v>
      </c>
      <c r="V8" s="217">
        <f>'QLD Apr 2021'!AT2</f>
        <v>0</v>
      </c>
      <c r="W8" s="217">
        <f>'QLD Apr 2021'!AU2</f>
        <v>0</v>
      </c>
      <c r="X8" s="217">
        <f>'QLD Apr 2021'!AV2</f>
        <v>0</v>
      </c>
      <c r="Y8" s="217">
        <f>'QLD Apr 2021'!AW2</f>
        <v>0</v>
      </c>
      <c r="Z8" s="218" t="str">
        <f>IF(SUM(V8:Y8)=0,"No discount",IF(V8&gt;0,"Guaranteed off bill",IF(W8&gt;0,"Guaranteed off usage",IF(X8&gt;0,"Pay-on-time off bill","Pay-on-time off usage"))))</f>
        <v>No discount</v>
      </c>
      <c r="AA8" s="218" t="str">
        <f>IF(OR(B8="Origin Energy",B8="Red Energy",B8="Powershop"),"Inclusive","Exclusive")</f>
        <v>Exclusive</v>
      </c>
      <c r="AB8" s="215">
        <f t="shared" ref="AB8:AB21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2882.4940909090906</v>
      </c>
      <c r="AC8" s="215">
        <f t="shared" ref="AC8:AC21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2882.4940909090906</v>
      </c>
      <c r="AD8" s="216">
        <f t="shared" ref="AD8:AE21" si="2">AB8*1.1</f>
        <v>3170.7435</v>
      </c>
      <c r="AE8" s="216">
        <f t="shared" si="2"/>
        <v>3170.7435</v>
      </c>
      <c r="AF8" s="238">
        <f>'QLD Apr 2021'!BF2</f>
        <v>0</v>
      </c>
      <c r="AG8" s="221" t="str">
        <f>'QLD Apr 2021'!BG2</f>
        <v>n</v>
      </c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</row>
    <row r="9" spans="1:48" ht="20" customHeight="1" x14ac:dyDescent="0.2">
      <c r="A9" s="319"/>
      <c r="B9" s="179" t="str">
        <f>'QLD Apr 2021'!F3</f>
        <v>Origin Energy</v>
      </c>
      <c r="C9" s="211" t="str">
        <f>'QLD Apr 2021'!G3</f>
        <v>Business Flexi</v>
      </c>
      <c r="D9" s="98">
        <f>365*'QLD Apr 2021'!H3/100</f>
        <v>386.56818181818181</v>
      </c>
      <c r="E9" s="188">
        <f>IF('QLD Apr 2021'!AQ3=3,0.5,IF('QLD Apr 2021'!AQ3=2,0.33,0))</f>
        <v>0.5</v>
      </c>
      <c r="F9" s="188">
        <f t="shared" ref="F9:F21" si="3">1-E9</f>
        <v>0.5</v>
      </c>
      <c r="G9" s="98">
        <f>IF('QLD Apr 2021'!K3="",($C$5*E9/'QLD Apr 2021'!AQ3*'QLD Apr 2021'!W3/100)*'QLD Apr 2021'!AQ3,IF($C$5*E9/'QLD Apr 2021'!AQ3&gt;='QLD Apr 2021'!L3,('QLD Apr 2021'!L3*'QLD Apr 2021'!W3/100)*'QLD Apr 2021'!AQ3,($C$5*E9/'QLD Apr 2021'!AQ3*'QLD Apr 2021'!W3/100)*'QLD Apr 2021'!AQ3))</f>
        <v>1427.2727272727273</v>
      </c>
      <c r="H9" s="98">
        <f>IF(AND('QLD Apr 2021'!L3&gt;0,'QLD Apr 2021'!M3&gt;0),IF($C$5*E9/'QLD Apr 2021'!AQ3&lt;'QLD Apr 2021'!L3,0,IF(($C$5*E9/'QLD Apr 2021'!AQ3-'QLD Apr 2021'!L3)&lt;=('QLD Apr 2021'!M3+'QLD Apr 2021'!L3),((($C$5*E9/'QLD Apr 2021'!AQ3-'QLD Apr 2021'!L3)*'QLD Apr 2021'!X3/100))*'QLD Apr 2021'!AQ3,((('QLD Apr 2021'!M3)*'QLD Apr 2021'!X3/100)*'QLD Apr 2021'!AQ3))),0)</f>
        <v>0</v>
      </c>
      <c r="I9" s="98">
        <f>IF(AND('QLD Apr 2021'!M3&gt;0,'QLD Apr 2021'!N3&gt;0),IF($C$5*E9/'QLD Apr 2021'!AQ3&lt;('QLD Apr 2021'!L3+'QLD Apr 2021'!M3),0,IF(($C$5*E9/'QLD Apr 2021'!AQ3-'QLD Apr 2021'!L3+'QLD Apr 2021'!M3)&lt;=('QLD Apr 2021'!L3+'QLD Apr 2021'!M3+'QLD Apr 2021'!N3),((($C$5*E9/'QLD Apr 2021'!AQ3-('QLD Apr 2021'!L3+'QLD Apr 2021'!M3))*'QLD Apr 2021'!Y3/100))*'QLD Apr 2021'!AQ3,('QLD Apr 2021'!N3*'QLD Apr 2021'!Y3/100)*'QLD Apr 2021'!AQ3)),0)</f>
        <v>0</v>
      </c>
      <c r="J9" s="98">
        <f>IF(AND('QLD Apr 2021'!N3&gt;0,'QLD Apr 2021'!O3&gt;0),IF($C$5*E9/'QLD Apr 2021'!AQ3&lt;('QLD Apr 2021'!L3+'QLD Apr 2021'!M3+'QLD Apr 2021'!N3),0,IF(($C$5*E9/'QLD Apr 2021'!AQ3-'QLD Apr 2021'!L3+'QLD Apr 2021'!M3+'QLD Apr 2021'!N3)&lt;=('QLD Apr 2021'!L3+'QLD Apr 2021'!M3+'QLD Apr 2021'!N3+'QLD Apr 2021'!O3),(($C$5*E9/'QLD Apr 2021'!AQ3-('QLD Apr 2021'!L3+'QLD Apr 2021'!M3+'QLD Apr 2021'!N3))*'QLD Apr 2021'!Z3/100)*'QLD Apr 2021'!AQ3,('QLD Apr 2021'!O3*'QLD Apr 2021'!Z3/100)*'QLD Apr 2021'!AQ3)),0)</f>
        <v>0</v>
      </c>
      <c r="K9" s="98">
        <f>IF(AND('QLD Apr 2021'!O3&gt;0,'QLD Apr 2021'!P3&gt;0),IF($C$5*E9/'QLD Apr 2021'!AQ3&lt;('QLD Apr 2021'!L3+'QLD Apr 2021'!M3+'QLD Apr 2021'!N3+'QLD Apr 2021'!O3),0,IF(($C$5*E9/'QLD Apr 2021'!AQ3-'QLD Apr 2021'!L3+'QLD Apr 2021'!M3+'QLD Apr 2021'!N3+'QLD Apr 2021'!O3)&lt;=('QLD Apr 2021'!L3+'QLD Apr 2021'!M3+'QLD Apr 2021'!N3+'QLD Apr 2021'!O3+'QLD Apr 2021'!P3),(($C$5*E9/'QLD Apr 2021'!AQ3-('QLD Apr 2021'!L3+'QLD Apr 2021'!M3+'QLD Apr 2021'!N3+'QLD Apr 2021'!O3))*'QLD Apr 2021'!AA3/100)*'QLD Apr 2021'!AQ3,('QLD Apr 2021'!P3*'QLD Apr 2021'!AA3/100)*'QLD Apr 2021'!AQ3)),0)</f>
        <v>0</v>
      </c>
      <c r="L9" s="98">
        <f>IF(AND('QLD Apr 2021'!P3&gt;0,'QLD Apr 2021'!O3&gt;0),IF(($C$5*E9/'QLD Apr 2021'!AQ3&lt;SUM('QLD Apr 2021'!L3:P3)),(0),($C$5*E9/'QLD Apr 2021'!AQ3-SUM('QLD Apr 2021'!L3:P3))*'QLD Apr 2021'!AB3/100)* 'QLD Apr 2021'!AQ3,IF(AND('QLD Apr 2021'!O3&gt;0,'QLD Apr 2021'!P3=""),IF(($C$5*E9/'QLD Apr 2021'!AQ3&lt; SUM('QLD Apr 2021'!L3:O3)),(0),($C$5*E9/'QLD Apr 2021'!AQ3-SUM('QLD Apr 2021'!L3:O3))*'QLD Apr 2021'!AA3/100)* 'QLD Apr 2021'!AQ3,IF(AND('QLD Apr 2021'!N3&gt;0,'QLD Apr 2021'!O3=""),IF(($C$5*E9/'QLD Apr 2021'!AQ3&lt; SUM('QLD Apr 2021'!L3:N3)),(0),($C$5*E9/'QLD Apr 2021'!AQ3-SUM('QLD Apr 2021'!L3:N3))*'QLD Apr 2021'!Z3/100)* 'QLD Apr 2021'!AQ3,IF(AND('QLD Apr 2021'!M3&gt;0,'QLD Apr 2021'!N3=""),IF(($C$5*E9/'QLD Apr 2021'!AQ3&lt;'QLD Apr 2021'!M3+'QLD Apr 2021'!L3),(0),(($C$5*E9/'QLD Apr 2021'!AQ3-('QLD Apr 2021'!M3+'QLD Apr 2021'!L3))*'QLD Apr 2021'!Y3/100))*'QLD Apr 2021'!AQ3,IF(AND('QLD Apr 2021'!L3&gt;0,'QLD Apr 2021'!M3=""&gt;0),IF(($C$5*E9/'QLD Apr 2021'!AQ3&lt;'QLD Apr 2021'!L3),(0),($C$5*E9/'QLD Apr 2021'!AQ3-'QLD Apr 2021'!L3)*'QLD Apr 2021'!X3/100)*'QLD Apr 2021'!AQ3,0)))))</f>
        <v>0</v>
      </c>
      <c r="M9" s="98">
        <f>IF('QLD Apr 2021'!K3="",($C$5*F9/'QLD Apr 2021'!AR3*'QLD Apr 2021'!AC3/100)*'QLD Apr 2021'!AR3,IF($C$5*F9/'QLD Apr 2021'!AR3&gt;='QLD Apr 2021'!L3,('QLD Apr 2021'!L3*'QLD Apr 2021'!AC3/100)*'QLD Apr 2021'!AR3,($C$5*F9/'QLD Apr 2021'!AR3*'QLD Apr 2021'!AC3/100)*'QLD Apr 2021'!AR3))</f>
        <v>1427.2727272727273</v>
      </c>
      <c r="N9" s="98">
        <f>IF(AND('QLD Apr 2021'!L3&gt;0,'QLD Apr 2021'!M3&gt;0),IF($C$5*F9/'QLD Apr 2021'!AR3&lt;'QLD Apr 2021'!L3,0,IF(($C$5*F9/'QLD Apr 2021'!AR3-'QLD Apr 2021'!L3)&lt;=('QLD Apr 2021'!M3+'QLD Apr 2021'!L3),((($C$5*F9/'QLD Apr 2021'!AR3-'QLD Apr 2021'!L3)*'QLD Apr 2021'!AD3/100))*'QLD Apr 2021'!AR3,((('QLD Apr 2021'!M3)*'QLD Apr 2021'!AD3/100)*'QLD Apr 2021'!AR3))),0)</f>
        <v>0</v>
      </c>
      <c r="O9" s="98">
        <f>IF(AND('QLD Apr 2021'!M3&gt;0,'QLD Apr 2021'!N3&gt;0),IF($C$5*F9/'QLD Apr 2021'!AR3&lt;('QLD Apr 2021'!L3+'QLD Apr 2021'!M3),0,IF(($C$5*F9/'QLD Apr 2021'!AR3-'QLD Apr 2021'!L3+'QLD Apr 2021'!M3)&lt;=('QLD Apr 2021'!L3+'QLD Apr 2021'!M3+'QLD Apr 2021'!N3),((($C$5*F9/'QLD Apr 2021'!AR3-('QLD Apr 2021'!L3+'QLD Apr 2021'!M3))*'QLD Apr 2021'!AE3/100))*'QLD Apr 2021'!AR3,('QLD Apr 2021'!N3*'QLD Apr 2021'!AE3/100)*'QLD Apr 2021'!AR3)),0)</f>
        <v>0</v>
      </c>
      <c r="P9" s="98">
        <f>IF(AND('QLD Apr 2021'!N3&gt;0,'QLD Apr 2021'!O3&gt;0),IF($C$5*F9/'QLD Apr 2021'!AR3&lt;('QLD Apr 2021'!L3+'QLD Apr 2021'!M3+'QLD Apr 2021'!N3),0,IF(($C$5*F9/'QLD Apr 2021'!AR3-'QLD Apr 2021'!L3+'QLD Apr 2021'!M3+'QLD Apr 2021'!N3)&lt;=('QLD Apr 2021'!L3+'QLD Apr 2021'!M3+'QLD Apr 2021'!N3+'QLD Apr 2021'!O3),(($C$5*F9/'QLD Apr 2021'!AR3-('QLD Apr 2021'!L3+'QLD Apr 2021'!M3+'QLD Apr 2021'!N3))*'QLD Apr 2021'!AF3/100)*'QLD Apr 2021'!AR3,('QLD Apr 2021'!O3*'QLD Apr 2021'!AF3/100)*'QLD Apr 2021'!AR3)),0)</f>
        <v>0</v>
      </c>
      <c r="Q9" s="98">
        <f>IF(AND('QLD Apr 2021'!P3&gt;0,'QLD Apr 2021'!P3&gt;0),IF($C$5*F9/'QLD Apr 2021'!AR3&lt;('QLD Apr 2021'!L3+'QLD Apr 2021'!M3+'QLD Apr 2021'!N3+'QLD Apr 2021'!O3),0,IF(($C$5*F9/'QLD Apr 2021'!AR3-'QLD Apr 2021'!L3+'QLD Apr 2021'!M3+'QLD Apr 2021'!N3+'QLD Apr 2021'!O3)&lt;=('QLD Apr 2021'!L3+'QLD Apr 2021'!M3+'QLD Apr 2021'!N3+'QLD Apr 2021'!O3+'QLD Apr 2021'!P3),(($C$5*F9/'QLD Apr 2021'!AR3-('QLD Apr 2021'!L3+'QLD Apr 2021'!M3+'QLD Apr 2021'!N3+'QLD Apr 2021'!O3))*'QLD Apr 2021'!AG3/100)*'QLD Apr 2021'!AR3,('QLD Apr 2021'!P3*'QLD Apr 2021'!AG3/100)*'QLD Apr 2021'!AR3)),0)</f>
        <v>0</v>
      </c>
      <c r="R9" s="98">
        <f>IF(AND('QLD Apr 2021'!P3&gt;0,'QLD Apr 2021'!O3&gt;0),IF(($C$5*F9/'QLD Apr 2021'!AR3&lt;SUM('QLD Apr 2021'!L3:P3)),(0),($C$5*F9/'QLD Apr 2021'!AR3-SUM('QLD Apr 2021'!L3:P3))*'QLD Apr 2021'!AB3/100)* 'QLD Apr 2021'!AR3,IF(AND('QLD Apr 2021'!O3&gt;0,'QLD Apr 2021'!P3=""),IF(($C$5*F9/'QLD Apr 2021'!AR3&lt; SUM('QLD Apr 2021'!L3:O3)),(0),($C$5*F9/'QLD Apr 2021'!AR3-SUM('QLD Apr 2021'!L3:O3))*'QLD Apr 2021'!AG3/100)* 'QLD Apr 2021'!AR3,IF(AND('QLD Apr 2021'!N3&gt;0,'QLD Apr 2021'!O3=""),IF(($C$5*F9/'QLD Apr 2021'!AR3&lt; SUM('QLD Apr 2021'!L3:N3)),(0),($C$5*F9/'QLD Apr 2021'!AR3-SUM('QLD Apr 2021'!L3:N3))*'QLD Apr 2021'!AF3/100)* 'QLD Apr 2021'!AR3,IF(AND('QLD Apr 2021'!M3&gt;0,'QLD Apr 2021'!N3=""),IF(($C$5*F9/'QLD Apr 2021'!AR3&lt;'QLD Apr 2021'!M3+'QLD Apr 2021'!L3),(0),(($C$5*F9/'QLD Apr 2021'!AR3-('QLD Apr 2021'!M3+'QLD Apr 2021'!L3))*'QLD Apr 2021'!AE3/100))*'QLD Apr 2021'!AR3,IF(AND('QLD Apr 2021'!L3&gt;0,'QLD Apr 2021'!M3=""&gt;0),IF(($C$5*F9/'QLD Apr 2021'!AR3&lt;'QLD Apr 2021'!L3),(0),($C$5*F9/'QLD Apr 2021'!AR3-'QLD Apr 2021'!L3)*'QLD Apr 2021'!AD3/100)*'QLD Apr 2021'!AR3,0)))))</f>
        <v>0</v>
      </c>
      <c r="S9" s="175">
        <f t="shared" ref="S9:S20" si="4">SUM(G9:R9)</f>
        <v>2854.5454545454545</v>
      </c>
      <c r="T9" s="192">
        <f t="shared" ref="T9:T21" si="5">S9+D9</f>
        <v>3241.1136363636365</v>
      </c>
      <c r="U9" s="101">
        <f t="shared" ref="U9:U21" si="6">T9*1.1</f>
        <v>3565.2250000000004</v>
      </c>
      <c r="V9" s="102">
        <f>'QLD Apr 2021'!AT3</f>
        <v>0</v>
      </c>
      <c r="W9" s="102">
        <f>'QLD Apr 2021'!AU3</f>
        <v>8</v>
      </c>
      <c r="X9" s="102">
        <f>'QLD Apr 2021'!AV3</f>
        <v>0</v>
      </c>
      <c r="Y9" s="102">
        <f>'QLD Apr 2021'!AW3</f>
        <v>0</v>
      </c>
      <c r="Z9" s="197" t="str">
        <f t="shared" ref="Z9:Z21" si="7">IF(SUM(V9:Y9)=0,"No discount",IF(V9&gt;0,"Guaranteed off bill",IF(W9&gt;0,"Guaranteed off usage",IF(X9&gt;0,"Pay-on-time off bill","Pay-on-time off usage"))))</f>
        <v>Guaranteed off usage</v>
      </c>
      <c r="AA9" s="197" t="str">
        <f t="shared" ref="AA9:AA21" si="8">IF(OR(B9="Origin Energy",B9="Red Energy",B9="Powershop"),"Inclusive","Exclusive")</f>
        <v>Inclusive</v>
      </c>
      <c r="AB9" s="192">
        <f t="shared" si="0"/>
        <v>3012.7500000000005</v>
      </c>
      <c r="AC9" s="192">
        <f t="shared" si="1"/>
        <v>3012.7500000000005</v>
      </c>
      <c r="AD9" s="101">
        <f t="shared" si="2"/>
        <v>3314.0250000000005</v>
      </c>
      <c r="AE9" s="101">
        <f t="shared" si="2"/>
        <v>3314.0250000000005</v>
      </c>
      <c r="AF9" s="239">
        <f>'QLD Apr 2021'!BF3</f>
        <v>12</v>
      </c>
      <c r="AG9" s="104" t="str">
        <f>'QLD Apr 2021'!BG3</f>
        <v>y</v>
      </c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</row>
    <row r="10" spans="1:48" ht="20" customHeight="1" x14ac:dyDescent="0.2">
      <c r="A10" s="319"/>
      <c r="B10" s="179" t="str">
        <f>'QLD Apr 2021'!F4</f>
        <v>Red Energy</v>
      </c>
      <c r="C10" s="211" t="str">
        <f>'QLD Apr 2021'!G4</f>
        <v>Business Saver</v>
      </c>
      <c r="D10" s="98">
        <f>365*'QLD Apr 2021'!H4/100</f>
        <v>419.74999999999994</v>
      </c>
      <c r="E10" s="188">
        <f>IF('QLD Apr 2021'!AQ4=3,0.5,IF('QLD Apr 2021'!AQ4=2,0.33,0))</f>
        <v>0.5</v>
      </c>
      <c r="F10" s="188">
        <f t="shared" si="3"/>
        <v>0.5</v>
      </c>
      <c r="G10" s="98">
        <f>IF('QLD Apr 2021'!K4="",($C$5*E10/'QLD Apr 2021'!AQ4*'QLD Apr 2021'!W4/100)*'QLD Apr 2021'!AQ4,IF($C$5*E10/'QLD Apr 2021'!AQ4&gt;='QLD Apr 2021'!L4,('QLD Apr 2021'!L4*'QLD Apr 2021'!W4/100)*'QLD Apr 2021'!AQ4,($C$5*E10/'QLD Apr 2021'!AQ4*'QLD Apr 2021'!W4/100)*'QLD Apr 2021'!AQ4))</f>
        <v>1277.2727272727273</v>
      </c>
      <c r="H10" s="98">
        <f>IF(AND('QLD Apr 2021'!L4&gt;0,'QLD Apr 2021'!M4&gt;0),IF($C$5*E10/'QLD Apr 2021'!AQ4&lt;'QLD Apr 2021'!L4,0,IF(($C$5*E10/'QLD Apr 2021'!AQ4-'QLD Apr 2021'!L4)&lt;=('QLD Apr 2021'!M4+'QLD Apr 2021'!L4),((($C$5*E10/'QLD Apr 2021'!AQ4-'QLD Apr 2021'!L4)*'QLD Apr 2021'!X4/100))*'QLD Apr 2021'!AQ4,((('QLD Apr 2021'!M4)*'QLD Apr 2021'!X4/100)*'QLD Apr 2021'!AQ4))),0)</f>
        <v>0</v>
      </c>
      <c r="I10" s="98">
        <f>IF(AND('QLD Apr 2021'!M4&gt;0,'QLD Apr 2021'!N4&gt;0),IF($C$5*E10/'QLD Apr 2021'!AQ4&lt;('QLD Apr 2021'!L4+'QLD Apr 2021'!M4),0,IF(($C$5*E10/'QLD Apr 2021'!AQ4-'QLD Apr 2021'!L4+'QLD Apr 2021'!M4)&lt;=('QLD Apr 2021'!L4+'QLD Apr 2021'!M4+'QLD Apr 2021'!N4),((($C$5*E10/'QLD Apr 2021'!AQ4-('QLD Apr 2021'!L4+'QLD Apr 2021'!M4))*'QLD Apr 2021'!Y4/100))*'QLD Apr 2021'!AQ4,('QLD Apr 2021'!N4*'QLD Apr 2021'!Y4/100)*'QLD Apr 2021'!AQ4)),0)</f>
        <v>0</v>
      </c>
      <c r="J10" s="98">
        <f>IF(AND('QLD Apr 2021'!N4&gt;0,'QLD Apr 2021'!O4&gt;0),IF($C$5*E10/'QLD Apr 2021'!AQ4&lt;('QLD Apr 2021'!L4+'QLD Apr 2021'!M4+'QLD Apr 2021'!N4),0,IF(($C$5*E10/'QLD Apr 2021'!AQ4-'QLD Apr 2021'!L4+'QLD Apr 2021'!M4+'QLD Apr 2021'!N4)&lt;=('QLD Apr 2021'!L4+'QLD Apr 2021'!M4+'QLD Apr 2021'!N4+'QLD Apr 2021'!O4),(($C$5*E10/'QLD Apr 2021'!AQ4-('QLD Apr 2021'!L4+'QLD Apr 2021'!M4+'QLD Apr 2021'!N4))*'QLD Apr 2021'!Z4/100)*'QLD Apr 2021'!AQ4,('QLD Apr 2021'!O4*'QLD Apr 2021'!Z4/100)*'QLD Apr 2021'!AQ4)),0)</f>
        <v>0</v>
      </c>
      <c r="K10" s="98">
        <f>IF(AND('QLD Apr 2021'!O4&gt;0,'QLD Apr 2021'!P4&gt;0),IF($C$5*E10/'QLD Apr 2021'!AQ4&lt;('QLD Apr 2021'!L4+'QLD Apr 2021'!M4+'QLD Apr 2021'!N4+'QLD Apr 2021'!O4),0,IF(($C$5*E10/'QLD Apr 2021'!AQ4-'QLD Apr 2021'!L4+'QLD Apr 2021'!M4+'QLD Apr 2021'!N4+'QLD Apr 2021'!O4)&lt;=('QLD Apr 2021'!L4+'QLD Apr 2021'!M4+'QLD Apr 2021'!N4+'QLD Apr 2021'!O4+'QLD Apr 2021'!P4),(($C$5*E10/'QLD Apr 2021'!AQ4-('QLD Apr 2021'!L4+'QLD Apr 2021'!M4+'QLD Apr 2021'!N4+'QLD Apr 2021'!O4))*'QLD Apr 2021'!AA4/100)*'QLD Apr 2021'!AQ4,('QLD Apr 2021'!P4*'QLD Apr 2021'!AA4/100)*'QLD Apr 2021'!AQ4)),0)</f>
        <v>0</v>
      </c>
      <c r="L10" s="98">
        <f>IF(AND('QLD Apr 2021'!P4&gt;0,'QLD Apr 2021'!O4&gt;0),IF(($C$5*E10/'QLD Apr 2021'!AQ4&lt;SUM('QLD Apr 2021'!L4:P4)),(0),($C$5*E10/'QLD Apr 2021'!AQ4-SUM('QLD Apr 2021'!L4:P4))*'QLD Apr 2021'!AB4/100)* 'QLD Apr 2021'!AQ4,IF(AND('QLD Apr 2021'!O4&gt;0,'QLD Apr 2021'!P4=""),IF(($C$5*E10/'QLD Apr 2021'!AQ4&lt; SUM('QLD Apr 2021'!L4:O4)),(0),($C$5*E10/'QLD Apr 2021'!AQ4-SUM('QLD Apr 2021'!L4:O4))*'QLD Apr 2021'!AA4/100)* 'QLD Apr 2021'!AQ4,IF(AND('QLD Apr 2021'!N4&gt;0,'QLD Apr 2021'!O4=""),IF(($C$5*E10/'QLD Apr 2021'!AQ4&lt; SUM('QLD Apr 2021'!L4:N4)),(0),($C$5*E10/'QLD Apr 2021'!AQ4-SUM('QLD Apr 2021'!L4:N4))*'QLD Apr 2021'!Z4/100)* 'QLD Apr 2021'!AQ4,IF(AND('QLD Apr 2021'!M4&gt;0,'QLD Apr 2021'!N4=""),IF(($C$5*E10/'QLD Apr 2021'!AQ4&lt;'QLD Apr 2021'!M4+'QLD Apr 2021'!L4),(0),(($C$5*E10/'QLD Apr 2021'!AQ4-('QLD Apr 2021'!M4+'QLD Apr 2021'!L4))*'QLD Apr 2021'!Y4/100))*'QLD Apr 2021'!AQ4,IF(AND('QLD Apr 2021'!L4&gt;0,'QLD Apr 2021'!M4=""&gt;0),IF(($C$5*E10/'QLD Apr 2021'!AQ4&lt;'QLD Apr 2021'!L4),(0),($C$5*E10/'QLD Apr 2021'!AQ4-'QLD Apr 2021'!L4)*'QLD Apr 2021'!X4/100)*'QLD Apr 2021'!AQ4,0)))))</f>
        <v>0</v>
      </c>
      <c r="M10" s="98">
        <f>IF('QLD Apr 2021'!K4="",($C$5*F10/'QLD Apr 2021'!AR4*'QLD Apr 2021'!AC4/100)*'QLD Apr 2021'!AR4,IF($C$5*F10/'QLD Apr 2021'!AR4&gt;='QLD Apr 2021'!L4,('QLD Apr 2021'!L4*'QLD Apr 2021'!AC4/100)*'QLD Apr 2021'!AR4,($C$5*F10/'QLD Apr 2021'!AR4*'QLD Apr 2021'!AC4/100)*'QLD Apr 2021'!AR4))</f>
        <v>1277.2727272727273</v>
      </c>
      <c r="N10" s="98">
        <f>IF(AND('QLD Apr 2021'!L4&gt;0,'QLD Apr 2021'!M4&gt;0),IF($C$5*F10/'QLD Apr 2021'!AR4&lt;'QLD Apr 2021'!L4,0,IF(($C$5*F10/'QLD Apr 2021'!AR4-'QLD Apr 2021'!L4)&lt;=('QLD Apr 2021'!M4+'QLD Apr 2021'!L4),((($C$5*F10/'QLD Apr 2021'!AR4-'QLD Apr 2021'!L4)*'QLD Apr 2021'!AD4/100))*'QLD Apr 2021'!AR4,((('QLD Apr 2021'!M4)*'QLD Apr 2021'!AD4/100)*'QLD Apr 2021'!AR4))),0)</f>
        <v>0</v>
      </c>
      <c r="O10" s="98">
        <f>IF(AND('QLD Apr 2021'!M4&gt;0,'QLD Apr 2021'!N4&gt;0),IF($C$5*F10/'QLD Apr 2021'!AR4&lt;('QLD Apr 2021'!L4+'QLD Apr 2021'!M4),0,IF(($C$5*F10/'QLD Apr 2021'!AR4-'QLD Apr 2021'!L4+'QLD Apr 2021'!M4)&lt;=('QLD Apr 2021'!L4+'QLD Apr 2021'!M4+'QLD Apr 2021'!N4),((($C$5*F10/'QLD Apr 2021'!AR4-('QLD Apr 2021'!L4+'QLD Apr 2021'!M4))*'QLD Apr 2021'!AE4/100))*'QLD Apr 2021'!AR4,('QLD Apr 2021'!N4*'QLD Apr 2021'!AE4/100)*'QLD Apr 2021'!AR4)),0)</f>
        <v>0</v>
      </c>
      <c r="P10" s="98">
        <f>IF(AND('QLD Apr 2021'!N4&gt;0,'QLD Apr 2021'!O4&gt;0),IF($C$5*F10/'QLD Apr 2021'!AR4&lt;('QLD Apr 2021'!L4+'QLD Apr 2021'!M4+'QLD Apr 2021'!N4),0,IF(($C$5*F10/'QLD Apr 2021'!AR4-'QLD Apr 2021'!L4+'QLD Apr 2021'!M4+'QLD Apr 2021'!N4)&lt;=('QLD Apr 2021'!L4+'QLD Apr 2021'!M4+'QLD Apr 2021'!N4+'QLD Apr 2021'!O4),(($C$5*F10/'QLD Apr 2021'!AR4-('QLD Apr 2021'!L4+'QLD Apr 2021'!M4+'QLD Apr 2021'!N4))*'QLD Apr 2021'!AF4/100)*'QLD Apr 2021'!AR4,('QLD Apr 2021'!O4*'QLD Apr 2021'!AF4/100)*'QLD Apr 2021'!AR4)),0)</f>
        <v>0</v>
      </c>
      <c r="Q10" s="98">
        <f>IF(AND('QLD Apr 2021'!P4&gt;0,'QLD Apr 2021'!P4&gt;0),IF($C$5*F10/'QLD Apr 2021'!AR4&lt;('QLD Apr 2021'!L4+'QLD Apr 2021'!M4+'QLD Apr 2021'!N4+'QLD Apr 2021'!O4),0,IF(($C$5*F10/'QLD Apr 2021'!AR4-'QLD Apr 2021'!L4+'QLD Apr 2021'!M4+'QLD Apr 2021'!N4+'QLD Apr 2021'!O4)&lt;=('QLD Apr 2021'!L4+'QLD Apr 2021'!M4+'QLD Apr 2021'!N4+'QLD Apr 2021'!O4+'QLD Apr 2021'!P4),(($C$5*F10/'QLD Apr 2021'!AR4-('QLD Apr 2021'!L4+'QLD Apr 2021'!M4+'QLD Apr 2021'!N4+'QLD Apr 2021'!O4))*'QLD Apr 2021'!AG4/100)*'QLD Apr 2021'!AR4,('QLD Apr 2021'!P4*'QLD Apr 2021'!AG4/100)*'QLD Apr 2021'!AR4)),0)</f>
        <v>0</v>
      </c>
      <c r="R10" s="98">
        <f>IF(AND('QLD Apr 2021'!P4&gt;0,'QLD Apr 2021'!O4&gt;0),IF(($C$5*F10/'QLD Apr 2021'!AR4&lt;SUM('QLD Apr 2021'!L4:P4)),(0),($C$5*F10/'QLD Apr 2021'!AR4-SUM('QLD Apr 2021'!L4:P4))*'QLD Apr 2021'!AB4/100)* 'QLD Apr 2021'!AR4,IF(AND('QLD Apr 2021'!O4&gt;0,'QLD Apr 2021'!P4=""),IF(($C$5*F10/'QLD Apr 2021'!AR4&lt; SUM('QLD Apr 2021'!L4:O4)),(0),($C$5*F10/'QLD Apr 2021'!AR4-SUM('QLD Apr 2021'!L4:O4))*'QLD Apr 2021'!AG4/100)* 'QLD Apr 2021'!AR4,IF(AND('QLD Apr 2021'!N4&gt;0,'QLD Apr 2021'!O4=""),IF(($C$5*F10/'QLD Apr 2021'!AR4&lt; SUM('QLD Apr 2021'!L4:N4)),(0),($C$5*F10/'QLD Apr 2021'!AR4-SUM('QLD Apr 2021'!L4:N4))*'QLD Apr 2021'!AF4/100)* 'QLD Apr 2021'!AR4,IF(AND('QLD Apr 2021'!M4&gt;0,'QLD Apr 2021'!N4=""),IF(($C$5*F10/'QLD Apr 2021'!AR4&lt;'QLD Apr 2021'!M4+'QLD Apr 2021'!L4),(0),(($C$5*F10/'QLD Apr 2021'!AR4-('QLD Apr 2021'!M4+'QLD Apr 2021'!L4))*'QLD Apr 2021'!AE4/100))*'QLD Apr 2021'!AR4,IF(AND('QLD Apr 2021'!L4&gt;0,'QLD Apr 2021'!M4=""&gt;0),IF(($C$5*F10/'QLD Apr 2021'!AR4&lt;'QLD Apr 2021'!L4),(0),($C$5*F10/'QLD Apr 2021'!AR4-'QLD Apr 2021'!L4)*'QLD Apr 2021'!AD4/100)*'QLD Apr 2021'!AR4,0)))))</f>
        <v>0</v>
      </c>
      <c r="S10" s="175">
        <f t="shared" si="4"/>
        <v>2554.5454545454545</v>
      </c>
      <c r="T10" s="192">
        <f t="shared" si="5"/>
        <v>2974.2954545454545</v>
      </c>
      <c r="U10" s="101">
        <f t="shared" si="6"/>
        <v>3271.7250000000004</v>
      </c>
      <c r="V10" s="102">
        <f>'QLD Apr 2021'!AT4</f>
        <v>0</v>
      </c>
      <c r="W10" s="102">
        <f>'QLD Apr 2021'!AU4</f>
        <v>0</v>
      </c>
      <c r="X10" s="102">
        <f>'QLD Apr 2021'!AV4</f>
        <v>0</v>
      </c>
      <c r="Y10" s="102">
        <f>'QLD Apr 2021'!AW4</f>
        <v>0</v>
      </c>
      <c r="Z10" s="197" t="str">
        <f t="shared" si="7"/>
        <v>No discount</v>
      </c>
      <c r="AA10" s="197" t="str">
        <f t="shared" si="8"/>
        <v>Inclusive</v>
      </c>
      <c r="AB10" s="192">
        <f t="shared" si="0"/>
        <v>2974.2954545454545</v>
      </c>
      <c r="AC10" s="192">
        <f t="shared" si="1"/>
        <v>2974.2954545454545</v>
      </c>
      <c r="AD10" s="101">
        <f t="shared" si="2"/>
        <v>3271.7250000000004</v>
      </c>
      <c r="AE10" s="101">
        <f t="shared" si="2"/>
        <v>3271.7250000000004</v>
      </c>
      <c r="AF10" s="239">
        <f>'QLD Apr 2021'!BF4</f>
        <v>0</v>
      </c>
      <c r="AG10" s="104" t="str">
        <f>'QLD Apr 2021'!BG4</f>
        <v>n</v>
      </c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</row>
    <row r="11" spans="1:48" ht="20" customHeight="1" x14ac:dyDescent="0.2">
      <c r="A11" s="319"/>
      <c r="B11" s="179" t="str">
        <f>'QLD Apr 2021'!F5</f>
        <v>Covau</v>
      </c>
      <c r="C11" s="211" t="str">
        <f>'QLD Apr 2021'!G5</f>
        <v>Freedom</v>
      </c>
      <c r="D11" s="98">
        <f>365*'QLD Apr 2021'!H5/100</f>
        <v>419.75</v>
      </c>
      <c r="E11" s="188">
        <f>IF('QLD Apr 2021'!AQ5=3,0.5,IF('QLD Apr 2021'!AQ5=2,0.33,0))</f>
        <v>0.5</v>
      </c>
      <c r="F11" s="188">
        <f t="shared" si="3"/>
        <v>0.5</v>
      </c>
      <c r="G11" s="98">
        <f>IF('QLD Apr 2021'!K5="",($C$5*E11/'QLD Apr 2021'!AQ5*'QLD Apr 2021'!W5/100)*'QLD Apr 2021'!AQ5,IF($C$5*E11/'QLD Apr 2021'!AQ5&gt;='QLD Apr 2021'!L5,('QLD Apr 2021'!L5*'QLD Apr 2021'!W5/100)*'QLD Apr 2021'!AQ5,($C$5*E11/'QLD Apr 2021'!AQ5*'QLD Apr 2021'!W5/100)*'QLD Apr 2021'!AQ5))</f>
        <v>1468.181818181818</v>
      </c>
      <c r="H11" s="98">
        <f>IF(AND('QLD Apr 2021'!L5&gt;0,'QLD Apr 2021'!M5&gt;0),IF($C$5*E11/'QLD Apr 2021'!AQ5&lt;'QLD Apr 2021'!L5,0,IF(($C$5*E11/'QLD Apr 2021'!AQ5-'QLD Apr 2021'!L5)&lt;=('QLD Apr 2021'!M5+'QLD Apr 2021'!L5),((($C$5*E11/'QLD Apr 2021'!AQ5-'QLD Apr 2021'!L5)*'QLD Apr 2021'!X5/100))*'QLD Apr 2021'!AQ5,((('QLD Apr 2021'!M5)*'QLD Apr 2021'!X5/100)*'QLD Apr 2021'!AQ5))),0)</f>
        <v>0</v>
      </c>
      <c r="I11" s="98">
        <f>IF(AND('QLD Apr 2021'!M5&gt;0,'QLD Apr 2021'!N5&gt;0),IF($C$5*E11/'QLD Apr 2021'!AQ5&lt;('QLD Apr 2021'!L5+'QLD Apr 2021'!M5),0,IF(($C$5*E11/'QLD Apr 2021'!AQ5-'QLD Apr 2021'!L5+'QLD Apr 2021'!M5)&lt;=('QLD Apr 2021'!L5+'QLD Apr 2021'!M5+'QLD Apr 2021'!N5),((($C$5*E11/'QLD Apr 2021'!AQ5-('QLD Apr 2021'!L5+'QLD Apr 2021'!M5))*'QLD Apr 2021'!Y5/100))*'QLD Apr 2021'!AQ5,('QLD Apr 2021'!N5*'QLD Apr 2021'!Y5/100)*'QLD Apr 2021'!AQ5)),0)</f>
        <v>0</v>
      </c>
      <c r="J11" s="98">
        <f>IF(AND('QLD Apr 2021'!N5&gt;0,'QLD Apr 2021'!O5&gt;0),IF($C$5*E11/'QLD Apr 2021'!AQ5&lt;('QLD Apr 2021'!L5+'QLD Apr 2021'!M5+'QLD Apr 2021'!N5),0,IF(($C$5*E11/'QLD Apr 2021'!AQ5-'QLD Apr 2021'!L5+'QLD Apr 2021'!M5+'QLD Apr 2021'!N5)&lt;=('QLD Apr 2021'!L5+'QLD Apr 2021'!M5+'QLD Apr 2021'!N5+'QLD Apr 2021'!O5),(($C$5*E11/'QLD Apr 2021'!AQ5-('QLD Apr 2021'!L5+'QLD Apr 2021'!M5+'QLD Apr 2021'!N5))*'QLD Apr 2021'!Z5/100)*'QLD Apr 2021'!AQ5,('QLD Apr 2021'!O5*'QLD Apr 2021'!Z5/100)*'QLD Apr 2021'!AQ5)),0)</f>
        <v>0</v>
      </c>
      <c r="K11" s="98">
        <f>IF(AND('QLD Apr 2021'!O5&gt;0,'QLD Apr 2021'!P5&gt;0),IF($C$5*E11/'QLD Apr 2021'!AQ5&lt;('QLD Apr 2021'!L5+'QLD Apr 2021'!M5+'QLD Apr 2021'!N5+'QLD Apr 2021'!O5),0,IF(($C$5*E11/'QLD Apr 2021'!AQ5-'QLD Apr 2021'!L5+'QLD Apr 2021'!M5+'QLD Apr 2021'!N5+'QLD Apr 2021'!O5)&lt;=('QLD Apr 2021'!L5+'QLD Apr 2021'!M5+'QLD Apr 2021'!N5+'QLD Apr 2021'!O5+'QLD Apr 2021'!P5),(($C$5*E11/'QLD Apr 2021'!AQ5-('QLD Apr 2021'!L5+'QLD Apr 2021'!M5+'QLD Apr 2021'!N5+'QLD Apr 2021'!O5))*'QLD Apr 2021'!AA5/100)*'QLD Apr 2021'!AQ5,('QLD Apr 2021'!P5*'QLD Apr 2021'!AA5/100)*'QLD Apr 2021'!AQ5)),0)</f>
        <v>0</v>
      </c>
      <c r="L11" s="98">
        <f>IF(AND('QLD Apr 2021'!P5&gt;0,'QLD Apr 2021'!O5&gt;0),IF(($C$5*E11/'QLD Apr 2021'!AQ5&lt;SUM('QLD Apr 2021'!L5:P5)),(0),($C$5*E11/'QLD Apr 2021'!AQ5-SUM('QLD Apr 2021'!L5:P5))*'QLD Apr 2021'!AB5/100)* 'QLD Apr 2021'!AQ5,IF(AND('QLD Apr 2021'!O5&gt;0,'QLD Apr 2021'!P5=""),IF(($C$5*E11/'QLD Apr 2021'!AQ5&lt; SUM('QLD Apr 2021'!L5:O5)),(0),($C$5*E11/'QLD Apr 2021'!AQ5-SUM('QLD Apr 2021'!L5:O5))*'QLD Apr 2021'!AA5/100)* 'QLD Apr 2021'!AQ5,IF(AND('QLD Apr 2021'!N5&gt;0,'QLD Apr 2021'!O5=""),IF(($C$5*E11/'QLD Apr 2021'!AQ5&lt; SUM('QLD Apr 2021'!L5:N5)),(0),($C$5*E11/'QLD Apr 2021'!AQ5-SUM('QLD Apr 2021'!L5:N5))*'QLD Apr 2021'!Z5/100)* 'QLD Apr 2021'!AQ5,IF(AND('QLD Apr 2021'!M5&gt;0,'QLD Apr 2021'!N5=""),IF(($C$5*E11/'QLD Apr 2021'!AQ5&lt;'QLD Apr 2021'!M5+'QLD Apr 2021'!L5),(0),(($C$5*E11/'QLD Apr 2021'!AQ5-('QLD Apr 2021'!M5+'QLD Apr 2021'!L5))*'QLD Apr 2021'!Y5/100))*'QLD Apr 2021'!AQ5,IF(AND('QLD Apr 2021'!L5&gt;0,'QLD Apr 2021'!M5=""&gt;0),IF(($C$5*E11/'QLD Apr 2021'!AQ5&lt;'QLD Apr 2021'!L5),(0),($C$5*E11/'QLD Apr 2021'!AQ5-'QLD Apr 2021'!L5)*'QLD Apr 2021'!X5/100)*'QLD Apr 2021'!AQ5,0)))))</f>
        <v>0</v>
      </c>
      <c r="M11" s="98">
        <f>IF('QLD Apr 2021'!K5="",($C$5*F11/'QLD Apr 2021'!AR5*'QLD Apr 2021'!AC5/100)*'QLD Apr 2021'!AR5,IF($C$5*F11/'QLD Apr 2021'!AR5&gt;='QLD Apr 2021'!L5,('QLD Apr 2021'!L5*'QLD Apr 2021'!AC5/100)*'QLD Apr 2021'!AR5,($C$5*F11/'QLD Apr 2021'!AR5*'QLD Apr 2021'!AC5/100)*'QLD Apr 2021'!AR5))</f>
        <v>1468.181818181818</v>
      </c>
      <c r="N11" s="98">
        <f>IF(AND('QLD Apr 2021'!L5&gt;0,'QLD Apr 2021'!M5&gt;0),IF($C$5*F11/'QLD Apr 2021'!AR5&lt;'QLD Apr 2021'!L5,0,IF(($C$5*F11/'QLD Apr 2021'!AR5-'QLD Apr 2021'!L5)&lt;=('QLD Apr 2021'!M5+'QLD Apr 2021'!L5),((($C$5*F11/'QLD Apr 2021'!AR5-'QLD Apr 2021'!L5)*'QLD Apr 2021'!AD5/100))*'QLD Apr 2021'!AR5,((('QLD Apr 2021'!M5)*'QLD Apr 2021'!AD5/100)*'QLD Apr 2021'!AR5))),0)</f>
        <v>0</v>
      </c>
      <c r="O11" s="98">
        <f>IF(AND('QLD Apr 2021'!M5&gt;0,'QLD Apr 2021'!N5&gt;0),IF($C$5*F11/'QLD Apr 2021'!AR5&lt;('QLD Apr 2021'!L5+'QLD Apr 2021'!M5),0,IF(($C$5*F11/'QLD Apr 2021'!AR5-'QLD Apr 2021'!L5+'QLD Apr 2021'!M5)&lt;=('QLD Apr 2021'!L5+'QLD Apr 2021'!M5+'QLD Apr 2021'!N5),((($C$5*F11/'QLD Apr 2021'!AR5-('QLD Apr 2021'!L5+'QLD Apr 2021'!M5))*'QLD Apr 2021'!AE5/100))*'QLD Apr 2021'!AR5,('QLD Apr 2021'!N5*'QLD Apr 2021'!AE5/100)*'QLD Apr 2021'!AR5)),0)</f>
        <v>0</v>
      </c>
      <c r="P11" s="98">
        <f>IF(AND('QLD Apr 2021'!N5&gt;0,'QLD Apr 2021'!O5&gt;0),IF($C$5*F11/'QLD Apr 2021'!AR5&lt;('QLD Apr 2021'!L5+'QLD Apr 2021'!M5+'QLD Apr 2021'!N5),0,IF(($C$5*F11/'QLD Apr 2021'!AR5-'QLD Apr 2021'!L5+'QLD Apr 2021'!M5+'QLD Apr 2021'!N5)&lt;=('QLD Apr 2021'!L5+'QLD Apr 2021'!M5+'QLD Apr 2021'!N5+'QLD Apr 2021'!O5),(($C$5*F11/'QLD Apr 2021'!AR5-('QLD Apr 2021'!L5+'QLD Apr 2021'!M5+'QLD Apr 2021'!N5))*'QLD Apr 2021'!AF5/100)*'QLD Apr 2021'!AR5,('QLD Apr 2021'!O5*'QLD Apr 2021'!AF5/100)*'QLD Apr 2021'!AR5)),0)</f>
        <v>0</v>
      </c>
      <c r="Q11" s="98">
        <f>IF(AND('QLD Apr 2021'!P5&gt;0,'QLD Apr 2021'!P5&gt;0),IF($C$5*F11/'QLD Apr 2021'!AR5&lt;('QLD Apr 2021'!L5+'QLD Apr 2021'!M5+'QLD Apr 2021'!N5+'QLD Apr 2021'!O5),0,IF(($C$5*F11/'QLD Apr 2021'!AR5-'QLD Apr 2021'!L5+'QLD Apr 2021'!M5+'QLD Apr 2021'!N5+'QLD Apr 2021'!O5)&lt;=('QLD Apr 2021'!L5+'QLD Apr 2021'!M5+'QLD Apr 2021'!N5+'QLD Apr 2021'!O5+'QLD Apr 2021'!P5),(($C$5*F11/'QLD Apr 2021'!AR5-('QLD Apr 2021'!L5+'QLD Apr 2021'!M5+'QLD Apr 2021'!N5+'QLD Apr 2021'!O5))*'QLD Apr 2021'!AG5/100)*'QLD Apr 2021'!AR5,('QLD Apr 2021'!P5*'QLD Apr 2021'!AG5/100)*'QLD Apr 2021'!AR5)),0)</f>
        <v>0</v>
      </c>
      <c r="R11" s="98">
        <f>IF(AND('QLD Apr 2021'!P5&gt;0,'QLD Apr 2021'!O5&gt;0),IF(($C$5*F11/'QLD Apr 2021'!AR5&lt;SUM('QLD Apr 2021'!L5:P5)),(0),($C$5*F11/'QLD Apr 2021'!AR5-SUM('QLD Apr 2021'!L5:P5))*'QLD Apr 2021'!AB5/100)* 'QLD Apr 2021'!AR5,IF(AND('QLD Apr 2021'!O5&gt;0,'QLD Apr 2021'!P5=""),IF(($C$5*F11/'QLD Apr 2021'!AR5&lt; SUM('QLD Apr 2021'!L5:O5)),(0),($C$5*F11/'QLD Apr 2021'!AR5-SUM('QLD Apr 2021'!L5:O5))*'QLD Apr 2021'!AG5/100)* 'QLD Apr 2021'!AR5,IF(AND('QLD Apr 2021'!N5&gt;0,'QLD Apr 2021'!O5=""),IF(($C$5*F11/'QLD Apr 2021'!AR5&lt; SUM('QLD Apr 2021'!L5:N5)),(0),($C$5*F11/'QLD Apr 2021'!AR5-SUM('QLD Apr 2021'!L5:N5))*'QLD Apr 2021'!AF5/100)* 'QLD Apr 2021'!AR5,IF(AND('QLD Apr 2021'!M5&gt;0,'QLD Apr 2021'!N5=""),IF(($C$5*F11/'QLD Apr 2021'!AR5&lt;'QLD Apr 2021'!M5+'QLD Apr 2021'!L5),(0),(($C$5*F11/'QLD Apr 2021'!AR5-('QLD Apr 2021'!M5+'QLD Apr 2021'!L5))*'QLD Apr 2021'!AE5/100))*'QLD Apr 2021'!AR5,IF(AND('QLD Apr 2021'!L5&gt;0,'QLD Apr 2021'!M5=""&gt;0),IF(($C$5*F11/'QLD Apr 2021'!AR5&lt;'QLD Apr 2021'!L5),(0),($C$5*F11/'QLD Apr 2021'!AR5-'QLD Apr 2021'!L5)*'QLD Apr 2021'!AD5/100)*'QLD Apr 2021'!AR5,0)))))</f>
        <v>0</v>
      </c>
      <c r="S11" s="175">
        <f t="shared" ref="S11" si="9">SUM(G11:R11)</f>
        <v>2936.363636363636</v>
      </c>
      <c r="T11" s="192">
        <f t="shared" si="5"/>
        <v>3356.113636363636</v>
      </c>
      <c r="U11" s="101">
        <f t="shared" si="6"/>
        <v>3691.7249999999999</v>
      </c>
      <c r="V11" s="102">
        <f>'QLD Apr 2021'!AT5</f>
        <v>0</v>
      </c>
      <c r="W11" s="102">
        <f>'QLD Apr 2021'!AU5</f>
        <v>15</v>
      </c>
      <c r="X11" s="102">
        <f>'QLD Apr 2021'!AV5</f>
        <v>0</v>
      </c>
      <c r="Y11" s="102">
        <f>'QLD Apr 2021'!AW5</f>
        <v>0</v>
      </c>
      <c r="Z11" s="197" t="str">
        <f t="shared" si="7"/>
        <v>Guaranteed off usage</v>
      </c>
      <c r="AA11" s="197" t="str">
        <f t="shared" si="8"/>
        <v>Exclusive</v>
      </c>
      <c r="AB11" s="192">
        <f t="shared" si="0"/>
        <v>2915.6590909090905</v>
      </c>
      <c r="AC11" s="192">
        <f t="shared" si="1"/>
        <v>2915.6590909090905</v>
      </c>
      <c r="AD11" s="101">
        <f t="shared" si="2"/>
        <v>3207.2249999999999</v>
      </c>
      <c r="AE11" s="101">
        <f t="shared" si="2"/>
        <v>3207.2249999999999</v>
      </c>
      <c r="AF11" s="239">
        <f>'QLD Apr 2021'!BF5</f>
        <v>0</v>
      </c>
      <c r="AG11" s="104" t="str">
        <f>'QLD Apr 2021'!BG5</f>
        <v>n</v>
      </c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</row>
    <row r="12" spans="1:48" ht="20" customHeight="1" thickBot="1" x14ac:dyDescent="0.25">
      <c r="A12" s="320"/>
      <c r="B12" s="180" t="str">
        <f>'QLD Apr 2021'!F6</f>
        <v>Alinta Energy</v>
      </c>
      <c r="C12" s="212" t="str">
        <f>'QLD Apr 2021'!G6</f>
        <v>Business Deal</v>
      </c>
      <c r="D12" s="106">
        <f>365*'QLD Apr 2021'!H6/100</f>
        <v>430.7</v>
      </c>
      <c r="E12" s="189">
        <f>IF('QLD Apr 2021'!AQ6=3,0.5,IF('QLD Apr 2021'!AQ6=2,0.33,0))</f>
        <v>0.5</v>
      </c>
      <c r="F12" s="189">
        <f t="shared" si="3"/>
        <v>0.5</v>
      </c>
      <c r="G12" s="106">
        <f>IF('QLD Apr 2021'!K6="",($C$5*E12/'QLD Apr 2021'!AQ6*'QLD Apr 2021'!W6/100)*'QLD Apr 2021'!AQ6,IF($C$5*E12/'QLD Apr 2021'!AQ6&gt;='QLD Apr 2021'!L6,('QLD Apr 2021'!L6*'QLD Apr 2021'!W6/100)*'QLD Apr 2021'!AQ6,($C$5*E12/'QLD Apr 2021'!AQ6*'QLD Apr 2021'!W6/100)*'QLD Apr 2021'!AQ6))</f>
        <v>1200</v>
      </c>
      <c r="H12" s="106">
        <f>IF(AND('QLD Apr 2021'!L6&gt;0,'QLD Apr 2021'!M6&gt;0),IF($C$5*E12/'QLD Apr 2021'!AQ6&lt;'QLD Apr 2021'!L6,0,IF(($C$5*E12/'QLD Apr 2021'!AQ6-'QLD Apr 2021'!L6)&lt;=('QLD Apr 2021'!M6+'QLD Apr 2021'!L6),((($C$5*E12/'QLD Apr 2021'!AQ6-'QLD Apr 2021'!L6)*'QLD Apr 2021'!X6/100))*'QLD Apr 2021'!AQ6,((('QLD Apr 2021'!M6)*'QLD Apr 2021'!X6/100)*'QLD Apr 2021'!AQ6))),0)</f>
        <v>0</v>
      </c>
      <c r="I12" s="106">
        <f>IF(AND('QLD Apr 2021'!M6&gt;0,'QLD Apr 2021'!N6&gt;0),IF($C$5*E12/'QLD Apr 2021'!AQ6&lt;('QLD Apr 2021'!L6+'QLD Apr 2021'!M6),0,IF(($C$5*E12/'QLD Apr 2021'!AQ6-'QLD Apr 2021'!L6+'QLD Apr 2021'!M6)&lt;=('QLD Apr 2021'!L6+'QLD Apr 2021'!M6+'QLD Apr 2021'!N6),((($C$5*E12/'QLD Apr 2021'!AQ6-('QLD Apr 2021'!L6+'QLD Apr 2021'!M6))*'QLD Apr 2021'!Y6/100))*'QLD Apr 2021'!AQ6,('QLD Apr 2021'!N6*'QLD Apr 2021'!Y6/100)*'QLD Apr 2021'!AQ6)),0)</f>
        <v>0</v>
      </c>
      <c r="J12" s="106">
        <f>IF(AND('QLD Apr 2021'!N6&gt;0,'QLD Apr 2021'!O6&gt;0),IF($C$5*E12/'QLD Apr 2021'!AQ6&lt;('QLD Apr 2021'!L6+'QLD Apr 2021'!M6+'QLD Apr 2021'!N6),0,IF(($C$5*E12/'QLD Apr 2021'!AQ6-'QLD Apr 2021'!L6+'QLD Apr 2021'!M6+'QLD Apr 2021'!N6)&lt;=('QLD Apr 2021'!L6+'QLD Apr 2021'!M6+'QLD Apr 2021'!N6+'QLD Apr 2021'!O6),(($C$5*E12/'QLD Apr 2021'!AQ6-('QLD Apr 2021'!L6+'QLD Apr 2021'!M6+'QLD Apr 2021'!N6))*'QLD Apr 2021'!Z6/100)*'QLD Apr 2021'!AQ6,('QLD Apr 2021'!O6*'QLD Apr 2021'!Z6/100)*'QLD Apr 2021'!AQ6)),0)</f>
        <v>0</v>
      </c>
      <c r="K12" s="106">
        <f>IF(AND('QLD Apr 2021'!O6&gt;0,'QLD Apr 2021'!P6&gt;0),IF($C$5*E12/'QLD Apr 2021'!AQ6&lt;('QLD Apr 2021'!L6+'QLD Apr 2021'!M6+'QLD Apr 2021'!N6+'QLD Apr 2021'!O6),0,IF(($C$5*E12/'QLD Apr 2021'!AQ6-'QLD Apr 2021'!L6+'QLD Apr 2021'!M6+'QLD Apr 2021'!N6+'QLD Apr 2021'!O6)&lt;=('QLD Apr 2021'!L6+'QLD Apr 2021'!M6+'QLD Apr 2021'!N6+'QLD Apr 2021'!O6+'QLD Apr 2021'!P6),(($C$5*E12/'QLD Apr 2021'!AQ6-('QLD Apr 2021'!L6+'QLD Apr 2021'!M6+'QLD Apr 2021'!N6+'QLD Apr 2021'!O6))*'QLD Apr 2021'!AA6/100)*'QLD Apr 2021'!AQ6,('QLD Apr 2021'!P6*'QLD Apr 2021'!AA6/100)*'QLD Apr 2021'!AQ6)),0)</f>
        <v>0</v>
      </c>
      <c r="L12" s="106">
        <f>IF(AND('QLD Apr 2021'!P6&gt;0,'QLD Apr 2021'!O6&gt;0),IF(($C$5*E12/'QLD Apr 2021'!AQ6&lt;SUM('QLD Apr 2021'!L6:P6)),(0),($C$5*E12/'QLD Apr 2021'!AQ6-SUM('QLD Apr 2021'!L6:P6))*'QLD Apr 2021'!AB6/100)* 'QLD Apr 2021'!AQ6,IF(AND('QLD Apr 2021'!O6&gt;0,'QLD Apr 2021'!P6=""),IF(($C$5*E12/'QLD Apr 2021'!AQ6&lt; SUM('QLD Apr 2021'!L6:O6)),(0),($C$5*E12/'QLD Apr 2021'!AQ6-SUM('QLD Apr 2021'!L6:O6))*'QLD Apr 2021'!AA6/100)* 'QLD Apr 2021'!AQ6,IF(AND('QLD Apr 2021'!N6&gt;0,'QLD Apr 2021'!O6=""),IF(($C$5*E12/'QLD Apr 2021'!AQ6&lt; SUM('QLD Apr 2021'!L6:N6)),(0),($C$5*E12/'QLD Apr 2021'!AQ6-SUM('QLD Apr 2021'!L6:N6))*'QLD Apr 2021'!Z6/100)* 'QLD Apr 2021'!AQ6,IF(AND('QLD Apr 2021'!M6&gt;0,'QLD Apr 2021'!N6=""),IF(($C$5*E12/'QLD Apr 2021'!AQ6&lt;'QLD Apr 2021'!M6+'QLD Apr 2021'!L6),(0),(($C$5*E12/'QLD Apr 2021'!AQ6-('QLD Apr 2021'!M6+'QLD Apr 2021'!L6))*'QLD Apr 2021'!Y6/100))*'QLD Apr 2021'!AQ6,IF(AND('QLD Apr 2021'!L6&gt;0,'QLD Apr 2021'!M6=""&gt;0),IF(($C$5*E12/'QLD Apr 2021'!AQ6&lt;'QLD Apr 2021'!L6),(0),($C$5*E12/'QLD Apr 2021'!AQ6-'QLD Apr 2021'!L6)*'QLD Apr 2021'!X6/100)*'QLD Apr 2021'!AQ6,0)))))</f>
        <v>0</v>
      </c>
      <c r="M12" s="106">
        <f>IF('QLD Apr 2021'!K6="",($C$5*F12/'QLD Apr 2021'!AR6*'QLD Apr 2021'!AC6/100)*'QLD Apr 2021'!AR6,IF($C$5*F12/'QLD Apr 2021'!AR6&gt;='QLD Apr 2021'!L6,('QLD Apr 2021'!L6*'QLD Apr 2021'!AC6/100)*'QLD Apr 2021'!AR6,($C$5*F12/'QLD Apr 2021'!AR6*'QLD Apr 2021'!AC6/100)*'QLD Apr 2021'!AR6))</f>
        <v>1200</v>
      </c>
      <c r="N12" s="106">
        <f>IF(AND('QLD Apr 2021'!L6&gt;0,'QLD Apr 2021'!M6&gt;0),IF($C$5*F12/'QLD Apr 2021'!AR6&lt;'QLD Apr 2021'!L6,0,IF(($C$5*F12/'QLD Apr 2021'!AR6-'QLD Apr 2021'!L6)&lt;=('QLD Apr 2021'!M6+'QLD Apr 2021'!L6),((($C$5*F12/'QLD Apr 2021'!AR6-'QLD Apr 2021'!L6)*'QLD Apr 2021'!AD6/100))*'QLD Apr 2021'!AR6,((('QLD Apr 2021'!M6)*'QLD Apr 2021'!AD6/100)*'QLD Apr 2021'!AR6))),0)</f>
        <v>0</v>
      </c>
      <c r="O12" s="106">
        <f>IF(AND('QLD Apr 2021'!M6&gt;0,'QLD Apr 2021'!N6&gt;0),IF($C$5*F12/'QLD Apr 2021'!AR6&lt;('QLD Apr 2021'!L6+'QLD Apr 2021'!M6),0,IF(($C$5*F12/'QLD Apr 2021'!AR6-'QLD Apr 2021'!L6+'QLD Apr 2021'!M6)&lt;=('QLD Apr 2021'!L6+'QLD Apr 2021'!M6+'QLD Apr 2021'!N6),((($C$5*F12/'QLD Apr 2021'!AR6-('QLD Apr 2021'!L6+'QLD Apr 2021'!M6))*'QLD Apr 2021'!AE6/100))*'QLD Apr 2021'!AR6,('QLD Apr 2021'!N6*'QLD Apr 2021'!AE6/100)*'QLD Apr 2021'!AR6)),0)</f>
        <v>0</v>
      </c>
      <c r="P12" s="106">
        <f>IF(AND('QLD Apr 2021'!N6&gt;0,'QLD Apr 2021'!O6&gt;0),IF($C$5*F12/'QLD Apr 2021'!AR6&lt;('QLD Apr 2021'!L6+'QLD Apr 2021'!M6+'QLD Apr 2021'!N6),0,IF(($C$5*F12/'QLD Apr 2021'!AR6-'QLD Apr 2021'!L6+'QLD Apr 2021'!M6+'QLD Apr 2021'!N6)&lt;=('QLD Apr 2021'!L6+'QLD Apr 2021'!M6+'QLD Apr 2021'!N6+'QLD Apr 2021'!O6),(($C$5*F12/'QLD Apr 2021'!AR6-('QLD Apr 2021'!L6+'QLD Apr 2021'!M6+'QLD Apr 2021'!N6))*'QLD Apr 2021'!AF6/100)*'QLD Apr 2021'!AR6,('QLD Apr 2021'!O6*'QLD Apr 2021'!AF6/100)*'QLD Apr 2021'!AR6)),0)</f>
        <v>0</v>
      </c>
      <c r="Q12" s="106">
        <f>IF(AND('QLD Apr 2021'!P6&gt;0,'QLD Apr 2021'!P6&gt;0),IF($C$5*F12/'QLD Apr 2021'!AR6&lt;('QLD Apr 2021'!L6+'QLD Apr 2021'!M6+'QLD Apr 2021'!N6+'QLD Apr 2021'!O6),0,IF(($C$5*F12/'QLD Apr 2021'!AR6-'QLD Apr 2021'!L6+'QLD Apr 2021'!M6+'QLD Apr 2021'!N6+'QLD Apr 2021'!O6)&lt;=('QLD Apr 2021'!L6+'QLD Apr 2021'!M6+'QLD Apr 2021'!N6+'QLD Apr 2021'!O6+'QLD Apr 2021'!P6),(($C$5*F12/'QLD Apr 2021'!AR6-('QLD Apr 2021'!L6+'QLD Apr 2021'!M6+'QLD Apr 2021'!N6+'QLD Apr 2021'!O6))*'QLD Apr 2021'!AG6/100)*'QLD Apr 2021'!AR6,('QLD Apr 2021'!P6*'QLD Apr 2021'!AG6/100)*'QLD Apr 2021'!AR6)),0)</f>
        <v>0</v>
      </c>
      <c r="R12" s="106">
        <f>IF(AND('QLD Apr 2021'!P6&gt;0,'QLD Apr 2021'!O6&gt;0),IF(($C$5*F12/'QLD Apr 2021'!AR6&lt;SUM('QLD Apr 2021'!L6:P6)),(0),($C$5*F12/'QLD Apr 2021'!AR6-SUM('QLD Apr 2021'!L6:P6))*'QLD Apr 2021'!AB6/100)* 'QLD Apr 2021'!AR6,IF(AND('QLD Apr 2021'!O6&gt;0,'QLD Apr 2021'!P6=""),IF(($C$5*F12/'QLD Apr 2021'!AR6&lt; SUM('QLD Apr 2021'!L6:O6)),(0),($C$5*F12/'QLD Apr 2021'!AR6-SUM('QLD Apr 2021'!L6:O6))*'QLD Apr 2021'!AG6/100)* 'QLD Apr 2021'!AR6,IF(AND('QLD Apr 2021'!N6&gt;0,'QLD Apr 2021'!O6=""),IF(($C$5*F12/'QLD Apr 2021'!AR6&lt; SUM('QLD Apr 2021'!L6:N6)),(0),($C$5*F12/'QLD Apr 2021'!AR6-SUM('QLD Apr 2021'!L6:N6))*'QLD Apr 2021'!AF6/100)* 'QLD Apr 2021'!AR6,IF(AND('QLD Apr 2021'!M6&gt;0,'QLD Apr 2021'!N6=""),IF(($C$5*F12/'QLD Apr 2021'!AR6&lt;'QLD Apr 2021'!M6+'QLD Apr 2021'!L6),(0),(($C$5*F12/'QLD Apr 2021'!AR6-('QLD Apr 2021'!M6+'QLD Apr 2021'!L6))*'QLD Apr 2021'!AE6/100))*'QLD Apr 2021'!AR6,IF(AND('QLD Apr 2021'!L6&gt;0,'QLD Apr 2021'!M6=""&gt;0),IF(($C$5*F12/'QLD Apr 2021'!AR6&lt;'QLD Apr 2021'!L6),(0),($C$5*F12/'QLD Apr 2021'!AR6-'QLD Apr 2021'!L6)*'QLD Apr 2021'!AD6/100)*'QLD Apr 2021'!AR6,0)))))</f>
        <v>0</v>
      </c>
      <c r="S12" s="176">
        <f t="shared" ref="S12" si="10">SUM(G12:R12)</f>
        <v>2400</v>
      </c>
      <c r="T12" s="193">
        <f t="shared" si="5"/>
        <v>2830.7</v>
      </c>
      <c r="U12" s="109">
        <f t="shared" si="6"/>
        <v>3113.77</v>
      </c>
      <c r="V12" s="110">
        <f>'QLD Apr 2021'!AT6</f>
        <v>0</v>
      </c>
      <c r="W12" s="110">
        <f>'QLD Apr 2021'!AU6</f>
        <v>0</v>
      </c>
      <c r="X12" s="110">
        <f>'QLD Apr 2021'!AV6</f>
        <v>0</v>
      </c>
      <c r="Y12" s="110">
        <f>'QLD Apr 2021'!AW6</f>
        <v>0</v>
      </c>
      <c r="Z12" s="198" t="str">
        <f t="shared" si="7"/>
        <v>No discount</v>
      </c>
      <c r="AA12" s="198" t="str">
        <f t="shared" si="8"/>
        <v>Exclusive</v>
      </c>
      <c r="AB12" s="193">
        <f t="shared" si="0"/>
        <v>2830.7</v>
      </c>
      <c r="AC12" s="193">
        <f t="shared" si="1"/>
        <v>2830.7</v>
      </c>
      <c r="AD12" s="109">
        <f t="shared" si="2"/>
        <v>3113.77</v>
      </c>
      <c r="AE12" s="109">
        <f t="shared" si="2"/>
        <v>3113.77</v>
      </c>
      <c r="AF12" s="240">
        <f>'QLD Apr 2021'!BF6</f>
        <v>0</v>
      </c>
      <c r="AG12" s="112" t="str">
        <f>'QLD Apr 2021'!BG6</f>
        <v>n</v>
      </c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</row>
    <row r="13" spans="1:48" ht="20" customHeight="1" thickTop="1" x14ac:dyDescent="0.2">
      <c r="A13" s="321" t="str">
        <f>'QLD Apr 2021'!D7</f>
        <v>Envestra Brisbane North</v>
      </c>
      <c r="B13" s="179" t="str">
        <f>'QLD Apr 2021'!F7</f>
        <v>AGL</v>
      </c>
      <c r="C13" s="211" t="str">
        <f>'QLD Apr 2021'!G7</f>
        <v>Business Essential Saver</v>
      </c>
      <c r="D13" s="98">
        <f>365*'QLD Apr 2021'!H7/100</f>
        <v>254.1063636363636</v>
      </c>
      <c r="E13" s="188">
        <f>IF('QLD Apr 2021'!AQ7=3,0.5,IF('QLD Apr 2021'!AQ7=2,0.33,0))</f>
        <v>0.5</v>
      </c>
      <c r="F13" s="188">
        <f t="shared" si="3"/>
        <v>0.5</v>
      </c>
      <c r="G13" s="98">
        <f>IF('QLD Apr 2021'!K7="",($C$5*E13/'QLD Apr 2021'!AQ7*'QLD Apr 2021'!W7/100)*'QLD Apr 2021'!AQ7,IF($C$5*E13/'QLD Apr 2021'!AQ7&gt;='QLD Apr 2021'!L7,('QLD Apr 2021'!L7*'QLD Apr 2021'!W7/100)*'QLD Apr 2021'!AQ7,($C$5*E13/'QLD Apr 2021'!AQ7*'QLD Apr 2021'!W7/100)*'QLD Apr 2021'!AQ7))</f>
        <v>1663.6363636363635</v>
      </c>
      <c r="H13" s="98">
        <f>IF(AND('QLD Apr 2021'!L7&gt;0,'QLD Apr 2021'!M7&gt;0),IF($C$5*E13/'QLD Apr 2021'!AQ7&lt;'QLD Apr 2021'!L7,0,IF(($C$5*E13/'QLD Apr 2021'!AQ7-'QLD Apr 2021'!L7)&lt;=('QLD Apr 2021'!M7+'QLD Apr 2021'!L7),((($C$5*E13/'QLD Apr 2021'!AQ7-'QLD Apr 2021'!L7)*'QLD Apr 2021'!X7/100))*'QLD Apr 2021'!AQ7,((('QLD Apr 2021'!M7)*'QLD Apr 2021'!X7/100)*'QLD Apr 2021'!AQ7))),0)</f>
        <v>0</v>
      </c>
      <c r="I13" s="98">
        <f>IF(AND('QLD Apr 2021'!M7&gt;0,'QLD Apr 2021'!N7&gt;0),IF($C$5*E13/'QLD Apr 2021'!AQ7&lt;('QLD Apr 2021'!L7+'QLD Apr 2021'!M7),0,IF(($C$5*E13/'QLD Apr 2021'!AQ7-'QLD Apr 2021'!L7+'QLD Apr 2021'!M7)&lt;=('QLD Apr 2021'!L7+'QLD Apr 2021'!M7+'QLD Apr 2021'!N7),((($C$5*E13/'QLD Apr 2021'!AQ7-('QLD Apr 2021'!L7+'QLD Apr 2021'!M7))*'QLD Apr 2021'!Y7/100))*'QLD Apr 2021'!AQ7,('QLD Apr 2021'!N7*'QLD Apr 2021'!Y7/100)*'QLD Apr 2021'!AQ7)),0)</f>
        <v>0</v>
      </c>
      <c r="J13" s="98">
        <f>IF(AND('QLD Apr 2021'!N7&gt;0,'QLD Apr 2021'!O7&gt;0),IF($C$5*E13/'QLD Apr 2021'!AQ7&lt;('QLD Apr 2021'!L7+'QLD Apr 2021'!M7+'QLD Apr 2021'!N7),0,IF(($C$5*E13/'QLD Apr 2021'!AQ7-'QLD Apr 2021'!L7+'QLD Apr 2021'!M7+'QLD Apr 2021'!N7)&lt;=('QLD Apr 2021'!L7+'QLD Apr 2021'!M7+'QLD Apr 2021'!N7+'QLD Apr 2021'!O7),(($C$5*E13/'QLD Apr 2021'!AQ7-('QLD Apr 2021'!L7+'QLD Apr 2021'!M7+'QLD Apr 2021'!N7))*'QLD Apr 2021'!Z7/100)*'QLD Apr 2021'!AQ7,('QLD Apr 2021'!O7*'QLD Apr 2021'!Z7/100)*'QLD Apr 2021'!AQ7)),0)</f>
        <v>0</v>
      </c>
      <c r="K13" s="98">
        <f>IF(AND('QLD Apr 2021'!O7&gt;0,'QLD Apr 2021'!P7&gt;0),IF($C$5*E13/'QLD Apr 2021'!AQ7&lt;('QLD Apr 2021'!L7+'QLD Apr 2021'!M7+'QLD Apr 2021'!N7+'QLD Apr 2021'!O7),0,IF(($C$5*E13/'QLD Apr 2021'!AQ7-'QLD Apr 2021'!L7+'QLD Apr 2021'!M7+'QLD Apr 2021'!N7+'QLD Apr 2021'!O7)&lt;=('QLD Apr 2021'!L7+'QLD Apr 2021'!M7+'QLD Apr 2021'!N7+'QLD Apr 2021'!O7+'QLD Apr 2021'!P7),(($C$5*E13/'QLD Apr 2021'!AQ7-('QLD Apr 2021'!L7+'QLD Apr 2021'!M7+'QLD Apr 2021'!N7+'QLD Apr 2021'!O7))*'QLD Apr 2021'!AA7/100)*'QLD Apr 2021'!AQ7,('QLD Apr 2021'!P7*'QLD Apr 2021'!AA7/100)*'QLD Apr 2021'!AQ7)),0)</f>
        <v>0</v>
      </c>
      <c r="L13" s="98">
        <f>IF(AND('QLD Apr 2021'!P7&gt;0,'QLD Apr 2021'!O7&gt;0),IF(($C$5*E13/'QLD Apr 2021'!AQ7&lt;SUM('QLD Apr 2021'!L7:P7)),(0),($C$5*E13/'QLD Apr 2021'!AQ7-SUM('QLD Apr 2021'!L7:P7))*'QLD Apr 2021'!AB7/100)* 'QLD Apr 2021'!AQ7,IF(AND('QLD Apr 2021'!O7&gt;0,'QLD Apr 2021'!P7=""),IF(($C$5*E13/'QLD Apr 2021'!AQ7&lt; SUM('QLD Apr 2021'!L7:O7)),(0),($C$5*E13/'QLD Apr 2021'!AQ7-SUM('QLD Apr 2021'!L7:O7))*'QLD Apr 2021'!AA7/100)* 'QLD Apr 2021'!AQ7,IF(AND('QLD Apr 2021'!N7&gt;0,'QLD Apr 2021'!O7=""),IF(($C$5*E13/'QLD Apr 2021'!AQ7&lt; SUM('QLD Apr 2021'!L7:N7)),(0),($C$5*E13/'QLD Apr 2021'!AQ7-SUM('QLD Apr 2021'!L7:N7))*'QLD Apr 2021'!Z7/100)* 'QLD Apr 2021'!AQ7,IF(AND('QLD Apr 2021'!M7&gt;0,'QLD Apr 2021'!N7=""),IF(($C$5*E13/'QLD Apr 2021'!AQ7&lt;'QLD Apr 2021'!M7+'QLD Apr 2021'!L7),(0),(($C$5*E13/'QLD Apr 2021'!AQ7-('QLD Apr 2021'!M7+'QLD Apr 2021'!L7))*'QLD Apr 2021'!Y7/100))*'QLD Apr 2021'!AQ7,IF(AND('QLD Apr 2021'!L7&gt;0,'QLD Apr 2021'!M7=""&gt;0),IF(($C$5*E13/'QLD Apr 2021'!AQ7&lt;'QLD Apr 2021'!L7),(0),($C$5*E13/'QLD Apr 2021'!AQ7-'QLD Apr 2021'!L7)*'QLD Apr 2021'!X7/100)*'QLD Apr 2021'!AQ7,0)))))</f>
        <v>0</v>
      </c>
      <c r="M13" s="98">
        <f>IF('QLD Apr 2021'!K7="",($C$5*F13/'QLD Apr 2021'!AR7*'QLD Apr 2021'!AC7/100)*'QLD Apr 2021'!AR7,IF($C$5*F13/'QLD Apr 2021'!AR7&gt;='QLD Apr 2021'!L7,('QLD Apr 2021'!L7*'QLD Apr 2021'!AC7/100)*'QLD Apr 2021'!AR7,($C$5*F13/'QLD Apr 2021'!AR7*'QLD Apr 2021'!AC7/100)*'QLD Apr 2021'!AR7))</f>
        <v>1663.6363636363635</v>
      </c>
      <c r="N13" s="98">
        <f>IF(AND('QLD Apr 2021'!L7&gt;0,'QLD Apr 2021'!M7&gt;0),IF($C$5*F13/'QLD Apr 2021'!AR7&lt;'QLD Apr 2021'!L7,0,IF(($C$5*F13/'QLD Apr 2021'!AR7-'QLD Apr 2021'!L7)&lt;=('QLD Apr 2021'!M7+'QLD Apr 2021'!L7),((($C$5*F13/'QLD Apr 2021'!AR7-'QLD Apr 2021'!L7)*'QLD Apr 2021'!AD7/100))*'QLD Apr 2021'!AR7,((('QLD Apr 2021'!M7)*'QLD Apr 2021'!AD7/100)*'QLD Apr 2021'!AR7))),0)</f>
        <v>0</v>
      </c>
      <c r="O13" s="98">
        <f>IF(AND('QLD Apr 2021'!M7&gt;0,'QLD Apr 2021'!N7&gt;0),IF($C$5*F13/'QLD Apr 2021'!AR7&lt;('QLD Apr 2021'!L7+'QLD Apr 2021'!M7),0,IF(($C$5*F13/'QLD Apr 2021'!AR7-'QLD Apr 2021'!L7+'QLD Apr 2021'!M7)&lt;=('QLD Apr 2021'!L7+'QLD Apr 2021'!M7+'QLD Apr 2021'!N7),((($C$5*F13/'QLD Apr 2021'!AR7-('QLD Apr 2021'!L7+'QLD Apr 2021'!M7))*'QLD Apr 2021'!AE7/100))*'QLD Apr 2021'!AR7,('QLD Apr 2021'!N7*'QLD Apr 2021'!AE7/100)*'QLD Apr 2021'!AR7)),0)</f>
        <v>0</v>
      </c>
      <c r="P13" s="98">
        <f>IF(AND('QLD Apr 2021'!N7&gt;0,'QLD Apr 2021'!O7&gt;0),IF($C$5*F13/'QLD Apr 2021'!AR7&lt;('QLD Apr 2021'!L7+'QLD Apr 2021'!M7+'QLD Apr 2021'!N7),0,IF(($C$5*F13/'QLD Apr 2021'!AR7-'QLD Apr 2021'!L7+'QLD Apr 2021'!M7+'QLD Apr 2021'!N7)&lt;=('QLD Apr 2021'!L7+'QLD Apr 2021'!M7+'QLD Apr 2021'!N7+'QLD Apr 2021'!O7),(($C$5*F13/'QLD Apr 2021'!AR7-('QLD Apr 2021'!L7+'QLD Apr 2021'!M7+'QLD Apr 2021'!N7))*'QLD Apr 2021'!AF7/100)*'QLD Apr 2021'!AR7,('QLD Apr 2021'!O7*'QLD Apr 2021'!AF7/100)*'QLD Apr 2021'!AR7)),0)</f>
        <v>0</v>
      </c>
      <c r="Q13" s="98">
        <f>IF(AND('QLD Apr 2021'!P7&gt;0,'QLD Apr 2021'!P7&gt;0),IF($C$5*F13/'QLD Apr 2021'!AR7&lt;('QLD Apr 2021'!L7+'QLD Apr 2021'!M7+'QLD Apr 2021'!N7+'QLD Apr 2021'!O7),0,IF(($C$5*F13/'QLD Apr 2021'!AR7-'QLD Apr 2021'!L7+'QLD Apr 2021'!M7+'QLD Apr 2021'!N7+'QLD Apr 2021'!O7)&lt;=('QLD Apr 2021'!L7+'QLD Apr 2021'!M7+'QLD Apr 2021'!N7+'QLD Apr 2021'!O7+'QLD Apr 2021'!P7),(($C$5*F13/'QLD Apr 2021'!AR7-('QLD Apr 2021'!L7+'QLD Apr 2021'!M7+'QLD Apr 2021'!N7+'QLD Apr 2021'!O7))*'QLD Apr 2021'!AG7/100)*'QLD Apr 2021'!AR7,('QLD Apr 2021'!P7*'QLD Apr 2021'!AG7/100)*'QLD Apr 2021'!AR7)),0)</f>
        <v>0</v>
      </c>
      <c r="R13" s="98">
        <f>IF(AND('QLD Apr 2021'!P7&gt;0,'QLD Apr 2021'!O7&gt;0),IF(($C$5*F13/'QLD Apr 2021'!AR7&lt;SUM('QLD Apr 2021'!L7:P7)),(0),($C$5*F13/'QLD Apr 2021'!AR7-SUM('QLD Apr 2021'!L7:P7))*'QLD Apr 2021'!AB7/100)* 'QLD Apr 2021'!AR7,IF(AND('QLD Apr 2021'!O7&gt;0,'QLD Apr 2021'!P7=""),IF(($C$5*F13/'QLD Apr 2021'!AR7&lt; SUM('QLD Apr 2021'!L7:O7)),(0),($C$5*F13/'QLD Apr 2021'!AR7-SUM('QLD Apr 2021'!L7:O7))*'QLD Apr 2021'!AG7/100)* 'QLD Apr 2021'!AR7,IF(AND('QLD Apr 2021'!N7&gt;0,'QLD Apr 2021'!O7=""),IF(($C$5*F13/'QLD Apr 2021'!AR7&lt; SUM('QLD Apr 2021'!L7:N7)),(0),($C$5*F13/'QLD Apr 2021'!AR7-SUM('QLD Apr 2021'!L7:N7))*'QLD Apr 2021'!AF7/100)* 'QLD Apr 2021'!AR7,IF(AND('QLD Apr 2021'!M7&gt;0,'QLD Apr 2021'!N7=""),IF(($C$5*F13/'QLD Apr 2021'!AR7&lt;'QLD Apr 2021'!M7+'QLD Apr 2021'!L7),(0),(($C$5*F13/'QLD Apr 2021'!AR7-('QLD Apr 2021'!M7+'QLD Apr 2021'!L7))*'QLD Apr 2021'!AE7/100))*'QLD Apr 2021'!AR7,IF(AND('QLD Apr 2021'!L7&gt;0,'QLD Apr 2021'!M7=""&gt;0),IF(($C$5*F13/'QLD Apr 2021'!AR7&lt;'QLD Apr 2021'!L7),(0),($C$5*F13/'QLD Apr 2021'!AR7-'QLD Apr 2021'!L7)*'QLD Apr 2021'!AD7/100)*'QLD Apr 2021'!AR7,0)))))</f>
        <v>0</v>
      </c>
      <c r="S13" s="175">
        <f t="shared" si="4"/>
        <v>3327.272727272727</v>
      </c>
      <c r="T13" s="192">
        <f t="shared" si="5"/>
        <v>3581.3790909090908</v>
      </c>
      <c r="U13" s="101">
        <f t="shared" si="6"/>
        <v>3939.5170000000003</v>
      </c>
      <c r="V13" s="102">
        <f>'QLD Apr 2021'!AT7</f>
        <v>0</v>
      </c>
      <c r="W13" s="102">
        <f>'QLD Apr 2021'!AU7</f>
        <v>0</v>
      </c>
      <c r="X13" s="102">
        <f>'QLD Apr 2021'!AV7</f>
        <v>0</v>
      </c>
      <c r="Y13" s="102">
        <f>'QLD Apr 2021'!AW7</f>
        <v>0</v>
      </c>
      <c r="Z13" s="197" t="str">
        <f t="shared" si="7"/>
        <v>No discount</v>
      </c>
      <c r="AA13" s="197" t="str">
        <f t="shared" si="8"/>
        <v>Exclusive</v>
      </c>
      <c r="AB13" s="192">
        <f t="shared" si="0"/>
        <v>3581.3790909090908</v>
      </c>
      <c r="AC13" s="192">
        <f t="shared" si="1"/>
        <v>3581.3790909090908</v>
      </c>
      <c r="AD13" s="101">
        <f t="shared" si="2"/>
        <v>3939.5170000000003</v>
      </c>
      <c r="AE13" s="101">
        <f t="shared" si="2"/>
        <v>3939.5170000000003</v>
      </c>
      <c r="AF13" s="239">
        <f>'QLD Apr 2021'!BF7</f>
        <v>0</v>
      </c>
      <c r="AG13" s="104" t="str">
        <f>'QLD Apr 2021'!BG7</f>
        <v>n</v>
      </c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</row>
    <row r="14" spans="1:48" ht="20" customHeight="1" x14ac:dyDescent="0.2">
      <c r="A14" s="319"/>
      <c r="B14" s="179" t="str">
        <f>'QLD Apr 2021'!F8</f>
        <v>Origin Energy</v>
      </c>
      <c r="C14" s="211" t="str">
        <f>'QLD Apr 2021'!G8</f>
        <v>Business Flexi</v>
      </c>
      <c r="D14" s="98">
        <f>365*'QLD Apr 2021'!H8/100</f>
        <v>238.90909090909091</v>
      </c>
      <c r="E14" s="188">
        <f>IF('QLD Apr 2021'!AQ8=3,0.5,IF('QLD Apr 2021'!AQ8=2,0.33,0))</f>
        <v>0.5</v>
      </c>
      <c r="F14" s="188">
        <f t="shared" si="3"/>
        <v>0.5</v>
      </c>
      <c r="G14" s="98">
        <f>IF('QLD Apr 2021'!K8="",($C$5*E14/'QLD Apr 2021'!AQ8*'QLD Apr 2021'!W8/100)*'QLD Apr 2021'!AQ8,IF($C$5*E14/'QLD Apr 2021'!AQ8&gt;='QLD Apr 2021'!L8,('QLD Apr 2021'!L8*'QLD Apr 2021'!W8/100)*'QLD Apr 2021'!AQ8,($C$5*E14/'QLD Apr 2021'!AQ8*'QLD Apr 2021'!W8/100)*'QLD Apr 2021'!AQ8))</f>
        <v>1417.090909090909</v>
      </c>
      <c r="H14" s="98">
        <f>IF(AND('QLD Apr 2021'!L8&gt;0,'QLD Apr 2021'!M8&gt;0),IF($C$5*E14/'QLD Apr 2021'!AQ8&lt;'QLD Apr 2021'!L8,0,IF(($C$5*E14/'QLD Apr 2021'!AQ8-'QLD Apr 2021'!L8)&lt;=('QLD Apr 2021'!M8+'QLD Apr 2021'!L8),((($C$5*E14/'QLD Apr 2021'!AQ8-'QLD Apr 2021'!L8)*'QLD Apr 2021'!X8/100))*'QLD Apr 2021'!AQ8,((('QLD Apr 2021'!M8)*'QLD Apr 2021'!X8/100)*'QLD Apr 2021'!AQ8))),0)</f>
        <v>476.00000000000006</v>
      </c>
      <c r="I14" s="98">
        <f>IF(AND('QLD Apr 2021'!M8&gt;0,'QLD Apr 2021'!N8&gt;0),IF($C$5*E14/'QLD Apr 2021'!AQ8&lt;('QLD Apr 2021'!L8+'QLD Apr 2021'!M8),0,IF(($C$5*E14/'QLD Apr 2021'!AQ8-'QLD Apr 2021'!L8+'QLD Apr 2021'!M8)&lt;=('QLD Apr 2021'!L8+'QLD Apr 2021'!M8+'QLD Apr 2021'!N8),((($C$5*E14/'QLD Apr 2021'!AQ8-('QLD Apr 2021'!L8+'QLD Apr 2021'!M8))*'QLD Apr 2021'!Y8/100))*'QLD Apr 2021'!AQ8,('QLD Apr 2021'!N8*'QLD Apr 2021'!Y8/100)*'QLD Apr 2021'!AQ8)),0)</f>
        <v>0</v>
      </c>
      <c r="J14" s="98">
        <f>IF(AND('QLD Apr 2021'!N8&gt;0,'QLD Apr 2021'!O8&gt;0),IF($C$5*E14/'QLD Apr 2021'!AQ8&lt;('QLD Apr 2021'!L8+'QLD Apr 2021'!M8+'QLD Apr 2021'!N8),0,IF(($C$5*E14/'QLD Apr 2021'!AQ8-'QLD Apr 2021'!L8+'QLD Apr 2021'!M8+'QLD Apr 2021'!N8)&lt;=('QLD Apr 2021'!L8+'QLD Apr 2021'!M8+'QLD Apr 2021'!N8+'QLD Apr 2021'!O8),(($C$5*E14/'QLD Apr 2021'!AQ8-('QLD Apr 2021'!L8+'QLD Apr 2021'!M8+'QLD Apr 2021'!N8))*'QLD Apr 2021'!Z8/100)*'QLD Apr 2021'!AQ8,('QLD Apr 2021'!O8*'QLD Apr 2021'!Z8/100)*'QLD Apr 2021'!AQ8)),0)</f>
        <v>0</v>
      </c>
      <c r="K14" s="98">
        <f>IF(AND('QLD Apr 2021'!O8&gt;0,'QLD Apr 2021'!P8&gt;0),IF($C$5*E14/'QLD Apr 2021'!AQ8&lt;('QLD Apr 2021'!L8+'QLD Apr 2021'!M8+'QLD Apr 2021'!N8+'QLD Apr 2021'!O8),0,IF(($C$5*E14/'QLD Apr 2021'!AQ8-'QLD Apr 2021'!L8+'QLD Apr 2021'!M8+'QLD Apr 2021'!N8+'QLD Apr 2021'!O8)&lt;=('QLD Apr 2021'!L8+'QLD Apr 2021'!M8+'QLD Apr 2021'!N8+'QLD Apr 2021'!O8+'QLD Apr 2021'!P8),(($C$5*E14/'QLD Apr 2021'!AQ8-('QLD Apr 2021'!L8+'QLD Apr 2021'!M8+'QLD Apr 2021'!N8+'QLD Apr 2021'!O8))*'QLD Apr 2021'!AA8/100)*'QLD Apr 2021'!AQ8,('QLD Apr 2021'!P8*'QLD Apr 2021'!AA8/100)*'QLD Apr 2021'!AQ8)),0)</f>
        <v>0</v>
      </c>
      <c r="L14" s="98">
        <f>IF(AND('QLD Apr 2021'!P8&gt;0,'QLD Apr 2021'!O8&gt;0),IF(($C$5*E14/'QLD Apr 2021'!AQ8&lt;SUM('QLD Apr 2021'!L8:P8)),(0),($C$5*E14/'QLD Apr 2021'!AQ8-SUM('QLD Apr 2021'!L8:P8))*'QLD Apr 2021'!AB8/100)* 'QLD Apr 2021'!AQ8,IF(AND('QLD Apr 2021'!O8&gt;0,'QLD Apr 2021'!P8=""),IF(($C$5*E14/'QLD Apr 2021'!AQ8&lt; SUM('QLD Apr 2021'!L8:O8)),(0),($C$5*E14/'QLD Apr 2021'!AQ8-SUM('QLD Apr 2021'!L8:O8))*'QLD Apr 2021'!AA8/100)* 'QLD Apr 2021'!AQ8,IF(AND('QLD Apr 2021'!N8&gt;0,'QLD Apr 2021'!O8=""),IF(($C$5*E14/'QLD Apr 2021'!AQ8&lt; SUM('QLD Apr 2021'!L8:N8)),(0),($C$5*E14/'QLD Apr 2021'!AQ8-SUM('QLD Apr 2021'!L8:N8))*'QLD Apr 2021'!Z8/100)* 'QLD Apr 2021'!AQ8,IF(AND('QLD Apr 2021'!M8&gt;0,'QLD Apr 2021'!N8=""),IF(($C$5*E14/'QLD Apr 2021'!AQ8&lt;'QLD Apr 2021'!M8+'QLD Apr 2021'!L8),(0),(($C$5*E14/'QLD Apr 2021'!AQ8-('QLD Apr 2021'!M8+'QLD Apr 2021'!L8))*'QLD Apr 2021'!Y8/100))*'QLD Apr 2021'!AQ8,IF(AND('QLD Apr 2021'!L8&gt;0,'QLD Apr 2021'!M8=""&gt;0),IF(($C$5*E14/'QLD Apr 2021'!AQ8&lt;'QLD Apr 2021'!L8),(0),($C$5*E14/'QLD Apr 2021'!AQ8-'QLD Apr 2021'!L8)*'QLD Apr 2021'!X8/100)*'QLD Apr 2021'!AQ8,0)))))</f>
        <v>0</v>
      </c>
      <c r="M14" s="98">
        <f>IF('QLD Apr 2021'!K8="",($C$5*F14/'QLD Apr 2021'!AR8*'QLD Apr 2021'!AC8/100)*'QLD Apr 2021'!AR8,IF($C$5*F14/'QLD Apr 2021'!AR8&gt;='QLD Apr 2021'!L8,('QLD Apr 2021'!L8*'QLD Apr 2021'!AC8/100)*'QLD Apr 2021'!AR8,($C$5*F14/'QLD Apr 2021'!AR8*'QLD Apr 2021'!AC8/100)*'QLD Apr 2021'!AR8))</f>
        <v>1417.090909090909</v>
      </c>
      <c r="N14" s="98">
        <f>IF(AND('QLD Apr 2021'!L8&gt;0,'QLD Apr 2021'!M8&gt;0),IF($C$5*F14/'QLD Apr 2021'!AR8&lt;'QLD Apr 2021'!L8,0,IF(($C$5*F14/'QLD Apr 2021'!AR8-'QLD Apr 2021'!L8)&lt;=('QLD Apr 2021'!M8+'QLD Apr 2021'!L8),((($C$5*F14/'QLD Apr 2021'!AR8-'QLD Apr 2021'!L8)*'QLD Apr 2021'!AD8/100))*'QLD Apr 2021'!AR8,((('QLD Apr 2021'!M8)*'QLD Apr 2021'!AD8/100)*'QLD Apr 2021'!AR8))),0)</f>
        <v>476.00000000000006</v>
      </c>
      <c r="O14" s="98">
        <f>IF(AND('QLD Apr 2021'!M8&gt;0,'QLD Apr 2021'!N8&gt;0),IF($C$5*F14/'QLD Apr 2021'!AR8&lt;('QLD Apr 2021'!L8+'QLD Apr 2021'!M8),0,IF(($C$5*F14/'QLD Apr 2021'!AR8-'QLD Apr 2021'!L8+'QLD Apr 2021'!M8)&lt;=('QLD Apr 2021'!L8+'QLD Apr 2021'!M8+'QLD Apr 2021'!N8),((($C$5*F14/'QLD Apr 2021'!AR8-('QLD Apr 2021'!L8+'QLD Apr 2021'!M8))*'QLD Apr 2021'!AE8/100))*'QLD Apr 2021'!AR8,('QLD Apr 2021'!N8*'QLD Apr 2021'!AE8/100)*'QLD Apr 2021'!AR8)),0)</f>
        <v>0</v>
      </c>
      <c r="P14" s="98">
        <f>IF(AND('QLD Apr 2021'!N8&gt;0,'QLD Apr 2021'!O8&gt;0),IF($C$5*F14/'QLD Apr 2021'!AR8&lt;('QLD Apr 2021'!L8+'QLD Apr 2021'!M8+'QLD Apr 2021'!N8),0,IF(($C$5*F14/'QLD Apr 2021'!AR8-'QLD Apr 2021'!L8+'QLD Apr 2021'!M8+'QLD Apr 2021'!N8)&lt;=('QLD Apr 2021'!L8+'QLD Apr 2021'!M8+'QLD Apr 2021'!N8+'QLD Apr 2021'!O8),(($C$5*F14/'QLD Apr 2021'!AR8-('QLD Apr 2021'!L8+'QLD Apr 2021'!M8+'QLD Apr 2021'!N8))*'QLD Apr 2021'!AF8/100)*'QLD Apr 2021'!AR8,('QLD Apr 2021'!O8*'QLD Apr 2021'!AF8/100)*'QLD Apr 2021'!AR8)),0)</f>
        <v>0</v>
      </c>
      <c r="Q14" s="98">
        <f>IF(AND('QLD Apr 2021'!P8&gt;0,'QLD Apr 2021'!P8&gt;0),IF($C$5*F14/'QLD Apr 2021'!AR8&lt;('QLD Apr 2021'!L8+'QLD Apr 2021'!M8+'QLD Apr 2021'!N8+'QLD Apr 2021'!O8),0,IF(($C$5*F14/'QLD Apr 2021'!AR8-'QLD Apr 2021'!L8+'QLD Apr 2021'!M8+'QLD Apr 2021'!N8+'QLD Apr 2021'!O8)&lt;=('QLD Apr 2021'!L8+'QLD Apr 2021'!M8+'QLD Apr 2021'!N8+'QLD Apr 2021'!O8+'QLD Apr 2021'!P8),(($C$5*F14/'QLD Apr 2021'!AR8-('QLD Apr 2021'!L8+'QLD Apr 2021'!M8+'QLD Apr 2021'!N8+'QLD Apr 2021'!O8))*'QLD Apr 2021'!AG8/100)*'QLD Apr 2021'!AR8,('QLD Apr 2021'!P8*'QLD Apr 2021'!AG8/100)*'QLD Apr 2021'!AR8)),0)</f>
        <v>0</v>
      </c>
      <c r="R14" s="98">
        <f>IF(AND('QLD Apr 2021'!P8&gt;0,'QLD Apr 2021'!O8&gt;0),IF(($C$5*F14/'QLD Apr 2021'!AR8&lt;SUM('QLD Apr 2021'!L8:P8)),(0),($C$5*F14/'QLD Apr 2021'!AR8-SUM('QLD Apr 2021'!L8:P8))*'QLD Apr 2021'!AB8/100)* 'QLD Apr 2021'!AR8,IF(AND('QLD Apr 2021'!O8&gt;0,'QLD Apr 2021'!P8=""),IF(($C$5*F14/'QLD Apr 2021'!AR8&lt; SUM('QLD Apr 2021'!L8:O8)),(0),($C$5*F14/'QLD Apr 2021'!AR8-SUM('QLD Apr 2021'!L8:O8))*'QLD Apr 2021'!AG8/100)* 'QLD Apr 2021'!AR8,IF(AND('QLD Apr 2021'!N8&gt;0,'QLD Apr 2021'!O8=""),IF(($C$5*F14/'QLD Apr 2021'!AR8&lt; SUM('QLD Apr 2021'!L8:N8)),(0),($C$5*F14/'QLD Apr 2021'!AR8-SUM('QLD Apr 2021'!L8:N8))*'QLD Apr 2021'!AF8/100)* 'QLD Apr 2021'!AR8,IF(AND('QLD Apr 2021'!M8&gt;0,'QLD Apr 2021'!N8=""),IF(($C$5*F14/'QLD Apr 2021'!AR8&lt;'QLD Apr 2021'!M8+'QLD Apr 2021'!L8),(0),(($C$5*F14/'QLD Apr 2021'!AR8-('QLD Apr 2021'!M8+'QLD Apr 2021'!L8))*'QLD Apr 2021'!AE8/100))*'QLD Apr 2021'!AR8,IF(AND('QLD Apr 2021'!L8&gt;0,'QLD Apr 2021'!M8=""&gt;0),IF(($C$5*F14/'QLD Apr 2021'!AR8&lt;'QLD Apr 2021'!L8),(0),($C$5*F14/'QLD Apr 2021'!AR8-'QLD Apr 2021'!L8)*'QLD Apr 2021'!AD8/100)*'QLD Apr 2021'!AR8,0)))))</f>
        <v>0</v>
      </c>
      <c r="S14" s="175">
        <f t="shared" si="4"/>
        <v>3786.181818181818</v>
      </c>
      <c r="T14" s="192">
        <f t="shared" si="5"/>
        <v>4025.090909090909</v>
      </c>
      <c r="U14" s="101">
        <f t="shared" si="6"/>
        <v>4427.6000000000004</v>
      </c>
      <c r="V14" s="102">
        <f>'QLD Apr 2021'!AT8</f>
        <v>0</v>
      </c>
      <c r="W14" s="102">
        <f>'QLD Apr 2021'!AU8</f>
        <v>8</v>
      </c>
      <c r="X14" s="102">
        <f>'QLD Apr 2021'!AV8</f>
        <v>0</v>
      </c>
      <c r="Y14" s="102">
        <f>'QLD Apr 2021'!AW8</f>
        <v>0</v>
      </c>
      <c r="Z14" s="197" t="str">
        <f t="shared" si="7"/>
        <v>Guaranteed off usage</v>
      </c>
      <c r="AA14" s="197" t="str">
        <f t="shared" si="8"/>
        <v>Inclusive</v>
      </c>
      <c r="AB14" s="192">
        <f t="shared" si="0"/>
        <v>3722.1963636363635</v>
      </c>
      <c r="AC14" s="192">
        <f t="shared" si="1"/>
        <v>3722.1963636363635</v>
      </c>
      <c r="AD14" s="101">
        <f t="shared" si="2"/>
        <v>4094.4160000000002</v>
      </c>
      <c r="AE14" s="101">
        <f t="shared" si="2"/>
        <v>4094.4160000000002</v>
      </c>
      <c r="AF14" s="239">
        <f>'QLD Apr 2021'!BF8</f>
        <v>12</v>
      </c>
      <c r="AG14" s="104" t="str">
        <f>'QLD Apr 2021'!BG8</f>
        <v>y</v>
      </c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</row>
    <row r="15" spans="1:48" ht="20" customHeight="1" x14ac:dyDescent="0.2">
      <c r="A15" s="319"/>
      <c r="B15" s="179" t="str">
        <f>'QLD Apr 2021'!F9</f>
        <v>Red Energy</v>
      </c>
      <c r="C15" s="211" t="str">
        <f>'QLD Apr 2021'!G9</f>
        <v>Business Saver</v>
      </c>
      <c r="D15" s="98">
        <f>365*'QLD Apr 2021'!H9/100</f>
        <v>255.5</v>
      </c>
      <c r="E15" s="188">
        <f>IF('QLD Apr 2021'!AQ9=3,0.5,IF('QLD Apr 2021'!AQ9=2,0.33,0))</f>
        <v>0.5</v>
      </c>
      <c r="F15" s="188">
        <f t="shared" si="3"/>
        <v>0.5</v>
      </c>
      <c r="G15" s="98">
        <f>IF('QLD Apr 2021'!K9="",($C$5*E15/'QLD Apr 2021'!AQ9*'QLD Apr 2021'!W9/100)*'QLD Apr 2021'!AQ9,IF($C$5*E15/'QLD Apr 2021'!AQ9&gt;='QLD Apr 2021'!L9,('QLD Apr 2021'!L9*'QLD Apr 2021'!W9/100)*'QLD Apr 2021'!AQ9,($C$5*E15/'QLD Apr 2021'!AQ9*'QLD Apr 2021'!W9/100)*'QLD Apr 2021'!AQ9))</f>
        <v>1260</v>
      </c>
      <c r="H15" s="98">
        <f>IF(AND('QLD Apr 2021'!L9&gt;0,'QLD Apr 2021'!M9&gt;0),IF($C$5*E15/'QLD Apr 2021'!AQ9&lt;'QLD Apr 2021'!L9,0,IF(($C$5*E15/'QLD Apr 2021'!AQ9-'QLD Apr 2021'!L9)&lt;=('QLD Apr 2021'!M9+'QLD Apr 2021'!L9),((($C$5*E15/'QLD Apr 2021'!AQ9-'QLD Apr 2021'!L9)*'QLD Apr 2021'!X9/100))*'QLD Apr 2021'!AQ9,((('QLD Apr 2021'!M9)*'QLD Apr 2021'!X9/100)*'QLD Apr 2021'!AQ9))),0)</f>
        <v>441.63636363636374</v>
      </c>
      <c r="I15" s="98">
        <f>IF(AND('QLD Apr 2021'!M9&gt;0,'QLD Apr 2021'!N9&gt;0),IF($C$5*E15/'QLD Apr 2021'!AQ9&lt;('QLD Apr 2021'!L9+'QLD Apr 2021'!M9),0,IF(($C$5*E15/'QLD Apr 2021'!AQ9-'QLD Apr 2021'!L9+'QLD Apr 2021'!M9)&lt;=('QLD Apr 2021'!L9+'QLD Apr 2021'!M9+'QLD Apr 2021'!N9),((($C$5*E15/'QLD Apr 2021'!AQ9-('QLD Apr 2021'!L9+'QLD Apr 2021'!M9))*'QLD Apr 2021'!Y9/100))*'QLD Apr 2021'!AQ9,('QLD Apr 2021'!N9*'QLD Apr 2021'!Y9/100)*'QLD Apr 2021'!AQ9)),0)</f>
        <v>0</v>
      </c>
      <c r="J15" s="98">
        <f>IF(AND('QLD Apr 2021'!N9&gt;0,'QLD Apr 2021'!O9&gt;0),IF($C$5*E15/'QLD Apr 2021'!AQ9&lt;('QLD Apr 2021'!L9+'QLD Apr 2021'!M9+'QLD Apr 2021'!N9),0,IF(($C$5*E15/'QLD Apr 2021'!AQ9-'QLD Apr 2021'!L9+'QLD Apr 2021'!M9+'QLD Apr 2021'!N9)&lt;=('QLD Apr 2021'!L9+'QLD Apr 2021'!M9+'QLD Apr 2021'!N9+'QLD Apr 2021'!O9),(($C$5*E15/'QLD Apr 2021'!AQ9-('QLD Apr 2021'!L9+'QLD Apr 2021'!M9+'QLD Apr 2021'!N9))*'QLD Apr 2021'!Z9/100)*'QLD Apr 2021'!AQ9,('QLD Apr 2021'!O9*'QLD Apr 2021'!Z9/100)*'QLD Apr 2021'!AQ9)),0)</f>
        <v>0</v>
      </c>
      <c r="K15" s="98">
        <f>IF(AND('QLD Apr 2021'!O9&gt;0,'QLD Apr 2021'!P9&gt;0),IF($C$5*E15/'QLD Apr 2021'!AQ9&lt;('QLD Apr 2021'!L9+'QLD Apr 2021'!M9+'QLD Apr 2021'!N9+'QLD Apr 2021'!O9),0,IF(($C$5*E15/'QLD Apr 2021'!AQ9-'QLD Apr 2021'!L9+'QLD Apr 2021'!M9+'QLD Apr 2021'!N9+'QLD Apr 2021'!O9)&lt;=('QLD Apr 2021'!L9+'QLD Apr 2021'!M9+'QLD Apr 2021'!N9+'QLD Apr 2021'!O9+'QLD Apr 2021'!P9),(($C$5*E15/'QLD Apr 2021'!AQ9-('QLD Apr 2021'!L9+'QLD Apr 2021'!M9+'QLD Apr 2021'!N9+'QLD Apr 2021'!O9))*'QLD Apr 2021'!AA9/100)*'QLD Apr 2021'!AQ9,('QLD Apr 2021'!P9*'QLD Apr 2021'!AA9/100)*'QLD Apr 2021'!AQ9)),0)</f>
        <v>0</v>
      </c>
      <c r="L15" s="98">
        <f>IF(AND('QLD Apr 2021'!P9&gt;0,'QLD Apr 2021'!O9&gt;0),IF(($C$5*E15/'QLD Apr 2021'!AQ9&lt;SUM('QLD Apr 2021'!L9:P9)),(0),($C$5*E15/'QLD Apr 2021'!AQ9-SUM('QLD Apr 2021'!L9:P9))*'QLD Apr 2021'!AB9/100)* 'QLD Apr 2021'!AQ9,IF(AND('QLD Apr 2021'!O9&gt;0,'QLD Apr 2021'!P9=""),IF(($C$5*E15/'QLD Apr 2021'!AQ9&lt; SUM('QLD Apr 2021'!L9:O9)),(0),($C$5*E15/'QLD Apr 2021'!AQ9-SUM('QLD Apr 2021'!L9:O9))*'QLD Apr 2021'!AA9/100)* 'QLD Apr 2021'!AQ9,IF(AND('QLD Apr 2021'!N9&gt;0,'QLD Apr 2021'!O9=""),IF(($C$5*E15/'QLD Apr 2021'!AQ9&lt; SUM('QLD Apr 2021'!L9:N9)),(0),($C$5*E15/'QLD Apr 2021'!AQ9-SUM('QLD Apr 2021'!L9:N9))*'QLD Apr 2021'!Z9/100)* 'QLD Apr 2021'!AQ9,IF(AND('QLD Apr 2021'!M9&gt;0,'QLD Apr 2021'!N9=""),IF(($C$5*E15/'QLD Apr 2021'!AQ9&lt;'QLD Apr 2021'!M9+'QLD Apr 2021'!L9),(0),(($C$5*E15/'QLD Apr 2021'!AQ9-('QLD Apr 2021'!M9+'QLD Apr 2021'!L9))*'QLD Apr 2021'!Y9/100))*'QLD Apr 2021'!AQ9,IF(AND('QLD Apr 2021'!L9&gt;0,'QLD Apr 2021'!M9=""&gt;0),IF(($C$5*E15/'QLD Apr 2021'!AQ9&lt;'QLD Apr 2021'!L9),(0),($C$5*E15/'QLD Apr 2021'!AQ9-'QLD Apr 2021'!L9)*'QLD Apr 2021'!X9/100)*'QLD Apr 2021'!AQ9,0)))))</f>
        <v>0</v>
      </c>
      <c r="M15" s="98">
        <f>IF('QLD Apr 2021'!K9="",($C$5*F15/'QLD Apr 2021'!AR9*'QLD Apr 2021'!AC9/100)*'QLD Apr 2021'!AR9,IF($C$5*F15/'QLD Apr 2021'!AR9&gt;='QLD Apr 2021'!L9,('QLD Apr 2021'!L9*'QLD Apr 2021'!AC9/100)*'QLD Apr 2021'!AR9,($C$5*F15/'QLD Apr 2021'!AR9*'QLD Apr 2021'!AC9/100)*'QLD Apr 2021'!AR9))</f>
        <v>1260</v>
      </c>
      <c r="N15" s="98">
        <f>IF(AND('QLD Apr 2021'!L9&gt;0,'QLD Apr 2021'!M9&gt;0),IF($C$5*F15/'QLD Apr 2021'!AR9&lt;'QLD Apr 2021'!L9,0,IF(($C$5*F15/'QLD Apr 2021'!AR9-'QLD Apr 2021'!L9)&lt;=('QLD Apr 2021'!M9+'QLD Apr 2021'!L9),((($C$5*F15/'QLD Apr 2021'!AR9-'QLD Apr 2021'!L9)*'QLD Apr 2021'!AD9/100))*'QLD Apr 2021'!AR9,((('QLD Apr 2021'!M9)*'QLD Apr 2021'!AD9/100)*'QLD Apr 2021'!AR9))),0)</f>
        <v>441.63636363636374</v>
      </c>
      <c r="O15" s="98">
        <f>IF(AND('QLD Apr 2021'!M9&gt;0,'QLD Apr 2021'!N9&gt;0),IF($C$5*F15/'QLD Apr 2021'!AR9&lt;('QLD Apr 2021'!L9+'QLD Apr 2021'!M9),0,IF(($C$5*F15/'QLD Apr 2021'!AR9-'QLD Apr 2021'!L9+'QLD Apr 2021'!M9)&lt;=('QLD Apr 2021'!L9+'QLD Apr 2021'!M9+'QLD Apr 2021'!N9),((($C$5*F15/'QLD Apr 2021'!AR9-('QLD Apr 2021'!L9+'QLD Apr 2021'!M9))*'QLD Apr 2021'!AE9/100))*'QLD Apr 2021'!AR9,('QLD Apr 2021'!N9*'QLD Apr 2021'!AE9/100)*'QLD Apr 2021'!AR9)),0)</f>
        <v>0</v>
      </c>
      <c r="P15" s="98">
        <f>IF(AND('QLD Apr 2021'!N9&gt;0,'QLD Apr 2021'!O9&gt;0),IF($C$5*F15/'QLD Apr 2021'!AR9&lt;('QLD Apr 2021'!L9+'QLD Apr 2021'!M9+'QLD Apr 2021'!N9),0,IF(($C$5*F15/'QLD Apr 2021'!AR9-'QLD Apr 2021'!L9+'QLD Apr 2021'!M9+'QLD Apr 2021'!N9)&lt;=('QLD Apr 2021'!L9+'QLD Apr 2021'!M9+'QLD Apr 2021'!N9+'QLD Apr 2021'!O9),(($C$5*F15/'QLD Apr 2021'!AR9-('QLD Apr 2021'!L9+'QLD Apr 2021'!M9+'QLD Apr 2021'!N9))*'QLD Apr 2021'!AF9/100)*'QLD Apr 2021'!AR9,('QLD Apr 2021'!O9*'QLD Apr 2021'!AF9/100)*'QLD Apr 2021'!AR9)),0)</f>
        <v>0</v>
      </c>
      <c r="Q15" s="98">
        <f>IF(AND('QLD Apr 2021'!P9&gt;0,'QLD Apr 2021'!P9&gt;0),IF($C$5*F15/'QLD Apr 2021'!AR9&lt;('QLD Apr 2021'!L9+'QLD Apr 2021'!M9+'QLD Apr 2021'!N9+'QLD Apr 2021'!O9),0,IF(($C$5*F15/'QLD Apr 2021'!AR9-'QLD Apr 2021'!L9+'QLD Apr 2021'!M9+'QLD Apr 2021'!N9+'QLD Apr 2021'!O9)&lt;=('QLD Apr 2021'!L9+'QLD Apr 2021'!M9+'QLD Apr 2021'!N9+'QLD Apr 2021'!O9+'QLD Apr 2021'!P9),(($C$5*F15/'QLD Apr 2021'!AR9-('QLD Apr 2021'!L9+'QLD Apr 2021'!M9+'QLD Apr 2021'!N9+'QLD Apr 2021'!O9))*'QLD Apr 2021'!AG9/100)*'QLD Apr 2021'!AR9,('QLD Apr 2021'!P9*'QLD Apr 2021'!AG9/100)*'QLD Apr 2021'!AR9)),0)</f>
        <v>0</v>
      </c>
      <c r="R15" s="98">
        <f>IF(AND('QLD Apr 2021'!P9&gt;0,'QLD Apr 2021'!O9&gt;0),IF(($C$5*F15/'QLD Apr 2021'!AR9&lt;SUM('QLD Apr 2021'!L9:P9)),(0),($C$5*F15/'QLD Apr 2021'!AR9-SUM('QLD Apr 2021'!L9:P9))*'QLD Apr 2021'!AB9/100)* 'QLD Apr 2021'!AR9,IF(AND('QLD Apr 2021'!O9&gt;0,'QLD Apr 2021'!P9=""),IF(($C$5*F15/'QLD Apr 2021'!AR9&lt; SUM('QLD Apr 2021'!L9:O9)),(0),($C$5*F15/'QLD Apr 2021'!AR9-SUM('QLD Apr 2021'!L9:O9))*'QLD Apr 2021'!AG9/100)* 'QLD Apr 2021'!AR9,IF(AND('QLD Apr 2021'!N9&gt;0,'QLD Apr 2021'!O9=""),IF(($C$5*F15/'QLD Apr 2021'!AR9&lt; SUM('QLD Apr 2021'!L9:N9)),(0),($C$5*F15/'QLD Apr 2021'!AR9-SUM('QLD Apr 2021'!L9:N9))*'QLD Apr 2021'!AF9/100)* 'QLD Apr 2021'!AR9,IF(AND('QLD Apr 2021'!M9&gt;0,'QLD Apr 2021'!N9=""),IF(($C$5*F15/'QLD Apr 2021'!AR9&lt;'QLD Apr 2021'!M9+'QLD Apr 2021'!L9),(0),(($C$5*F15/'QLD Apr 2021'!AR9-('QLD Apr 2021'!M9+'QLD Apr 2021'!L9))*'QLD Apr 2021'!AE9/100))*'QLD Apr 2021'!AR9,IF(AND('QLD Apr 2021'!L9&gt;0,'QLD Apr 2021'!M9=""&gt;0),IF(($C$5*F15/'QLD Apr 2021'!AR9&lt;'QLD Apr 2021'!L9),(0),($C$5*F15/'QLD Apr 2021'!AR9-'QLD Apr 2021'!L9)*'QLD Apr 2021'!AD9/100)*'QLD Apr 2021'!AR9,0)))))</f>
        <v>0</v>
      </c>
      <c r="S15" s="175">
        <f t="shared" si="4"/>
        <v>3403.2727272727279</v>
      </c>
      <c r="T15" s="192">
        <f t="shared" si="5"/>
        <v>3658.7727272727279</v>
      </c>
      <c r="U15" s="101">
        <f t="shared" si="6"/>
        <v>4024.650000000001</v>
      </c>
      <c r="V15" s="102">
        <f>'QLD Apr 2021'!AT9</f>
        <v>0</v>
      </c>
      <c r="W15" s="102">
        <f>'QLD Apr 2021'!AU9</f>
        <v>0</v>
      </c>
      <c r="X15" s="102">
        <f>'QLD Apr 2021'!AV9</f>
        <v>0</v>
      </c>
      <c r="Y15" s="102">
        <f>'QLD Apr 2021'!AW9</f>
        <v>0</v>
      </c>
      <c r="Z15" s="197" t="str">
        <f t="shared" si="7"/>
        <v>No discount</v>
      </c>
      <c r="AA15" s="197" t="str">
        <f t="shared" si="8"/>
        <v>Inclusive</v>
      </c>
      <c r="AB15" s="192">
        <f t="shared" si="0"/>
        <v>3658.7727272727279</v>
      </c>
      <c r="AC15" s="192">
        <f t="shared" si="1"/>
        <v>3658.7727272727279</v>
      </c>
      <c r="AD15" s="101">
        <f t="shared" si="2"/>
        <v>4024.650000000001</v>
      </c>
      <c r="AE15" s="101">
        <f t="shared" si="2"/>
        <v>4024.650000000001</v>
      </c>
      <c r="AF15" s="239">
        <f>'QLD Apr 2021'!BF9</f>
        <v>0</v>
      </c>
      <c r="AG15" s="104" t="str">
        <f>'QLD Apr 2021'!BG9</f>
        <v>n</v>
      </c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</row>
    <row r="16" spans="1:48" ht="20" customHeight="1" x14ac:dyDescent="0.2">
      <c r="A16" s="319"/>
      <c r="B16" s="179" t="str">
        <f>'QLD Apr 2021'!F10</f>
        <v>Covau</v>
      </c>
      <c r="C16" s="211" t="str">
        <f>'QLD Apr 2021'!G10</f>
        <v>Freedom</v>
      </c>
      <c r="D16" s="98">
        <f>365*'QLD Apr 2021'!H10/100</f>
        <v>255.5</v>
      </c>
      <c r="E16" s="188">
        <f>IF('QLD Apr 2021'!AQ10=3,0.5,IF('QLD Apr 2021'!AQ10=2,0.33,0))</f>
        <v>0.5</v>
      </c>
      <c r="F16" s="188">
        <f t="shared" si="3"/>
        <v>0.5</v>
      </c>
      <c r="G16" s="98">
        <f>IF('QLD Apr 2021'!K10="",($C$5*E16/'QLD Apr 2021'!AQ10*'QLD Apr 2021'!W10/100)*'QLD Apr 2021'!AQ10,IF($C$5*E16/'QLD Apr 2021'!AQ10&gt;='QLD Apr 2021'!L10,('QLD Apr 2021'!L10*'QLD Apr 2021'!W10/100)*'QLD Apr 2021'!AQ10,($C$5*E16/'QLD Apr 2021'!AQ10*'QLD Apr 2021'!W10/100)*'QLD Apr 2021'!AQ10))</f>
        <v>1489.090909090909</v>
      </c>
      <c r="H16" s="98">
        <f>IF(AND('QLD Apr 2021'!L10&gt;0,'QLD Apr 2021'!M10&gt;0),IF($C$5*E16/'QLD Apr 2021'!AQ10&lt;'QLD Apr 2021'!L10,0,IF(($C$5*E16/'QLD Apr 2021'!AQ10-'QLD Apr 2021'!L10)&lt;=('QLD Apr 2021'!M10+'QLD Apr 2021'!L10),((($C$5*E16/'QLD Apr 2021'!AQ10-'QLD Apr 2021'!L10)*'QLD Apr 2021'!X10/100))*'QLD Apr 2021'!AQ10,((('QLD Apr 2021'!M10)*'QLD Apr 2021'!X10/100)*'QLD Apr 2021'!AQ10))),0)</f>
        <v>537.09090909090924</v>
      </c>
      <c r="I16" s="98">
        <f>IF(AND('QLD Apr 2021'!M10&gt;0,'QLD Apr 2021'!N10&gt;0),IF($C$5*E16/'QLD Apr 2021'!AQ10&lt;('QLD Apr 2021'!L10+'QLD Apr 2021'!M10),0,IF(($C$5*E16/'QLD Apr 2021'!AQ10-'QLD Apr 2021'!L10+'QLD Apr 2021'!M10)&lt;=('QLD Apr 2021'!L10+'QLD Apr 2021'!M10+'QLD Apr 2021'!N10),((($C$5*E16/'QLD Apr 2021'!AQ10-('QLD Apr 2021'!L10+'QLD Apr 2021'!M10))*'QLD Apr 2021'!Y10/100))*'QLD Apr 2021'!AQ10,('QLD Apr 2021'!N10*'QLD Apr 2021'!Y10/100)*'QLD Apr 2021'!AQ10)),0)</f>
        <v>0</v>
      </c>
      <c r="J16" s="98">
        <f>IF(AND('QLD Apr 2021'!N10&gt;0,'QLD Apr 2021'!O10&gt;0),IF($C$5*E16/'QLD Apr 2021'!AQ10&lt;('QLD Apr 2021'!L10+'QLD Apr 2021'!M10+'QLD Apr 2021'!N10),0,IF(($C$5*E16/'QLD Apr 2021'!AQ10-'QLD Apr 2021'!L10+'QLD Apr 2021'!M10+'QLD Apr 2021'!N10)&lt;=('QLD Apr 2021'!L10+'QLD Apr 2021'!M10+'QLD Apr 2021'!N10+'QLD Apr 2021'!O10),(($C$5*E16/'QLD Apr 2021'!AQ10-('QLD Apr 2021'!L10+'QLD Apr 2021'!M10+'QLD Apr 2021'!N10))*'QLD Apr 2021'!Z10/100)*'QLD Apr 2021'!AQ10,('QLD Apr 2021'!O10*'QLD Apr 2021'!Z10/100)*'QLD Apr 2021'!AQ10)),0)</f>
        <v>0</v>
      </c>
      <c r="K16" s="98">
        <f>IF(AND('QLD Apr 2021'!O10&gt;0,'QLD Apr 2021'!P10&gt;0),IF($C$5*E16/'QLD Apr 2021'!AQ10&lt;('QLD Apr 2021'!L10+'QLD Apr 2021'!M10+'QLD Apr 2021'!N10+'QLD Apr 2021'!O10),0,IF(($C$5*E16/'QLD Apr 2021'!AQ10-'QLD Apr 2021'!L10+'QLD Apr 2021'!M10+'QLD Apr 2021'!N10+'QLD Apr 2021'!O10)&lt;=('QLD Apr 2021'!L10+'QLD Apr 2021'!M10+'QLD Apr 2021'!N10+'QLD Apr 2021'!O10+'QLD Apr 2021'!P10),(($C$5*E16/'QLD Apr 2021'!AQ10-('QLD Apr 2021'!L10+'QLD Apr 2021'!M10+'QLD Apr 2021'!N10+'QLD Apr 2021'!O10))*'QLD Apr 2021'!AA10/100)*'QLD Apr 2021'!AQ10,('QLD Apr 2021'!P10*'QLD Apr 2021'!AA10/100)*'QLD Apr 2021'!AQ10)),0)</f>
        <v>0</v>
      </c>
      <c r="L16" s="98">
        <f>IF(AND('QLD Apr 2021'!P10&gt;0,'QLD Apr 2021'!O10&gt;0),IF(($C$5*E16/'QLD Apr 2021'!AQ10&lt;SUM('QLD Apr 2021'!L10:P10)),(0),($C$5*E16/'QLD Apr 2021'!AQ10-SUM('QLD Apr 2021'!L10:P10))*'QLD Apr 2021'!AB10/100)* 'QLD Apr 2021'!AQ10,IF(AND('QLD Apr 2021'!O10&gt;0,'QLD Apr 2021'!P10=""),IF(($C$5*E16/'QLD Apr 2021'!AQ10&lt; SUM('QLD Apr 2021'!L10:O10)),(0),($C$5*E16/'QLD Apr 2021'!AQ10-SUM('QLD Apr 2021'!L10:O10))*'QLD Apr 2021'!AA10/100)* 'QLD Apr 2021'!AQ10,IF(AND('QLD Apr 2021'!N10&gt;0,'QLD Apr 2021'!O10=""),IF(($C$5*E16/'QLD Apr 2021'!AQ10&lt; SUM('QLD Apr 2021'!L10:N10)),(0),($C$5*E16/'QLD Apr 2021'!AQ10-SUM('QLD Apr 2021'!L10:N10))*'QLD Apr 2021'!Z10/100)* 'QLD Apr 2021'!AQ10,IF(AND('QLD Apr 2021'!M10&gt;0,'QLD Apr 2021'!N10=""),IF(($C$5*E16/'QLD Apr 2021'!AQ10&lt;'QLD Apr 2021'!M10+'QLD Apr 2021'!L10),(0),(($C$5*E16/'QLD Apr 2021'!AQ10-('QLD Apr 2021'!M10+'QLD Apr 2021'!L10))*'QLD Apr 2021'!Y10/100))*'QLD Apr 2021'!AQ10,IF(AND('QLD Apr 2021'!L10&gt;0,'QLD Apr 2021'!M10=""&gt;0),IF(($C$5*E16/'QLD Apr 2021'!AQ10&lt;'QLD Apr 2021'!L10),(0),($C$5*E16/'QLD Apr 2021'!AQ10-'QLD Apr 2021'!L10)*'QLD Apr 2021'!X10/100)*'QLD Apr 2021'!AQ10,0)))))</f>
        <v>0</v>
      </c>
      <c r="M16" s="98">
        <f>IF('QLD Apr 2021'!K10="",($C$5*F16/'QLD Apr 2021'!AR10*'QLD Apr 2021'!AC10/100)*'QLD Apr 2021'!AR10,IF($C$5*F16/'QLD Apr 2021'!AR10&gt;='QLD Apr 2021'!L10,('QLD Apr 2021'!L10*'QLD Apr 2021'!AC10/100)*'QLD Apr 2021'!AR10,($C$5*F16/'QLD Apr 2021'!AR10*'QLD Apr 2021'!AC10/100)*'QLD Apr 2021'!AR10))</f>
        <v>1489.090909090909</v>
      </c>
      <c r="N16" s="98">
        <f>IF(AND('QLD Apr 2021'!L10&gt;0,'QLD Apr 2021'!M10&gt;0),IF($C$5*F16/'QLD Apr 2021'!AR10&lt;'QLD Apr 2021'!L10,0,IF(($C$5*F16/'QLD Apr 2021'!AR10-'QLD Apr 2021'!L10)&lt;=('QLD Apr 2021'!M10+'QLD Apr 2021'!L10),((($C$5*F16/'QLD Apr 2021'!AR10-'QLD Apr 2021'!L10)*'QLD Apr 2021'!AD10/100))*'QLD Apr 2021'!AR10,((('QLD Apr 2021'!M10)*'QLD Apr 2021'!AD10/100)*'QLD Apr 2021'!AR10))),0)</f>
        <v>537.09090909090924</v>
      </c>
      <c r="O16" s="98">
        <f>IF(AND('QLD Apr 2021'!M10&gt;0,'QLD Apr 2021'!N10&gt;0),IF($C$5*F16/'QLD Apr 2021'!AR10&lt;('QLD Apr 2021'!L10+'QLD Apr 2021'!M10),0,IF(($C$5*F16/'QLD Apr 2021'!AR10-'QLD Apr 2021'!L10+'QLD Apr 2021'!M10)&lt;=('QLD Apr 2021'!L10+'QLD Apr 2021'!M10+'QLD Apr 2021'!N10),((($C$5*F16/'QLD Apr 2021'!AR10-('QLD Apr 2021'!L10+'QLD Apr 2021'!M10))*'QLD Apr 2021'!AE10/100))*'QLD Apr 2021'!AR10,('QLD Apr 2021'!N10*'QLD Apr 2021'!AE10/100)*'QLD Apr 2021'!AR10)),0)</f>
        <v>0</v>
      </c>
      <c r="P16" s="98">
        <f>IF(AND('QLD Apr 2021'!N10&gt;0,'QLD Apr 2021'!O10&gt;0),IF($C$5*F16/'QLD Apr 2021'!AR10&lt;('QLD Apr 2021'!L10+'QLD Apr 2021'!M10+'QLD Apr 2021'!N10),0,IF(($C$5*F16/'QLD Apr 2021'!AR10-'QLD Apr 2021'!L10+'QLD Apr 2021'!M10+'QLD Apr 2021'!N10)&lt;=('QLD Apr 2021'!L10+'QLD Apr 2021'!M10+'QLD Apr 2021'!N10+'QLD Apr 2021'!O10),(($C$5*F16/'QLD Apr 2021'!AR10-('QLD Apr 2021'!L10+'QLD Apr 2021'!M10+'QLD Apr 2021'!N10))*'QLD Apr 2021'!AF10/100)*'QLD Apr 2021'!AR10,('QLD Apr 2021'!O10*'QLD Apr 2021'!AF10/100)*'QLD Apr 2021'!AR10)),0)</f>
        <v>0</v>
      </c>
      <c r="Q16" s="98">
        <f>IF(AND('QLD Apr 2021'!P10&gt;0,'QLD Apr 2021'!P10&gt;0),IF($C$5*F16/'QLD Apr 2021'!AR10&lt;('QLD Apr 2021'!L10+'QLD Apr 2021'!M10+'QLD Apr 2021'!N10+'QLD Apr 2021'!O10),0,IF(($C$5*F16/'QLD Apr 2021'!AR10-'QLD Apr 2021'!L10+'QLD Apr 2021'!M10+'QLD Apr 2021'!N10+'QLD Apr 2021'!O10)&lt;=('QLD Apr 2021'!L10+'QLD Apr 2021'!M10+'QLD Apr 2021'!N10+'QLD Apr 2021'!O10+'QLD Apr 2021'!P10),(($C$5*F16/'QLD Apr 2021'!AR10-('QLD Apr 2021'!L10+'QLD Apr 2021'!M10+'QLD Apr 2021'!N10+'QLD Apr 2021'!O10))*'QLD Apr 2021'!AG10/100)*'QLD Apr 2021'!AR10,('QLD Apr 2021'!P10*'QLD Apr 2021'!AG10/100)*'QLD Apr 2021'!AR10)),0)</f>
        <v>0</v>
      </c>
      <c r="R16" s="98">
        <f>IF(AND('QLD Apr 2021'!P10&gt;0,'QLD Apr 2021'!O10&gt;0),IF(($C$5*F16/'QLD Apr 2021'!AR10&lt;SUM('QLD Apr 2021'!L10:P10)),(0),($C$5*F16/'QLD Apr 2021'!AR10-SUM('QLD Apr 2021'!L10:P10))*'QLD Apr 2021'!AB10/100)* 'QLD Apr 2021'!AR10,IF(AND('QLD Apr 2021'!O10&gt;0,'QLD Apr 2021'!P10=""),IF(($C$5*F16/'QLD Apr 2021'!AR10&lt; SUM('QLD Apr 2021'!L10:O10)),(0),($C$5*F16/'QLD Apr 2021'!AR10-SUM('QLD Apr 2021'!L10:O10))*'QLD Apr 2021'!AG10/100)* 'QLD Apr 2021'!AR10,IF(AND('QLD Apr 2021'!N10&gt;0,'QLD Apr 2021'!O10=""),IF(($C$5*F16/'QLD Apr 2021'!AR10&lt; SUM('QLD Apr 2021'!L10:N10)),(0),($C$5*F16/'QLD Apr 2021'!AR10-SUM('QLD Apr 2021'!L10:N10))*'QLD Apr 2021'!AF10/100)* 'QLD Apr 2021'!AR10,IF(AND('QLD Apr 2021'!M10&gt;0,'QLD Apr 2021'!N10=""),IF(($C$5*F16/'QLD Apr 2021'!AR10&lt;'QLD Apr 2021'!M10+'QLD Apr 2021'!L10),(0),(($C$5*F16/'QLD Apr 2021'!AR10-('QLD Apr 2021'!M10+'QLD Apr 2021'!L10))*'QLD Apr 2021'!AE10/100))*'QLD Apr 2021'!AR10,IF(AND('QLD Apr 2021'!L10&gt;0,'QLD Apr 2021'!M10=""&gt;0),IF(($C$5*F16/'QLD Apr 2021'!AR10&lt;'QLD Apr 2021'!L10),(0),($C$5*F16/'QLD Apr 2021'!AR10-'QLD Apr 2021'!L10)*'QLD Apr 2021'!AD10/100)*'QLD Apr 2021'!AR10,0)))))</f>
        <v>0</v>
      </c>
      <c r="S16" s="175">
        <f t="shared" ref="S16" si="11">SUM(G16:R16)</f>
        <v>4052.363636363636</v>
      </c>
      <c r="T16" s="192">
        <f t="shared" si="5"/>
        <v>4307.863636363636</v>
      </c>
      <c r="U16" s="101">
        <f t="shared" si="6"/>
        <v>4738.6499999999996</v>
      </c>
      <c r="V16" s="102">
        <f>'QLD Apr 2021'!AT10</f>
        <v>0</v>
      </c>
      <c r="W16" s="102">
        <f>'QLD Apr 2021'!AU10</f>
        <v>15</v>
      </c>
      <c r="X16" s="102">
        <f>'QLD Apr 2021'!AV10</f>
        <v>0</v>
      </c>
      <c r="Y16" s="102">
        <f>'QLD Apr 2021'!AW10</f>
        <v>0</v>
      </c>
      <c r="Z16" s="197" t="str">
        <f t="shared" si="7"/>
        <v>Guaranteed off usage</v>
      </c>
      <c r="AA16" s="197" t="str">
        <f t="shared" si="8"/>
        <v>Exclusive</v>
      </c>
      <c r="AB16" s="192">
        <f t="shared" si="0"/>
        <v>3700.0090909090904</v>
      </c>
      <c r="AC16" s="192">
        <f t="shared" si="1"/>
        <v>3700.0090909090904</v>
      </c>
      <c r="AD16" s="101">
        <f t="shared" si="2"/>
        <v>4070.0099999999998</v>
      </c>
      <c r="AE16" s="101">
        <f t="shared" si="2"/>
        <v>4070.0099999999998</v>
      </c>
      <c r="AF16" s="239">
        <f>'QLD Apr 2021'!BF10</f>
        <v>0</v>
      </c>
      <c r="AG16" s="104" t="str">
        <f>'QLD Apr 2021'!BG10</f>
        <v>n</v>
      </c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</row>
    <row r="17" spans="1:48" ht="20" customHeight="1" thickBot="1" x14ac:dyDescent="0.25">
      <c r="A17" s="320"/>
      <c r="B17" s="180" t="str">
        <f>'QLD Apr 2021'!F11</f>
        <v>Alinta Energy</v>
      </c>
      <c r="C17" s="212" t="str">
        <f>'QLD Apr 2021'!G11</f>
        <v>Business Deal</v>
      </c>
      <c r="D17" s="106">
        <f>365*'QLD Apr 2021'!H11/100</f>
        <v>237.25</v>
      </c>
      <c r="E17" s="189">
        <f>IF('QLD Apr 2021'!AQ11=3,0.5,IF('QLD Apr 2021'!AQ11=2,0.33,0))</f>
        <v>0.5</v>
      </c>
      <c r="F17" s="189">
        <f t="shared" si="3"/>
        <v>0.5</v>
      </c>
      <c r="G17" s="106">
        <f>IF('QLD Apr 2021'!K11="",($C$5*E17/'QLD Apr 2021'!AQ11*'QLD Apr 2021'!W11/100)*'QLD Apr 2021'!AQ11,IF($C$5*E17/'QLD Apr 2021'!AQ11&gt;='QLD Apr 2021'!L11,('QLD Apr 2021'!L11*'QLD Apr 2021'!W11/100)*'QLD Apr 2021'!AQ11,($C$5*E17/'QLD Apr 2021'!AQ11*'QLD Apr 2021'!W11/100)*'QLD Apr 2021'!AQ11))</f>
        <v>1148.4000000000001</v>
      </c>
      <c r="H17" s="106">
        <f>IF(AND('QLD Apr 2021'!L11&gt;0,'QLD Apr 2021'!M11&gt;0),IF($C$5*E17/'QLD Apr 2021'!AQ11&lt;'QLD Apr 2021'!L11,0,IF(($C$5*E17/'QLD Apr 2021'!AQ11-'QLD Apr 2021'!L11)&lt;=('QLD Apr 2021'!M11+'QLD Apr 2021'!L11),((($C$5*E17/'QLD Apr 2021'!AQ11-'QLD Apr 2021'!L11)*'QLD Apr 2021'!X11/100))*'QLD Apr 2021'!AQ11,((('QLD Apr 2021'!M11)*'QLD Apr 2021'!X11/100)*'QLD Apr 2021'!AQ11))),0)</f>
        <v>446.60000000000014</v>
      </c>
      <c r="I17" s="106">
        <f>IF(AND('QLD Apr 2021'!M11&gt;0,'QLD Apr 2021'!N11&gt;0),IF($C$5*E17/'QLD Apr 2021'!AQ11&lt;('QLD Apr 2021'!L11+'QLD Apr 2021'!M11),0,IF(($C$5*E17/'QLD Apr 2021'!AQ11-'QLD Apr 2021'!L11+'QLD Apr 2021'!M11)&lt;=('QLD Apr 2021'!L11+'QLD Apr 2021'!M11+'QLD Apr 2021'!N11),((($C$5*E17/'QLD Apr 2021'!AQ11-('QLD Apr 2021'!L11+'QLD Apr 2021'!M11))*'QLD Apr 2021'!Y11/100))*'QLD Apr 2021'!AQ11,('QLD Apr 2021'!N11*'QLD Apr 2021'!Y11/100)*'QLD Apr 2021'!AQ11)),0)</f>
        <v>0</v>
      </c>
      <c r="J17" s="106">
        <f>IF(AND('QLD Apr 2021'!N11&gt;0,'QLD Apr 2021'!O11&gt;0),IF($C$5*E17/'QLD Apr 2021'!AQ11&lt;('QLD Apr 2021'!L11+'QLD Apr 2021'!M11+'QLD Apr 2021'!N11),0,IF(($C$5*E17/'QLD Apr 2021'!AQ11-'QLD Apr 2021'!L11+'QLD Apr 2021'!M11+'QLD Apr 2021'!N11)&lt;=('QLD Apr 2021'!L11+'QLD Apr 2021'!M11+'QLD Apr 2021'!N11+'QLD Apr 2021'!O11),(($C$5*E17/'QLD Apr 2021'!AQ11-('QLD Apr 2021'!L11+'QLD Apr 2021'!M11+'QLD Apr 2021'!N11))*'QLD Apr 2021'!Z11/100)*'QLD Apr 2021'!AQ11,('QLD Apr 2021'!O11*'QLD Apr 2021'!Z11/100)*'QLD Apr 2021'!AQ11)),0)</f>
        <v>0</v>
      </c>
      <c r="K17" s="106">
        <f>IF(AND('QLD Apr 2021'!O11&gt;0,'QLD Apr 2021'!P11&gt;0),IF($C$5*E17/'QLD Apr 2021'!AQ11&lt;('QLD Apr 2021'!L11+'QLD Apr 2021'!M11+'QLD Apr 2021'!N11+'QLD Apr 2021'!O11),0,IF(($C$5*E17/'QLD Apr 2021'!AQ11-'QLD Apr 2021'!L11+'QLD Apr 2021'!M11+'QLD Apr 2021'!N11+'QLD Apr 2021'!O11)&lt;=('QLD Apr 2021'!L11+'QLD Apr 2021'!M11+'QLD Apr 2021'!N11+'QLD Apr 2021'!O11+'QLD Apr 2021'!P11),(($C$5*E17/'QLD Apr 2021'!AQ11-('QLD Apr 2021'!L11+'QLD Apr 2021'!M11+'QLD Apr 2021'!N11+'QLD Apr 2021'!O11))*'QLD Apr 2021'!AA11/100)*'QLD Apr 2021'!AQ11,('QLD Apr 2021'!P11*'QLD Apr 2021'!AA11/100)*'QLD Apr 2021'!AQ11)),0)</f>
        <v>0</v>
      </c>
      <c r="L17" s="106">
        <f>IF(AND('QLD Apr 2021'!P11&gt;0,'QLD Apr 2021'!O11&gt;0),IF(($C$5*E17/'QLD Apr 2021'!AQ11&lt;SUM('QLD Apr 2021'!L11:P11)),(0),($C$5*E17/'QLD Apr 2021'!AQ11-SUM('QLD Apr 2021'!L11:P11))*'QLD Apr 2021'!AB11/100)* 'QLD Apr 2021'!AQ11,IF(AND('QLD Apr 2021'!O11&gt;0,'QLD Apr 2021'!P11=""),IF(($C$5*E17/'QLD Apr 2021'!AQ11&lt; SUM('QLD Apr 2021'!L11:O11)),(0),($C$5*E17/'QLD Apr 2021'!AQ11-SUM('QLD Apr 2021'!L11:O11))*'QLD Apr 2021'!AA11/100)* 'QLD Apr 2021'!AQ11,IF(AND('QLD Apr 2021'!N11&gt;0,'QLD Apr 2021'!O11=""),IF(($C$5*E17/'QLD Apr 2021'!AQ11&lt; SUM('QLD Apr 2021'!L11:N11)),(0),($C$5*E17/'QLD Apr 2021'!AQ11-SUM('QLD Apr 2021'!L11:N11))*'QLD Apr 2021'!Z11/100)* 'QLD Apr 2021'!AQ11,IF(AND('QLD Apr 2021'!M11&gt;0,'QLD Apr 2021'!N11=""),IF(($C$5*E17/'QLD Apr 2021'!AQ11&lt;'QLD Apr 2021'!M11+'QLD Apr 2021'!L11),(0),(($C$5*E17/'QLD Apr 2021'!AQ11-('QLD Apr 2021'!M11+'QLD Apr 2021'!L11))*'QLD Apr 2021'!Y11/100))*'QLD Apr 2021'!AQ11,IF(AND('QLD Apr 2021'!L11&gt;0,'QLD Apr 2021'!M11=""&gt;0),IF(($C$5*E17/'QLD Apr 2021'!AQ11&lt;'QLD Apr 2021'!L11),(0),($C$5*E17/'QLD Apr 2021'!AQ11-'QLD Apr 2021'!L11)*'QLD Apr 2021'!X11/100)*'QLD Apr 2021'!AQ11,0)))))</f>
        <v>0</v>
      </c>
      <c r="M17" s="106">
        <f>IF('QLD Apr 2021'!K11="",($C$5*F17/'QLD Apr 2021'!AR11*'QLD Apr 2021'!AC11/100)*'QLD Apr 2021'!AR11,IF($C$5*F17/'QLD Apr 2021'!AR11&gt;='QLD Apr 2021'!L11,('QLD Apr 2021'!L11*'QLD Apr 2021'!AC11/100)*'QLD Apr 2021'!AR11,($C$5*F17/'QLD Apr 2021'!AR11*'QLD Apr 2021'!AC11/100)*'QLD Apr 2021'!AR11))</f>
        <v>1148.4000000000001</v>
      </c>
      <c r="N17" s="106">
        <f>IF(AND('QLD Apr 2021'!L11&gt;0,'QLD Apr 2021'!M11&gt;0),IF($C$5*F17/'QLD Apr 2021'!AR11&lt;'QLD Apr 2021'!L11,0,IF(($C$5*F17/'QLD Apr 2021'!AR11-'QLD Apr 2021'!L11)&lt;=('QLD Apr 2021'!M11+'QLD Apr 2021'!L11),((($C$5*F17/'QLD Apr 2021'!AR11-'QLD Apr 2021'!L11)*'QLD Apr 2021'!AD11/100))*'QLD Apr 2021'!AR11,((('QLD Apr 2021'!M11)*'QLD Apr 2021'!AD11/100)*'QLD Apr 2021'!AR11))),0)</f>
        <v>446.60000000000014</v>
      </c>
      <c r="O17" s="106">
        <f>IF(AND('QLD Apr 2021'!M11&gt;0,'QLD Apr 2021'!N11&gt;0),IF($C$5*F17/'QLD Apr 2021'!AR11&lt;('QLD Apr 2021'!L11+'QLD Apr 2021'!M11),0,IF(($C$5*F17/'QLD Apr 2021'!AR11-'QLD Apr 2021'!L11+'QLD Apr 2021'!M11)&lt;=('QLD Apr 2021'!L11+'QLD Apr 2021'!M11+'QLD Apr 2021'!N11),((($C$5*F17/'QLD Apr 2021'!AR11-('QLD Apr 2021'!L11+'QLD Apr 2021'!M11))*'QLD Apr 2021'!AE11/100))*'QLD Apr 2021'!AR11,('QLD Apr 2021'!N11*'QLD Apr 2021'!AE11/100)*'QLD Apr 2021'!AR11)),0)</f>
        <v>0</v>
      </c>
      <c r="P17" s="106">
        <f>IF(AND('QLD Apr 2021'!N11&gt;0,'QLD Apr 2021'!O11&gt;0),IF($C$5*F17/'QLD Apr 2021'!AR11&lt;('QLD Apr 2021'!L11+'QLD Apr 2021'!M11+'QLD Apr 2021'!N11),0,IF(($C$5*F17/'QLD Apr 2021'!AR11-'QLD Apr 2021'!L11+'QLD Apr 2021'!M11+'QLD Apr 2021'!N11)&lt;=('QLD Apr 2021'!L11+'QLD Apr 2021'!M11+'QLD Apr 2021'!N11+'QLD Apr 2021'!O11),(($C$5*F17/'QLD Apr 2021'!AR11-('QLD Apr 2021'!L11+'QLD Apr 2021'!M11+'QLD Apr 2021'!N11))*'QLD Apr 2021'!AF11/100)*'QLD Apr 2021'!AR11,('QLD Apr 2021'!O11*'QLD Apr 2021'!AF11/100)*'QLD Apr 2021'!AR11)),0)</f>
        <v>0</v>
      </c>
      <c r="Q17" s="106">
        <f>IF(AND('QLD Apr 2021'!P11&gt;0,'QLD Apr 2021'!P11&gt;0),IF($C$5*F17/'QLD Apr 2021'!AR11&lt;('QLD Apr 2021'!L11+'QLD Apr 2021'!M11+'QLD Apr 2021'!N11+'QLD Apr 2021'!O11),0,IF(($C$5*F17/'QLD Apr 2021'!AR11-'QLD Apr 2021'!L11+'QLD Apr 2021'!M11+'QLD Apr 2021'!N11+'QLD Apr 2021'!O11)&lt;=('QLD Apr 2021'!L11+'QLD Apr 2021'!M11+'QLD Apr 2021'!N11+'QLD Apr 2021'!O11+'QLD Apr 2021'!P11),(($C$5*F17/'QLD Apr 2021'!AR11-('QLD Apr 2021'!L11+'QLD Apr 2021'!M11+'QLD Apr 2021'!N11+'QLD Apr 2021'!O11))*'QLD Apr 2021'!AG11/100)*'QLD Apr 2021'!AR11,('QLD Apr 2021'!P11*'QLD Apr 2021'!AG11/100)*'QLD Apr 2021'!AR11)),0)</f>
        <v>0</v>
      </c>
      <c r="R17" s="106">
        <f>IF(AND('QLD Apr 2021'!P11&gt;0,'QLD Apr 2021'!O11&gt;0),IF(($C$5*F17/'QLD Apr 2021'!AR11&lt;SUM('QLD Apr 2021'!L11:P11)),(0),($C$5*F17/'QLD Apr 2021'!AR11-SUM('QLD Apr 2021'!L11:P11))*'QLD Apr 2021'!AB11/100)* 'QLD Apr 2021'!AR11,IF(AND('QLD Apr 2021'!O11&gt;0,'QLD Apr 2021'!P11=""),IF(($C$5*F17/'QLD Apr 2021'!AR11&lt; SUM('QLD Apr 2021'!L11:O11)),(0),($C$5*F17/'QLD Apr 2021'!AR11-SUM('QLD Apr 2021'!L11:O11))*'QLD Apr 2021'!AG11/100)* 'QLD Apr 2021'!AR11,IF(AND('QLD Apr 2021'!N11&gt;0,'QLD Apr 2021'!O11=""),IF(($C$5*F17/'QLD Apr 2021'!AR11&lt; SUM('QLD Apr 2021'!L11:N11)),(0),($C$5*F17/'QLD Apr 2021'!AR11-SUM('QLD Apr 2021'!L11:N11))*'QLD Apr 2021'!AF11/100)* 'QLD Apr 2021'!AR11,IF(AND('QLD Apr 2021'!M11&gt;0,'QLD Apr 2021'!N11=""),IF(($C$5*F17/'QLD Apr 2021'!AR11&lt;'QLD Apr 2021'!M11+'QLD Apr 2021'!L11),(0),(($C$5*F17/'QLD Apr 2021'!AR11-('QLD Apr 2021'!M11+'QLD Apr 2021'!L11))*'QLD Apr 2021'!AE11/100))*'QLD Apr 2021'!AR11,IF(AND('QLD Apr 2021'!L11&gt;0,'QLD Apr 2021'!M11=""&gt;0),IF(($C$5*F17/'QLD Apr 2021'!AR11&lt;'QLD Apr 2021'!L11),(0),($C$5*F17/'QLD Apr 2021'!AR11-'QLD Apr 2021'!L11)*'QLD Apr 2021'!AD11/100)*'QLD Apr 2021'!AR11,0)))))</f>
        <v>0</v>
      </c>
      <c r="S17" s="176">
        <f t="shared" ref="S17" si="12">SUM(G17:R17)</f>
        <v>3190.0000000000009</v>
      </c>
      <c r="T17" s="193">
        <f t="shared" si="5"/>
        <v>3427.2500000000009</v>
      </c>
      <c r="U17" s="109">
        <f t="shared" si="6"/>
        <v>3769.9750000000013</v>
      </c>
      <c r="V17" s="110">
        <f>'QLD Apr 2021'!AT11</f>
        <v>0</v>
      </c>
      <c r="W17" s="110">
        <f>'QLD Apr 2021'!AU11</f>
        <v>0</v>
      </c>
      <c r="X17" s="110">
        <f>'QLD Apr 2021'!AV11</f>
        <v>0</v>
      </c>
      <c r="Y17" s="110">
        <f>'QLD Apr 2021'!AW11</f>
        <v>0</v>
      </c>
      <c r="Z17" s="198" t="str">
        <f t="shared" si="7"/>
        <v>No discount</v>
      </c>
      <c r="AA17" s="198" t="str">
        <f t="shared" si="8"/>
        <v>Exclusive</v>
      </c>
      <c r="AB17" s="193">
        <f t="shared" si="0"/>
        <v>3427.2500000000009</v>
      </c>
      <c r="AC17" s="193">
        <f t="shared" si="1"/>
        <v>3427.2500000000009</v>
      </c>
      <c r="AD17" s="109">
        <f t="shared" si="2"/>
        <v>3769.9750000000013</v>
      </c>
      <c r="AE17" s="109">
        <f t="shared" si="2"/>
        <v>3769.9750000000013</v>
      </c>
      <c r="AF17" s="240">
        <f>'QLD Apr 2021'!BF11</f>
        <v>0</v>
      </c>
      <c r="AG17" s="112" t="str">
        <f>'QLD Apr 2021'!BG11</f>
        <v>n</v>
      </c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</row>
    <row r="18" spans="1:48" ht="20" customHeight="1" thickTop="1" thickBot="1" x14ac:dyDescent="0.25">
      <c r="A18" s="181" t="str">
        <f>'QLD Apr 2021'!D12</f>
        <v>Envestra Northern</v>
      </c>
      <c r="B18" s="180" t="str">
        <f>'QLD Apr 2021'!F12</f>
        <v>Origin Energy</v>
      </c>
      <c r="C18" s="212" t="str">
        <f>'QLD Apr 2021'!G12</f>
        <v>Business Flexi</v>
      </c>
      <c r="D18" s="106">
        <f>365*'QLD Apr 2021'!H12/100</f>
        <v>232.27272727272725</v>
      </c>
      <c r="E18" s="189">
        <f>IF('QLD Apr 2021'!AQ12=3,0.5,IF('QLD Apr 2021'!AQ12=2,0.33,0))</f>
        <v>0.5</v>
      </c>
      <c r="F18" s="189">
        <f t="shared" si="3"/>
        <v>0.5</v>
      </c>
      <c r="G18" s="106">
        <f>IF('QLD Apr 2021'!K12="",($C$5*E18/'QLD Apr 2021'!AQ12*'QLD Apr 2021'!W12/100)*'QLD Apr 2021'!AQ12,IF($C$5*E18/'QLD Apr 2021'!AQ12&gt;='QLD Apr 2021'!L12,('QLD Apr 2021'!L12*'QLD Apr 2021'!W12/100)*'QLD Apr 2021'!AQ12,($C$5*E18/'QLD Apr 2021'!AQ12*'QLD Apr 2021'!W12/100)*'QLD Apr 2021'!AQ12))</f>
        <v>1495.6363636363635</v>
      </c>
      <c r="H18" s="106">
        <f>IF(AND('QLD Apr 2021'!L12&gt;0,'QLD Apr 2021'!M12&gt;0),IF($C$5*E18/'QLD Apr 2021'!AQ12&lt;'QLD Apr 2021'!L12,0,IF(($C$5*E18/'QLD Apr 2021'!AQ12-'QLD Apr 2021'!L12)&lt;=('QLD Apr 2021'!M12+'QLD Apr 2021'!L12),((($C$5*E18/'QLD Apr 2021'!AQ12-'QLD Apr 2021'!L12)*'QLD Apr 2021'!X12/100))*'QLD Apr 2021'!AQ12,((('QLD Apr 2021'!M12)*'QLD Apr 2021'!X12/100)*'QLD Apr 2021'!AQ12))),0)</f>
        <v>487.45454545454561</v>
      </c>
      <c r="I18" s="106">
        <f>IF(AND('QLD Apr 2021'!M12&gt;0,'QLD Apr 2021'!N12&gt;0),IF($C$5*E18/'QLD Apr 2021'!AQ12&lt;('QLD Apr 2021'!L12+'QLD Apr 2021'!M12),0,IF(($C$5*E18/'QLD Apr 2021'!AQ12-'QLD Apr 2021'!L12+'QLD Apr 2021'!M12)&lt;=('QLD Apr 2021'!L12+'QLD Apr 2021'!M12+'QLD Apr 2021'!N12),((($C$5*E18/'QLD Apr 2021'!AQ12-('QLD Apr 2021'!L12+'QLD Apr 2021'!M12))*'QLD Apr 2021'!Y12/100))*'QLD Apr 2021'!AQ12,('QLD Apr 2021'!N12*'QLD Apr 2021'!Y12/100)*'QLD Apr 2021'!AQ12)),0)</f>
        <v>0</v>
      </c>
      <c r="J18" s="106">
        <f>IF(AND('QLD Apr 2021'!N12&gt;0,'QLD Apr 2021'!O12&gt;0),IF($C$5*E18/'QLD Apr 2021'!AQ12&lt;('QLD Apr 2021'!L12+'QLD Apr 2021'!M12+'QLD Apr 2021'!N12),0,IF(($C$5*E18/'QLD Apr 2021'!AQ12-'QLD Apr 2021'!L12+'QLD Apr 2021'!M12+'QLD Apr 2021'!N12)&lt;=('QLD Apr 2021'!L12+'QLD Apr 2021'!M12+'QLD Apr 2021'!N12+'QLD Apr 2021'!O12),(($C$5*E18/'QLD Apr 2021'!AQ12-('QLD Apr 2021'!L12+'QLD Apr 2021'!M12+'QLD Apr 2021'!N12))*'QLD Apr 2021'!Z12/100)*'QLD Apr 2021'!AQ12,('QLD Apr 2021'!O12*'QLD Apr 2021'!Z12/100)*'QLD Apr 2021'!AQ12)),0)</f>
        <v>0</v>
      </c>
      <c r="K18" s="106">
        <f>IF(AND('QLD Apr 2021'!O12&gt;0,'QLD Apr 2021'!P12&gt;0),IF($C$5*E18/'QLD Apr 2021'!AQ12&lt;('QLD Apr 2021'!L12+'QLD Apr 2021'!M12+'QLD Apr 2021'!N12+'QLD Apr 2021'!O12),0,IF(($C$5*E18/'QLD Apr 2021'!AQ12-'QLD Apr 2021'!L12+'QLD Apr 2021'!M12+'QLD Apr 2021'!N12+'QLD Apr 2021'!O12)&lt;=('QLD Apr 2021'!L12+'QLD Apr 2021'!M12+'QLD Apr 2021'!N12+'QLD Apr 2021'!O12+'QLD Apr 2021'!P12),(($C$5*E18/'QLD Apr 2021'!AQ12-('QLD Apr 2021'!L12+'QLD Apr 2021'!M12+'QLD Apr 2021'!N12+'QLD Apr 2021'!O12))*'QLD Apr 2021'!AA12/100)*'QLD Apr 2021'!AQ12,('QLD Apr 2021'!P12*'QLD Apr 2021'!AA12/100)*'QLD Apr 2021'!AQ12)),0)</f>
        <v>0</v>
      </c>
      <c r="L18" s="106">
        <f>IF(AND('QLD Apr 2021'!P12&gt;0,'QLD Apr 2021'!O12&gt;0),IF(($C$5*E18/'QLD Apr 2021'!AQ12&lt;SUM('QLD Apr 2021'!L12:P12)),(0),($C$5*E18/'QLD Apr 2021'!AQ12-SUM('QLD Apr 2021'!L12:P12))*'QLD Apr 2021'!AB12/100)* 'QLD Apr 2021'!AQ12,IF(AND('QLD Apr 2021'!O12&gt;0,'QLD Apr 2021'!P12=""),IF(($C$5*E18/'QLD Apr 2021'!AQ12&lt; SUM('QLD Apr 2021'!L12:O12)),(0),($C$5*E18/'QLD Apr 2021'!AQ12-SUM('QLD Apr 2021'!L12:O12))*'QLD Apr 2021'!AA12/100)* 'QLD Apr 2021'!AQ12,IF(AND('QLD Apr 2021'!N12&gt;0,'QLD Apr 2021'!O12=""),IF(($C$5*E18/'QLD Apr 2021'!AQ12&lt; SUM('QLD Apr 2021'!L12:N12)),(0),($C$5*E18/'QLD Apr 2021'!AQ12-SUM('QLD Apr 2021'!L12:N12))*'QLD Apr 2021'!Z12/100)* 'QLD Apr 2021'!AQ12,IF(AND('QLD Apr 2021'!M12&gt;0,'QLD Apr 2021'!N12=""),IF(($C$5*E18/'QLD Apr 2021'!AQ12&lt;'QLD Apr 2021'!M12+'QLD Apr 2021'!L12),(0),(($C$5*E18/'QLD Apr 2021'!AQ12-('QLD Apr 2021'!M12+'QLD Apr 2021'!L12))*'QLD Apr 2021'!Y12/100))*'QLD Apr 2021'!AQ12,IF(AND('QLD Apr 2021'!L12&gt;0,'QLD Apr 2021'!M12=""&gt;0),IF(($C$5*E18/'QLD Apr 2021'!AQ12&lt;'QLD Apr 2021'!L12),(0),($C$5*E18/'QLD Apr 2021'!AQ12-'QLD Apr 2021'!L12)*'QLD Apr 2021'!X12/100)*'QLD Apr 2021'!AQ12,0)))))</f>
        <v>0</v>
      </c>
      <c r="M18" s="106">
        <f>IF('QLD Apr 2021'!K12="",($C$5*F18/'QLD Apr 2021'!AR12*'QLD Apr 2021'!AC12/100)*'QLD Apr 2021'!AR12,IF($C$5*F18/'QLD Apr 2021'!AR12&gt;='QLD Apr 2021'!L12,('QLD Apr 2021'!L12*'QLD Apr 2021'!AC12/100)*'QLD Apr 2021'!AR12,($C$5*F18/'QLD Apr 2021'!AR12*'QLD Apr 2021'!AC12/100)*'QLD Apr 2021'!AR12))</f>
        <v>1495.6363636363635</v>
      </c>
      <c r="N18" s="106">
        <f>IF(AND('QLD Apr 2021'!L12&gt;0,'QLD Apr 2021'!M12&gt;0),IF($C$5*F18/'QLD Apr 2021'!AR12&lt;'QLD Apr 2021'!L12,0,IF(($C$5*F18/'QLD Apr 2021'!AR12-'QLD Apr 2021'!L12)&lt;=('QLD Apr 2021'!M12+'QLD Apr 2021'!L12),((($C$5*F18/'QLD Apr 2021'!AR12-'QLD Apr 2021'!L12)*'QLD Apr 2021'!AD12/100))*'QLD Apr 2021'!AR12,((('QLD Apr 2021'!M12)*'QLD Apr 2021'!AD12/100)*'QLD Apr 2021'!AR12))),0)</f>
        <v>487.45454545454561</v>
      </c>
      <c r="O18" s="106">
        <f>IF(AND('QLD Apr 2021'!M12&gt;0,'QLD Apr 2021'!N12&gt;0),IF($C$5*F18/'QLD Apr 2021'!AR12&lt;('QLD Apr 2021'!L12+'QLD Apr 2021'!M12),0,IF(($C$5*F18/'QLD Apr 2021'!AR12-'QLD Apr 2021'!L12+'QLD Apr 2021'!M12)&lt;=('QLD Apr 2021'!L12+'QLD Apr 2021'!M12+'QLD Apr 2021'!N12),((($C$5*F18/'QLD Apr 2021'!AR12-('QLD Apr 2021'!L12+'QLD Apr 2021'!M12))*'QLD Apr 2021'!AE12/100))*'QLD Apr 2021'!AR12,('QLD Apr 2021'!N12*'QLD Apr 2021'!AE12/100)*'QLD Apr 2021'!AR12)),0)</f>
        <v>0</v>
      </c>
      <c r="P18" s="106">
        <f>IF(AND('QLD Apr 2021'!N12&gt;0,'QLD Apr 2021'!O12&gt;0),IF($C$5*F18/'QLD Apr 2021'!AR12&lt;('QLD Apr 2021'!L12+'QLD Apr 2021'!M12+'QLD Apr 2021'!N12),0,IF(($C$5*F18/'QLD Apr 2021'!AR12-'QLD Apr 2021'!L12+'QLD Apr 2021'!M12+'QLD Apr 2021'!N12)&lt;=('QLD Apr 2021'!L12+'QLD Apr 2021'!M12+'QLD Apr 2021'!N12+'QLD Apr 2021'!O12),(($C$5*F18/'QLD Apr 2021'!AR12-('QLD Apr 2021'!L12+'QLD Apr 2021'!M12+'QLD Apr 2021'!N12))*'QLD Apr 2021'!AF12/100)*'QLD Apr 2021'!AR12,('QLD Apr 2021'!O12*'QLD Apr 2021'!AF12/100)*'QLD Apr 2021'!AR12)),0)</f>
        <v>0</v>
      </c>
      <c r="Q18" s="106">
        <f>IF(AND('QLD Apr 2021'!P12&gt;0,'QLD Apr 2021'!P12&gt;0),IF($C$5*F18/'QLD Apr 2021'!AR12&lt;('QLD Apr 2021'!L12+'QLD Apr 2021'!M12+'QLD Apr 2021'!N12+'QLD Apr 2021'!O12),0,IF(($C$5*F18/'QLD Apr 2021'!AR12-'QLD Apr 2021'!L12+'QLD Apr 2021'!M12+'QLD Apr 2021'!N12+'QLD Apr 2021'!O12)&lt;=('QLD Apr 2021'!L12+'QLD Apr 2021'!M12+'QLD Apr 2021'!N12+'QLD Apr 2021'!O12+'QLD Apr 2021'!P12),(($C$5*F18/'QLD Apr 2021'!AR12-('QLD Apr 2021'!L12+'QLD Apr 2021'!M12+'QLD Apr 2021'!N12+'QLD Apr 2021'!O12))*'QLD Apr 2021'!AG12/100)*'QLD Apr 2021'!AR12,('QLD Apr 2021'!P12*'QLD Apr 2021'!AG12/100)*'QLD Apr 2021'!AR12)),0)</f>
        <v>0</v>
      </c>
      <c r="R18" s="106">
        <f>IF(AND('QLD Apr 2021'!P12&gt;0,'QLD Apr 2021'!O12&gt;0),IF(($C$5*F18/'QLD Apr 2021'!AR12&lt;SUM('QLD Apr 2021'!L12:P12)),(0),($C$5*F18/'QLD Apr 2021'!AR12-SUM('QLD Apr 2021'!L12:P12))*'QLD Apr 2021'!AB12/100)* 'QLD Apr 2021'!AR12,IF(AND('QLD Apr 2021'!O12&gt;0,'QLD Apr 2021'!P12=""),IF(($C$5*F18/'QLD Apr 2021'!AR12&lt; SUM('QLD Apr 2021'!L12:O12)),(0),($C$5*F18/'QLD Apr 2021'!AR12-SUM('QLD Apr 2021'!L12:O12))*'QLD Apr 2021'!AG12/100)* 'QLD Apr 2021'!AR12,IF(AND('QLD Apr 2021'!N12&gt;0,'QLD Apr 2021'!O12=""),IF(($C$5*F18/'QLD Apr 2021'!AR12&lt; SUM('QLD Apr 2021'!L12:N12)),(0),($C$5*F18/'QLD Apr 2021'!AR12-SUM('QLD Apr 2021'!L12:N12))*'QLD Apr 2021'!AF12/100)* 'QLD Apr 2021'!AR12,IF(AND('QLD Apr 2021'!M12&gt;0,'QLD Apr 2021'!N12=""),IF(($C$5*F18/'QLD Apr 2021'!AR12&lt;'QLD Apr 2021'!M12+'QLD Apr 2021'!L12),(0),(($C$5*F18/'QLD Apr 2021'!AR12-('QLD Apr 2021'!M12+'QLD Apr 2021'!L12))*'QLD Apr 2021'!AE12/100))*'QLD Apr 2021'!AR12,IF(AND('QLD Apr 2021'!L12&gt;0,'QLD Apr 2021'!M12=""&gt;0),IF(($C$5*F18/'QLD Apr 2021'!AR12&lt;'QLD Apr 2021'!L12),(0),($C$5*F18/'QLD Apr 2021'!AR12-'QLD Apr 2021'!L12)*'QLD Apr 2021'!AD12/100)*'QLD Apr 2021'!AR12,0)))))</f>
        <v>0</v>
      </c>
      <c r="S18" s="176">
        <f t="shared" si="4"/>
        <v>3966.181818181818</v>
      </c>
      <c r="T18" s="193">
        <f t="shared" si="5"/>
        <v>4198.454545454545</v>
      </c>
      <c r="U18" s="109">
        <f t="shared" si="6"/>
        <v>4618.3</v>
      </c>
      <c r="V18" s="110">
        <f>'QLD Apr 2021'!AT12</f>
        <v>0</v>
      </c>
      <c r="W18" s="110">
        <f>'QLD Apr 2021'!AU12</f>
        <v>8</v>
      </c>
      <c r="X18" s="110">
        <f>'QLD Apr 2021'!AV12</f>
        <v>0</v>
      </c>
      <c r="Y18" s="110">
        <f>'QLD Apr 2021'!AW12</f>
        <v>0</v>
      </c>
      <c r="Z18" s="198" t="str">
        <f t="shared" si="7"/>
        <v>Guaranteed off usage</v>
      </c>
      <c r="AA18" s="198" t="str">
        <f t="shared" si="8"/>
        <v>Inclusive</v>
      </c>
      <c r="AB18" s="193">
        <f t="shared" si="0"/>
        <v>3881.1599999999994</v>
      </c>
      <c r="AC18" s="193">
        <f t="shared" si="1"/>
        <v>3881.1599999999994</v>
      </c>
      <c r="AD18" s="109">
        <f t="shared" si="2"/>
        <v>4269.2759999999998</v>
      </c>
      <c r="AE18" s="109">
        <f t="shared" si="2"/>
        <v>4269.2759999999998</v>
      </c>
      <c r="AF18" s="240">
        <f>'QLD Apr 2021'!BF12</f>
        <v>12</v>
      </c>
      <c r="AG18" s="112" t="str">
        <f>'QLD Apr 2021'!BG12</f>
        <v>y</v>
      </c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</row>
    <row r="19" spans="1:48" ht="20" customHeight="1" thickTop="1" x14ac:dyDescent="0.2">
      <c r="A19" s="321" t="str">
        <f>'QLD Apr 2021'!D13</f>
        <v>Envestra Wide Bay</v>
      </c>
      <c r="B19" s="179" t="str">
        <f>'QLD Apr 2021'!F13</f>
        <v>AGL</v>
      </c>
      <c r="C19" s="211" t="str">
        <f>'QLD Apr 2021'!G13</f>
        <v>Business Essential Saver</v>
      </c>
      <c r="D19" s="98">
        <f>365*'QLD Apr 2021'!H13/100</f>
        <v>254.1063636363636</v>
      </c>
      <c r="E19" s="188">
        <f>IF('QLD Apr 2021'!AQ13=3,0.5,IF('QLD Apr 2021'!AQ13=2,0.33,0))</f>
        <v>0.5</v>
      </c>
      <c r="F19" s="188">
        <f t="shared" si="3"/>
        <v>0.5</v>
      </c>
      <c r="G19" s="98">
        <f>IF('QLD Apr 2021'!K13="",($C$5*E19/'QLD Apr 2021'!AQ13*'QLD Apr 2021'!W13/100)*'QLD Apr 2021'!AQ13,IF($C$5*E19/'QLD Apr 2021'!AQ13&gt;='QLD Apr 2021'!L13,('QLD Apr 2021'!L13*'QLD Apr 2021'!W13/100)*'QLD Apr 2021'!AQ13,($C$5*E19/'QLD Apr 2021'!AQ13*'QLD Apr 2021'!W13/100)*'QLD Apr 2021'!AQ13))</f>
        <v>1663.6363636363635</v>
      </c>
      <c r="H19" s="98">
        <f>IF(AND('QLD Apr 2021'!L13&gt;0,'QLD Apr 2021'!M13&gt;0),IF($C$5*E19/'QLD Apr 2021'!AQ13&lt;'QLD Apr 2021'!L13,0,IF(($C$5*E19/'QLD Apr 2021'!AQ13-'QLD Apr 2021'!L13)&lt;=('QLD Apr 2021'!M13+'QLD Apr 2021'!L13),((($C$5*E19/'QLD Apr 2021'!AQ13-'QLD Apr 2021'!L13)*'QLD Apr 2021'!X13/100))*'QLD Apr 2021'!AQ13,((('QLD Apr 2021'!M13)*'QLD Apr 2021'!X13/100)*'QLD Apr 2021'!AQ13))),0)</f>
        <v>0</v>
      </c>
      <c r="I19" s="98">
        <f>IF(AND('QLD Apr 2021'!M13&gt;0,'QLD Apr 2021'!N13&gt;0),IF($C$5*E19/'QLD Apr 2021'!AQ13&lt;('QLD Apr 2021'!L13+'QLD Apr 2021'!M13),0,IF(($C$5*E19/'QLD Apr 2021'!AQ13-'QLD Apr 2021'!L13+'QLD Apr 2021'!M13)&lt;=('QLD Apr 2021'!L13+'QLD Apr 2021'!M13+'QLD Apr 2021'!N13),((($C$5*E19/'QLD Apr 2021'!AQ13-('QLD Apr 2021'!L13+'QLD Apr 2021'!M13))*'QLD Apr 2021'!Y13/100))*'QLD Apr 2021'!AQ13,('QLD Apr 2021'!N13*'QLD Apr 2021'!Y13/100)*'QLD Apr 2021'!AQ13)),0)</f>
        <v>0</v>
      </c>
      <c r="J19" s="98">
        <f>IF(AND('QLD Apr 2021'!N13&gt;0,'QLD Apr 2021'!O13&gt;0),IF($C$5*E19/'QLD Apr 2021'!AQ13&lt;('QLD Apr 2021'!L13+'QLD Apr 2021'!M13+'QLD Apr 2021'!N13),0,IF(($C$5*E19/'QLD Apr 2021'!AQ13-'QLD Apr 2021'!L13+'QLD Apr 2021'!M13+'QLD Apr 2021'!N13)&lt;=('QLD Apr 2021'!L13+'QLD Apr 2021'!M13+'QLD Apr 2021'!N13+'QLD Apr 2021'!O13),(($C$5*E19/'QLD Apr 2021'!AQ13-('QLD Apr 2021'!L13+'QLD Apr 2021'!M13+'QLD Apr 2021'!N13))*'QLD Apr 2021'!Z13/100)*'QLD Apr 2021'!AQ13,('QLD Apr 2021'!O13*'QLD Apr 2021'!Z13/100)*'QLD Apr 2021'!AQ13)),0)</f>
        <v>0</v>
      </c>
      <c r="K19" s="98">
        <f>IF(AND('QLD Apr 2021'!O13&gt;0,'QLD Apr 2021'!P13&gt;0),IF($C$5*E19/'QLD Apr 2021'!AQ13&lt;('QLD Apr 2021'!L13+'QLD Apr 2021'!M13+'QLD Apr 2021'!N13+'QLD Apr 2021'!O13),0,IF(($C$5*E19/'QLD Apr 2021'!AQ13-'QLD Apr 2021'!L13+'QLD Apr 2021'!M13+'QLD Apr 2021'!N13+'QLD Apr 2021'!O13)&lt;=('QLD Apr 2021'!L13+'QLD Apr 2021'!M13+'QLD Apr 2021'!N13+'QLD Apr 2021'!O13+'QLD Apr 2021'!P13),(($C$5*E19/'QLD Apr 2021'!AQ13-('QLD Apr 2021'!L13+'QLD Apr 2021'!M13+'QLD Apr 2021'!N13+'QLD Apr 2021'!O13))*'QLD Apr 2021'!AA13/100)*'QLD Apr 2021'!AQ13,('QLD Apr 2021'!P13*'QLD Apr 2021'!AA13/100)*'QLD Apr 2021'!AQ13)),0)</f>
        <v>0</v>
      </c>
      <c r="L19" s="98">
        <f>IF(AND('QLD Apr 2021'!P13&gt;0,'QLD Apr 2021'!O13&gt;0),IF(($C$5*E19/'QLD Apr 2021'!AQ13&lt;SUM('QLD Apr 2021'!L13:P13)),(0),($C$5*E19/'QLD Apr 2021'!AQ13-SUM('QLD Apr 2021'!L13:P13))*'QLD Apr 2021'!AB13/100)* 'QLD Apr 2021'!AQ13,IF(AND('QLD Apr 2021'!O13&gt;0,'QLD Apr 2021'!P13=""),IF(($C$5*E19/'QLD Apr 2021'!AQ13&lt; SUM('QLD Apr 2021'!L13:O13)),(0),($C$5*E19/'QLD Apr 2021'!AQ13-SUM('QLD Apr 2021'!L13:O13))*'QLD Apr 2021'!AA13/100)* 'QLD Apr 2021'!AQ13,IF(AND('QLD Apr 2021'!N13&gt;0,'QLD Apr 2021'!O13=""),IF(($C$5*E19/'QLD Apr 2021'!AQ13&lt; SUM('QLD Apr 2021'!L13:N13)),(0),($C$5*E19/'QLD Apr 2021'!AQ13-SUM('QLD Apr 2021'!L13:N13))*'QLD Apr 2021'!Z13/100)* 'QLD Apr 2021'!AQ13,IF(AND('QLD Apr 2021'!M13&gt;0,'QLD Apr 2021'!N13=""),IF(($C$5*E19/'QLD Apr 2021'!AQ13&lt;'QLD Apr 2021'!M13+'QLD Apr 2021'!L13),(0),(($C$5*E19/'QLD Apr 2021'!AQ13-('QLD Apr 2021'!M13+'QLD Apr 2021'!L13))*'QLD Apr 2021'!Y13/100))*'QLD Apr 2021'!AQ13,IF(AND('QLD Apr 2021'!L13&gt;0,'QLD Apr 2021'!M13=""&gt;0),IF(($C$5*E19/'QLD Apr 2021'!AQ13&lt;'QLD Apr 2021'!L13),(0),($C$5*E19/'QLD Apr 2021'!AQ13-'QLD Apr 2021'!L13)*'QLD Apr 2021'!X13/100)*'QLD Apr 2021'!AQ13,0)))))</f>
        <v>0</v>
      </c>
      <c r="M19" s="98">
        <f>IF('QLD Apr 2021'!K13="",($C$5*F19/'QLD Apr 2021'!AR13*'QLD Apr 2021'!AC13/100)*'QLD Apr 2021'!AR13,IF($C$5*F19/'QLD Apr 2021'!AR13&gt;='QLD Apr 2021'!L13,('QLD Apr 2021'!L13*'QLD Apr 2021'!AC13/100)*'QLD Apr 2021'!AR13,($C$5*F19/'QLD Apr 2021'!AR13*'QLD Apr 2021'!AC13/100)*'QLD Apr 2021'!AR13))</f>
        <v>1663.6363636363635</v>
      </c>
      <c r="N19" s="98">
        <f>IF(AND('QLD Apr 2021'!L13&gt;0,'QLD Apr 2021'!M13&gt;0),IF($C$5*F19/'QLD Apr 2021'!AR13&lt;'QLD Apr 2021'!L13,0,IF(($C$5*F19/'QLD Apr 2021'!AR13-'QLD Apr 2021'!L13)&lt;=('QLD Apr 2021'!M13+'QLD Apr 2021'!L13),((($C$5*F19/'QLD Apr 2021'!AR13-'QLD Apr 2021'!L13)*'QLD Apr 2021'!AD13/100))*'QLD Apr 2021'!AR13,((('QLD Apr 2021'!M13)*'QLD Apr 2021'!AD13/100)*'QLD Apr 2021'!AR13))),0)</f>
        <v>0</v>
      </c>
      <c r="O19" s="98">
        <f>IF(AND('QLD Apr 2021'!M13&gt;0,'QLD Apr 2021'!N13&gt;0),IF($C$5*F19/'QLD Apr 2021'!AR13&lt;('QLD Apr 2021'!L13+'QLD Apr 2021'!M13),0,IF(($C$5*F19/'QLD Apr 2021'!AR13-'QLD Apr 2021'!L13+'QLD Apr 2021'!M13)&lt;=('QLD Apr 2021'!L13+'QLD Apr 2021'!M13+'QLD Apr 2021'!N13),((($C$5*F19/'QLD Apr 2021'!AR13-('QLD Apr 2021'!L13+'QLD Apr 2021'!M13))*'QLD Apr 2021'!AE13/100))*'QLD Apr 2021'!AR13,('QLD Apr 2021'!N13*'QLD Apr 2021'!AE13/100)*'QLD Apr 2021'!AR13)),0)</f>
        <v>0</v>
      </c>
      <c r="P19" s="98">
        <f>IF(AND('QLD Apr 2021'!N13&gt;0,'QLD Apr 2021'!O13&gt;0),IF($C$5*F19/'QLD Apr 2021'!AR13&lt;('QLD Apr 2021'!L13+'QLD Apr 2021'!M13+'QLD Apr 2021'!N13),0,IF(($C$5*F19/'QLD Apr 2021'!AR13-'QLD Apr 2021'!L13+'QLD Apr 2021'!M13+'QLD Apr 2021'!N13)&lt;=('QLD Apr 2021'!L13+'QLD Apr 2021'!M13+'QLD Apr 2021'!N13+'QLD Apr 2021'!O13),(($C$5*F19/'QLD Apr 2021'!AR13-('QLD Apr 2021'!L13+'QLD Apr 2021'!M13+'QLD Apr 2021'!N13))*'QLD Apr 2021'!AF13/100)*'QLD Apr 2021'!AR13,('QLD Apr 2021'!O13*'QLD Apr 2021'!AF13/100)*'QLD Apr 2021'!AR13)),0)</f>
        <v>0</v>
      </c>
      <c r="Q19" s="98">
        <f>IF(AND('QLD Apr 2021'!P13&gt;0,'QLD Apr 2021'!P13&gt;0),IF($C$5*F19/'QLD Apr 2021'!AR13&lt;('QLD Apr 2021'!L13+'QLD Apr 2021'!M13+'QLD Apr 2021'!N13+'QLD Apr 2021'!O13),0,IF(($C$5*F19/'QLD Apr 2021'!AR13-'QLD Apr 2021'!L13+'QLD Apr 2021'!M13+'QLD Apr 2021'!N13+'QLD Apr 2021'!O13)&lt;=('QLD Apr 2021'!L13+'QLD Apr 2021'!M13+'QLD Apr 2021'!N13+'QLD Apr 2021'!O13+'QLD Apr 2021'!P13),(($C$5*F19/'QLD Apr 2021'!AR13-('QLD Apr 2021'!L13+'QLD Apr 2021'!M13+'QLD Apr 2021'!N13+'QLD Apr 2021'!O13))*'QLD Apr 2021'!AG13/100)*'QLD Apr 2021'!AR13,('QLD Apr 2021'!P13*'QLD Apr 2021'!AG13/100)*'QLD Apr 2021'!AR13)),0)</f>
        <v>0</v>
      </c>
      <c r="R19" s="98">
        <f>IF(AND('QLD Apr 2021'!P13&gt;0,'QLD Apr 2021'!O13&gt;0),IF(($C$5*F19/'QLD Apr 2021'!AR13&lt;SUM('QLD Apr 2021'!L13:P13)),(0),($C$5*F19/'QLD Apr 2021'!AR13-SUM('QLD Apr 2021'!L13:P13))*'QLD Apr 2021'!AB13/100)* 'QLD Apr 2021'!AR13,IF(AND('QLD Apr 2021'!O13&gt;0,'QLD Apr 2021'!P13=""),IF(($C$5*F19/'QLD Apr 2021'!AR13&lt; SUM('QLD Apr 2021'!L13:O13)),(0),($C$5*F19/'QLD Apr 2021'!AR13-SUM('QLD Apr 2021'!L13:O13))*'QLD Apr 2021'!AG13/100)* 'QLD Apr 2021'!AR13,IF(AND('QLD Apr 2021'!N13&gt;0,'QLD Apr 2021'!O13=""),IF(($C$5*F19/'QLD Apr 2021'!AR13&lt; SUM('QLD Apr 2021'!L13:N13)),(0),($C$5*F19/'QLD Apr 2021'!AR13-SUM('QLD Apr 2021'!L13:N13))*'QLD Apr 2021'!AF13/100)* 'QLD Apr 2021'!AR13,IF(AND('QLD Apr 2021'!M13&gt;0,'QLD Apr 2021'!N13=""),IF(($C$5*F19/'QLD Apr 2021'!AR13&lt;'QLD Apr 2021'!M13+'QLD Apr 2021'!L13),(0),(($C$5*F19/'QLD Apr 2021'!AR13-('QLD Apr 2021'!M13+'QLD Apr 2021'!L13))*'QLD Apr 2021'!AE13/100))*'QLD Apr 2021'!AR13,IF(AND('QLD Apr 2021'!L13&gt;0,'QLD Apr 2021'!M13=""&gt;0),IF(($C$5*F19/'QLD Apr 2021'!AR13&lt;'QLD Apr 2021'!L13),(0),($C$5*F19/'QLD Apr 2021'!AR13-'QLD Apr 2021'!L13)*'QLD Apr 2021'!AD13/100)*'QLD Apr 2021'!AR13,0)))))</f>
        <v>0</v>
      </c>
      <c r="S19" s="175">
        <f t="shared" si="4"/>
        <v>3327.272727272727</v>
      </c>
      <c r="T19" s="192">
        <f t="shared" si="5"/>
        <v>3581.3790909090908</v>
      </c>
      <c r="U19" s="101">
        <f t="shared" si="6"/>
        <v>3939.5170000000003</v>
      </c>
      <c r="V19" s="102">
        <f>'QLD Apr 2021'!AT13</f>
        <v>0</v>
      </c>
      <c r="W19" s="102">
        <f>'QLD Apr 2021'!AU13</f>
        <v>0</v>
      </c>
      <c r="X19" s="102">
        <f>'QLD Apr 2021'!AV13</f>
        <v>0</v>
      </c>
      <c r="Y19" s="102">
        <f>'QLD Apr 2021'!AW13</f>
        <v>0</v>
      </c>
      <c r="Z19" s="197" t="str">
        <f t="shared" si="7"/>
        <v>No discount</v>
      </c>
      <c r="AA19" s="197" t="str">
        <f t="shared" si="8"/>
        <v>Exclusive</v>
      </c>
      <c r="AB19" s="192">
        <f t="shared" si="0"/>
        <v>3581.3790909090908</v>
      </c>
      <c r="AC19" s="192">
        <f t="shared" si="1"/>
        <v>3581.3790909090908</v>
      </c>
      <c r="AD19" s="101">
        <f t="shared" si="2"/>
        <v>3939.5170000000003</v>
      </c>
      <c r="AE19" s="101">
        <f t="shared" si="2"/>
        <v>3939.5170000000003</v>
      </c>
      <c r="AF19" s="239">
        <f>'QLD Apr 2021'!BF13</f>
        <v>0</v>
      </c>
      <c r="AG19" s="104" t="str">
        <f>'QLD Apr 2021'!BG13</f>
        <v>n</v>
      </c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</row>
    <row r="20" spans="1:48" ht="20" customHeight="1" x14ac:dyDescent="0.2">
      <c r="A20" s="319"/>
      <c r="B20" s="179" t="str">
        <f>'QLD Apr 2021'!F14</f>
        <v>Origin Energy</v>
      </c>
      <c r="C20" s="211" t="str">
        <f>'QLD Apr 2021'!G14</f>
        <v>Business Flexi</v>
      </c>
      <c r="D20" s="98">
        <f>365*'QLD Apr 2021'!H14/100</f>
        <v>209.03550000000004</v>
      </c>
      <c r="E20" s="188">
        <f>IF('QLD Apr 2021'!AQ14=3,0.5,IF('QLD Apr 2021'!AQ14=2,0.33,0))</f>
        <v>0.5</v>
      </c>
      <c r="F20" s="188">
        <f t="shared" si="3"/>
        <v>0.5</v>
      </c>
      <c r="G20" s="98">
        <f>IF('QLD Apr 2021'!K14="",($C$5*E20/'QLD Apr 2021'!AQ14*'QLD Apr 2021'!W14/100)*'QLD Apr 2021'!AQ14,IF($C$5*E20/'QLD Apr 2021'!AQ14&gt;='QLD Apr 2021'!L14,('QLD Apr 2021'!L14*'QLD Apr 2021'!W14/100)*'QLD Apr 2021'!AQ14,($C$5*E20/'QLD Apr 2021'!AQ14*'QLD Apr 2021'!W14/100)*'QLD Apr 2021'!AQ14))</f>
        <v>1635.0000000000005</v>
      </c>
      <c r="H20" s="98">
        <f>IF(AND('QLD Apr 2021'!L14&gt;0,'QLD Apr 2021'!M14&gt;0),IF($C$5*E20/'QLD Apr 2021'!AQ14&lt;'QLD Apr 2021'!L14,0,IF(($C$5*E20/'QLD Apr 2021'!AQ14-'QLD Apr 2021'!L14)&lt;=('QLD Apr 2021'!M14+'QLD Apr 2021'!L14),((($C$5*E20/'QLD Apr 2021'!AQ14-'QLD Apr 2021'!L14)*'QLD Apr 2021'!X14/100))*'QLD Apr 2021'!AQ14,((('QLD Apr 2021'!M14)*'QLD Apr 2021'!X14/100)*'QLD Apr 2021'!AQ14))),0)</f>
        <v>0</v>
      </c>
      <c r="I20" s="98">
        <f>IF(AND('QLD Apr 2021'!M14&gt;0,'QLD Apr 2021'!N14&gt;0),IF($C$5*E20/'QLD Apr 2021'!AQ14&lt;('QLD Apr 2021'!L14+'QLD Apr 2021'!M14),0,IF(($C$5*E20/'QLD Apr 2021'!AQ14-'QLD Apr 2021'!L14+'QLD Apr 2021'!M14)&lt;=('QLD Apr 2021'!L14+'QLD Apr 2021'!M14+'QLD Apr 2021'!N14),((($C$5*E20/'QLD Apr 2021'!AQ14-('QLD Apr 2021'!L14+'QLD Apr 2021'!M14))*'QLD Apr 2021'!Y14/100))*'QLD Apr 2021'!AQ14,('QLD Apr 2021'!N14*'QLD Apr 2021'!Y14/100)*'QLD Apr 2021'!AQ14)),0)</f>
        <v>0</v>
      </c>
      <c r="J20" s="98">
        <f>IF(AND('QLD Apr 2021'!N14&gt;0,'QLD Apr 2021'!O14&gt;0),IF($C$5*E20/'QLD Apr 2021'!AQ14&lt;('QLD Apr 2021'!L14+'QLD Apr 2021'!M14+'QLD Apr 2021'!N14),0,IF(($C$5*E20/'QLD Apr 2021'!AQ14-'QLD Apr 2021'!L14+'QLD Apr 2021'!M14+'QLD Apr 2021'!N14)&lt;=('QLD Apr 2021'!L14+'QLD Apr 2021'!M14+'QLD Apr 2021'!N14+'QLD Apr 2021'!O14),(($C$5*E20/'QLD Apr 2021'!AQ14-('QLD Apr 2021'!L14+'QLD Apr 2021'!M14+'QLD Apr 2021'!N14))*'QLD Apr 2021'!Z14/100)*'QLD Apr 2021'!AQ14,('QLD Apr 2021'!O14*'QLD Apr 2021'!Z14/100)*'QLD Apr 2021'!AQ14)),0)</f>
        <v>0</v>
      </c>
      <c r="K20" s="98">
        <f>IF(AND('QLD Apr 2021'!O14&gt;0,'QLD Apr 2021'!P14&gt;0),IF($C$5*E20/'QLD Apr 2021'!AQ14&lt;('QLD Apr 2021'!L14+'QLD Apr 2021'!M14+'QLD Apr 2021'!N14+'QLD Apr 2021'!O14),0,IF(($C$5*E20/'QLD Apr 2021'!AQ14-'QLD Apr 2021'!L14+'QLD Apr 2021'!M14+'QLD Apr 2021'!N14+'QLD Apr 2021'!O14)&lt;=('QLD Apr 2021'!L14+'QLD Apr 2021'!M14+'QLD Apr 2021'!N14+'QLD Apr 2021'!O14+'QLD Apr 2021'!P14),(($C$5*E20/'QLD Apr 2021'!AQ14-('QLD Apr 2021'!L14+'QLD Apr 2021'!M14+'QLD Apr 2021'!N14+'QLD Apr 2021'!O14))*'QLD Apr 2021'!AA14/100)*'QLD Apr 2021'!AQ14,('QLD Apr 2021'!P14*'QLD Apr 2021'!AA14/100)*'QLD Apr 2021'!AQ14)),0)</f>
        <v>0</v>
      </c>
      <c r="L20" s="98">
        <f>IF(AND('QLD Apr 2021'!P14&gt;0,'QLD Apr 2021'!O14&gt;0),IF(($C$5*E20/'QLD Apr 2021'!AQ14&lt;SUM('QLD Apr 2021'!L14:P14)),(0),($C$5*E20/'QLD Apr 2021'!AQ14-SUM('QLD Apr 2021'!L14:P14))*'QLD Apr 2021'!AB14/100)* 'QLD Apr 2021'!AQ14,IF(AND('QLD Apr 2021'!O14&gt;0,'QLD Apr 2021'!P14=""),IF(($C$5*E20/'QLD Apr 2021'!AQ14&lt; SUM('QLD Apr 2021'!L14:O14)),(0),($C$5*E20/'QLD Apr 2021'!AQ14-SUM('QLD Apr 2021'!L14:O14))*'QLD Apr 2021'!AA14/100)* 'QLD Apr 2021'!AQ14,IF(AND('QLD Apr 2021'!N14&gt;0,'QLD Apr 2021'!O14=""),IF(($C$5*E20/'QLD Apr 2021'!AQ14&lt; SUM('QLD Apr 2021'!L14:N14)),(0),($C$5*E20/'QLD Apr 2021'!AQ14-SUM('QLD Apr 2021'!L14:N14))*'QLD Apr 2021'!Z14/100)* 'QLD Apr 2021'!AQ14,IF(AND('QLD Apr 2021'!M14&gt;0,'QLD Apr 2021'!N14=""),IF(($C$5*E20/'QLD Apr 2021'!AQ14&lt;'QLD Apr 2021'!M14+'QLD Apr 2021'!L14),(0),(($C$5*E20/'QLD Apr 2021'!AQ14-('QLD Apr 2021'!M14+'QLD Apr 2021'!L14))*'QLD Apr 2021'!Y14/100))*'QLD Apr 2021'!AQ14,IF(AND('QLD Apr 2021'!L14&gt;0,'QLD Apr 2021'!M14=""&gt;0),IF(($C$5*E20/'QLD Apr 2021'!AQ14&lt;'QLD Apr 2021'!L14),(0),($C$5*E20/'QLD Apr 2021'!AQ14-'QLD Apr 2021'!L14)*'QLD Apr 2021'!X14/100)*'QLD Apr 2021'!AQ14,0)))))</f>
        <v>0</v>
      </c>
      <c r="M20" s="98">
        <f>IF('QLD Apr 2021'!K14="",($C$5*F20/'QLD Apr 2021'!AR14*'QLD Apr 2021'!AC14/100)*'QLD Apr 2021'!AR14,IF($C$5*F20/'QLD Apr 2021'!AR14&gt;='QLD Apr 2021'!L14,('QLD Apr 2021'!L14*'QLD Apr 2021'!AC14/100)*'QLD Apr 2021'!AR14,($C$5*F20/'QLD Apr 2021'!AR14*'QLD Apr 2021'!AC14/100)*'QLD Apr 2021'!AR14))</f>
        <v>1635.0000000000005</v>
      </c>
      <c r="N20" s="98">
        <f>IF(AND('QLD Apr 2021'!L14&gt;0,'QLD Apr 2021'!M14&gt;0),IF($C$5*F20/'QLD Apr 2021'!AR14&lt;'QLD Apr 2021'!L14,0,IF(($C$5*F20/'QLD Apr 2021'!AR14-'QLD Apr 2021'!L14)&lt;=('QLD Apr 2021'!M14+'QLD Apr 2021'!L14),((($C$5*F20/'QLD Apr 2021'!AR14-'QLD Apr 2021'!L14)*'QLD Apr 2021'!AD14/100))*'QLD Apr 2021'!AR14,((('QLD Apr 2021'!M14)*'QLD Apr 2021'!AD14/100)*'QLD Apr 2021'!AR14))),0)</f>
        <v>0</v>
      </c>
      <c r="O20" s="98">
        <f>IF(AND('QLD Apr 2021'!M14&gt;0,'QLD Apr 2021'!N14&gt;0),IF($C$5*F20/'QLD Apr 2021'!AR14&lt;('QLD Apr 2021'!L14+'QLD Apr 2021'!M14),0,IF(($C$5*F20/'QLD Apr 2021'!AR14-'QLD Apr 2021'!L14+'QLD Apr 2021'!M14)&lt;=('QLD Apr 2021'!L14+'QLD Apr 2021'!M14+'QLD Apr 2021'!N14),((($C$5*F20/'QLD Apr 2021'!AR14-('QLD Apr 2021'!L14+'QLD Apr 2021'!M14))*'QLD Apr 2021'!AE14/100))*'QLD Apr 2021'!AR14,('QLD Apr 2021'!N14*'QLD Apr 2021'!AE14/100)*'QLD Apr 2021'!AR14)),0)</f>
        <v>0</v>
      </c>
      <c r="P20" s="98">
        <f>IF(AND('QLD Apr 2021'!N14&gt;0,'QLD Apr 2021'!O14&gt;0),IF($C$5*F20/'QLD Apr 2021'!AR14&lt;('QLD Apr 2021'!L14+'QLD Apr 2021'!M14+'QLD Apr 2021'!N14),0,IF(($C$5*F20/'QLD Apr 2021'!AR14-'QLD Apr 2021'!L14+'QLD Apr 2021'!M14+'QLD Apr 2021'!N14)&lt;=('QLD Apr 2021'!L14+'QLD Apr 2021'!M14+'QLD Apr 2021'!N14+'QLD Apr 2021'!O14),(($C$5*F20/'QLD Apr 2021'!AR14-('QLD Apr 2021'!L14+'QLD Apr 2021'!M14+'QLD Apr 2021'!N14))*'QLD Apr 2021'!AF14/100)*'QLD Apr 2021'!AR14,('QLD Apr 2021'!O14*'QLD Apr 2021'!AF14/100)*'QLD Apr 2021'!AR14)),0)</f>
        <v>0</v>
      </c>
      <c r="Q20" s="98">
        <f>IF(AND('QLD Apr 2021'!P14&gt;0,'QLD Apr 2021'!P14&gt;0),IF($C$5*F20/'QLD Apr 2021'!AR14&lt;('QLD Apr 2021'!L14+'QLD Apr 2021'!M14+'QLD Apr 2021'!N14+'QLD Apr 2021'!O14),0,IF(($C$5*F20/'QLD Apr 2021'!AR14-'QLD Apr 2021'!L14+'QLD Apr 2021'!M14+'QLD Apr 2021'!N14+'QLD Apr 2021'!O14)&lt;=('QLD Apr 2021'!L14+'QLD Apr 2021'!M14+'QLD Apr 2021'!N14+'QLD Apr 2021'!O14+'QLD Apr 2021'!P14),(($C$5*F20/'QLD Apr 2021'!AR14-('QLD Apr 2021'!L14+'QLD Apr 2021'!M14+'QLD Apr 2021'!N14+'QLD Apr 2021'!O14))*'QLD Apr 2021'!AG14/100)*'QLD Apr 2021'!AR14,('QLD Apr 2021'!P14*'QLD Apr 2021'!AG14/100)*'QLD Apr 2021'!AR14)),0)</f>
        <v>0</v>
      </c>
      <c r="R20" s="98">
        <f>IF(AND('QLD Apr 2021'!P14&gt;0,'QLD Apr 2021'!O14&gt;0),IF(($C$5*F20/'QLD Apr 2021'!AR14&lt;SUM('QLD Apr 2021'!L14:P14)),(0),($C$5*F20/'QLD Apr 2021'!AR14-SUM('QLD Apr 2021'!L14:P14))*'QLD Apr 2021'!AB14/100)* 'QLD Apr 2021'!AR14,IF(AND('QLD Apr 2021'!O14&gt;0,'QLD Apr 2021'!P14=""),IF(($C$5*F20/'QLD Apr 2021'!AR14&lt; SUM('QLD Apr 2021'!L14:O14)),(0),($C$5*F20/'QLD Apr 2021'!AR14-SUM('QLD Apr 2021'!L14:O14))*'QLD Apr 2021'!AG14/100)* 'QLD Apr 2021'!AR14,IF(AND('QLD Apr 2021'!N14&gt;0,'QLD Apr 2021'!O14=""),IF(($C$5*F20/'QLD Apr 2021'!AR14&lt; SUM('QLD Apr 2021'!L14:N14)),(0),($C$5*F20/'QLD Apr 2021'!AR14-SUM('QLD Apr 2021'!L14:N14))*'QLD Apr 2021'!AF14/100)* 'QLD Apr 2021'!AR14,IF(AND('QLD Apr 2021'!M14&gt;0,'QLD Apr 2021'!N14=""),IF(($C$5*F20/'QLD Apr 2021'!AR14&lt;'QLD Apr 2021'!M14+'QLD Apr 2021'!L14),(0),(($C$5*F20/'QLD Apr 2021'!AR14-('QLD Apr 2021'!M14+'QLD Apr 2021'!L14))*'QLD Apr 2021'!AE14/100))*'QLD Apr 2021'!AR14,IF(AND('QLD Apr 2021'!L14&gt;0,'QLD Apr 2021'!M14=""&gt;0),IF(($C$5*F20/'QLD Apr 2021'!AR14&lt;'QLD Apr 2021'!L14),(0),($C$5*F20/'QLD Apr 2021'!AR14-'QLD Apr 2021'!L14)*'QLD Apr 2021'!AD14/100)*'QLD Apr 2021'!AR14,0)))))</f>
        <v>0</v>
      </c>
      <c r="S20" s="175">
        <f t="shared" si="4"/>
        <v>3270.0000000000009</v>
      </c>
      <c r="T20" s="192">
        <f t="shared" si="5"/>
        <v>3479.0355000000009</v>
      </c>
      <c r="U20" s="101">
        <f t="shared" si="6"/>
        <v>3826.9390500000013</v>
      </c>
      <c r="V20" s="102">
        <f>'QLD Apr 2021'!AT14</f>
        <v>0</v>
      </c>
      <c r="W20" s="102">
        <f>'QLD Apr 2021'!AU14</f>
        <v>8</v>
      </c>
      <c r="X20" s="102">
        <f>'QLD Apr 2021'!AV14</f>
        <v>0</v>
      </c>
      <c r="Y20" s="102">
        <f>'QLD Apr 2021'!AW14</f>
        <v>0</v>
      </c>
      <c r="Z20" s="197" t="str">
        <f t="shared" si="7"/>
        <v>Guaranteed off usage</v>
      </c>
      <c r="AA20" s="197" t="str">
        <f t="shared" si="8"/>
        <v>Inclusive</v>
      </c>
      <c r="AB20" s="192">
        <f t="shared" si="0"/>
        <v>3217.435500000001</v>
      </c>
      <c r="AC20" s="192">
        <f t="shared" si="1"/>
        <v>3217.435500000001</v>
      </c>
      <c r="AD20" s="101">
        <f t="shared" si="2"/>
        <v>3539.1790500000016</v>
      </c>
      <c r="AE20" s="101">
        <f t="shared" si="2"/>
        <v>3539.1790500000016</v>
      </c>
      <c r="AF20" s="239">
        <f>'QLD Apr 2021'!BF14</f>
        <v>12</v>
      </c>
      <c r="AG20" s="104" t="str">
        <f>'QLD Apr 2021'!BG14</f>
        <v>y</v>
      </c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</row>
    <row r="21" spans="1:48" ht="20" customHeight="1" thickBot="1" x14ac:dyDescent="0.25">
      <c r="A21" s="322"/>
      <c r="B21" s="182" t="str">
        <f>'QLD Apr 2021'!F15</f>
        <v>Covau</v>
      </c>
      <c r="C21" s="222" t="str">
        <f>'QLD Apr 2021'!G15</f>
        <v>Freedom</v>
      </c>
      <c r="D21" s="122">
        <f>365*'QLD Apr 2021'!H15/100</f>
        <v>255.5</v>
      </c>
      <c r="E21" s="190">
        <f>IF('QLD Apr 2021'!AQ15=3,0.5,IF('QLD Apr 2021'!AQ15=2,0.33,0))</f>
        <v>0.5</v>
      </c>
      <c r="F21" s="190">
        <f t="shared" si="3"/>
        <v>0.5</v>
      </c>
      <c r="G21" s="122">
        <f>IF('QLD Apr 2021'!K15="",($C$5*E21/'QLD Apr 2021'!AQ15*'QLD Apr 2021'!W15/100)*'QLD Apr 2021'!AQ15,IF($C$5*E21/'QLD Apr 2021'!AQ15&gt;='QLD Apr 2021'!L15,('QLD Apr 2021'!L15*'QLD Apr 2021'!W15/100)*'QLD Apr 2021'!AQ15,($C$5*E21/'QLD Apr 2021'!AQ15*'QLD Apr 2021'!W15/100)*'QLD Apr 2021'!AQ15))</f>
        <v>1489.090909090909</v>
      </c>
      <c r="H21" s="122">
        <f>IF(AND('QLD Apr 2021'!L15&gt;0,'QLD Apr 2021'!M15&gt;0),IF($C$5*E21/'QLD Apr 2021'!AQ15&lt;'QLD Apr 2021'!L15,0,IF(($C$5*E21/'QLD Apr 2021'!AQ15-'QLD Apr 2021'!L15)&lt;=('QLD Apr 2021'!M15+'QLD Apr 2021'!L15),((($C$5*E21/'QLD Apr 2021'!AQ15-'QLD Apr 2021'!L15)*'QLD Apr 2021'!X15/100))*'QLD Apr 2021'!AQ15,((('QLD Apr 2021'!M15)*'QLD Apr 2021'!X15/100)*'QLD Apr 2021'!AQ15))),0)</f>
        <v>537.09090909090924</v>
      </c>
      <c r="I21" s="122">
        <f>IF(AND('QLD Apr 2021'!M15&gt;0,'QLD Apr 2021'!N15&gt;0),IF($C$5*E21/'QLD Apr 2021'!AQ15&lt;('QLD Apr 2021'!L15+'QLD Apr 2021'!M15),0,IF(($C$5*E21/'QLD Apr 2021'!AQ15-'QLD Apr 2021'!L15+'QLD Apr 2021'!M15)&lt;=('QLD Apr 2021'!L15+'QLD Apr 2021'!M15+'QLD Apr 2021'!N15),((($C$5*E21/'QLD Apr 2021'!AQ15-('QLD Apr 2021'!L15+'QLD Apr 2021'!M15))*'QLD Apr 2021'!Y15/100))*'QLD Apr 2021'!AQ15,('QLD Apr 2021'!N15*'QLD Apr 2021'!Y15/100)*'QLD Apr 2021'!AQ15)),0)</f>
        <v>0</v>
      </c>
      <c r="J21" s="122">
        <f>IF(AND('QLD Apr 2021'!N15&gt;0,'QLD Apr 2021'!O15&gt;0),IF($C$5*E21/'QLD Apr 2021'!AQ15&lt;('QLD Apr 2021'!L15+'QLD Apr 2021'!M15+'QLD Apr 2021'!N15),0,IF(($C$5*E21/'QLD Apr 2021'!AQ15-'QLD Apr 2021'!L15+'QLD Apr 2021'!M15+'QLD Apr 2021'!N15)&lt;=('QLD Apr 2021'!L15+'QLD Apr 2021'!M15+'QLD Apr 2021'!N15+'QLD Apr 2021'!O15),(($C$5*E21/'QLD Apr 2021'!AQ15-('QLD Apr 2021'!L15+'QLD Apr 2021'!M15+'QLD Apr 2021'!N15))*'QLD Apr 2021'!Z15/100)*'QLD Apr 2021'!AQ15,('QLD Apr 2021'!O15*'QLD Apr 2021'!Z15/100)*'QLD Apr 2021'!AQ15)),0)</f>
        <v>0</v>
      </c>
      <c r="K21" s="122">
        <f>IF(AND('QLD Apr 2021'!O15&gt;0,'QLD Apr 2021'!P15&gt;0),IF($C$5*E21/'QLD Apr 2021'!AQ15&lt;('QLD Apr 2021'!L15+'QLD Apr 2021'!M15+'QLD Apr 2021'!N15+'QLD Apr 2021'!O15),0,IF(($C$5*E21/'QLD Apr 2021'!AQ15-'QLD Apr 2021'!L15+'QLD Apr 2021'!M15+'QLD Apr 2021'!N15+'QLD Apr 2021'!O15)&lt;=('QLD Apr 2021'!L15+'QLD Apr 2021'!M15+'QLD Apr 2021'!N15+'QLD Apr 2021'!O15+'QLD Apr 2021'!P15),(($C$5*E21/'QLD Apr 2021'!AQ15-('QLD Apr 2021'!L15+'QLD Apr 2021'!M15+'QLD Apr 2021'!N15+'QLD Apr 2021'!O15))*'QLD Apr 2021'!AA15/100)*'QLD Apr 2021'!AQ15,('QLD Apr 2021'!P15*'QLD Apr 2021'!AA15/100)*'QLD Apr 2021'!AQ15)),0)</f>
        <v>0</v>
      </c>
      <c r="L21" s="122">
        <f>IF(AND('QLD Apr 2021'!P15&gt;0,'QLD Apr 2021'!O15&gt;0),IF(($C$5*E21/'QLD Apr 2021'!AQ15&lt;SUM('QLD Apr 2021'!L15:P15)),(0),($C$5*E21/'QLD Apr 2021'!AQ15-SUM('QLD Apr 2021'!L15:P15))*'QLD Apr 2021'!AB15/100)* 'QLD Apr 2021'!AQ15,IF(AND('QLD Apr 2021'!O15&gt;0,'QLD Apr 2021'!P15=""),IF(($C$5*E21/'QLD Apr 2021'!AQ15&lt; SUM('QLD Apr 2021'!L15:O15)),(0),($C$5*E21/'QLD Apr 2021'!AQ15-SUM('QLD Apr 2021'!L15:O15))*'QLD Apr 2021'!AA15/100)* 'QLD Apr 2021'!AQ15,IF(AND('QLD Apr 2021'!N15&gt;0,'QLD Apr 2021'!O15=""),IF(($C$5*E21/'QLD Apr 2021'!AQ15&lt; SUM('QLD Apr 2021'!L15:N15)),(0),($C$5*E21/'QLD Apr 2021'!AQ15-SUM('QLD Apr 2021'!L15:N15))*'QLD Apr 2021'!Z15/100)* 'QLD Apr 2021'!AQ15,IF(AND('QLD Apr 2021'!M15&gt;0,'QLD Apr 2021'!N15=""),IF(($C$5*E21/'QLD Apr 2021'!AQ15&lt;'QLD Apr 2021'!M15+'QLD Apr 2021'!L15),(0),(($C$5*E21/'QLD Apr 2021'!AQ15-('QLD Apr 2021'!M15+'QLD Apr 2021'!L15))*'QLD Apr 2021'!Y15/100))*'QLD Apr 2021'!AQ15,IF(AND('QLD Apr 2021'!L15&gt;0,'QLD Apr 2021'!M15=""&gt;0),IF(($C$5*E21/'QLD Apr 2021'!AQ15&lt;'QLD Apr 2021'!L15),(0),($C$5*E21/'QLD Apr 2021'!AQ15-'QLD Apr 2021'!L15)*'QLD Apr 2021'!X15/100)*'QLD Apr 2021'!AQ15,0)))))</f>
        <v>0</v>
      </c>
      <c r="M21" s="122">
        <f>IF('QLD Apr 2021'!K15="",($C$5*F21/'QLD Apr 2021'!AR15*'QLD Apr 2021'!AC15/100)*'QLD Apr 2021'!AR15,IF($C$5*F21/'QLD Apr 2021'!AR15&gt;='QLD Apr 2021'!L15,('QLD Apr 2021'!L15*'QLD Apr 2021'!AC15/100)*'QLD Apr 2021'!AR15,($C$5*F21/'QLD Apr 2021'!AR15*'QLD Apr 2021'!AC15/100)*'QLD Apr 2021'!AR15))</f>
        <v>1489.090909090909</v>
      </c>
      <c r="N21" s="122">
        <f>IF(AND('QLD Apr 2021'!L15&gt;0,'QLD Apr 2021'!M15&gt;0),IF($C$5*F21/'QLD Apr 2021'!AR15&lt;'QLD Apr 2021'!L15,0,IF(($C$5*F21/'QLD Apr 2021'!AR15-'QLD Apr 2021'!L15)&lt;=('QLD Apr 2021'!M15+'QLD Apr 2021'!L15),((($C$5*F21/'QLD Apr 2021'!AR15-'QLD Apr 2021'!L15)*'QLD Apr 2021'!AD15/100))*'QLD Apr 2021'!AR15,((('QLD Apr 2021'!M15)*'QLD Apr 2021'!AD15/100)*'QLD Apr 2021'!AR15))),0)</f>
        <v>537.09090909090924</v>
      </c>
      <c r="O21" s="122">
        <f>IF(AND('QLD Apr 2021'!M15&gt;0,'QLD Apr 2021'!N15&gt;0),IF($C$5*F21/'QLD Apr 2021'!AR15&lt;('QLD Apr 2021'!L15+'QLD Apr 2021'!M15),0,IF(($C$5*F21/'QLD Apr 2021'!AR15-'QLD Apr 2021'!L15+'QLD Apr 2021'!M15)&lt;=('QLD Apr 2021'!L15+'QLD Apr 2021'!M15+'QLD Apr 2021'!N15),((($C$5*F21/'QLD Apr 2021'!AR15-('QLD Apr 2021'!L15+'QLD Apr 2021'!M15))*'QLD Apr 2021'!AE15/100))*'QLD Apr 2021'!AR15,('QLD Apr 2021'!N15*'QLD Apr 2021'!AE15/100)*'QLD Apr 2021'!AR15)),0)</f>
        <v>0</v>
      </c>
      <c r="P21" s="122">
        <f>IF(AND('QLD Apr 2021'!N15&gt;0,'QLD Apr 2021'!O15&gt;0),IF($C$5*F21/'QLD Apr 2021'!AR15&lt;('QLD Apr 2021'!L15+'QLD Apr 2021'!M15+'QLD Apr 2021'!N15),0,IF(($C$5*F21/'QLD Apr 2021'!AR15-'QLD Apr 2021'!L15+'QLD Apr 2021'!M15+'QLD Apr 2021'!N15)&lt;=('QLD Apr 2021'!L15+'QLD Apr 2021'!M15+'QLD Apr 2021'!N15+'QLD Apr 2021'!O15),(($C$5*F21/'QLD Apr 2021'!AR15-('QLD Apr 2021'!L15+'QLD Apr 2021'!M15+'QLD Apr 2021'!N15))*'QLD Apr 2021'!AF15/100)*'QLD Apr 2021'!AR15,('QLD Apr 2021'!O15*'QLD Apr 2021'!AF15/100)*'QLD Apr 2021'!AR15)),0)</f>
        <v>0</v>
      </c>
      <c r="Q21" s="122">
        <f>IF(AND('QLD Apr 2021'!P15&gt;0,'QLD Apr 2021'!P15&gt;0),IF($C$5*F21/'QLD Apr 2021'!AR15&lt;('QLD Apr 2021'!L15+'QLD Apr 2021'!M15+'QLD Apr 2021'!N15+'QLD Apr 2021'!O15),0,IF(($C$5*F21/'QLD Apr 2021'!AR15-'QLD Apr 2021'!L15+'QLD Apr 2021'!M15+'QLD Apr 2021'!N15+'QLD Apr 2021'!O15)&lt;=('QLD Apr 2021'!L15+'QLD Apr 2021'!M15+'QLD Apr 2021'!N15+'QLD Apr 2021'!O15+'QLD Apr 2021'!P15),(($C$5*F21/'QLD Apr 2021'!AR15-('QLD Apr 2021'!L15+'QLD Apr 2021'!M15+'QLD Apr 2021'!N15+'QLD Apr 2021'!O15))*'QLD Apr 2021'!AG15/100)*'QLD Apr 2021'!AR15,('QLD Apr 2021'!P15*'QLD Apr 2021'!AG15/100)*'QLD Apr 2021'!AR15)),0)</f>
        <v>0</v>
      </c>
      <c r="R21" s="122">
        <f>IF(AND('QLD Apr 2021'!P15&gt;0,'QLD Apr 2021'!O15&gt;0),IF(($C$5*F21/'QLD Apr 2021'!AR15&lt;SUM('QLD Apr 2021'!L15:P15)),(0),($C$5*F21/'QLD Apr 2021'!AR15-SUM('QLD Apr 2021'!L15:P15))*'QLD Apr 2021'!AB15/100)* 'QLD Apr 2021'!AR15,IF(AND('QLD Apr 2021'!O15&gt;0,'QLD Apr 2021'!P15=""),IF(($C$5*F21/'QLD Apr 2021'!AR15&lt; SUM('QLD Apr 2021'!L15:O15)),(0),($C$5*F21/'QLD Apr 2021'!AR15-SUM('QLD Apr 2021'!L15:O15))*'QLD Apr 2021'!AG15/100)* 'QLD Apr 2021'!AR15,IF(AND('QLD Apr 2021'!N15&gt;0,'QLD Apr 2021'!O15=""),IF(($C$5*F21/'QLD Apr 2021'!AR15&lt; SUM('QLD Apr 2021'!L15:N15)),(0),($C$5*F21/'QLD Apr 2021'!AR15-SUM('QLD Apr 2021'!L15:N15))*'QLD Apr 2021'!AF15/100)* 'QLD Apr 2021'!AR15,IF(AND('QLD Apr 2021'!M15&gt;0,'QLD Apr 2021'!N15=""),IF(($C$5*F21/'QLD Apr 2021'!AR15&lt;'QLD Apr 2021'!M15+'QLD Apr 2021'!L15),(0),(($C$5*F21/'QLD Apr 2021'!AR15-('QLD Apr 2021'!M15+'QLD Apr 2021'!L15))*'QLD Apr 2021'!AE15/100))*'QLD Apr 2021'!AR15,IF(AND('QLD Apr 2021'!L15&gt;0,'QLD Apr 2021'!M15=""&gt;0),IF(($C$5*F21/'QLD Apr 2021'!AR15&lt;'QLD Apr 2021'!L15),(0),($C$5*F21/'QLD Apr 2021'!AR15-'QLD Apr 2021'!L15)*'QLD Apr 2021'!AD15/100)*'QLD Apr 2021'!AR15,0)))))</f>
        <v>0</v>
      </c>
      <c r="S21" s="178">
        <f t="shared" ref="S21" si="13">SUM(G21:R21)</f>
        <v>4052.363636363636</v>
      </c>
      <c r="T21" s="194">
        <f t="shared" si="5"/>
        <v>4307.863636363636</v>
      </c>
      <c r="U21" s="125">
        <f t="shared" si="6"/>
        <v>4738.6499999999996</v>
      </c>
      <c r="V21" s="126">
        <f>'QLD Apr 2021'!AT15</f>
        <v>0</v>
      </c>
      <c r="W21" s="126">
        <f>'QLD Apr 2021'!AU15</f>
        <v>15</v>
      </c>
      <c r="X21" s="126">
        <f>'QLD Apr 2021'!AV15</f>
        <v>0</v>
      </c>
      <c r="Y21" s="126">
        <f>'QLD Apr 2021'!AW15</f>
        <v>0</v>
      </c>
      <c r="Z21" s="199" t="str">
        <f t="shared" si="7"/>
        <v>Guaranteed off usage</v>
      </c>
      <c r="AA21" s="199" t="str">
        <f t="shared" si="8"/>
        <v>Exclusive</v>
      </c>
      <c r="AB21" s="194">
        <f t="shared" si="0"/>
        <v>3700.0090909090904</v>
      </c>
      <c r="AC21" s="194">
        <f t="shared" si="1"/>
        <v>3700.0090909090904</v>
      </c>
      <c r="AD21" s="125">
        <f t="shared" si="2"/>
        <v>4070.0099999999998</v>
      </c>
      <c r="AE21" s="125">
        <f t="shared" si="2"/>
        <v>4070.0099999999998</v>
      </c>
      <c r="AF21" s="241">
        <f>'QLD Apr 2021'!BF15</f>
        <v>0</v>
      </c>
      <c r="AG21" s="128" t="str">
        <f>'QLD Apr 2021'!BG15</f>
        <v>n</v>
      </c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</row>
    <row r="22" spans="1:48" x14ac:dyDescent="0.2">
      <c r="A22" s="245"/>
      <c r="B22" s="245"/>
      <c r="C22" s="245"/>
      <c r="D22" s="245"/>
      <c r="E22" s="248"/>
      <c r="F22" s="248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</row>
    <row r="23" spans="1:48" x14ac:dyDescent="0.2">
      <c r="A23" s="245"/>
      <c r="B23" s="245"/>
      <c r="C23" s="245"/>
      <c r="D23" s="245"/>
      <c r="E23" s="248"/>
      <c r="F23" s="248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</row>
    <row r="24" spans="1:48" x14ac:dyDescent="0.2">
      <c r="A24" s="245"/>
      <c r="B24" s="245"/>
      <c r="C24" s="245"/>
      <c r="D24" s="245"/>
      <c r="E24" s="248"/>
      <c r="F24" s="248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</row>
    <row r="25" spans="1:48" x14ac:dyDescent="0.2">
      <c r="A25" s="245"/>
      <c r="B25" s="245"/>
      <c r="C25" s="245"/>
      <c r="D25" s="245"/>
      <c r="E25" s="248"/>
      <c r="F25" s="248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</row>
    <row r="26" spans="1:48" x14ac:dyDescent="0.2">
      <c r="A26" s="245"/>
      <c r="B26" s="245"/>
      <c r="C26" s="245"/>
      <c r="D26" s="245"/>
      <c r="E26" s="248"/>
      <c r="F26" s="248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</row>
    <row r="27" spans="1:48" x14ac:dyDescent="0.2">
      <c r="A27" s="245"/>
      <c r="B27" s="245"/>
      <c r="C27" s="245"/>
      <c r="D27" s="245"/>
      <c r="E27" s="248"/>
      <c r="F27" s="248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</row>
    <row r="28" spans="1:48" x14ac:dyDescent="0.2">
      <c r="A28" s="245"/>
      <c r="B28" s="245"/>
      <c r="C28" s="245"/>
      <c r="D28" s="245"/>
      <c r="E28" s="248"/>
      <c r="F28" s="248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</row>
    <row r="29" spans="1:48" x14ac:dyDescent="0.2">
      <c r="A29" s="245"/>
      <c r="B29" s="245"/>
      <c r="C29" s="245"/>
      <c r="D29" s="245"/>
      <c r="E29" s="248"/>
      <c r="F29" s="248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</row>
    <row r="30" spans="1:48" x14ac:dyDescent="0.2">
      <c r="A30" s="245"/>
      <c r="B30" s="245"/>
      <c r="C30" s="245"/>
      <c r="D30" s="245"/>
      <c r="E30" s="248"/>
      <c r="F30" s="248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</row>
    <row r="31" spans="1:48" x14ac:dyDescent="0.2">
      <c r="A31" s="245"/>
      <c r="B31" s="245"/>
      <c r="C31" s="245"/>
      <c r="D31" s="245"/>
      <c r="E31" s="248"/>
      <c r="F31" s="248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</row>
    <row r="32" spans="1:48" x14ac:dyDescent="0.2">
      <c r="A32" s="245"/>
      <c r="B32" s="245"/>
      <c r="C32" s="245"/>
      <c r="D32" s="245"/>
      <c r="E32" s="248"/>
      <c r="F32" s="248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</row>
    <row r="33" spans="1:48" x14ac:dyDescent="0.2">
      <c r="A33" s="245"/>
      <c r="B33" s="245"/>
      <c r="C33" s="245"/>
      <c r="D33" s="245"/>
      <c r="E33" s="248"/>
      <c r="F33" s="248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</row>
    <row r="34" spans="1:48" x14ac:dyDescent="0.2">
      <c r="A34" s="245"/>
      <c r="B34" s="245"/>
      <c r="C34" s="245"/>
      <c r="D34" s="245"/>
      <c r="E34" s="248"/>
      <c r="F34" s="248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</row>
    <row r="35" spans="1:48" x14ac:dyDescent="0.2">
      <c r="A35" s="245"/>
      <c r="B35" s="245"/>
      <c r="C35" s="245"/>
      <c r="D35" s="245"/>
      <c r="E35" s="248"/>
      <c r="F35" s="248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</row>
    <row r="36" spans="1:48" x14ac:dyDescent="0.2">
      <c r="A36" s="245"/>
      <c r="B36" s="245"/>
      <c r="C36" s="245"/>
      <c r="D36" s="245"/>
      <c r="E36" s="248"/>
      <c r="F36" s="248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</row>
    <row r="37" spans="1:48" x14ac:dyDescent="0.2">
      <c r="A37" s="245"/>
      <c r="B37" s="245"/>
      <c r="C37" s="245"/>
      <c r="D37" s="245"/>
      <c r="E37" s="248"/>
      <c r="F37" s="248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</row>
    <row r="38" spans="1:48" x14ac:dyDescent="0.2">
      <c r="A38" s="245"/>
      <c r="B38" s="245"/>
      <c r="C38" s="245"/>
      <c r="D38" s="245"/>
      <c r="E38" s="248"/>
      <c r="F38" s="248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</row>
    <row r="39" spans="1:48" x14ac:dyDescent="0.2">
      <c r="A39" s="245"/>
      <c r="B39" s="245"/>
      <c r="C39" s="245"/>
      <c r="D39" s="245"/>
      <c r="E39" s="248"/>
      <c r="F39" s="248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</row>
    <row r="40" spans="1:48" x14ac:dyDescent="0.2">
      <c r="A40" s="245"/>
      <c r="B40" s="245"/>
      <c r="C40" s="245"/>
      <c r="D40" s="245"/>
      <c r="E40" s="248"/>
      <c r="F40" s="248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</row>
    <row r="41" spans="1:48" x14ac:dyDescent="0.2">
      <c r="A41" s="245"/>
      <c r="B41" s="245"/>
      <c r="C41" s="245"/>
      <c r="D41" s="245"/>
      <c r="E41" s="248"/>
      <c r="F41" s="248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</row>
    <row r="42" spans="1:48" x14ac:dyDescent="0.2">
      <c r="A42" s="245"/>
      <c r="B42" s="245"/>
      <c r="C42" s="245"/>
      <c r="D42" s="245"/>
      <c r="E42" s="248"/>
      <c r="F42" s="248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</row>
    <row r="43" spans="1:48" x14ac:dyDescent="0.2">
      <c r="A43" s="245"/>
      <c r="B43" s="245"/>
      <c r="C43" s="245"/>
      <c r="D43" s="245"/>
      <c r="E43" s="248"/>
      <c r="F43" s="248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</row>
    <row r="44" spans="1:48" x14ac:dyDescent="0.2">
      <c r="A44" s="245"/>
      <c r="B44" s="245"/>
      <c r="C44" s="245"/>
      <c r="D44" s="245"/>
      <c r="E44" s="248"/>
      <c r="F44" s="248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</row>
    <row r="45" spans="1:48" x14ac:dyDescent="0.2">
      <c r="A45" s="245"/>
      <c r="B45" s="245"/>
      <c r="C45" s="245"/>
      <c r="D45" s="245"/>
      <c r="E45" s="248"/>
      <c r="F45" s="248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</row>
    <row r="46" spans="1:48" x14ac:dyDescent="0.2">
      <c r="A46" s="245"/>
      <c r="B46" s="245"/>
      <c r="C46" s="245"/>
      <c r="D46" s="245"/>
      <c r="E46" s="248"/>
      <c r="F46" s="248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</row>
    <row r="47" spans="1:48" x14ac:dyDescent="0.2">
      <c r="A47" s="245"/>
      <c r="B47" s="245"/>
      <c r="C47" s="245"/>
      <c r="D47" s="245"/>
      <c r="E47" s="248"/>
      <c r="F47" s="248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</row>
    <row r="48" spans="1:48" x14ac:dyDescent="0.2">
      <c r="A48" s="245"/>
      <c r="B48" s="245"/>
      <c r="C48" s="245"/>
      <c r="D48" s="245"/>
      <c r="E48" s="248"/>
      <c r="F48" s="248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</row>
    <row r="49" spans="1:48" x14ac:dyDescent="0.2">
      <c r="A49" s="245"/>
      <c r="B49" s="245"/>
      <c r="C49" s="245"/>
      <c r="D49" s="245"/>
      <c r="E49" s="248"/>
      <c r="F49" s="248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</row>
    <row r="50" spans="1:48" x14ac:dyDescent="0.2">
      <c r="A50" s="245"/>
      <c r="B50" s="245"/>
      <c r="C50" s="245"/>
      <c r="D50" s="245"/>
      <c r="E50" s="248"/>
      <c r="F50" s="248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</row>
    <row r="51" spans="1:48" x14ac:dyDescent="0.2">
      <c r="A51" s="245"/>
      <c r="B51" s="245"/>
      <c r="C51" s="245"/>
      <c r="D51" s="245"/>
      <c r="E51" s="248"/>
      <c r="F51" s="248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</row>
    <row r="52" spans="1:48" x14ac:dyDescent="0.2">
      <c r="A52" s="245"/>
      <c r="B52" s="245"/>
      <c r="C52" s="245"/>
      <c r="D52" s="245"/>
      <c r="E52" s="248"/>
      <c r="F52" s="248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</row>
    <row r="53" spans="1:48" x14ac:dyDescent="0.2">
      <c r="A53" s="245"/>
      <c r="B53" s="245"/>
      <c r="C53" s="245"/>
      <c r="D53" s="245"/>
      <c r="E53" s="248"/>
      <c r="F53" s="248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</row>
    <row r="54" spans="1:48" x14ac:dyDescent="0.2">
      <c r="A54" s="245"/>
      <c r="B54" s="245"/>
      <c r="C54" s="245"/>
      <c r="D54" s="245"/>
      <c r="E54" s="248"/>
      <c r="F54" s="248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</row>
    <row r="55" spans="1:48" x14ac:dyDescent="0.2">
      <c r="A55" s="245"/>
      <c r="B55" s="245"/>
      <c r="C55" s="245"/>
      <c r="D55" s="245"/>
      <c r="E55" s="248"/>
      <c r="F55" s="248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</row>
    <row r="56" spans="1:48" x14ac:dyDescent="0.2">
      <c r="A56" s="245"/>
      <c r="B56" s="245"/>
      <c r="C56" s="245"/>
      <c r="D56" s="245"/>
      <c r="E56" s="248"/>
      <c r="F56" s="248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</row>
    <row r="57" spans="1:48" x14ac:dyDescent="0.2">
      <c r="A57" s="245"/>
      <c r="B57" s="245"/>
      <c r="C57" s="245"/>
      <c r="D57" s="245"/>
      <c r="E57" s="248"/>
      <c r="F57" s="248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</row>
    <row r="58" spans="1:48" x14ac:dyDescent="0.2">
      <c r="A58" s="245"/>
      <c r="B58" s="245"/>
      <c r="C58" s="245"/>
      <c r="D58" s="245"/>
      <c r="E58" s="248"/>
      <c r="F58" s="248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</row>
    <row r="59" spans="1:48" x14ac:dyDescent="0.2">
      <c r="A59" s="245"/>
      <c r="B59" s="245"/>
      <c r="C59" s="245"/>
      <c r="D59" s="245"/>
      <c r="E59" s="248"/>
      <c r="F59" s="248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</row>
    <row r="60" spans="1:48" x14ac:dyDescent="0.2">
      <c r="A60" s="245"/>
      <c r="B60" s="245"/>
      <c r="C60" s="245"/>
      <c r="D60" s="245"/>
      <c r="E60" s="248"/>
      <c r="F60" s="248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</row>
  </sheetData>
  <sheetProtection algorithmName="SHA-512" hashValue="+vlrAPrqMgFPRWfKi7KIjMbutbTRxcPa9y4j6Vme27Na0fbgbDFd0auREpDYi+obQO4fH+vKhvxG7R+WQ05jrQ==" saltValue="Bw+CUx5rhCd4/qDULz8QJw==" spinCount="100000" sheet="1" objects="1" scenarios="1"/>
  <mergeCells count="3">
    <mergeCell ref="A8:A12"/>
    <mergeCell ref="A13:A17"/>
    <mergeCell ref="A19:A21"/>
  </mergeCells>
  <pageMargins left="0.75" right="0.75" top="1" bottom="1" header="0.5" footer="0.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530F4-7FE0-EB41-855E-40ADBAF4FDE0}">
  <sheetPr codeName="Sheet19">
    <tabColor theme="7" tint="0.59999389629810485"/>
  </sheetPr>
  <dimension ref="A1:ER21"/>
  <sheetViews>
    <sheetView zoomScale="90" zoomScaleNormal="90" workbookViewId="0">
      <selection activeCell="M44" sqref="M44"/>
    </sheetView>
  </sheetViews>
  <sheetFormatPr baseColWidth="10" defaultRowHeight="15" x14ac:dyDescent="0.2"/>
  <cols>
    <col min="1" max="1" width="23.1640625" style="231" customWidth="1"/>
    <col min="2" max="2" width="15.33203125" style="231" bestFit="1" customWidth="1"/>
    <col min="3" max="3" width="23.33203125" style="231" bestFit="1" customWidth="1"/>
    <col min="4" max="4" width="14.1640625" style="231" customWidth="1"/>
    <col min="5" max="6" width="14.1640625" style="234" hidden="1" customWidth="1"/>
    <col min="7" max="18" width="14.1640625" style="231" customWidth="1"/>
    <col min="19" max="20" width="14.1640625" style="231" hidden="1" customWidth="1"/>
    <col min="21" max="25" width="14.1640625" style="231" customWidth="1"/>
    <col min="26" max="29" width="14.1640625" style="231" hidden="1" customWidth="1"/>
    <col min="30" max="43" width="14.1640625" style="231" customWidth="1"/>
    <col min="44" max="148" width="12.5" style="231" customWidth="1"/>
    <col min="149" max="16384" width="10.83203125" style="231"/>
  </cols>
  <sheetData>
    <row r="1" spans="1:148" x14ac:dyDescent="0.2">
      <c r="A1" s="229" t="s">
        <v>38</v>
      </c>
      <c r="B1" s="229"/>
      <c r="C1" s="229"/>
      <c r="D1" s="229"/>
      <c r="E1" s="230"/>
      <c r="F1" s="230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</row>
    <row r="2" spans="1:148" x14ac:dyDescent="0.2">
      <c r="A2" s="232" t="s">
        <v>72</v>
      </c>
      <c r="B2" s="229"/>
      <c r="C2" s="229"/>
      <c r="D2" s="229"/>
      <c r="E2" s="230"/>
      <c r="F2" s="230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</row>
    <row r="3" spans="1:148" ht="16" thickBot="1" x14ac:dyDescent="0.25">
      <c r="A3" s="229"/>
      <c r="B3" s="233"/>
      <c r="C3" s="229"/>
      <c r="D3" s="229"/>
      <c r="E3" s="230"/>
      <c r="F3" s="230"/>
      <c r="G3" s="229"/>
      <c r="H3" s="229"/>
      <c r="I3" s="229"/>
      <c r="J3" s="233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</row>
    <row r="4" spans="1:1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</row>
    <row r="5" spans="1:1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</row>
    <row r="6" spans="1:148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</row>
    <row r="7" spans="1:148" ht="76" x14ac:dyDescent="0.2">
      <c r="A7" s="209" t="s">
        <v>41</v>
      </c>
      <c r="B7" s="91" t="s">
        <v>96</v>
      </c>
      <c r="C7" s="91" t="s">
        <v>97</v>
      </c>
      <c r="D7" s="92" t="s">
        <v>8</v>
      </c>
      <c r="E7" s="187" t="s">
        <v>179</v>
      </c>
      <c r="F7" s="187" t="s">
        <v>180</v>
      </c>
      <c r="G7" s="92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92" t="s">
        <v>14</v>
      </c>
      <c r="M7" s="92" t="s">
        <v>15</v>
      </c>
      <c r="N7" s="92" t="s">
        <v>16</v>
      </c>
      <c r="O7" s="92" t="s">
        <v>98</v>
      </c>
      <c r="P7" s="92" t="s">
        <v>99</v>
      </c>
      <c r="Q7" s="92" t="s">
        <v>66</v>
      </c>
      <c r="R7" s="92" t="s">
        <v>67</v>
      </c>
      <c r="S7" s="187" t="s">
        <v>181</v>
      </c>
      <c r="T7" s="191" t="s">
        <v>182</v>
      </c>
      <c r="U7" s="93" t="s">
        <v>183</v>
      </c>
      <c r="V7" s="94" t="s">
        <v>101</v>
      </c>
      <c r="W7" s="94" t="s">
        <v>102</v>
      </c>
      <c r="X7" s="94" t="s">
        <v>103</v>
      </c>
      <c r="Y7" s="94" t="s">
        <v>104</v>
      </c>
      <c r="Z7" s="195" t="s">
        <v>184</v>
      </c>
      <c r="AA7" s="195" t="s">
        <v>185</v>
      </c>
      <c r="AB7" s="196" t="s">
        <v>69</v>
      </c>
      <c r="AC7" s="196" t="s">
        <v>70</v>
      </c>
      <c r="AD7" s="95" t="s">
        <v>36</v>
      </c>
      <c r="AE7" s="95" t="s">
        <v>37</v>
      </c>
      <c r="AF7" s="96" t="s">
        <v>107</v>
      </c>
      <c r="AG7" s="97" t="s">
        <v>71</v>
      </c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</row>
    <row r="8" spans="1:148" ht="20" customHeight="1" x14ac:dyDescent="0.2">
      <c r="A8" s="316" t="str">
        <f>'QLD Oct 2020'!D2</f>
        <v>APT Brisbane South</v>
      </c>
      <c r="B8" s="179" t="str">
        <f>'QLD Oct 2020'!F2</f>
        <v>AGL</v>
      </c>
      <c r="C8" s="210" t="str">
        <f>'QLD Oct 2020'!G2</f>
        <v>Business Essential Saver</v>
      </c>
      <c r="D8" s="213">
        <f>365*'QLD Oct 2020'!H2/100</f>
        <v>455.22136363636361</v>
      </c>
      <c r="E8" s="214">
        <f>IF('QLD Oct 2020'!AQ2=3,0.5,IF('QLD Oct 2020'!AQ2=2,0.33,0))</f>
        <v>0.5</v>
      </c>
      <c r="F8" s="214">
        <f>1-E8</f>
        <v>0.5</v>
      </c>
      <c r="G8" s="213">
        <f>IF('QLD Oct 2020'!K2="",($C$5*E8/'QLD Oct 2020'!AQ2*'QLD Oct 2020'!W2/100)*'QLD Oct 2020'!AQ2,IF($C$5*E8/'QLD Oct 2020'!AQ2&gt;='QLD Oct 2020'!L2,('QLD Oct 2020'!L2*'QLD Oct 2020'!W2/100)*'QLD Oct 2020'!AQ2,($C$5*E8/'QLD Oct 2020'!AQ2*'QLD Oct 2020'!W2/100)*'QLD Oct 2020'!AQ2))</f>
        <v>1213.6363636363635</v>
      </c>
      <c r="H8" s="213">
        <f>IF(AND('QLD Oct 2020'!L2&gt;0,'QLD Oct 2020'!M2&gt;0),IF($C$5*E8/'QLD Oct 2020'!AQ2&lt;'QLD Oct 2020'!L2,0,IF(($C$5*E8/'QLD Oct 2020'!AQ2-'QLD Oct 2020'!L2)&lt;=('QLD Oct 2020'!M2+'QLD Oct 2020'!L2),((($C$5*E8/'QLD Oct 2020'!AQ2-'QLD Oct 2020'!L2)*'QLD Oct 2020'!X2/100))*'QLD Oct 2020'!AQ2,((('QLD Oct 2020'!M2)*'QLD Oct 2020'!X2/100)*'QLD Oct 2020'!AQ2))),0)</f>
        <v>0</v>
      </c>
      <c r="I8" s="213">
        <f>IF(AND('QLD Oct 2020'!M2&gt;0,'QLD Oct 2020'!N2&gt;0),IF($C$5*E8/'QLD Oct 2020'!AQ2&lt;('QLD Oct 2020'!L2+'QLD Oct 2020'!M2),0,IF(($C$5*E8/'QLD Oct 2020'!AQ2-'QLD Oct 2020'!L2+'QLD Oct 2020'!M2)&lt;=('QLD Oct 2020'!L2+'QLD Oct 2020'!M2+'QLD Oct 2020'!N2),((($C$5*E8/'QLD Oct 2020'!AQ2-('QLD Oct 2020'!L2+'QLD Oct 2020'!M2))*'QLD Oct 2020'!Y2/100))*'QLD Oct 2020'!AQ2,('QLD Oct 2020'!N2*'QLD Oct 2020'!Y2/100)*'QLD Oct 2020'!AQ2)),0)</f>
        <v>0</v>
      </c>
      <c r="J8" s="213">
        <f>IF(AND('QLD Oct 2020'!N2&gt;0,'QLD Oct 2020'!O2&gt;0),IF($C$5*E8/'QLD Oct 2020'!AQ2&lt;('QLD Oct 2020'!L2+'QLD Oct 2020'!M2+'QLD Oct 2020'!N2),0,IF(($C$5*E8/'QLD Oct 2020'!AQ2-'QLD Oct 2020'!L2+'QLD Oct 2020'!M2+'QLD Oct 2020'!N2)&lt;=('QLD Oct 2020'!L2+'QLD Oct 2020'!M2+'QLD Oct 2020'!N2+'QLD Oct 2020'!O2),(($C$5*E8/'QLD Oct 2020'!AQ2-('QLD Oct 2020'!L2+'QLD Oct 2020'!M2+'QLD Oct 2020'!N2))*'QLD Oct 2020'!Z2/100)*'QLD Oct 2020'!AQ2,('QLD Oct 2020'!O2*'QLD Oct 2020'!Z2/100)*'QLD Oct 2020'!AQ2)),0)</f>
        <v>0</v>
      </c>
      <c r="K8" s="213">
        <f>IF(AND('QLD Oct 2020'!O2&gt;0,'QLD Oct 2020'!P2&gt;0),IF($C$5*E8/'QLD Oct 2020'!AQ2&lt;('QLD Oct 2020'!L2+'QLD Oct 2020'!M2+'QLD Oct 2020'!N2+'QLD Oct 2020'!O2),0,IF(($C$5*E8/'QLD Oct 2020'!AQ2-'QLD Oct 2020'!L2+'QLD Oct 2020'!M2+'QLD Oct 2020'!N2+'QLD Oct 2020'!O2)&lt;=('QLD Oct 2020'!L2+'QLD Oct 2020'!M2+'QLD Oct 2020'!N2+'QLD Oct 2020'!O2+'QLD Oct 2020'!P2),(($C$5*E8/'QLD Oct 2020'!AQ2-('QLD Oct 2020'!L2+'QLD Oct 2020'!M2+'QLD Oct 2020'!N2+'QLD Oct 2020'!O2))*'QLD Oct 2020'!AA2/100)*'QLD Oct 2020'!AQ2,('QLD Oct 2020'!P2*'QLD Oct 2020'!AA2/100)*'QLD Oct 2020'!AQ2)),0)</f>
        <v>0</v>
      </c>
      <c r="L8" s="213">
        <f>IF(AND('QLD Oct 2020'!P2&gt;0,'QLD Oct 2020'!O2&gt;0),IF(($C$5*E8/'QLD Oct 2020'!AQ2&lt;SUM('QLD Oct 2020'!L2:P2)),(0),($C$5*E8/'QLD Oct 2020'!AQ2-SUM('QLD Oct 2020'!L2:P2))*'QLD Oct 2020'!AB2/100)* 'QLD Oct 2020'!AQ2,IF(AND('QLD Oct 2020'!O2&gt;0,'QLD Oct 2020'!P2=""),IF(($C$5*E8/'QLD Oct 2020'!AQ2&lt; SUM('QLD Oct 2020'!L2:O2)),(0),($C$5*E8/'QLD Oct 2020'!AQ2-SUM('QLD Oct 2020'!L2:O2))*'QLD Oct 2020'!AA2/100)* 'QLD Oct 2020'!AQ2,IF(AND('QLD Oct 2020'!N2&gt;0,'QLD Oct 2020'!O2=""),IF(($C$5*E8/'QLD Oct 2020'!AQ2&lt; SUM('QLD Oct 2020'!L2:N2)),(0),($C$5*E8/'QLD Oct 2020'!AQ2-SUM('QLD Oct 2020'!L2:N2))*'QLD Oct 2020'!Z2/100)* 'QLD Oct 2020'!AQ2,IF(AND('QLD Oct 2020'!M2&gt;0,'QLD Oct 2020'!N2=""),IF(($C$5*E8/'QLD Oct 2020'!AQ2&lt;'QLD Oct 2020'!M2+'QLD Oct 2020'!L2),(0),(($C$5*E8/'QLD Oct 2020'!AQ2-('QLD Oct 2020'!M2+'QLD Oct 2020'!L2))*'QLD Oct 2020'!Y2/100))*'QLD Oct 2020'!AQ2,IF(AND('QLD Oct 2020'!L2&gt;0,'QLD Oct 2020'!M2=""&gt;0),IF(($C$5*E8/'QLD Oct 2020'!AQ2&lt;'QLD Oct 2020'!L2),(0),($C$5*E8/'QLD Oct 2020'!AQ2-'QLD Oct 2020'!L2)*'QLD Oct 2020'!X2/100)*'QLD Oct 2020'!AQ2,0)))))</f>
        <v>0</v>
      </c>
      <c r="M8" s="213">
        <f>IF('QLD Oct 2020'!K2="",($C$5*F8/'QLD Oct 2020'!AR2*'QLD Oct 2020'!AC2/100)*'QLD Oct 2020'!AR2,IF($C$5*F8/'QLD Oct 2020'!AR2&gt;='QLD Oct 2020'!L2,('QLD Oct 2020'!L2*'QLD Oct 2020'!AC2/100)*'QLD Oct 2020'!AR2,($C$5*F8/'QLD Oct 2020'!AR2*'QLD Oct 2020'!AC2/100)*'QLD Oct 2020'!AR2))</f>
        <v>1213.6363636363635</v>
      </c>
      <c r="N8" s="213">
        <f>IF(AND('QLD Oct 2020'!L2&gt;0,'QLD Oct 2020'!M2&gt;0),IF($C$5*F8/'QLD Oct 2020'!AR2&lt;'QLD Oct 2020'!L2,0,IF(($C$5*F8/'QLD Oct 2020'!AR2-'QLD Oct 2020'!L2)&lt;=('QLD Oct 2020'!M2+'QLD Oct 2020'!L2),((($C$5*F8/'QLD Oct 2020'!AR2-'QLD Oct 2020'!L2)*'QLD Oct 2020'!AD2/100))*'QLD Oct 2020'!AR2,((('QLD Oct 2020'!M2)*'QLD Oct 2020'!AD2/100)*'QLD Oct 2020'!AR2))),0)</f>
        <v>0</v>
      </c>
      <c r="O8" s="213">
        <f>IF(AND('QLD Oct 2020'!M2&gt;0,'QLD Oct 2020'!N2&gt;0),IF($C$5*F8/'QLD Oct 2020'!AR2&lt;('QLD Oct 2020'!L2+'QLD Oct 2020'!M2),0,IF(($C$5*F8/'QLD Oct 2020'!AR2-'QLD Oct 2020'!L2+'QLD Oct 2020'!M2)&lt;=('QLD Oct 2020'!L2+'QLD Oct 2020'!M2+'QLD Oct 2020'!N2),((($C$5*F8/'QLD Oct 2020'!AR2-('QLD Oct 2020'!L2+'QLD Oct 2020'!M2))*'QLD Oct 2020'!AE2/100))*'QLD Oct 2020'!AR2,('QLD Oct 2020'!N2*'QLD Oct 2020'!AE2/100)*'QLD Oct 2020'!AR2)),0)</f>
        <v>0</v>
      </c>
      <c r="P8" s="213">
        <f>IF(AND('QLD Oct 2020'!N2&gt;0,'QLD Oct 2020'!O2&gt;0),IF($C$5*F8/'QLD Oct 2020'!AR2&lt;('QLD Oct 2020'!L2+'QLD Oct 2020'!M2+'QLD Oct 2020'!N2),0,IF(($C$5*F8/'QLD Oct 2020'!AR2-'QLD Oct 2020'!L2+'QLD Oct 2020'!M2+'QLD Oct 2020'!N2)&lt;=('QLD Oct 2020'!L2+'QLD Oct 2020'!M2+'QLD Oct 2020'!N2+'QLD Oct 2020'!O2),(($C$5*F8/'QLD Oct 2020'!AR2-('QLD Oct 2020'!L2+'QLD Oct 2020'!M2+'QLD Oct 2020'!N2))*'QLD Oct 2020'!AF2/100)*'QLD Oct 2020'!AR2,('QLD Oct 2020'!O2*'QLD Oct 2020'!AF2/100)*'QLD Oct 2020'!AR2)),0)</f>
        <v>0</v>
      </c>
      <c r="Q8" s="213">
        <f>IF(AND('QLD Oct 2020'!P2&gt;0,'QLD Oct 2020'!P2&gt;0),IF($C$5*F8/'QLD Oct 2020'!AR2&lt;('QLD Oct 2020'!L2+'QLD Oct 2020'!M2+'QLD Oct 2020'!N2+'QLD Oct 2020'!O2),0,IF(($C$5*F8/'QLD Oct 2020'!AR2-'QLD Oct 2020'!L2+'QLD Oct 2020'!M2+'QLD Oct 2020'!N2+'QLD Oct 2020'!O2)&lt;=('QLD Oct 2020'!L2+'QLD Oct 2020'!M2+'QLD Oct 2020'!N2+'QLD Oct 2020'!O2+'QLD Oct 2020'!P2),(($C$5*F8/'QLD Oct 2020'!AR2-('QLD Oct 2020'!L2+'QLD Oct 2020'!M2+'QLD Oct 2020'!N2+'QLD Oct 2020'!O2))*'QLD Oct 2020'!AG2/100)*'QLD Oct 2020'!AR2,('QLD Oct 2020'!P2*'QLD Oct 2020'!AG2/100)*'QLD Oct 2020'!AR2)),0)</f>
        <v>0</v>
      </c>
      <c r="R8" s="213">
        <f>IF(AND('QLD Oct 2020'!P2&gt;0,'QLD Oct 2020'!O2&gt;0),IF(($C$5*F8/'QLD Oct 2020'!AR2&lt;SUM('QLD Oct 2020'!L2:P2)),(0),($C$5*F8/'QLD Oct 2020'!AR2-SUM('QLD Oct 2020'!L2:P2))*'QLD Oct 2020'!AB2/100)* 'QLD Oct 2020'!AR2,IF(AND('QLD Oct 2020'!O2&gt;0,'QLD Oct 2020'!P2=""),IF(($C$5*F8/'QLD Oct 2020'!AR2&lt; SUM('QLD Oct 2020'!L2:O2)),(0),($C$5*F8/'QLD Oct 2020'!AR2-SUM('QLD Oct 2020'!L2:O2))*'QLD Oct 2020'!AG2/100)* 'QLD Oct 2020'!AR2,IF(AND('QLD Oct 2020'!N2&gt;0,'QLD Oct 2020'!O2=""),IF(($C$5*F8/'QLD Oct 2020'!AR2&lt; SUM('QLD Oct 2020'!L2:N2)),(0),($C$5*F8/'QLD Oct 2020'!AR2-SUM('QLD Oct 2020'!L2:N2))*'QLD Oct 2020'!AF2/100)* 'QLD Oct 2020'!AR2,IF(AND('QLD Oct 2020'!M2&gt;0,'QLD Oct 2020'!N2=""),IF(($C$5*F8/'QLD Oct 2020'!AR2&lt;'QLD Oct 2020'!M2+'QLD Oct 2020'!L2),(0),(($C$5*F8/'QLD Oct 2020'!AR2-('QLD Oct 2020'!M2+'QLD Oct 2020'!L2))*'QLD Oct 2020'!AE2/100))*'QLD Oct 2020'!AR2,IF(AND('QLD Oct 2020'!L2&gt;0,'QLD Oct 2020'!M2=""&gt;0),IF(($C$5*F8/'QLD Oct 2020'!AR2&lt;'QLD Oct 2020'!L2),(0),($C$5*F8/'QLD Oct 2020'!AR2-'QLD Oct 2020'!L2)*'QLD Oct 2020'!AD2/100)*'QLD Oct 2020'!AR2,0)))))</f>
        <v>0</v>
      </c>
      <c r="S8" s="242">
        <f>SUM(G8:R8)</f>
        <v>2427.272727272727</v>
      </c>
      <c r="T8" s="215">
        <f>S8+D8</f>
        <v>2882.4940909090906</v>
      </c>
      <c r="U8" s="216">
        <f>T8*1.1</f>
        <v>3170.7435</v>
      </c>
      <c r="V8" s="217">
        <f>'QLD Oct 2020'!AT2</f>
        <v>0</v>
      </c>
      <c r="W8" s="217">
        <f>'QLD Oct 2020'!AU2</f>
        <v>0</v>
      </c>
      <c r="X8" s="217">
        <f>'QLD Oct 2020'!AV2</f>
        <v>0</v>
      </c>
      <c r="Y8" s="217">
        <f>'QLD Oct 2020'!AW2</f>
        <v>0</v>
      </c>
      <c r="Z8" s="218" t="str">
        <f>IF(SUM(V8:Y8)=0,"No discount",IF(V8&gt;0,"Guaranteed off bill",IF(W8&gt;0,"Guaranteed off usage",IF(X8&gt;0,"Pay-on-time off bill","Pay-on-time off usage"))))</f>
        <v>No discount</v>
      </c>
      <c r="AA8" s="218" t="str">
        <f>IF(OR(B8="Origin Energy",B8="Red Energy",B8="Powershop"),"Inclusive","Exclusive")</f>
        <v>Exclusive</v>
      </c>
      <c r="AB8" s="215">
        <f t="shared" ref="AB8:AB21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2882.4940909090906</v>
      </c>
      <c r="AC8" s="215">
        <f t="shared" ref="AC8:AC21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2882.4940909090906</v>
      </c>
      <c r="AD8" s="216">
        <f t="shared" ref="AD8:AE21" si="2">AB8*1.1</f>
        <v>3170.7435</v>
      </c>
      <c r="AE8" s="216">
        <f t="shared" si="2"/>
        <v>3170.7435</v>
      </c>
      <c r="AF8" s="238">
        <f>'QLD Oct 2020'!BF2</f>
        <v>0</v>
      </c>
      <c r="AG8" s="221" t="str">
        <f>'QLD Oct 2020'!BG2</f>
        <v>n</v>
      </c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</row>
    <row r="9" spans="1:148" ht="20" customHeight="1" x14ac:dyDescent="0.2">
      <c r="A9" s="319"/>
      <c r="B9" s="179" t="str">
        <f>'QLD Oct 2020'!F3</f>
        <v>Origin Energy</v>
      </c>
      <c r="C9" s="211" t="str">
        <f>'QLD Oct 2020'!G3</f>
        <v>Business Flexi</v>
      </c>
      <c r="D9" s="98">
        <f>365*'QLD Oct 2020'!H3/100</f>
        <v>386.56818181818181</v>
      </c>
      <c r="E9" s="188">
        <f>IF('QLD Oct 2020'!AQ3=3,0.5,IF('QLD Oct 2020'!AQ3=2,0.33,0))</f>
        <v>0.5</v>
      </c>
      <c r="F9" s="188">
        <f t="shared" ref="F9:F21" si="3">1-E9</f>
        <v>0.5</v>
      </c>
      <c r="G9" s="98">
        <f>IF('QLD Oct 2020'!K3="",($C$5*E9/'QLD Oct 2020'!AQ3*'QLD Oct 2020'!W3/100)*'QLD Oct 2020'!AQ3,IF($C$5*E9/'QLD Oct 2020'!AQ3&gt;='QLD Oct 2020'!L3,('QLD Oct 2020'!L3*'QLD Oct 2020'!W3/100)*'QLD Oct 2020'!AQ3,($C$5*E9/'QLD Oct 2020'!AQ3*'QLD Oct 2020'!W3/100)*'QLD Oct 2020'!AQ3))</f>
        <v>1427.2727272727273</v>
      </c>
      <c r="H9" s="98">
        <f>IF(AND('QLD Oct 2020'!L3&gt;0,'QLD Oct 2020'!M3&gt;0),IF($C$5*E9/'QLD Oct 2020'!AQ3&lt;'QLD Oct 2020'!L3,0,IF(($C$5*E9/'QLD Oct 2020'!AQ3-'QLD Oct 2020'!L3)&lt;=('QLD Oct 2020'!M3+'QLD Oct 2020'!L3),((($C$5*E9/'QLD Oct 2020'!AQ3-'QLD Oct 2020'!L3)*'QLD Oct 2020'!X3/100))*'QLD Oct 2020'!AQ3,((('QLD Oct 2020'!M3)*'QLD Oct 2020'!X3/100)*'QLD Oct 2020'!AQ3))),0)</f>
        <v>0</v>
      </c>
      <c r="I9" s="98">
        <f>IF(AND('QLD Oct 2020'!M3&gt;0,'QLD Oct 2020'!N3&gt;0),IF($C$5*E9/'QLD Oct 2020'!AQ3&lt;('QLD Oct 2020'!L3+'QLD Oct 2020'!M3),0,IF(($C$5*E9/'QLD Oct 2020'!AQ3-'QLD Oct 2020'!L3+'QLD Oct 2020'!M3)&lt;=('QLD Oct 2020'!L3+'QLD Oct 2020'!M3+'QLD Oct 2020'!N3),((($C$5*E9/'QLD Oct 2020'!AQ3-('QLD Oct 2020'!L3+'QLD Oct 2020'!M3))*'QLD Oct 2020'!Y3/100))*'QLD Oct 2020'!AQ3,('QLD Oct 2020'!N3*'QLD Oct 2020'!Y3/100)*'QLD Oct 2020'!AQ3)),0)</f>
        <v>0</v>
      </c>
      <c r="J9" s="98">
        <f>IF(AND('QLD Oct 2020'!N3&gt;0,'QLD Oct 2020'!O3&gt;0),IF($C$5*E9/'QLD Oct 2020'!AQ3&lt;('QLD Oct 2020'!L3+'QLD Oct 2020'!M3+'QLD Oct 2020'!N3),0,IF(($C$5*E9/'QLD Oct 2020'!AQ3-'QLD Oct 2020'!L3+'QLD Oct 2020'!M3+'QLD Oct 2020'!N3)&lt;=('QLD Oct 2020'!L3+'QLD Oct 2020'!M3+'QLD Oct 2020'!N3+'QLD Oct 2020'!O3),(($C$5*E9/'QLD Oct 2020'!AQ3-('QLD Oct 2020'!L3+'QLD Oct 2020'!M3+'QLD Oct 2020'!N3))*'QLD Oct 2020'!Z3/100)*'QLD Oct 2020'!AQ3,('QLD Oct 2020'!O3*'QLD Oct 2020'!Z3/100)*'QLD Oct 2020'!AQ3)),0)</f>
        <v>0</v>
      </c>
      <c r="K9" s="98">
        <f>IF(AND('QLD Oct 2020'!O3&gt;0,'QLD Oct 2020'!P3&gt;0),IF($C$5*E9/'QLD Oct 2020'!AQ3&lt;('QLD Oct 2020'!L3+'QLD Oct 2020'!M3+'QLD Oct 2020'!N3+'QLD Oct 2020'!O3),0,IF(($C$5*E9/'QLD Oct 2020'!AQ3-'QLD Oct 2020'!L3+'QLD Oct 2020'!M3+'QLD Oct 2020'!N3+'QLD Oct 2020'!O3)&lt;=('QLD Oct 2020'!L3+'QLD Oct 2020'!M3+'QLD Oct 2020'!N3+'QLD Oct 2020'!O3+'QLD Oct 2020'!P3),(($C$5*E9/'QLD Oct 2020'!AQ3-('QLD Oct 2020'!L3+'QLD Oct 2020'!M3+'QLD Oct 2020'!N3+'QLD Oct 2020'!O3))*'QLD Oct 2020'!AA3/100)*'QLD Oct 2020'!AQ3,('QLD Oct 2020'!P3*'QLD Oct 2020'!AA3/100)*'QLD Oct 2020'!AQ3)),0)</f>
        <v>0</v>
      </c>
      <c r="L9" s="98">
        <f>IF(AND('QLD Oct 2020'!P3&gt;0,'QLD Oct 2020'!O3&gt;0),IF(($C$5*E9/'QLD Oct 2020'!AQ3&lt;SUM('QLD Oct 2020'!L3:P3)),(0),($C$5*E9/'QLD Oct 2020'!AQ3-SUM('QLD Oct 2020'!L3:P3))*'QLD Oct 2020'!AB3/100)* 'QLD Oct 2020'!AQ3,IF(AND('QLD Oct 2020'!O3&gt;0,'QLD Oct 2020'!P3=""),IF(($C$5*E9/'QLD Oct 2020'!AQ3&lt; SUM('QLD Oct 2020'!L3:O3)),(0),($C$5*E9/'QLD Oct 2020'!AQ3-SUM('QLD Oct 2020'!L3:O3))*'QLD Oct 2020'!AA3/100)* 'QLD Oct 2020'!AQ3,IF(AND('QLD Oct 2020'!N3&gt;0,'QLD Oct 2020'!O3=""),IF(($C$5*E9/'QLD Oct 2020'!AQ3&lt; SUM('QLD Oct 2020'!L3:N3)),(0),($C$5*E9/'QLD Oct 2020'!AQ3-SUM('QLD Oct 2020'!L3:N3))*'QLD Oct 2020'!Z3/100)* 'QLD Oct 2020'!AQ3,IF(AND('QLD Oct 2020'!M3&gt;0,'QLD Oct 2020'!N3=""),IF(($C$5*E9/'QLD Oct 2020'!AQ3&lt;'QLD Oct 2020'!M3+'QLD Oct 2020'!L3),(0),(($C$5*E9/'QLD Oct 2020'!AQ3-('QLD Oct 2020'!M3+'QLD Oct 2020'!L3))*'QLD Oct 2020'!Y3/100))*'QLD Oct 2020'!AQ3,IF(AND('QLD Oct 2020'!L3&gt;0,'QLD Oct 2020'!M3=""&gt;0),IF(($C$5*E9/'QLD Oct 2020'!AQ3&lt;'QLD Oct 2020'!L3),(0),($C$5*E9/'QLD Oct 2020'!AQ3-'QLD Oct 2020'!L3)*'QLD Oct 2020'!X3/100)*'QLD Oct 2020'!AQ3,0)))))</f>
        <v>0</v>
      </c>
      <c r="M9" s="98">
        <f>IF('QLD Oct 2020'!K3="",($C$5*F9/'QLD Oct 2020'!AR3*'QLD Oct 2020'!AC3/100)*'QLD Oct 2020'!AR3,IF($C$5*F9/'QLD Oct 2020'!AR3&gt;='QLD Oct 2020'!L3,('QLD Oct 2020'!L3*'QLD Oct 2020'!AC3/100)*'QLD Oct 2020'!AR3,($C$5*F9/'QLD Oct 2020'!AR3*'QLD Oct 2020'!AC3/100)*'QLD Oct 2020'!AR3))</f>
        <v>1427.2727272727273</v>
      </c>
      <c r="N9" s="98">
        <f>IF(AND('QLD Oct 2020'!L3&gt;0,'QLD Oct 2020'!M3&gt;0),IF($C$5*F9/'QLD Oct 2020'!AR3&lt;'QLD Oct 2020'!L3,0,IF(($C$5*F9/'QLD Oct 2020'!AR3-'QLD Oct 2020'!L3)&lt;=('QLD Oct 2020'!M3+'QLD Oct 2020'!L3),((($C$5*F9/'QLD Oct 2020'!AR3-'QLD Oct 2020'!L3)*'QLD Oct 2020'!AD3/100))*'QLD Oct 2020'!AR3,((('QLD Oct 2020'!M3)*'QLD Oct 2020'!AD3/100)*'QLD Oct 2020'!AR3))),0)</f>
        <v>0</v>
      </c>
      <c r="O9" s="98">
        <f>IF(AND('QLD Oct 2020'!M3&gt;0,'QLD Oct 2020'!N3&gt;0),IF($C$5*F9/'QLD Oct 2020'!AR3&lt;('QLD Oct 2020'!L3+'QLD Oct 2020'!M3),0,IF(($C$5*F9/'QLD Oct 2020'!AR3-'QLD Oct 2020'!L3+'QLD Oct 2020'!M3)&lt;=('QLD Oct 2020'!L3+'QLD Oct 2020'!M3+'QLD Oct 2020'!N3),((($C$5*F9/'QLD Oct 2020'!AR3-('QLD Oct 2020'!L3+'QLD Oct 2020'!M3))*'QLD Oct 2020'!AE3/100))*'QLD Oct 2020'!AR3,('QLD Oct 2020'!N3*'QLD Oct 2020'!AE3/100)*'QLD Oct 2020'!AR3)),0)</f>
        <v>0</v>
      </c>
      <c r="P9" s="98">
        <f>IF(AND('QLD Oct 2020'!N3&gt;0,'QLD Oct 2020'!O3&gt;0),IF($C$5*F9/'QLD Oct 2020'!AR3&lt;('QLD Oct 2020'!L3+'QLD Oct 2020'!M3+'QLD Oct 2020'!N3),0,IF(($C$5*F9/'QLD Oct 2020'!AR3-'QLD Oct 2020'!L3+'QLD Oct 2020'!M3+'QLD Oct 2020'!N3)&lt;=('QLD Oct 2020'!L3+'QLD Oct 2020'!M3+'QLD Oct 2020'!N3+'QLD Oct 2020'!O3),(($C$5*F9/'QLD Oct 2020'!AR3-('QLD Oct 2020'!L3+'QLD Oct 2020'!M3+'QLD Oct 2020'!N3))*'QLD Oct 2020'!AF3/100)*'QLD Oct 2020'!AR3,('QLD Oct 2020'!O3*'QLD Oct 2020'!AF3/100)*'QLD Oct 2020'!AR3)),0)</f>
        <v>0</v>
      </c>
      <c r="Q9" s="98">
        <f>IF(AND('QLD Oct 2020'!P3&gt;0,'QLD Oct 2020'!P3&gt;0),IF($C$5*F9/'QLD Oct 2020'!AR3&lt;('QLD Oct 2020'!L3+'QLD Oct 2020'!M3+'QLD Oct 2020'!N3+'QLD Oct 2020'!O3),0,IF(($C$5*F9/'QLD Oct 2020'!AR3-'QLD Oct 2020'!L3+'QLD Oct 2020'!M3+'QLD Oct 2020'!N3+'QLD Oct 2020'!O3)&lt;=('QLD Oct 2020'!L3+'QLD Oct 2020'!M3+'QLD Oct 2020'!N3+'QLD Oct 2020'!O3+'QLD Oct 2020'!P3),(($C$5*F9/'QLD Oct 2020'!AR3-('QLD Oct 2020'!L3+'QLD Oct 2020'!M3+'QLD Oct 2020'!N3+'QLD Oct 2020'!O3))*'QLD Oct 2020'!AG3/100)*'QLD Oct 2020'!AR3,('QLD Oct 2020'!P3*'QLD Oct 2020'!AG3/100)*'QLD Oct 2020'!AR3)),0)</f>
        <v>0</v>
      </c>
      <c r="R9" s="98">
        <f>IF(AND('QLD Oct 2020'!P3&gt;0,'QLD Oct 2020'!O3&gt;0),IF(($C$5*F9/'QLD Oct 2020'!AR3&lt;SUM('QLD Oct 2020'!L3:P3)),(0),($C$5*F9/'QLD Oct 2020'!AR3-SUM('QLD Oct 2020'!L3:P3))*'QLD Oct 2020'!AB3/100)* 'QLD Oct 2020'!AR3,IF(AND('QLD Oct 2020'!O3&gt;0,'QLD Oct 2020'!P3=""),IF(($C$5*F9/'QLD Oct 2020'!AR3&lt; SUM('QLD Oct 2020'!L3:O3)),(0),($C$5*F9/'QLD Oct 2020'!AR3-SUM('QLD Oct 2020'!L3:O3))*'QLD Oct 2020'!AG3/100)* 'QLD Oct 2020'!AR3,IF(AND('QLD Oct 2020'!N3&gt;0,'QLD Oct 2020'!O3=""),IF(($C$5*F9/'QLD Oct 2020'!AR3&lt; SUM('QLD Oct 2020'!L3:N3)),(0),($C$5*F9/'QLD Oct 2020'!AR3-SUM('QLD Oct 2020'!L3:N3))*'QLD Oct 2020'!AF3/100)* 'QLD Oct 2020'!AR3,IF(AND('QLD Oct 2020'!M3&gt;0,'QLD Oct 2020'!N3=""),IF(($C$5*F9/'QLD Oct 2020'!AR3&lt;'QLD Oct 2020'!M3+'QLD Oct 2020'!L3),(0),(($C$5*F9/'QLD Oct 2020'!AR3-('QLD Oct 2020'!M3+'QLD Oct 2020'!L3))*'QLD Oct 2020'!AE3/100))*'QLD Oct 2020'!AR3,IF(AND('QLD Oct 2020'!L3&gt;0,'QLD Oct 2020'!M3=""&gt;0),IF(($C$5*F9/'QLD Oct 2020'!AR3&lt;'QLD Oct 2020'!L3),(0),($C$5*F9/'QLD Oct 2020'!AR3-'QLD Oct 2020'!L3)*'QLD Oct 2020'!AD3/100)*'QLD Oct 2020'!AR3,0)))))</f>
        <v>0</v>
      </c>
      <c r="S9" s="175">
        <f t="shared" ref="S9:S20" si="4">SUM(G9:R9)</f>
        <v>2854.5454545454545</v>
      </c>
      <c r="T9" s="192">
        <f t="shared" ref="T9:T21" si="5">S9+D9</f>
        <v>3241.1136363636365</v>
      </c>
      <c r="U9" s="101">
        <f t="shared" ref="U9:U21" si="6">T9*1.1</f>
        <v>3565.2250000000004</v>
      </c>
      <c r="V9" s="102">
        <f>'QLD Oct 2020'!AT3</f>
        <v>6</v>
      </c>
      <c r="W9" s="102">
        <f>'QLD Oct 2020'!AU3</f>
        <v>0</v>
      </c>
      <c r="X9" s="102">
        <f>'QLD Oct 2020'!AV3</f>
        <v>0</v>
      </c>
      <c r="Y9" s="102">
        <f>'QLD Oct 2020'!AW3</f>
        <v>0</v>
      </c>
      <c r="Z9" s="197" t="str">
        <f t="shared" ref="Z9:Z21" si="7">IF(SUM(V9:Y9)=0,"No discount",IF(V9&gt;0,"Guaranteed off bill",IF(W9&gt;0,"Guaranteed off usage",IF(X9&gt;0,"Pay-on-time off bill","Pay-on-time off usage"))))</f>
        <v>Guaranteed off bill</v>
      </c>
      <c r="AA9" s="197" t="str">
        <f t="shared" ref="AA9:AA21" si="8">IF(OR(B9="Origin Energy",B9="Red Energy",B9="Powershop"),"Inclusive","Exclusive")</f>
        <v>Inclusive</v>
      </c>
      <c r="AB9" s="192">
        <f t="shared" si="0"/>
        <v>3046.6468181818182</v>
      </c>
      <c r="AC9" s="192">
        <f t="shared" si="1"/>
        <v>3046.6468181818182</v>
      </c>
      <c r="AD9" s="101">
        <f t="shared" si="2"/>
        <v>3351.3115000000003</v>
      </c>
      <c r="AE9" s="101">
        <f t="shared" si="2"/>
        <v>3351.3115000000003</v>
      </c>
      <c r="AF9" s="239">
        <f>'QLD Oct 2020'!BF3</f>
        <v>12</v>
      </c>
      <c r="AG9" s="104" t="str">
        <f>'QLD Oct 2020'!BG3</f>
        <v>y</v>
      </c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</row>
    <row r="10" spans="1:148" ht="20" customHeight="1" x14ac:dyDescent="0.2">
      <c r="A10" s="319"/>
      <c r="B10" s="179" t="str">
        <f>'QLD Oct 2020'!F4</f>
        <v>Red Energy</v>
      </c>
      <c r="C10" s="211" t="str">
        <f>'QLD Oct 2020'!G4</f>
        <v>Business Saver</v>
      </c>
      <c r="D10" s="98">
        <f>365*'QLD Oct 2020'!H4/100</f>
        <v>419.74999999999994</v>
      </c>
      <c r="E10" s="188">
        <f>IF('QLD Oct 2020'!AQ4=3,0.5,IF('QLD Oct 2020'!AQ4=2,0.33,0))</f>
        <v>0.5</v>
      </c>
      <c r="F10" s="188">
        <f t="shared" si="3"/>
        <v>0.5</v>
      </c>
      <c r="G10" s="98">
        <f>IF('QLD Oct 2020'!K4="",($C$5*E10/'QLD Oct 2020'!AQ4*'QLD Oct 2020'!W4/100)*'QLD Oct 2020'!AQ4,IF($C$5*E10/'QLD Oct 2020'!AQ4&gt;='QLD Oct 2020'!L4,('QLD Oct 2020'!L4*'QLD Oct 2020'!W4/100)*'QLD Oct 2020'!AQ4,($C$5*E10/'QLD Oct 2020'!AQ4*'QLD Oct 2020'!W4/100)*'QLD Oct 2020'!AQ4))</f>
        <v>1277.2727272727273</v>
      </c>
      <c r="H10" s="98">
        <f>IF(AND('QLD Oct 2020'!L4&gt;0,'QLD Oct 2020'!M4&gt;0),IF($C$5*E10/'QLD Oct 2020'!AQ4&lt;'QLD Oct 2020'!L4,0,IF(($C$5*E10/'QLD Oct 2020'!AQ4-'QLD Oct 2020'!L4)&lt;=('QLD Oct 2020'!M4+'QLD Oct 2020'!L4),((($C$5*E10/'QLD Oct 2020'!AQ4-'QLD Oct 2020'!L4)*'QLD Oct 2020'!X4/100))*'QLD Oct 2020'!AQ4,((('QLD Oct 2020'!M4)*'QLD Oct 2020'!X4/100)*'QLD Oct 2020'!AQ4))),0)</f>
        <v>0</v>
      </c>
      <c r="I10" s="98">
        <f>IF(AND('QLD Oct 2020'!M4&gt;0,'QLD Oct 2020'!N4&gt;0),IF($C$5*E10/'QLD Oct 2020'!AQ4&lt;('QLD Oct 2020'!L4+'QLD Oct 2020'!M4),0,IF(($C$5*E10/'QLD Oct 2020'!AQ4-'QLD Oct 2020'!L4+'QLD Oct 2020'!M4)&lt;=('QLD Oct 2020'!L4+'QLD Oct 2020'!M4+'QLD Oct 2020'!N4),((($C$5*E10/'QLD Oct 2020'!AQ4-('QLD Oct 2020'!L4+'QLD Oct 2020'!M4))*'QLD Oct 2020'!Y4/100))*'QLD Oct 2020'!AQ4,('QLD Oct 2020'!N4*'QLD Oct 2020'!Y4/100)*'QLD Oct 2020'!AQ4)),0)</f>
        <v>0</v>
      </c>
      <c r="J10" s="98">
        <f>IF(AND('QLD Oct 2020'!N4&gt;0,'QLD Oct 2020'!O4&gt;0),IF($C$5*E10/'QLD Oct 2020'!AQ4&lt;('QLD Oct 2020'!L4+'QLD Oct 2020'!M4+'QLD Oct 2020'!N4),0,IF(($C$5*E10/'QLD Oct 2020'!AQ4-'QLD Oct 2020'!L4+'QLD Oct 2020'!M4+'QLD Oct 2020'!N4)&lt;=('QLD Oct 2020'!L4+'QLD Oct 2020'!M4+'QLD Oct 2020'!N4+'QLD Oct 2020'!O4),(($C$5*E10/'QLD Oct 2020'!AQ4-('QLD Oct 2020'!L4+'QLD Oct 2020'!M4+'QLD Oct 2020'!N4))*'QLD Oct 2020'!Z4/100)*'QLD Oct 2020'!AQ4,('QLD Oct 2020'!O4*'QLD Oct 2020'!Z4/100)*'QLD Oct 2020'!AQ4)),0)</f>
        <v>0</v>
      </c>
      <c r="K10" s="98">
        <f>IF(AND('QLD Oct 2020'!O4&gt;0,'QLD Oct 2020'!P4&gt;0),IF($C$5*E10/'QLD Oct 2020'!AQ4&lt;('QLD Oct 2020'!L4+'QLD Oct 2020'!M4+'QLD Oct 2020'!N4+'QLD Oct 2020'!O4),0,IF(($C$5*E10/'QLD Oct 2020'!AQ4-'QLD Oct 2020'!L4+'QLD Oct 2020'!M4+'QLD Oct 2020'!N4+'QLD Oct 2020'!O4)&lt;=('QLD Oct 2020'!L4+'QLD Oct 2020'!M4+'QLD Oct 2020'!N4+'QLD Oct 2020'!O4+'QLD Oct 2020'!P4),(($C$5*E10/'QLD Oct 2020'!AQ4-('QLD Oct 2020'!L4+'QLD Oct 2020'!M4+'QLD Oct 2020'!N4+'QLD Oct 2020'!O4))*'QLD Oct 2020'!AA4/100)*'QLD Oct 2020'!AQ4,('QLD Oct 2020'!P4*'QLD Oct 2020'!AA4/100)*'QLD Oct 2020'!AQ4)),0)</f>
        <v>0</v>
      </c>
      <c r="L10" s="98">
        <f>IF(AND('QLD Oct 2020'!P4&gt;0,'QLD Oct 2020'!O4&gt;0),IF(($C$5*E10/'QLD Oct 2020'!AQ4&lt;SUM('QLD Oct 2020'!L4:P4)),(0),($C$5*E10/'QLD Oct 2020'!AQ4-SUM('QLD Oct 2020'!L4:P4))*'QLD Oct 2020'!AB4/100)* 'QLD Oct 2020'!AQ4,IF(AND('QLD Oct 2020'!O4&gt;0,'QLD Oct 2020'!P4=""),IF(($C$5*E10/'QLD Oct 2020'!AQ4&lt; SUM('QLD Oct 2020'!L4:O4)),(0),($C$5*E10/'QLD Oct 2020'!AQ4-SUM('QLD Oct 2020'!L4:O4))*'QLD Oct 2020'!AA4/100)* 'QLD Oct 2020'!AQ4,IF(AND('QLD Oct 2020'!N4&gt;0,'QLD Oct 2020'!O4=""),IF(($C$5*E10/'QLD Oct 2020'!AQ4&lt; SUM('QLD Oct 2020'!L4:N4)),(0),($C$5*E10/'QLD Oct 2020'!AQ4-SUM('QLD Oct 2020'!L4:N4))*'QLD Oct 2020'!Z4/100)* 'QLD Oct 2020'!AQ4,IF(AND('QLD Oct 2020'!M4&gt;0,'QLD Oct 2020'!N4=""),IF(($C$5*E10/'QLD Oct 2020'!AQ4&lt;'QLD Oct 2020'!M4+'QLD Oct 2020'!L4),(0),(($C$5*E10/'QLD Oct 2020'!AQ4-('QLD Oct 2020'!M4+'QLD Oct 2020'!L4))*'QLD Oct 2020'!Y4/100))*'QLD Oct 2020'!AQ4,IF(AND('QLD Oct 2020'!L4&gt;0,'QLD Oct 2020'!M4=""&gt;0),IF(($C$5*E10/'QLD Oct 2020'!AQ4&lt;'QLD Oct 2020'!L4),(0),($C$5*E10/'QLD Oct 2020'!AQ4-'QLD Oct 2020'!L4)*'QLD Oct 2020'!X4/100)*'QLD Oct 2020'!AQ4,0)))))</f>
        <v>0</v>
      </c>
      <c r="M10" s="98">
        <f>IF('QLD Oct 2020'!K4="",($C$5*F10/'QLD Oct 2020'!AR4*'QLD Oct 2020'!AC4/100)*'QLD Oct 2020'!AR4,IF($C$5*F10/'QLD Oct 2020'!AR4&gt;='QLD Oct 2020'!L4,('QLD Oct 2020'!L4*'QLD Oct 2020'!AC4/100)*'QLD Oct 2020'!AR4,($C$5*F10/'QLD Oct 2020'!AR4*'QLD Oct 2020'!AC4/100)*'QLD Oct 2020'!AR4))</f>
        <v>1277.2727272727273</v>
      </c>
      <c r="N10" s="98">
        <f>IF(AND('QLD Oct 2020'!L4&gt;0,'QLD Oct 2020'!M4&gt;0),IF($C$5*F10/'QLD Oct 2020'!AR4&lt;'QLD Oct 2020'!L4,0,IF(($C$5*F10/'QLD Oct 2020'!AR4-'QLD Oct 2020'!L4)&lt;=('QLD Oct 2020'!M4+'QLD Oct 2020'!L4),((($C$5*F10/'QLD Oct 2020'!AR4-'QLD Oct 2020'!L4)*'QLD Oct 2020'!AD4/100))*'QLD Oct 2020'!AR4,((('QLD Oct 2020'!M4)*'QLD Oct 2020'!AD4/100)*'QLD Oct 2020'!AR4))),0)</f>
        <v>0</v>
      </c>
      <c r="O10" s="98">
        <f>IF(AND('QLD Oct 2020'!M4&gt;0,'QLD Oct 2020'!N4&gt;0),IF($C$5*F10/'QLD Oct 2020'!AR4&lt;('QLD Oct 2020'!L4+'QLD Oct 2020'!M4),0,IF(($C$5*F10/'QLD Oct 2020'!AR4-'QLD Oct 2020'!L4+'QLD Oct 2020'!M4)&lt;=('QLD Oct 2020'!L4+'QLD Oct 2020'!M4+'QLD Oct 2020'!N4),((($C$5*F10/'QLD Oct 2020'!AR4-('QLD Oct 2020'!L4+'QLD Oct 2020'!M4))*'QLD Oct 2020'!AE4/100))*'QLD Oct 2020'!AR4,('QLD Oct 2020'!N4*'QLD Oct 2020'!AE4/100)*'QLD Oct 2020'!AR4)),0)</f>
        <v>0</v>
      </c>
      <c r="P10" s="98">
        <f>IF(AND('QLD Oct 2020'!N4&gt;0,'QLD Oct 2020'!O4&gt;0),IF($C$5*F10/'QLD Oct 2020'!AR4&lt;('QLD Oct 2020'!L4+'QLD Oct 2020'!M4+'QLD Oct 2020'!N4),0,IF(($C$5*F10/'QLD Oct 2020'!AR4-'QLD Oct 2020'!L4+'QLD Oct 2020'!M4+'QLD Oct 2020'!N4)&lt;=('QLD Oct 2020'!L4+'QLD Oct 2020'!M4+'QLD Oct 2020'!N4+'QLD Oct 2020'!O4),(($C$5*F10/'QLD Oct 2020'!AR4-('QLD Oct 2020'!L4+'QLD Oct 2020'!M4+'QLD Oct 2020'!N4))*'QLD Oct 2020'!AF4/100)*'QLD Oct 2020'!AR4,('QLD Oct 2020'!O4*'QLD Oct 2020'!AF4/100)*'QLD Oct 2020'!AR4)),0)</f>
        <v>0</v>
      </c>
      <c r="Q10" s="98">
        <f>IF(AND('QLD Oct 2020'!P4&gt;0,'QLD Oct 2020'!P4&gt;0),IF($C$5*F10/'QLD Oct 2020'!AR4&lt;('QLD Oct 2020'!L4+'QLD Oct 2020'!M4+'QLD Oct 2020'!N4+'QLD Oct 2020'!O4),0,IF(($C$5*F10/'QLD Oct 2020'!AR4-'QLD Oct 2020'!L4+'QLD Oct 2020'!M4+'QLD Oct 2020'!N4+'QLD Oct 2020'!O4)&lt;=('QLD Oct 2020'!L4+'QLD Oct 2020'!M4+'QLD Oct 2020'!N4+'QLD Oct 2020'!O4+'QLD Oct 2020'!P4),(($C$5*F10/'QLD Oct 2020'!AR4-('QLD Oct 2020'!L4+'QLD Oct 2020'!M4+'QLD Oct 2020'!N4+'QLD Oct 2020'!O4))*'QLD Oct 2020'!AG4/100)*'QLD Oct 2020'!AR4,('QLD Oct 2020'!P4*'QLD Oct 2020'!AG4/100)*'QLD Oct 2020'!AR4)),0)</f>
        <v>0</v>
      </c>
      <c r="R10" s="98">
        <f>IF(AND('QLD Oct 2020'!P4&gt;0,'QLD Oct 2020'!O4&gt;0),IF(($C$5*F10/'QLD Oct 2020'!AR4&lt;SUM('QLD Oct 2020'!L4:P4)),(0),($C$5*F10/'QLD Oct 2020'!AR4-SUM('QLD Oct 2020'!L4:P4))*'QLD Oct 2020'!AB4/100)* 'QLD Oct 2020'!AR4,IF(AND('QLD Oct 2020'!O4&gt;0,'QLD Oct 2020'!P4=""),IF(($C$5*F10/'QLD Oct 2020'!AR4&lt; SUM('QLD Oct 2020'!L4:O4)),(0),($C$5*F10/'QLD Oct 2020'!AR4-SUM('QLD Oct 2020'!L4:O4))*'QLD Oct 2020'!AG4/100)* 'QLD Oct 2020'!AR4,IF(AND('QLD Oct 2020'!N4&gt;0,'QLD Oct 2020'!O4=""),IF(($C$5*F10/'QLD Oct 2020'!AR4&lt; SUM('QLD Oct 2020'!L4:N4)),(0),($C$5*F10/'QLD Oct 2020'!AR4-SUM('QLD Oct 2020'!L4:N4))*'QLD Oct 2020'!AF4/100)* 'QLD Oct 2020'!AR4,IF(AND('QLD Oct 2020'!M4&gt;0,'QLD Oct 2020'!N4=""),IF(($C$5*F10/'QLD Oct 2020'!AR4&lt;'QLD Oct 2020'!M4+'QLD Oct 2020'!L4),(0),(($C$5*F10/'QLD Oct 2020'!AR4-('QLD Oct 2020'!M4+'QLD Oct 2020'!L4))*'QLD Oct 2020'!AE4/100))*'QLD Oct 2020'!AR4,IF(AND('QLD Oct 2020'!L4&gt;0,'QLD Oct 2020'!M4=""&gt;0),IF(($C$5*F10/'QLD Oct 2020'!AR4&lt;'QLD Oct 2020'!L4),(0),($C$5*F10/'QLD Oct 2020'!AR4-'QLD Oct 2020'!L4)*'QLD Oct 2020'!AD4/100)*'QLD Oct 2020'!AR4,0)))))</f>
        <v>0</v>
      </c>
      <c r="S10" s="175">
        <f t="shared" si="4"/>
        <v>2554.5454545454545</v>
      </c>
      <c r="T10" s="192">
        <f t="shared" si="5"/>
        <v>2974.2954545454545</v>
      </c>
      <c r="U10" s="101">
        <f t="shared" si="6"/>
        <v>3271.7250000000004</v>
      </c>
      <c r="V10" s="102">
        <f>'QLD Oct 2020'!AT4</f>
        <v>0</v>
      </c>
      <c r="W10" s="102">
        <f>'QLD Oct 2020'!AU4</f>
        <v>0</v>
      </c>
      <c r="X10" s="102">
        <f>'QLD Oct 2020'!AV4</f>
        <v>0</v>
      </c>
      <c r="Y10" s="102">
        <f>'QLD Oct 2020'!AW4</f>
        <v>0</v>
      </c>
      <c r="Z10" s="197" t="str">
        <f t="shared" si="7"/>
        <v>No discount</v>
      </c>
      <c r="AA10" s="197" t="str">
        <f t="shared" si="8"/>
        <v>Inclusive</v>
      </c>
      <c r="AB10" s="192">
        <f t="shared" si="0"/>
        <v>2974.2954545454545</v>
      </c>
      <c r="AC10" s="192">
        <f t="shared" si="1"/>
        <v>2974.2954545454545</v>
      </c>
      <c r="AD10" s="101">
        <f t="shared" si="2"/>
        <v>3271.7250000000004</v>
      </c>
      <c r="AE10" s="101">
        <f t="shared" si="2"/>
        <v>3271.7250000000004</v>
      </c>
      <c r="AF10" s="239">
        <f>'QLD Oct 2020'!BF4</f>
        <v>0</v>
      </c>
      <c r="AG10" s="104" t="str">
        <f>'QLD Oct 2020'!BG4</f>
        <v>n</v>
      </c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</row>
    <row r="11" spans="1:148" ht="20" customHeight="1" x14ac:dyDescent="0.2">
      <c r="A11" s="319"/>
      <c r="B11" s="179" t="str">
        <f>'QLD Oct 2020'!F5</f>
        <v>Covau</v>
      </c>
      <c r="C11" s="211" t="str">
        <f>'QLD Oct 2020'!G5</f>
        <v>Freedom</v>
      </c>
      <c r="D11" s="98">
        <f>365*'QLD Oct 2020'!H5/100</f>
        <v>419.75</v>
      </c>
      <c r="E11" s="188">
        <f>IF('QLD Oct 2020'!AQ5=3,0.5,IF('QLD Oct 2020'!AQ5=2,0.33,0))</f>
        <v>0.5</v>
      </c>
      <c r="F11" s="188">
        <f t="shared" ref="F11" si="9">1-E11</f>
        <v>0.5</v>
      </c>
      <c r="G11" s="98">
        <f>IF('QLD Oct 2020'!K5="",($C$5*E11/'QLD Oct 2020'!AQ5*'QLD Oct 2020'!W5/100)*'QLD Oct 2020'!AQ5,IF($C$5*E11/'QLD Oct 2020'!AQ5&gt;='QLD Oct 2020'!L5,('QLD Oct 2020'!L5*'QLD Oct 2020'!W5/100)*'QLD Oct 2020'!AQ5,($C$5*E11/'QLD Oct 2020'!AQ5*'QLD Oct 2020'!W5/100)*'QLD Oct 2020'!AQ5))</f>
        <v>1468.181818181818</v>
      </c>
      <c r="H11" s="98">
        <f>IF(AND('QLD Oct 2020'!L5&gt;0,'QLD Oct 2020'!M5&gt;0),IF($C$5*E11/'QLD Oct 2020'!AQ5&lt;'QLD Oct 2020'!L5,0,IF(($C$5*E11/'QLD Oct 2020'!AQ5-'QLD Oct 2020'!L5)&lt;=('QLD Oct 2020'!M5+'QLD Oct 2020'!L5),((($C$5*E11/'QLD Oct 2020'!AQ5-'QLD Oct 2020'!L5)*'QLD Oct 2020'!X5/100))*'QLD Oct 2020'!AQ5,((('QLD Oct 2020'!M5)*'QLD Oct 2020'!X5/100)*'QLD Oct 2020'!AQ5))),0)</f>
        <v>0</v>
      </c>
      <c r="I11" s="98">
        <f>IF(AND('QLD Oct 2020'!M5&gt;0,'QLD Oct 2020'!N5&gt;0),IF($C$5*E11/'QLD Oct 2020'!AQ5&lt;('QLD Oct 2020'!L5+'QLD Oct 2020'!M5),0,IF(($C$5*E11/'QLD Oct 2020'!AQ5-'QLD Oct 2020'!L5+'QLD Oct 2020'!M5)&lt;=('QLD Oct 2020'!L5+'QLD Oct 2020'!M5+'QLD Oct 2020'!N5),((($C$5*E11/'QLD Oct 2020'!AQ5-('QLD Oct 2020'!L5+'QLD Oct 2020'!M5))*'QLD Oct 2020'!Y5/100))*'QLD Oct 2020'!AQ5,('QLD Oct 2020'!N5*'QLD Oct 2020'!Y5/100)*'QLD Oct 2020'!AQ5)),0)</f>
        <v>0</v>
      </c>
      <c r="J11" s="98">
        <f>IF(AND('QLD Oct 2020'!N5&gt;0,'QLD Oct 2020'!O5&gt;0),IF($C$5*E11/'QLD Oct 2020'!AQ5&lt;('QLD Oct 2020'!L5+'QLD Oct 2020'!M5+'QLD Oct 2020'!N5),0,IF(($C$5*E11/'QLD Oct 2020'!AQ5-'QLD Oct 2020'!L5+'QLD Oct 2020'!M5+'QLD Oct 2020'!N5)&lt;=('QLD Oct 2020'!L5+'QLD Oct 2020'!M5+'QLD Oct 2020'!N5+'QLD Oct 2020'!O5),(($C$5*E11/'QLD Oct 2020'!AQ5-('QLD Oct 2020'!L5+'QLD Oct 2020'!M5+'QLD Oct 2020'!N5))*'QLD Oct 2020'!Z5/100)*'QLD Oct 2020'!AQ5,('QLD Oct 2020'!O5*'QLD Oct 2020'!Z5/100)*'QLD Oct 2020'!AQ5)),0)</f>
        <v>0</v>
      </c>
      <c r="K11" s="98">
        <f>IF(AND('QLD Oct 2020'!O5&gt;0,'QLD Oct 2020'!P5&gt;0),IF($C$5*E11/'QLD Oct 2020'!AQ5&lt;('QLD Oct 2020'!L5+'QLD Oct 2020'!M5+'QLD Oct 2020'!N5+'QLD Oct 2020'!O5),0,IF(($C$5*E11/'QLD Oct 2020'!AQ5-'QLD Oct 2020'!L5+'QLD Oct 2020'!M5+'QLD Oct 2020'!N5+'QLD Oct 2020'!O5)&lt;=('QLD Oct 2020'!L5+'QLD Oct 2020'!M5+'QLD Oct 2020'!N5+'QLD Oct 2020'!O5+'QLD Oct 2020'!P5),(($C$5*E11/'QLD Oct 2020'!AQ5-('QLD Oct 2020'!L5+'QLD Oct 2020'!M5+'QLD Oct 2020'!N5+'QLD Oct 2020'!O5))*'QLD Oct 2020'!AA5/100)*'QLD Oct 2020'!AQ5,('QLD Oct 2020'!P5*'QLD Oct 2020'!AA5/100)*'QLD Oct 2020'!AQ5)),0)</f>
        <v>0</v>
      </c>
      <c r="L11" s="98">
        <f>IF(AND('QLD Oct 2020'!P5&gt;0,'QLD Oct 2020'!O5&gt;0),IF(($C$5*E11/'QLD Oct 2020'!AQ5&lt;SUM('QLD Oct 2020'!L5:P5)),(0),($C$5*E11/'QLD Oct 2020'!AQ5-SUM('QLD Oct 2020'!L5:P5))*'QLD Oct 2020'!AB5/100)* 'QLD Oct 2020'!AQ5,IF(AND('QLD Oct 2020'!O5&gt;0,'QLD Oct 2020'!P5=""),IF(($C$5*E11/'QLD Oct 2020'!AQ5&lt; SUM('QLD Oct 2020'!L5:O5)),(0),($C$5*E11/'QLD Oct 2020'!AQ5-SUM('QLD Oct 2020'!L5:O5))*'QLD Oct 2020'!AA5/100)* 'QLD Oct 2020'!AQ5,IF(AND('QLD Oct 2020'!N5&gt;0,'QLD Oct 2020'!O5=""),IF(($C$5*E11/'QLD Oct 2020'!AQ5&lt; SUM('QLD Oct 2020'!L5:N5)),(0),($C$5*E11/'QLD Oct 2020'!AQ5-SUM('QLD Oct 2020'!L5:N5))*'QLD Oct 2020'!Z5/100)* 'QLD Oct 2020'!AQ5,IF(AND('QLD Oct 2020'!M5&gt;0,'QLD Oct 2020'!N5=""),IF(($C$5*E11/'QLD Oct 2020'!AQ5&lt;'QLD Oct 2020'!M5+'QLD Oct 2020'!L5),(0),(($C$5*E11/'QLD Oct 2020'!AQ5-('QLD Oct 2020'!M5+'QLD Oct 2020'!L5))*'QLD Oct 2020'!Y5/100))*'QLD Oct 2020'!AQ5,IF(AND('QLD Oct 2020'!L5&gt;0,'QLD Oct 2020'!M5=""&gt;0),IF(($C$5*E11/'QLD Oct 2020'!AQ5&lt;'QLD Oct 2020'!L5),(0),($C$5*E11/'QLD Oct 2020'!AQ5-'QLD Oct 2020'!L5)*'QLD Oct 2020'!X5/100)*'QLD Oct 2020'!AQ5,0)))))</f>
        <v>0</v>
      </c>
      <c r="M11" s="98">
        <f>IF('QLD Oct 2020'!K5="",($C$5*F11/'QLD Oct 2020'!AR5*'QLD Oct 2020'!AC5/100)*'QLD Oct 2020'!AR5,IF($C$5*F11/'QLD Oct 2020'!AR5&gt;='QLD Oct 2020'!L5,('QLD Oct 2020'!L5*'QLD Oct 2020'!AC5/100)*'QLD Oct 2020'!AR5,($C$5*F11/'QLD Oct 2020'!AR5*'QLD Oct 2020'!AC5/100)*'QLD Oct 2020'!AR5))</f>
        <v>1468.181818181818</v>
      </c>
      <c r="N11" s="98">
        <f>IF(AND('QLD Oct 2020'!L5&gt;0,'QLD Oct 2020'!M5&gt;0),IF($C$5*F11/'QLD Oct 2020'!AR5&lt;'QLD Oct 2020'!L5,0,IF(($C$5*F11/'QLD Oct 2020'!AR5-'QLD Oct 2020'!L5)&lt;=('QLD Oct 2020'!M5+'QLD Oct 2020'!L5),((($C$5*F11/'QLD Oct 2020'!AR5-'QLD Oct 2020'!L5)*'QLD Oct 2020'!AD5/100))*'QLD Oct 2020'!AR5,((('QLD Oct 2020'!M5)*'QLD Oct 2020'!AD5/100)*'QLD Oct 2020'!AR5))),0)</f>
        <v>0</v>
      </c>
      <c r="O11" s="98">
        <f>IF(AND('QLD Oct 2020'!M5&gt;0,'QLD Oct 2020'!N5&gt;0),IF($C$5*F11/'QLD Oct 2020'!AR5&lt;('QLD Oct 2020'!L5+'QLD Oct 2020'!M5),0,IF(($C$5*F11/'QLD Oct 2020'!AR5-'QLD Oct 2020'!L5+'QLD Oct 2020'!M5)&lt;=('QLD Oct 2020'!L5+'QLD Oct 2020'!M5+'QLD Oct 2020'!N5),((($C$5*F11/'QLD Oct 2020'!AR5-('QLD Oct 2020'!L5+'QLD Oct 2020'!M5))*'QLD Oct 2020'!AE5/100))*'QLD Oct 2020'!AR5,('QLD Oct 2020'!N5*'QLD Oct 2020'!AE5/100)*'QLD Oct 2020'!AR5)),0)</f>
        <v>0</v>
      </c>
      <c r="P11" s="98">
        <f>IF(AND('QLD Oct 2020'!N5&gt;0,'QLD Oct 2020'!O5&gt;0),IF($C$5*F11/'QLD Oct 2020'!AR5&lt;('QLD Oct 2020'!L5+'QLD Oct 2020'!M5+'QLD Oct 2020'!N5),0,IF(($C$5*F11/'QLD Oct 2020'!AR5-'QLD Oct 2020'!L5+'QLD Oct 2020'!M5+'QLD Oct 2020'!N5)&lt;=('QLD Oct 2020'!L5+'QLD Oct 2020'!M5+'QLD Oct 2020'!N5+'QLD Oct 2020'!O5),(($C$5*F11/'QLD Oct 2020'!AR5-('QLD Oct 2020'!L5+'QLD Oct 2020'!M5+'QLD Oct 2020'!N5))*'QLD Oct 2020'!AF5/100)*'QLD Oct 2020'!AR5,('QLD Oct 2020'!O5*'QLD Oct 2020'!AF5/100)*'QLD Oct 2020'!AR5)),0)</f>
        <v>0</v>
      </c>
      <c r="Q11" s="98">
        <f>IF(AND('QLD Oct 2020'!P5&gt;0,'QLD Oct 2020'!P5&gt;0),IF($C$5*F11/'QLD Oct 2020'!AR5&lt;('QLD Oct 2020'!L5+'QLD Oct 2020'!M5+'QLD Oct 2020'!N5+'QLD Oct 2020'!O5),0,IF(($C$5*F11/'QLD Oct 2020'!AR5-'QLD Oct 2020'!L5+'QLD Oct 2020'!M5+'QLD Oct 2020'!N5+'QLD Oct 2020'!O5)&lt;=('QLD Oct 2020'!L5+'QLD Oct 2020'!M5+'QLD Oct 2020'!N5+'QLD Oct 2020'!O5+'QLD Oct 2020'!P5),(($C$5*F11/'QLD Oct 2020'!AR5-('QLD Oct 2020'!L5+'QLD Oct 2020'!M5+'QLD Oct 2020'!N5+'QLD Oct 2020'!O5))*'QLD Oct 2020'!AG5/100)*'QLD Oct 2020'!AR5,('QLD Oct 2020'!P5*'QLD Oct 2020'!AG5/100)*'QLD Oct 2020'!AR5)),0)</f>
        <v>0</v>
      </c>
      <c r="R11" s="98">
        <f>IF(AND('QLD Oct 2020'!P5&gt;0,'QLD Oct 2020'!O5&gt;0),IF(($C$5*F11/'QLD Oct 2020'!AR5&lt;SUM('QLD Oct 2020'!L5:P5)),(0),($C$5*F11/'QLD Oct 2020'!AR5-SUM('QLD Oct 2020'!L5:P5))*'QLD Oct 2020'!AB5/100)* 'QLD Oct 2020'!AR5,IF(AND('QLD Oct 2020'!O5&gt;0,'QLD Oct 2020'!P5=""),IF(($C$5*F11/'QLD Oct 2020'!AR5&lt; SUM('QLD Oct 2020'!L5:O5)),(0),($C$5*F11/'QLD Oct 2020'!AR5-SUM('QLD Oct 2020'!L5:O5))*'QLD Oct 2020'!AG5/100)* 'QLD Oct 2020'!AR5,IF(AND('QLD Oct 2020'!N5&gt;0,'QLD Oct 2020'!O5=""),IF(($C$5*F11/'QLD Oct 2020'!AR5&lt; SUM('QLD Oct 2020'!L5:N5)),(0),($C$5*F11/'QLD Oct 2020'!AR5-SUM('QLD Oct 2020'!L5:N5))*'QLD Oct 2020'!AF5/100)* 'QLD Oct 2020'!AR5,IF(AND('QLD Oct 2020'!M5&gt;0,'QLD Oct 2020'!N5=""),IF(($C$5*F11/'QLD Oct 2020'!AR5&lt;'QLD Oct 2020'!M5+'QLD Oct 2020'!L5),(0),(($C$5*F11/'QLD Oct 2020'!AR5-('QLD Oct 2020'!M5+'QLD Oct 2020'!L5))*'QLD Oct 2020'!AE5/100))*'QLD Oct 2020'!AR5,IF(AND('QLD Oct 2020'!L5&gt;0,'QLD Oct 2020'!M5=""&gt;0),IF(($C$5*F11/'QLD Oct 2020'!AR5&lt;'QLD Oct 2020'!L5),(0),($C$5*F11/'QLD Oct 2020'!AR5-'QLD Oct 2020'!L5)*'QLD Oct 2020'!AD5/100)*'QLD Oct 2020'!AR5,0)))))</f>
        <v>0</v>
      </c>
      <c r="S11" s="175">
        <f t="shared" ref="S11" si="10">SUM(G11:R11)</f>
        <v>2936.363636363636</v>
      </c>
      <c r="T11" s="192">
        <f t="shared" ref="T11" si="11">S11+D11</f>
        <v>3356.113636363636</v>
      </c>
      <c r="U11" s="101">
        <f t="shared" ref="U11" si="12">T11*1.1</f>
        <v>3691.7249999999999</v>
      </c>
      <c r="V11" s="102">
        <f>'QLD Oct 2020'!AT5</f>
        <v>0</v>
      </c>
      <c r="W11" s="102">
        <f>'QLD Oct 2020'!AU5</f>
        <v>15</v>
      </c>
      <c r="X11" s="102">
        <f>'QLD Oct 2020'!AV5</f>
        <v>0</v>
      </c>
      <c r="Y11" s="102">
        <f>'QLD Oct 2020'!AW5</f>
        <v>0</v>
      </c>
      <c r="Z11" s="197" t="str">
        <f t="shared" ref="Z11" si="13">IF(SUM(V11:Y11)=0,"No discount",IF(V11&gt;0,"Guaranteed off bill",IF(W11&gt;0,"Guaranteed off usage",IF(X11&gt;0,"Pay-on-time off bill","Pay-on-time off usage"))))</f>
        <v>Guaranteed off usage</v>
      </c>
      <c r="AA11" s="197" t="str">
        <f t="shared" ref="AA11" si="14">IF(OR(B11="Origin Energy",B11="Red Energy",B11="Powershop"),"Inclusive","Exclusive")</f>
        <v>Exclusive</v>
      </c>
      <c r="AB11" s="192">
        <f t="shared" ref="AB11" si="15">IF(AND(Z11="Guaranteed off bill",AA11="Inclusive"),((T11*1.1)-((T11*1.1)*V11/100))/1.1,IF(AND(Z11="Guaranteed off usage",AA11="Inclusive"),((T11*1.1)-((S11*1.1)*W11/100))/1.1,IF(AND(Z11="Guaranteed off bill",AA11="Exclusive"),T11-(T11*V11/100),IF(AND(Z11="Guaranteed off usage",AA11="Exclusive"),T11-(S11*W11/100),IF(AA11="Inclusive",((T11*1.1))/1.1,T11)))))</f>
        <v>2915.6590909090905</v>
      </c>
      <c r="AC11" s="192">
        <f t="shared" ref="AC11" si="16">IF(AND(Z11="Pay-on-time off bill",AA11="Inclusive"),((AB11*1.1)-((AB11*1.1)*X11/100))/1.1,IF(AND(Z11="Pay-on-time off usage",AA11="Inclusive"),((AB11*1.1)-((S11*1.1)*Y11/100))/1.1,IF(AND(Z11="Pay-on-time off bill",AA11="Exclusive"),AB11-(AB11*X11/100),IF(AND(Z11="Pay-on-time off usage",AA11="Exclusive"),AB11-(S11*Y11/100),IF(AA11="Inclusive",((AB11*1.1))/1.1,AB11)))))</f>
        <v>2915.6590909090905</v>
      </c>
      <c r="AD11" s="101">
        <f t="shared" ref="AD11" si="17">AB11*1.1</f>
        <v>3207.2249999999999</v>
      </c>
      <c r="AE11" s="101">
        <f t="shared" ref="AE11" si="18">AC11*1.1</f>
        <v>3207.2249999999999</v>
      </c>
      <c r="AF11" s="239">
        <f>'QLD Oct 2020'!BF5</f>
        <v>0</v>
      </c>
      <c r="AG11" s="104" t="str">
        <f>'QLD Oct 2020'!BG5</f>
        <v>n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</row>
    <row r="12" spans="1:148" ht="20" customHeight="1" thickBot="1" x14ac:dyDescent="0.25">
      <c r="A12" s="320"/>
      <c r="B12" s="180" t="str">
        <f>'QLD Oct 2020'!F6</f>
        <v>Discover Energy</v>
      </c>
      <c r="C12" s="212" t="str">
        <f>'QLD Oct 2020'!G6</f>
        <v>Budget</v>
      </c>
      <c r="D12" s="106">
        <f>365*'QLD Oct 2020'!H6/100</f>
        <v>417.7590909090909</v>
      </c>
      <c r="E12" s="189">
        <f>IF('QLD Oct 2020'!AQ6=3,0.5,IF('QLD Oct 2020'!AQ6=2,0.33,0))</f>
        <v>0.5</v>
      </c>
      <c r="F12" s="189">
        <f t="shared" ref="F12" si="19">1-E12</f>
        <v>0.5</v>
      </c>
      <c r="G12" s="106">
        <f>IF('QLD Oct 2020'!K6="",($C$5*E12/'QLD Oct 2020'!AQ6*'QLD Oct 2020'!W6/100)*'QLD Oct 2020'!AQ6,IF($C$5*E12/'QLD Oct 2020'!AQ6&gt;='QLD Oct 2020'!L6,('QLD Oct 2020'!L6*'QLD Oct 2020'!W6/100)*'QLD Oct 2020'!AQ6,($C$5*E12/'QLD Oct 2020'!AQ6*'QLD Oct 2020'!W6/100)*'QLD Oct 2020'!AQ6))</f>
        <v>1490.9090909090908</v>
      </c>
      <c r="H12" s="106">
        <f>IF(AND('QLD Oct 2020'!L6&gt;0,'QLD Oct 2020'!M6&gt;0),IF($C$5*E12/'QLD Oct 2020'!AQ6&lt;'QLD Oct 2020'!L6,0,IF(($C$5*E12/'QLD Oct 2020'!AQ6-'QLD Oct 2020'!L6)&lt;=('QLD Oct 2020'!M6+'QLD Oct 2020'!L6),((($C$5*E12/'QLD Oct 2020'!AQ6-'QLD Oct 2020'!L6)*'QLD Oct 2020'!X6/100))*'QLD Oct 2020'!AQ6,((('QLD Oct 2020'!M6)*'QLD Oct 2020'!X6/100)*'QLD Oct 2020'!AQ6))),0)</f>
        <v>0</v>
      </c>
      <c r="I12" s="106">
        <f>IF(AND('QLD Oct 2020'!M6&gt;0,'QLD Oct 2020'!N6&gt;0),IF($C$5*E12/'QLD Oct 2020'!AQ6&lt;('QLD Oct 2020'!L6+'QLD Oct 2020'!M6),0,IF(($C$5*E12/'QLD Oct 2020'!AQ6-'QLD Oct 2020'!L6+'QLD Oct 2020'!M6)&lt;=('QLD Oct 2020'!L6+'QLD Oct 2020'!M6+'QLD Oct 2020'!N6),((($C$5*E12/'QLD Oct 2020'!AQ6-('QLD Oct 2020'!L6+'QLD Oct 2020'!M6))*'QLD Oct 2020'!Y6/100))*'QLD Oct 2020'!AQ6,('QLD Oct 2020'!N6*'QLD Oct 2020'!Y6/100)*'QLD Oct 2020'!AQ6)),0)</f>
        <v>0</v>
      </c>
      <c r="J12" s="106">
        <f>IF(AND('QLD Oct 2020'!N6&gt;0,'QLD Oct 2020'!O6&gt;0),IF($C$5*E12/'QLD Oct 2020'!AQ6&lt;('QLD Oct 2020'!L6+'QLD Oct 2020'!M6+'QLD Oct 2020'!N6),0,IF(($C$5*E12/'QLD Oct 2020'!AQ6-'QLD Oct 2020'!L6+'QLD Oct 2020'!M6+'QLD Oct 2020'!N6)&lt;=('QLD Oct 2020'!L6+'QLD Oct 2020'!M6+'QLD Oct 2020'!N6+'QLD Oct 2020'!O6),(($C$5*E12/'QLD Oct 2020'!AQ6-('QLD Oct 2020'!L6+'QLD Oct 2020'!M6+'QLD Oct 2020'!N6))*'QLD Oct 2020'!Z6/100)*'QLD Oct 2020'!AQ6,('QLD Oct 2020'!O6*'QLD Oct 2020'!Z6/100)*'QLD Oct 2020'!AQ6)),0)</f>
        <v>0</v>
      </c>
      <c r="K12" s="106">
        <f>IF(AND('QLD Oct 2020'!O6&gt;0,'QLD Oct 2020'!P6&gt;0),IF($C$5*E12/'QLD Oct 2020'!AQ6&lt;('QLD Oct 2020'!L6+'QLD Oct 2020'!M6+'QLD Oct 2020'!N6+'QLD Oct 2020'!O6),0,IF(($C$5*E12/'QLD Oct 2020'!AQ6-'QLD Oct 2020'!L6+'QLD Oct 2020'!M6+'QLD Oct 2020'!N6+'QLD Oct 2020'!O6)&lt;=('QLD Oct 2020'!L6+'QLD Oct 2020'!M6+'QLD Oct 2020'!N6+'QLD Oct 2020'!O6+'QLD Oct 2020'!P6),(($C$5*E12/'QLD Oct 2020'!AQ6-('QLD Oct 2020'!L6+'QLD Oct 2020'!M6+'QLD Oct 2020'!N6+'QLD Oct 2020'!O6))*'QLD Oct 2020'!AA6/100)*'QLD Oct 2020'!AQ6,('QLD Oct 2020'!P6*'QLD Oct 2020'!AA6/100)*'QLD Oct 2020'!AQ6)),0)</f>
        <v>0</v>
      </c>
      <c r="L12" s="106">
        <f>IF(AND('QLD Oct 2020'!P6&gt;0,'QLD Oct 2020'!O6&gt;0),IF(($C$5*E12/'QLD Oct 2020'!AQ6&lt;SUM('QLD Oct 2020'!L6:P6)),(0),($C$5*E12/'QLD Oct 2020'!AQ6-SUM('QLD Oct 2020'!L6:P6))*'QLD Oct 2020'!AB6/100)* 'QLD Oct 2020'!AQ6,IF(AND('QLD Oct 2020'!O6&gt;0,'QLD Oct 2020'!P6=""),IF(($C$5*E12/'QLD Oct 2020'!AQ6&lt; SUM('QLD Oct 2020'!L6:O6)),(0),($C$5*E12/'QLD Oct 2020'!AQ6-SUM('QLD Oct 2020'!L6:O6))*'QLD Oct 2020'!AA6/100)* 'QLD Oct 2020'!AQ6,IF(AND('QLD Oct 2020'!N6&gt;0,'QLD Oct 2020'!O6=""),IF(($C$5*E12/'QLD Oct 2020'!AQ6&lt; SUM('QLD Oct 2020'!L6:N6)),(0),($C$5*E12/'QLD Oct 2020'!AQ6-SUM('QLD Oct 2020'!L6:N6))*'QLD Oct 2020'!Z6/100)* 'QLD Oct 2020'!AQ6,IF(AND('QLD Oct 2020'!M6&gt;0,'QLD Oct 2020'!N6=""),IF(($C$5*E12/'QLD Oct 2020'!AQ6&lt;'QLD Oct 2020'!M6+'QLD Oct 2020'!L6),(0),(($C$5*E12/'QLD Oct 2020'!AQ6-('QLD Oct 2020'!M6+'QLD Oct 2020'!L6))*'QLD Oct 2020'!Y6/100))*'QLD Oct 2020'!AQ6,IF(AND('QLD Oct 2020'!L6&gt;0,'QLD Oct 2020'!M6=""&gt;0),IF(($C$5*E12/'QLD Oct 2020'!AQ6&lt;'QLD Oct 2020'!L6),(0),($C$5*E12/'QLD Oct 2020'!AQ6-'QLD Oct 2020'!L6)*'QLD Oct 2020'!X6/100)*'QLD Oct 2020'!AQ6,0)))))</f>
        <v>0</v>
      </c>
      <c r="M12" s="106">
        <f>IF('QLD Oct 2020'!K6="",($C$5*F12/'QLD Oct 2020'!AR6*'QLD Oct 2020'!AC6/100)*'QLD Oct 2020'!AR6,IF($C$5*F12/'QLD Oct 2020'!AR6&gt;='QLD Oct 2020'!L6,('QLD Oct 2020'!L6*'QLD Oct 2020'!AC6/100)*'QLD Oct 2020'!AR6,($C$5*F12/'QLD Oct 2020'!AR6*'QLD Oct 2020'!AC6/100)*'QLD Oct 2020'!AR6))</f>
        <v>1490.9090909090908</v>
      </c>
      <c r="N12" s="106">
        <f>IF(AND('QLD Oct 2020'!L6&gt;0,'QLD Oct 2020'!M6&gt;0),IF($C$5*F12/'QLD Oct 2020'!AR6&lt;'QLD Oct 2020'!L6,0,IF(($C$5*F12/'QLD Oct 2020'!AR6-'QLD Oct 2020'!L6)&lt;=('QLD Oct 2020'!M6+'QLD Oct 2020'!L6),((($C$5*F12/'QLD Oct 2020'!AR6-'QLD Oct 2020'!L6)*'QLD Oct 2020'!AD6/100))*'QLD Oct 2020'!AR6,((('QLD Oct 2020'!M6)*'QLD Oct 2020'!AD6/100)*'QLD Oct 2020'!AR6))),0)</f>
        <v>0</v>
      </c>
      <c r="O12" s="106">
        <f>IF(AND('QLD Oct 2020'!M6&gt;0,'QLD Oct 2020'!N6&gt;0),IF($C$5*F12/'QLD Oct 2020'!AR6&lt;('QLD Oct 2020'!L6+'QLD Oct 2020'!M6),0,IF(($C$5*F12/'QLD Oct 2020'!AR6-'QLD Oct 2020'!L6+'QLD Oct 2020'!M6)&lt;=('QLD Oct 2020'!L6+'QLD Oct 2020'!M6+'QLD Oct 2020'!N6),((($C$5*F12/'QLD Oct 2020'!AR6-('QLD Oct 2020'!L6+'QLD Oct 2020'!M6))*'QLD Oct 2020'!AE6/100))*'QLD Oct 2020'!AR6,('QLD Oct 2020'!N6*'QLD Oct 2020'!AE6/100)*'QLD Oct 2020'!AR6)),0)</f>
        <v>0</v>
      </c>
      <c r="P12" s="106">
        <f>IF(AND('QLD Oct 2020'!N6&gt;0,'QLD Oct 2020'!O6&gt;0),IF($C$5*F12/'QLD Oct 2020'!AR6&lt;('QLD Oct 2020'!L6+'QLD Oct 2020'!M6+'QLD Oct 2020'!N6),0,IF(($C$5*F12/'QLD Oct 2020'!AR6-'QLD Oct 2020'!L6+'QLD Oct 2020'!M6+'QLD Oct 2020'!N6)&lt;=('QLD Oct 2020'!L6+'QLD Oct 2020'!M6+'QLD Oct 2020'!N6+'QLD Oct 2020'!O6),(($C$5*F12/'QLD Oct 2020'!AR6-('QLD Oct 2020'!L6+'QLD Oct 2020'!M6+'QLD Oct 2020'!N6))*'QLD Oct 2020'!AF6/100)*'QLD Oct 2020'!AR6,('QLD Oct 2020'!O6*'QLD Oct 2020'!AF6/100)*'QLD Oct 2020'!AR6)),0)</f>
        <v>0</v>
      </c>
      <c r="Q12" s="106">
        <f>IF(AND('QLD Oct 2020'!P6&gt;0,'QLD Oct 2020'!P6&gt;0),IF($C$5*F12/'QLD Oct 2020'!AR6&lt;('QLD Oct 2020'!L6+'QLD Oct 2020'!M6+'QLD Oct 2020'!N6+'QLD Oct 2020'!O6),0,IF(($C$5*F12/'QLD Oct 2020'!AR6-'QLD Oct 2020'!L6+'QLD Oct 2020'!M6+'QLD Oct 2020'!N6+'QLD Oct 2020'!O6)&lt;=('QLD Oct 2020'!L6+'QLD Oct 2020'!M6+'QLD Oct 2020'!N6+'QLD Oct 2020'!O6+'QLD Oct 2020'!P6),(($C$5*F12/'QLD Oct 2020'!AR6-('QLD Oct 2020'!L6+'QLD Oct 2020'!M6+'QLD Oct 2020'!N6+'QLD Oct 2020'!O6))*'QLD Oct 2020'!AG6/100)*'QLD Oct 2020'!AR6,('QLD Oct 2020'!P6*'QLD Oct 2020'!AG6/100)*'QLD Oct 2020'!AR6)),0)</f>
        <v>0</v>
      </c>
      <c r="R12" s="106">
        <f>IF(AND('QLD Oct 2020'!P6&gt;0,'QLD Oct 2020'!O6&gt;0),IF(($C$5*F12/'QLD Oct 2020'!AR6&lt;SUM('QLD Oct 2020'!L6:P6)),(0),($C$5*F12/'QLD Oct 2020'!AR6-SUM('QLD Oct 2020'!L6:P6))*'QLD Oct 2020'!AB6/100)* 'QLD Oct 2020'!AR6,IF(AND('QLD Oct 2020'!O6&gt;0,'QLD Oct 2020'!P6=""),IF(($C$5*F12/'QLD Oct 2020'!AR6&lt; SUM('QLD Oct 2020'!L6:O6)),(0),($C$5*F12/'QLD Oct 2020'!AR6-SUM('QLD Oct 2020'!L6:O6))*'QLD Oct 2020'!AG6/100)* 'QLD Oct 2020'!AR6,IF(AND('QLD Oct 2020'!N6&gt;0,'QLD Oct 2020'!O6=""),IF(($C$5*F12/'QLD Oct 2020'!AR6&lt; SUM('QLD Oct 2020'!L6:N6)),(0),($C$5*F12/'QLD Oct 2020'!AR6-SUM('QLD Oct 2020'!L6:N6))*'QLD Oct 2020'!AF6/100)* 'QLD Oct 2020'!AR6,IF(AND('QLD Oct 2020'!M6&gt;0,'QLD Oct 2020'!N6=""),IF(($C$5*F12/'QLD Oct 2020'!AR6&lt;'QLD Oct 2020'!M6+'QLD Oct 2020'!L6),(0),(($C$5*F12/'QLD Oct 2020'!AR6-('QLD Oct 2020'!M6+'QLD Oct 2020'!L6))*'QLD Oct 2020'!AE6/100))*'QLD Oct 2020'!AR6,IF(AND('QLD Oct 2020'!L6&gt;0,'QLD Oct 2020'!M6=""&gt;0),IF(($C$5*F12/'QLD Oct 2020'!AR6&lt;'QLD Oct 2020'!L6),(0),($C$5*F12/'QLD Oct 2020'!AR6-'QLD Oct 2020'!L6)*'QLD Oct 2020'!AD6/100)*'QLD Oct 2020'!AR6,0)))))</f>
        <v>0</v>
      </c>
      <c r="S12" s="176">
        <f t="shared" ref="S12" si="20">SUM(G12:R12)</f>
        <v>2981.8181818181815</v>
      </c>
      <c r="T12" s="193">
        <f t="shared" ref="T12" si="21">S12+D12</f>
        <v>3399.5772727272724</v>
      </c>
      <c r="U12" s="109">
        <f t="shared" ref="U12" si="22">T12*1.1</f>
        <v>3739.5349999999999</v>
      </c>
      <c r="V12" s="110">
        <f>'QLD Oct 2020'!AT6</f>
        <v>0</v>
      </c>
      <c r="W12" s="110">
        <f>'QLD Oct 2020'!AU6</f>
        <v>15</v>
      </c>
      <c r="X12" s="110">
        <f>'QLD Oct 2020'!AV6</f>
        <v>0</v>
      </c>
      <c r="Y12" s="110">
        <f>'QLD Oct 2020'!AW6</f>
        <v>0</v>
      </c>
      <c r="Z12" s="198" t="str">
        <f t="shared" ref="Z12" si="23">IF(SUM(V12:Y12)=0,"No discount",IF(V12&gt;0,"Guaranteed off bill",IF(W12&gt;0,"Guaranteed off usage",IF(X12&gt;0,"Pay-on-time off bill","Pay-on-time off usage"))))</f>
        <v>Guaranteed off usage</v>
      </c>
      <c r="AA12" s="198" t="str">
        <f t="shared" ref="AA12" si="24">IF(OR(B12="Origin Energy",B12="Red Energy",B12="Powershop"),"Inclusive","Exclusive")</f>
        <v>Exclusive</v>
      </c>
      <c r="AB12" s="193">
        <f t="shared" ref="AB12" si="25">IF(AND(Z12="Guaranteed off bill",AA12="Inclusive"),((T12*1.1)-((T12*1.1)*V12/100))/1.1,IF(AND(Z12="Guaranteed off usage",AA12="Inclusive"),((T12*1.1)-((S12*1.1)*W12/100))/1.1,IF(AND(Z12="Guaranteed off bill",AA12="Exclusive"),T12-(T12*V12/100),IF(AND(Z12="Guaranteed off usage",AA12="Exclusive"),T12-(S12*W12/100),IF(AA12="Inclusive",((T12*1.1))/1.1,T12)))))</f>
        <v>2952.3045454545454</v>
      </c>
      <c r="AC12" s="193">
        <f t="shared" ref="AC12" si="26">IF(AND(Z12="Pay-on-time off bill",AA12="Inclusive"),((AB12*1.1)-((AB12*1.1)*X12/100))/1.1,IF(AND(Z12="Pay-on-time off usage",AA12="Inclusive"),((AB12*1.1)-((S12*1.1)*Y12/100))/1.1,IF(AND(Z12="Pay-on-time off bill",AA12="Exclusive"),AB12-(AB12*X12/100),IF(AND(Z12="Pay-on-time off usage",AA12="Exclusive"),AB12-(S12*Y12/100),IF(AA12="Inclusive",((AB12*1.1))/1.1,AB12)))))</f>
        <v>2952.3045454545454</v>
      </c>
      <c r="AD12" s="109">
        <f t="shared" ref="AD12" si="27">AB12*1.1</f>
        <v>3247.5350000000003</v>
      </c>
      <c r="AE12" s="109">
        <f t="shared" ref="AE12" si="28">AC12*1.1</f>
        <v>3247.5350000000003</v>
      </c>
      <c r="AF12" s="240">
        <f>'QLD Oct 2020'!BF6</f>
        <v>0</v>
      </c>
      <c r="AG12" s="112" t="str">
        <f>'QLD Oct 2020'!BG6</f>
        <v>n</v>
      </c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</row>
    <row r="13" spans="1:148" ht="20" customHeight="1" thickTop="1" x14ac:dyDescent="0.2">
      <c r="A13" s="321" t="str">
        <f>'QLD Oct 2020'!D7</f>
        <v>Envestra Brisbane North</v>
      </c>
      <c r="B13" s="179" t="str">
        <f>'QLD Oct 2020'!F7</f>
        <v>AGL</v>
      </c>
      <c r="C13" s="211" t="str">
        <f>'QLD Oct 2020'!G7</f>
        <v>Business Essential Saver</v>
      </c>
      <c r="D13" s="98">
        <f>365*'QLD Oct 2020'!H7/100</f>
        <v>254.1063636363636</v>
      </c>
      <c r="E13" s="188">
        <f>IF('QLD Oct 2020'!AQ7=3,0.5,IF('QLD Oct 2020'!AQ7=2,0.33,0))</f>
        <v>0.5</v>
      </c>
      <c r="F13" s="188">
        <f t="shared" si="3"/>
        <v>0.5</v>
      </c>
      <c r="G13" s="98">
        <f>IF('QLD Oct 2020'!K7="",($C$5*E13/'QLD Oct 2020'!AQ7*'QLD Oct 2020'!W7/100)*'QLD Oct 2020'!AQ7,IF($C$5*E13/'QLD Oct 2020'!AQ7&gt;='QLD Oct 2020'!L7,('QLD Oct 2020'!L7*'QLD Oct 2020'!W7/100)*'QLD Oct 2020'!AQ7,($C$5*E13/'QLD Oct 2020'!AQ7*'QLD Oct 2020'!W7/100)*'QLD Oct 2020'!AQ7))</f>
        <v>1663.6363636363635</v>
      </c>
      <c r="H13" s="98">
        <f>IF(AND('QLD Oct 2020'!L7&gt;0,'QLD Oct 2020'!M7&gt;0),IF($C$5*E13/'QLD Oct 2020'!AQ7&lt;'QLD Oct 2020'!L7,0,IF(($C$5*E13/'QLD Oct 2020'!AQ7-'QLD Oct 2020'!L7)&lt;=('QLD Oct 2020'!M7+'QLD Oct 2020'!L7),((($C$5*E13/'QLD Oct 2020'!AQ7-'QLD Oct 2020'!L7)*'QLD Oct 2020'!X7/100))*'QLD Oct 2020'!AQ7,((('QLD Oct 2020'!M7)*'QLD Oct 2020'!X7/100)*'QLD Oct 2020'!AQ7))),0)</f>
        <v>0</v>
      </c>
      <c r="I13" s="98">
        <f>IF(AND('QLD Oct 2020'!M7&gt;0,'QLD Oct 2020'!N7&gt;0),IF($C$5*E13/'QLD Oct 2020'!AQ7&lt;('QLD Oct 2020'!L7+'QLD Oct 2020'!M7),0,IF(($C$5*E13/'QLD Oct 2020'!AQ7-'QLD Oct 2020'!L7+'QLD Oct 2020'!M7)&lt;=('QLD Oct 2020'!L7+'QLD Oct 2020'!M7+'QLD Oct 2020'!N7),((($C$5*E13/'QLD Oct 2020'!AQ7-('QLD Oct 2020'!L7+'QLD Oct 2020'!M7))*'QLD Oct 2020'!Y7/100))*'QLD Oct 2020'!AQ7,('QLD Oct 2020'!N7*'QLD Oct 2020'!Y7/100)*'QLD Oct 2020'!AQ7)),0)</f>
        <v>0</v>
      </c>
      <c r="J13" s="98">
        <f>IF(AND('QLD Oct 2020'!N7&gt;0,'QLD Oct 2020'!O7&gt;0),IF($C$5*E13/'QLD Oct 2020'!AQ7&lt;('QLD Oct 2020'!L7+'QLD Oct 2020'!M7+'QLD Oct 2020'!N7),0,IF(($C$5*E13/'QLD Oct 2020'!AQ7-'QLD Oct 2020'!L7+'QLD Oct 2020'!M7+'QLD Oct 2020'!N7)&lt;=('QLD Oct 2020'!L7+'QLD Oct 2020'!M7+'QLD Oct 2020'!N7+'QLD Oct 2020'!O7),(($C$5*E13/'QLD Oct 2020'!AQ7-('QLD Oct 2020'!L7+'QLD Oct 2020'!M7+'QLD Oct 2020'!N7))*'QLD Oct 2020'!Z7/100)*'QLD Oct 2020'!AQ7,('QLD Oct 2020'!O7*'QLD Oct 2020'!Z7/100)*'QLD Oct 2020'!AQ7)),0)</f>
        <v>0</v>
      </c>
      <c r="K13" s="98">
        <f>IF(AND('QLD Oct 2020'!O7&gt;0,'QLD Oct 2020'!P7&gt;0),IF($C$5*E13/'QLD Oct 2020'!AQ7&lt;('QLD Oct 2020'!L7+'QLD Oct 2020'!M7+'QLD Oct 2020'!N7+'QLD Oct 2020'!O7),0,IF(($C$5*E13/'QLD Oct 2020'!AQ7-'QLD Oct 2020'!L7+'QLD Oct 2020'!M7+'QLD Oct 2020'!N7+'QLD Oct 2020'!O7)&lt;=('QLD Oct 2020'!L7+'QLD Oct 2020'!M7+'QLD Oct 2020'!N7+'QLD Oct 2020'!O7+'QLD Oct 2020'!P7),(($C$5*E13/'QLD Oct 2020'!AQ7-('QLD Oct 2020'!L7+'QLD Oct 2020'!M7+'QLD Oct 2020'!N7+'QLD Oct 2020'!O7))*'QLD Oct 2020'!AA7/100)*'QLD Oct 2020'!AQ7,('QLD Oct 2020'!P7*'QLD Oct 2020'!AA7/100)*'QLD Oct 2020'!AQ7)),0)</f>
        <v>0</v>
      </c>
      <c r="L13" s="98">
        <f>IF(AND('QLD Oct 2020'!P7&gt;0,'QLD Oct 2020'!O7&gt;0),IF(($C$5*E13/'QLD Oct 2020'!AQ7&lt;SUM('QLD Oct 2020'!L7:P7)),(0),($C$5*E13/'QLD Oct 2020'!AQ7-SUM('QLD Oct 2020'!L7:P7))*'QLD Oct 2020'!AB7/100)* 'QLD Oct 2020'!AQ7,IF(AND('QLD Oct 2020'!O7&gt;0,'QLD Oct 2020'!P7=""),IF(($C$5*E13/'QLD Oct 2020'!AQ7&lt; SUM('QLD Oct 2020'!L7:O7)),(0),($C$5*E13/'QLD Oct 2020'!AQ7-SUM('QLD Oct 2020'!L7:O7))*'QLD Oct 2020'!AA7/100)* 'QLD Oct 2020'!AQ7,IF(AND('QLD Oct 2020'!N7&gt;0,'QLD Oct 2020'!O7=""),IF(($C$5*E13/'QLD Oct 2020'!AQ7&lt; SUM('QLD Oct 2020'!L7:N7)),(0),($C$5*E13/'QLD Oct 2020'!AQ7-SUM('QLD Oct 2020'!L7:N7))*'QLD Oct 2020'!Z7/100)* 'QLD Oct 2020'!AQ7,IF(AND('QLD Oct 2020'!M7&gt;0,'QLD Oct 2020'!N7=""),IF(($C$5*E13/'QLD Oct 2020'!AQ7&lt;'QLD Oct 2020'!M7+'QLD Oct 2020'!L7),(0),(($C$5*E13/'QLD Oct 2020'!AQ7-('QLD Oct 2020'!M7+'QLD Oct 2020'!L7))*'QLD Oct 2020'!Y7/100))*'QLD Oct 2020'!AQ7,IF(AND('QLD Oct 2020'!L7&gt;0,'QLD Oct 2020'!M7=""&gt;0),IF(($C$5*E13/'QLD Oct 2020'!AQ7&lt;'QLD Oct 2020'!L7),(0),($C$5*E13/'QLD Oct 2020'!AQ7-'QLD Oct 2020'!L7)*'QLD Oct 2020'!X7/100)*'QLD Oct 2020'!AQ7,0)))))</f>
        <v>0</v>
      </c>
      <c r="M13" s="98">
        <f>IF('QLD Oct 2020'!K7="",($C$5*F13/'QLD Oct 2020'!AR7*'QLD Oct 2020'!AC7/100)*'QLD Oct 2020'!AR7,IF($C$5*F13/'QLD Oct 2020'!AR7&gt;='QLD Oct 2020'!L7,('QLD Oct 2020'!L7*'QLD Oct 2020'!AC7/100)*'QLD Oct 2020'!AR7,($C$5*F13/'QLD Oct 2020'!AR7*'QLD Oct 2020'!AC7/100)*'QLD Oct 2020'!AR7))</f>
        <v>1663.6363636363635</v>
      </c>
      <c r="N13" s="98">
        <f>IF(AND('QLD Oct 2020'!L7&gt;0,'QLD Oct 2020'!M7&gt;0),IF($C$5*F13/'QLD Oct 2020'!AR7&lt;'QLD Oct 2020'!L7,0,IF(($C$5*F13/'QLD Oct 2020'!AR7-'QLD Oct 2020'!L7)&lt;=('QLD Oct 2020'!M7+'QLD Oct 2020'!L7),((($C$5*F13/'QLD Oct 2020'!AR7-'QLD Oct 2020'!L7)*'QLD Oct 2020'!AD7/100))*'QLD Oct 2020'!AR7,((('QLD Oct 2020'!M7)*'QLD Oct 2020'!AD7/100)*'QLD Oct 2020'!AR7))),0)</f>
        <v>0</v>
      </c>
      <c r="O13" s="98">
        <f>IF(AND('QLD Oct 2020'!M7&gt;0,'QLD Oct 2020'!N7&gt;0),IF($C$5*F13/'QLD Oct 2020'!AR7&lt;('QLD Oct 2020'!L7+'QLD Oct 2020'!M7),0,IF(($C$5*F13/'QLD Oct 2020'!AR7-'QLD Oct 2020'!L7+'QLD Oct 2020'!M7)&lt;=('QLD Oct 2020'!L7+'QLD Oct 2020'!M7+'QLD Oct 2020'!N7),((($C$5*F13/'QLD Oct 2020'!AR7-('QLD Oct 2020'!L7+'QLD Oct 2020'!M7))*'QLD Oct 2020'!AE7/100))*'QLD Oct 2020'!AR7,('QLD Oct 2020'!N7*'QLD Oct 2020'!AE7/100)*'QLD Oct 2020'!AR7)),0)</f>
        <v>0</v>
      </c>
      <c r="P13" s="98">
        <f>IF(AND('QLD Oct 2020'!N7&gt;0,'QLD Oct 2020'!O7&gt;0),IF($C$5*F13/'QLD Oct 2020'!AR7&lt;('QLD Oct 2020'!L7+'QLD Oct 2020'!M7+'QLD Oct 2020'!N7),0,IF(($C$5*F13/'QLD Oct 2020'!AR7-'QLD Oct 2020'!L7+'QLD Oct 2020'!M7+'QLD Oct 2020'!N7)&lt;=('QLD Oct 2020'!L7+'QLD Oct 2020'!M7+'QLD Oct 2020'!N7+'QLD Oct 2020'!O7),(($C$5*F13/'QLD Oct 2020'!AR7-('QLD Oct 2020'!L7+'QLD Oct 2020'!M7+'QLD Oct 2020'!N7))*'QLD Oct 2020'!AF7/100)*'QLD Oct 2020'!AR7,('QLD Oct 2020'!O7*'QLD Oct 2020'!AF7/100)*'QLD Oct 2020'!AR7)),0)</f>
        <v>0</v>
      </c>
      <c r="Q13" s="98">
        <f>IF(AND('QLD Oct 2020'!P7&gt;0,'QLD Oct 2020'!P7&gt;0),IF($C$5*F13/'QLD Oct 2020'!AR7&lt;('QLD Oct 2020'!L7+'QLD Oct 2020'!M7+'QLD Oct 2020'!N7+'QLD Oct 2020'!O7),0,IF(($C$5*F13/'QLD Oct 2020'!AR7-'QLD Oct 2020'!L7+'QLD Oct 2020'!M7+'QLD Oct 2020'!N7+'QLD Oct 2020'!O7)&lt;=('QLD Oct 2020'!L7+'QLD Oct 2020'!M7+'QLD Oct 2020'!N7+'QLD Oct 2020'!O7+'QLD Oct 2020'!P7),(($C$5*F13/'QLD Oct 2020'!AR7-('QLD Oct 2020'!L7+'QLD Oct 2020'!M7+'QLD Oct 2020'!N7+'QLD Oct 2020'!O7))*'QLD Oct 2020'!AG7/100)*'QLD Oct 2020'!AR7,('QLD Oct 2020'!P7*'QLD Oct 2020'!AG7/100)*'QLD Oct 2020'!AR7)),0)</f>
        <v>0</v>
      </c>
      <c r="R13" s="98">
        <f>IF(AND('QLD Oct 2020'!P7&gt;0,'QLD Oct 2020'!O7&gt;0),IF(($C$5*F13/'QLD Oct 2020'!AR7&lt;SUM('QLD Oct 2020'!L7:P7)),(0),($C$5*F13/'QLD Oct 2020'!AR7-SUM('QLD Oct 2020'!L7:P7))*'QLD Oct 2020'!AB7/100)* 'QLD Oct 2020'!AR7,IF(AND('QLD Oct 2020'!O7&gt;0,'QLD Oct 2020'!P7=""),IF(($C$5*F13/'QLD Oct 2020'!AR7&lt; SUM('QLD Oct 2020'!L7:O7)),(0),($C$5*F13/'QLD Oct 2020'!AR7-SUM('QLD Oct 2020'!L7:O7))*'QLD Oct 2020'!AG7/100)* 'QLD Oct 2020'!AR7,IF(AND('QLD Oct 2020'!N7&gt;0,'QLD Oct 2020'!O7=""),IF(($C$5*F13/'QLD Oct 2020'!AR7&lt; SUM('QLD Oct 2020'!L7:N7)),(0),($C$5*F13/'QLD Oct 2020'!AR7-SUM('QLD Oct 2020'!L7:N7))*'QLD Oct 2020'!AF7/100)* 'QLD Oct 2020'!AR7,IF(AND('QLD Oct 2020'!M7&gt;0,'QLD Oct 2020'!N7=""),IF(($C$5*F13/'QLD Oct 2020'!AR7&lt;'QLD Oct 2020'!M7+'QLD Oct 2020'!L7),(0),(($C$5*F13/'QLD Oct 2020'!AR7-('QLD Oct 2020'!M7+'QLD Oct 2020'!L7))*'QLD Oct 2020'!AE7/100))*'QLD Oct 2020'!AR7,IF(AND('QLD Oct 2020'!L7&gt;0,'QLD Oct 2020'!M7=""&gt;0),IF(($C$5*F13/'QLD Oct 2020'!AR7&lt;'QLD Oct 2020'!L7),(0),($C$5*F13/'QLD Oct 2020'!AR7-'QLD Oct 2020'!L7)*'QLD Oct 2020'!AD7/100)*'QLD Oct 2020'!AR7,0)))))</f>
        <v>0</v>
      </c>
      <c r="S13" s="175">
        <f t="shared" si="4"/>
        <v>3327.272727272727</v>
      </c>
      <c r="T13" s="192">
        <f t="shared" si="5"/>
        <v>3581.3790909090908</v>
      </c>
      <c r="U13" s="101">
        <f t="shared" si="6"/>
        <v>3939.5170000000003</v>
      </c>
      <c r="V13" s="102">
        <f>'QLD Oct 2020'!AT7</f>
        <v>0</v>
      </c>
      <c r="W13" s="102">
        <f>'QLD Oct 2020'!AU7</f>
        <v>0</v>
      </c>
      <c r="X13" s="102">
        <f>'QLD Oct 2020'!AV7</f>
        <v>0</v>
      </c>
      <c r="Y13" s="102">
        <f>'QLD Oct 2020'!AW7</f>
        <v>0</v>
      </c>
      <c r="Z13" s="197" t="str">
        <f t="shared" si="7"/>
        <v>No discount</v>
      </c>
      <c r="AA13" s="197" t="str">
        <f t="shared" si="8"/>
        <v>Exclusive</v>
      </c>
      <c r="AB13" s="192">
        <f t="shared" si="0"/>
        <v>3581.3790909090908</v>
      </c>
      <c r="AC13" s="192">
        <f t="shared" si="1"/>
        <v>3581.3790909090908</v>
      </c>
      <c r="AD13" s="101">
        <f t="shared" si="2"/>
        <v>3939.5170000000003</v>
      </c>
      <c r="AE13" s="101">
        <f t="shared" si="2"/>
        <v>3939.5170000000003</v>
      </c>
      <c r="AF13" s="239">
        <f>'QLD Oct 2020'!BF7</f>
        <v>0</v>
      </c>
      <c r="AG13" s="104" t="str">
        <f>'QLD Oct 2020'!BG7</f>
        <v>n</v>
      </c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</row>
    <row r="14" spans="1:148" ht="20" customHeight="1" x14ac:dyDescent="0.2">
      <c r="A14" s="319"/>
      <c r="B14" s="179" t="str">
        <f>'QLD Oct 2020'!F8</f>
        <v>Origin Energy</v>
      </c>
      <c r="C14" s="211" t="str">
        <f>'QLD Oct 2020'!G8</f>
        <v>Business Flexi</v>
      </c>
      <c r="D14" s="98">
        <f>365*'QLD Oct 2020'!H8/100</f>
        <v>238.90909090909091</v>
      </c>
      <c r="E14" s="188">
        <f>IF('QLD Oct 2020'!AQ8=3,0.5,IF('QLD Oct 2020'!AQ8=2,0.33,0))</f>
        <v>0.5</v>
      </c>
      <c r="F14" s="188">
        <f t="shared" si="3"/>
        <v>0.5</v>
      </c>
      <c r="G14" s="98">
        <f>IF('QLD Oct 2020'!K8="",($C$5*E14/'QLD Oct 2020'!AQ8*'QLD Oct 2020'!W8/100)*'QLD Oct 2020'!AQ8,IF($C$5*E14/'QLD Oct 2020'!AQ8&gt;='QLD Oct 2020'!L8,('QLD Oct 2020'!L8*'QLD Oct 2020'!W8/100)*'QLD Oct 2020'!AQ8,($C$5*E14/'QLD Oct 2020'!AQ8*'QLD Oct 2020'!W8/100)*'QLD Oct 2020'!AQ8))</f>
        <v>1417.090909090909</v>
      </c>
      <c r="H14" s="98">
        <f>IF(AND('QLD Oct 2020'!L8&gt;0,'QLD Oct 2020'!M8&gt;0),IF($C$5*E14/'QLD Oct 2020'!AQ8&lt;'QLD Oct 2020'!L8,0,IF(($C$5*E14/'QLD Oct 2020'!AQ8-'QLD Oct 2020'!L8)&lt;=('QLD Oct 2020'!M8+'QLD Oct 2020'!L8),((($C$5*E14/'QLD Oct 2020'!AQ8-'QLD Oct 2020'!L8)*'QLD Oct 2020'!X8/100))*'QLD Oct 2020'!AQ8,((('QLD Oct 2020'!M8)*'QLD Oct 2020'!X8/100)*'QLD Oct 2020'!AQ8))),0)</f>
        <v>476.00000000000006</v>
      </c>
      <c r="I14" s="98">
        <f>IF(AND('QLD Oct 2020'!M8&gt;0,'QLD Oct 2020'!N8&gt;0),IF($C$5*E14/'QLD Oct 2020'!AQ8&lt;('QLD Oct 2020'!L8+'QLD Oct 2020'!M8),0,IF(($C$5*E14/'QLD Oct 2020'!AQ8-'QLD Oct 2020'!L8+'QLD Oct 2020'!M8)&lt;=('QLD Oct 2020'!L8+'QLD Oct 2020'!M8+'QLD Oct 2020'!N8),((($C$5*E14/'QLD Oct 2020'!AQ8-('QLD Oct 2020'!L8+'QLD Oct 2020'!M8))*'QLD Oct 2020'!Y8/100))*'QLD Oct 2020'!AQ8,('QLD Oct 2020'!N8*'QLD Oct 2020'!Y8/100)*'QLD Oct 2020'!AQ8)),0)</f>
        <v>0</v>
      </c>
      <c r="J14" s="98">
        <f>IF(AND('QLD Oct 2020'!N8&gt;0,'QLD Oct 2020'!O8&gt;0),IF($C$5*E14/'QLD Oct 2020'!AQ8&lt;('QLD Oct 2020'!L8+'QLD Oct 2020'!M8+'QLD Oct 2020'!N8),0,IF(($C$5*E14/'QLD Oct 2020'!AQ8-'QLD Oct 2020'!L8+'QLD Oct 2020'!M8+'QLD Oct 2020'!N8)&lt;=('QLD Oct 2020'!L8+'QLD Oct 2020'!M8+'QLD Oct 2020'!N8+'QLD Oct 2020'!O8),(($C$5*E14/'QLD Oct 2020'!AQ8-('QLD Oct 2020'!L8+'QLD Oct 2020'!M8+'QLD Oct 2020'!N8))*'QLD Oct 2020'!Z8/100)*'QLD Oct 2020'!AQ8,('QLD Oct 2020'!O8*'QLD Oct 2020'!Z8/100)*'QLD Oct 2020'!AQ8)),0)</f>
        <v>0</v>
      </c>
      <c r="K14" s="98">
        <f>IF(AND('QLD Oct 2020'!O8&gt;0,'QLD Oct 2020'!P8&gt;0),IF($C$5*E14/'QLD Oct 2020'!AQ8&lt;('QLD Oct 2020'!L8+'QLD Oct 2020'!M8+'QLD Oct 2020'!N8+'QLD Oct 2020'!O8),0,IF(($C$5*E14/'QLD Oct 2020'!AQ8-'QLD Oct 2020'!L8+'QLD Oct 2020'!M8+'QLD Oct 2020'!N8+'QLD Oct 2020'!O8)&lt;=('QLD Oct 2020'!L8+'QLD Oct 2020'!M8+'QLD Oct 2020'!N8+'QLD Oct 2020'!O8+'QLD Oct 2020'!P8),(($C$5*E14/'QLD Oct 2020'!AQ8-('QLD Oct 2020'!L8+'QLD Oct 2020'!M8+'QLD Oct 2020'!N8+'QLD Oct 2020'!O8))*'QLD Oct 2020'!AA8/100)*'QLD Oct 2020'!AQ8,('QLD Oct 2020'!P8*'QLD Oct 2020'!AA8/100)*'QLD Oct 2020'!AQ8)),0)</f>
        <v>0</v>
      </c>
      <c r="L14" s="98">
        <f>IF(AND('QLD Oct 2020'!P8&gt;0,'QLD Oct 2020'!O8&gt;0),IF(($C$5*E14/'QLD Oct 2020'!AQ8&lt;SUM('QLD Oct 2020'!L8:P8)),(0),($C$5*E14/'QLD Oct 2020'!AQ8-SUM('QLD Oct 2020'!L8:P8))*'QLD Oct 2020'!AB8/100)* 'QLD Oct 2020'!AQ8,IF(AND('QLD Oct 2020'!O8&gt;0,'QLD Oct 2020'!P8=""),IF(($C$5*E14/'QLD Oct 2020'!AQ8&lt; SUM('QLD Oct 2020'!L8:O8)),(0),($C$5*E14/'QLD Oct 2020'!AQ8-SUM('QLD Oct 2020'!L8:O8))*'QLD Oct 2020'!AA8/100)* 'QLD Oct 2020'!AQ8,IF(AND('QLD Oct 2020'!N8&gt;0,'QLD Oct 2020'!O8=""),IF(($C$5*E14/'QLD Oct 2020'!AQ8&lt; SUM('QLD Oct 2020'!L8:N8)),(0),($C$5*E14/'QLD Oct 2020'!AQ8-SUM('QLD Oct 2020'!L8:N8))*'QLD Oct 2020'!Z8/100)* 'QLD Oct 2020'!AQ8,IF(AND('QLD Oct 2020'!M8&gt;0,'QLD Oct 2020'!N8=""),IF(($C$5*E14/'QLD Oct 2020'!AQ8&lt;'QLD Oct 2020'!M8+'QLD Oct 2020'!L8),(0),(($C$5*E14/'QLD Oct 2020'!AQ8-('QLD Oct 2020'!M8+'QLD Oct 2020'!L8))*'QLD Oct 2020'!Y8/100))*'QLD Oct 2020'!AQ8,IF(AND('QLD Oct 2020'!L8&gt;0,'QLD Oct 2020'!M8=""&gt;0),IF(($C$5*E14/'QLD Oct 2020'!AQ8&lt;'QLD Oct 2020'!L8),(0),($C$5*E14/'QLD Oct 2020'!AQ8-'QLD Oct 2020'!L8)*'QLD Oct 2020'!X8/100)*'QLD Oct 2020'!AQ8,0)))))</f>
        <v>0</v>
      </c>
      <c r="M14" s="98">
        <f>IF('QLD Oct 2020'!K8="",($C$5*F14/'QLD Oct 2020'!AR8*'QLD Oct 2020'!AC8/100)*'QLD Oct 2020'!AR8,IF($C$5*F14/'QLD Oct 2020'!AR8&gt;='QLD Oct 2020'!L8,('QLD Oct 2020'!L8*'QLD Oct 2020'!AC8/100)*'QLD Oct 2020'!AR8,($C$5*F14/'QLD Oct 2020'!AR8*'QLD Oct 2020'!AC8/100)*'QLD Oct 2020'!AR8))</f>
        <v>1417.090909090909</v>
      </c>
      <c r="N14" s="98">
        <f>IF(AND('QLD Oct 2020'!L8&gt;0,'QLD Oct 2020'!M8&gt;0),IF($C$5*F14/'QLD Oct 2020'!AR8&lt;'QLD Oct 2020'!L8,0,IF(($C$5*F14/'QLD Oct 2020'!AR8-'QLD Oct 2020'!L8)&lt;=('QLD Oct 2020'!M8+'QLD Oct 2020'!L8),((($C$5*F14/'QLD Oct 2020'!AR8-'QLD Oct 2020'!L8)*'QLD Oct 2020'!AD8/100))*'QLD Oct 2020'!AR8,((('QLD Oct 2020'!M8)*'QLD Oct 2020'!AD8/100)*'QLD Oct 2020'!AR8))),0)</f>
        <v>476.00000000000006</v>
      </c>
      <c r="O14" s="98">
        <f>IF(AND('QLD Oct 2020'!M8&gt;0,'QLD Oct 2020'!N8&gt;0),IF($C$5*F14/'QLD Oct 2020'!AR8&lt;('QLD Oct 2020'!L8+'QLD Oct 2020'!M8),0,IF(($C$5*F14/'QLD Oct 2020'!AR8-'QLD Oct 2020'!L8+'QLD Oct 2020'!M8)&lt;=('QLD Oct 2020'!L8+'QLD Oct 2020'!M8+'QLD Oct 2020'!N8),((($C$5*F14/'QLD Oct 2020'!AR8-('QLD Oct 2020'!L8+'QLD Oct 2020'!M8))*'QLD Oct 2020'!AE8/100))*'QLD Oct 2020'!AR8,('QLD Oct 2020'!N8*'QLD Oct 2020'!AE8/100)*'QLD Oct 2020'!AR8)),0)</f>
        <v>0</v>
      </c>
      <c r="P14" s="98">
        <f>IF(AND('QLD Oct 2020'!N8&gt;0,'QLD Oct 2020'!O8&gt;0),IF($C$5*F14/'QLD Oct 2020'!AR8&lt;('QLD Oct 2020'!L8+'QLD Oct 2020'!M8+'QLD Oct 2020'!N8),0,IF(($C$5*F14/'QLD Oct 2020'!AR8-'QLD Oct 2020'!L8+'QLD Oct 2020'!M8+'QLD Oct 2020'!N8)&lt;=('QLD Oct 2020'!L8+'QLD Oct 2020'!M8+'QLD Oct 2020'!N8+'QLD Oct 2020'!O8),(($C$5*F14/'QLD Oct 2020'!AR8-('QLD Oct 2020'!L8+'QLD Oct 2020'!M8+'QLD Oct 2020'!N8))*'QLD Oct 2020'!AF8/100)*'QLD Oct 2020'!AR8,('QLD Oct 2020'!O8*'QLD Oct 2020'!AF8/100)*'QLD Oct 2020'!AR8)),0)</f>
        <v>0</v>
      </c>
      <c r="Q14" s="98">
        <f>IF(AND('QLD Oct 2020'!P8&gt;0,'QLD Oct 2020'!P8&gt;0),IF($C$5*F14/'QLD Oct 2020'!AR8&lt;('QLD Oct 2020'!L8+'QLD Oct 2020'!M8+'QLD Oct 2020'!N8+'QLD Oct 2020'!O8),0,IF(($C$5*F14/'QLD Oct 2020'!AR8-'QLD Oct 2020'!L8+'QLD Oct 2020'!M8+'QLD Oct 2020'!N8+'QLD Oct 2020'!O8)&lt;=('QLD Oct 2020'!L8+'QLD Oct 2020'!M8+'QLD Oct 2020'!N8+'QLD Oct 2020'!O8+'QLD Oct 2020'!P8),(($C$5*F14/'QLD Oct 2020'!AR8-('QLD Oct 2020'!L8+'QLD Oct 2020'!M8+'QLD Oct 2020'!N8+'QLD Oct 2020'!O8))*'QLD Oct 2020'!AG8/100)*'QLD Oct 2020'!AR8,('QLD Oct 2020'!P8*'QLD Oct 2020'!AG8/100)*'QLD Oct 2020'!AR8)),0)</f>
        <v>0</v>
      </c>
      <c r="R14" s="98">
        <f>IF(AND('QLD Oct 2020'!P8&gt;0,'QLD Oct 2020'!O8&gt;0),IF(($C$5*F14/'QLD Oct 2020'!AR8&lt;SUM('QLD Oct 2020'!L8:P8)),(0),($C$5*F14/'QLD Oct 2020'!AR8-SUM('QLD Oct 2020'!L8:P8))*'QLD Oct 2020'!AB8/100)* 'QLD Oct 2020'!AR8,IF(AND('QLD Oct 2020'!O8&gt;0,'QLD Oct 2020'!P8=""),IF(($C$5*F14/'QLD Oct 2020'!AR8&lt; SUM('QLD Oct 2020'!L8:O8)),(0),($C$5*F14/'QLD Oct 2020'!AR8-SUM('QLD Oct 2020'!L8:O8))*'QLD Oct 2020'!AG8/100)* 'QLD Oct 2020'!AR8,IF(AND('QLD Oct 2020'!N8&gt;0,'QLD Oct 2020'!O8=""),IF(($C$5*F14/'QLD Oct 2020'!AR8&lt; SUM('QLD Oct 2020'!L8:N8)),(0),($C$5*F14/'QLD Oct 2020'!AR8-SUM('QLD Oct 2020'!L8:N8))*'QLD Oct 2020'!AF8/100)* 'QLD Oct 2020'!AR8,IF(AND('QLD Oct 2020'!M8&gt;0,'QLD Oct 2020'!N8=""),IF(($C$5*F14/'QLD Oct 2020'!AR8&lt;'QLD Oct 2020'!M8+'QLD Oct 2020'!L8),(0),(($C$5*F14/'QLD Oct 2020'!AR8-('QLD Oct 2020'!M8+'QLD Oct 2020'!L8))*'QLD Oct 2020'!AE8/100))*'QLD Oct 2020'!AR8,IF(AND('QLD Oct 2020'!L8&gt;0,'QLD Oct 2020'!M8=""&gt;0),IF(($C$5*F14/'QLD Oct 2020'!AR8&lt;'QLD Oct 2020'!L8),(0),($C$5*F14/'QLD Oct 2020'!AR8-'QLD Oct 2020'!L8)*'QLD Oct 2020'!AD8/100)*'QLD Oct 2020'!AR8,0)))))</f>
        <v>0</v>
      </c>
      <c r="S14" s="175">
        <f t="shared" si="4"/>
        <v>3786.181818181818</v>
      </c>
      <c r="T14" s="192">
        <f t="shared" si="5"/>
        <v>4025.090909090909</v>
      </c>
      <c r="U14" s="101">
        <f t="shared" si="6"/>
        <v>4427.6000000000004</v>
      </c>
      <c r="V14" s="102">
        <f>'QLD Oct 2020'!AT8</f>
        <v>6</v>
      </c>
      <c r="W14" s="102">
        <f>'QLD Oct 2020'!AU8</f>
        <v>0</v>
      </c>
      <c r="X14" s="102">
        <f>'QLD Oct 2020'!AV8</f>
        <v>0</v>
      </c>
      <c r="Y14" s="102">
        <f>'QLD Oct 2020'!AW8</f>
        <v>0</v>
      </c>
      <c r="Z14" s="197" t="str">
        <f t="shared" si="7"/>
        <v>Guaranteed off bill</v>
      </c>
      <c r="AA14" s="197" t="str">
        <f t="shared" si="8"/>
        <v>Inclusive</v>
      </c>
      <c r="AB14" s="192">
        <f t="shared" si="0"/>
        <v>3783.5854545454545</v>
      </c>
      <c r="AC14" s="192">
        <f t="shared" si="1"/>
        <v>3783.5854545454545</v>
      </c>
      <c r="AD14" s="101">
        <f t="shared" si="2"/>
        <v>4161.9440000000004</v>
      </c>
      <c r="AE14" s="101">
        <f t="shared" si="2"/>
        <v>4161.9440000000004</v>
      </c>
      <c r="AF14" s="239">
        <f>'QLD Oct 2020'!BF8</f>
        <v>12</v>
      </c>
      <c r="AG14" s="104" t="str">
        <f>'QLD Oct 2020'!BG8</f>
        <v>y</v>
      </c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</row>
    <row r="15" spans="1:148" ht="20" customHeight="1" x14ac:dyDescent="0.2">
      <c r="A15" s="319"/>
      <c r="B15" s="179" t="str">
        <f>'QLD Oct 2020'!F9</f>
        <v>Red Energy</v>
      </c>
      <c r="C15" s="211" t="str">
        <f>'QLD Oct 2020'!G9</f>
        <v>Business Saver</v>
      </c>
      <c r="D15" s="98">
        <f>365*'QLD Oct 2020'!H9/100</f>
        <v>255.5</v>
      </c>
      <c r="E15" s="188">
        <f>IF('QLD Oct 2020'!AQ9=3,0.5,IF('QLD Oct 2020'!AQ9=2,0.33,0))</f>
        <v>0.5</v>
      </c>
      <c r="F15" s="188">
        <f t="shared" si="3"/>
        <v>0.5</v>
      </c>
      <c r="G15" s="98">
        <f>IF('QLD Oct 2020'!K9="",($C$5*E15/'QLD Oct 2020'!AQ9*'QLD Oct 2020'!W9/100)*'QLD Oct 2020'!AQ9,IF($C$5*E15/'QLD Oct 2020'!AQ9&gt;='QLD Oct 2020'!L9,('QLD Oct 2020'!L9*'QLD Oct 2020'!W9/100)*'QLD Oct 2020'!AQ9,($C$5*E15/'QLD Oct 2020'!AQ9*'QLD Oct 2020'!W9/100)*'QLD Oct 2020'!AQ9))</f>
        <v>1260</v>
      </c>
      <c r="H15" s="98">
        <f>IF(AND('QLD Oct 2020'!L9&gt;0,'QLD Oct 2020'!M9&gt;0),IF($C$5*E15/'QLD Oct 2020'!AQ9&lt;'QLD Oct 2020'!L9,0,IF(($C$5*E15/'QLD Oct 2020'!AQ9-'QLD Oct 2020'!L9)&lt;=('QLD Oct 2020'!M9+'QLD Oct 2020'!L9),((($C$5*E15/'QLD Oct 2020'!AQ9-'QLD Oct 2020'!L9)*'QLD Oct 2020'!X9/100))*'QLD Oct 2020'!AQ9,((('QLD Oct 2020'!M9)*'QLD Oct 2020'!X9/100)*'QLD Oct 2020'!AQ9))),0)</f>
        <v>441.63636363636374</v>
      </c>
      <c r="I15" s="98">
        <f>IF(AND('QLD Oct 2020'!M9&gt;0,'QLD Oct 2020'!N9&gt;0),IF($C$5*E15/'QLD Oct 2020'!AQ9&lt;('QLD Oct 2020'!L9+'QLD Oct 2020'!M9),0,IF(($C$5*E15/'QLD Oct 2020'!AQ9-'QLD Oct 2020'!L9+'QLD Oct 2020'!M9)&lt;=('QLD Oct 2020'!L9+'QLD Oct 2020'!M9+'QLD Oct 2020'!N9),((($C$5*E15/'QLD Oct 2020'!AQ9-('QLD Oct 2020'!L9+'QLD Oct 2020'!M9))*'QLD Oct 2020'!Y9/100))*'QLD Oct 2020'!AQ9,('QLD Oct 2020'!N9*'QLD Oct 2020'!Y9/100)*'QLD Oct 2020'!AQ9)),0)</f>
        <v>0</v>
      </c>
      <c r="J15" s="98">
        <f>IF(AND('QLD Oct 2020'!N9&gt;0,'QLD Oct 2020'!O9&gt;0),IF($C$5*E15/'QLD Oct 2020'!AQ9&lt;('QLD Oct 2020'!L9+'QLD Oct 2020'!M9+'QLD Oct 2020'!N9),0,IF(($C$5*E15/'QLD Oct 2020'!AQ9-'QLD Oct 2020'!L9+'QLD Oct 2020'!M9+'QLD Oct 2020'!N9)&lt;=('QLD Oct 2020'!L9+'QLD Oct 2020'!M9+'QLD Oct 2020'!N9+'QLD Oct 2020'!O9),(($C$5*E15/'QLD Oct 2020'!AQ9-('QLD Oct 2020'!L9+'QLD Oct 2020'!M9+'QLD Oct 2020'!N9))*'QLD Oct 2020'!Z9/100)*'QLD Oct 2020'!AQ9,('QLD Oct 2020'!O9*'QLD Oct 2020'!Z9/100)*'QLD Oct 2020'!AQ9)),0)</f>
        <v>0</v>
      </c>
      <c r="K15" s="98">
        <f>IF(AND('QLD Oct 2020'!O9&gt;0,'QLD Oct 2020'!P9&gt;0),IF($C$5*E15/'QLD Oct 2020'!AQ9&lt;('QLD Oct 2020'!L9+'QLD Oct 2020'!M9+'QLD Oct 2020'!N9+'QLD Oct 2020'!O9),0,IF(($C$5*E15/'QLD Oct 2020'!AQ9-'QLD Oct 2020'!L9+'QLD Oct 2020'!M9+'QLD Oct 2020'!N9+'QLD Oct 2020'!O9)&lt;=('QLD Oct 2020'!L9+'QLD Oct 2020'!M9+'QLD Oct 2020'!N9+'QLD Oct 2020'!O9+'QLD Oct 2020'!P9),(($C$5*E15/'QLD Oct 2020'!AQ9-('QLD Oct 2020'!L9+'QLD Oct 2020'!M9+'QLD Oct 2020'!N9+'QLD Oct 2020'!O9))*'QLD Oct 2020'!AA9/100)*'QLD Oct 2020'!AQ9,('QLD Oct 2020'!P9*'QLD Oct 2020'!AA9/100)*'QLD Oct 2020'!AQ9)),0)</f>
        <v>0</v>
      </c>
      <c r="L15" s="98">
        <f>IF(AND('QLD Oct 2020'!P9&gt;0,'QLD Oct 2020'!O9&gt;0),IF(($C$5*E15/'QLD Oct 2020'!AQ9&lt;SUM('QLD Oct 2020'!L9:P9)),(0),($C$5*E15/'QLD Oct 2020'!AQ9-SUM('QLD Oct 2020'!L9:P9))*'QLD Oct 2020'!AB9/100)* 'QLD Oct 2020'!AQ9,IF(AND('QLD Oct 2020'!O9&gt;0,'QLD Oct 2020'!P9=""),IF(($C$5*E15/'QLD Oct 2020'!AQ9&lt; SUM('QLD Oct 2020'!L9:O9)),(0),($C$5*E15/'QLD Oct 2020'!AQ9-SUM('QLD Oct 2020'!L9:O9))*'QLD Oct 2020'!AA9/100)* 'QLD Oct 2020'!AQ9,IF(AND('QLD Oct 2020'!N9&gt;0,'QLD Oct 2020'!O9=""),IF(($C$5*E15/'QLD Oct 2020'!AQ9&lt; SUM('QLD Oct 2020'!L9:N9)),(0),($C$5*E15/'QLD Oct 2020'!AQ9-SUM('QLD Oct 2020'!L9:N9))*'QLD Oct 2020'!Z9/100)* 'QLD Oct 2020'!AQ9,IF(AND('QLD Oct 2020'!M9&gt;0,'QLD Oct 2020'!N9=""),IF(($C$5*E15/'QLD Oct 2020'!AQ9&lt;'QLD Oct 2020'!M9+'QLD Oct 2020'!L9),(0),(($C$5*E15/'QLD Oct 2020'!AQ9-('QLD Oct 2020'!M9+'QLD Oct 2020'!L9))*'QLD Oct 2020'!Y9/100))*'QLD Oct 2020'!AQ9,IF(AND('QLD Oct 2020'!L9&gt;0,'QLD Oct 2020'!M9=""&gt;0),IF(($C$5*E15/'QLD Oct 2020'!AQ9&lt;'QLD Oct 2020'!L9),(0),($C$5*E15/'QLD Oct 2020'!AQ9-'QLD Oct 2020'!L9)*'QLD Oct 2020'!X9/100)*'QLD Oct 2020'!AQ9,0)))))</f>
        <v>0</v>
      </c>
      <c r="M15" s="98">
        <f>IF('QLD Oct 2020'!K9="",($C$5*F15/'QLD Oct 2020'!AR9*'QLD Oct 2020'!AC9/100)*'QLD Oct 2020'!AR9,IF($C$5*F15/'QLD Oct 2020'!AR9&gt;='QLD Oct 2020'!L9,('QLD Oct 2020'!L9*'QLD Oct 2020'!AC9/100)*'QLD Oct 2020'!AR9,($C$5*F15/'QLD Oct 2020'!AR9*'QLD Oct 2020'!AC9/100)*'QLD Oct 2020'!AR9))</f>
        <v>1260</v>
      </c>
      <c r="N15" s="98">
        <f>IF(AND('QLD Oct 2020'!L9&gt;0,'QLD Oct 2020'!M9&gt;0),IF($C$5*F15/'QLD Oct 2020'!AR9&lt;'QLD Oct 2020'!L9,0,IF(($C$5*F15/'QLD Oct 2020'!AR9-'QLD Oct 2020'!L9)&lt;=('QLD Oct 2020'!M9+'QLD Oct 2020'!L9),((($C$5*F15/'QLD Oct 2020'!AR9-'QLD Oct 2020'!L9)*'QLD Oct 2020'!AD9/100))*'QLD Oct 2020'!AR9,((('QLD Oct 2020'!M9)*'QLD Oct 2020'!AD9/100)*'QLD Oct 2020'!AR9))),0)</f>
        <v>441.63636363636374</v>
      </c>
      <c r="O15" s="98">
        <f>IF(AND('QLD Oct 2020'!M9&gt;0,'QLD Oct 2020'!N9&gt;0),IF($C$5*F15/'QLD Oct 2020'!AR9&lt;('QLD Oct 2020'!L9+'QLD Oct 2020'!M9),0,IF(($C$5*F15/'QLD Oct 2020'!AR9-'QLD Oct 2020'!L9+'QLD Oct 2020'!M9)&lt;=('QLD Oct 2020'!L9+'QLD Oct 2020'!M9+'QLD Oct 2020'!N9),((($C$5*F15/'QLD Oct 2020'!AR9-('QLD Oct 2020'!L9+'QLD Oct 2020'!M9))*'QLD Oct 2020'!AE9/100))*'QLD Oct 2020'!AR9,('QLD Oct 2020'!N9*'QLD Oct 2020'!AE9/100)*'QLD Oct 2020'!AR9)),0)</f>
        <v>0</v>
      </c>
      <c r="P15" s="98">
        <f>IF(AND('QLD Oct 2020'!N9&gt;0,'QLD Oct 2020'!O9&gt;0),IF($C$5*F15/'QLD Oct 2020'!AR9&lt;('QLD Oct 2020'!L9+'QLD Oct 2020'!M9+'QLD Oct 2020'!N9),0,IF(($C$5*F15/'QLD Oct 2020'!AR9-'QLD Oct 2020'!L9+'QLD Oct 2020'!M9+'QLD Oct 2020'!N9)&lt;=('QLD Oct 2020'!L9+'QLD Oct 2020'!M9+'QLD Oct 2020'!N9+'QLD Oct 2020'!O9),(($C$5*F15/'QLD Oct 2020'!AR9-('QLD Oct 2020'!L9+'QLD Oct 2020'!M9+'QLD Oct 2020'!N9))*'QLD Oct 2020'!AF9/100)*'QLD Oct 2020'!AR9,('QLD Oct 2020'!O9*'QLD Oct 2020'!AF9/100)*'QLD Oct 2020'!AR9)),0)</f>
        <v>0</v>
      </c>
      <c r="Q15" s="98">
        <f>IF(AND('QLD Oct 2020'!P9&gt;0,'QLD Oct 2020'!P9&gt;0),IF($C$5*F15/'QLD Oct 2020'!AR9&lt;('QLD Oct 2020'!L9+'QLD Oct 2020'!M9+'QLD Oct 2020'!N9+'QLD Oct 2020'!O9),0,IF(($C$5*F15/'QLD Oct 2020'!AR9-'QLD Oct 2020'!L9+'QLD Oct 2020'!M9+'QLD Oct 2020'!N9+'QLD Oct 2020'!O9)&lt;=('QLD Oct 2020'!L9+'QLD Oct 2020'!M9+'QLD Oct 2020'!N9+'QLD Oct 2020'!O9+'QLD Oct 2020'!P9),(($C$5*F15/'QLD Oct 2020'!AR9-('QLD Oct 2020'!L9+'QLD Oct 2020'!M9+'QLD Oct 2020'!N9+'QLD Oct 2020'!O9))*'QLD Oct 2020'!AG9/100)*'QLD Oct 2020'!AR9,('QLD Oct 2020'!P9*'QLD Oct 2020'!AG9/100)*'QLD Oct 2020'!AR9)),0)</f>
        <v>0</v>
      </c>
      <c r="R15" s="98">
        <f>IF(AND('QLD Oct 2020'!P9&gt;0,'QLD Oct 2020'!O9&gt;0),IF(($C$5*F15/'QLD Oct 2020'!AR9&lt;SUM('QLD Oct 2020'!L9:P9)),(0),($C$5*F15/'QLD Oct 2020'!AR9-SUM('QLD Oct 2020'!L9:P9))*'QLD Oct 2020'!AB9/100)* 'QLD Oct 2020'!AR9,IF(AND('QLD Oct 2020'!O9&gt;0,'QLD Oct 2020'!P9=""),IF(($C$5*F15/'QLD Oct 2020'!AR9&lt; SUM('QLD Oct 2020'!L9:O9)),(0),($C$5*F15/'QLD Oct 2020'!AR9-SUM('QLD Oct 2020'!L9:O9))*'QLD Oct 2020'!AG9/100)* 'QLD Oct 2020'!AR9,IF(AND('QLD Oct 2020'!N9&gt;0,'QLD Oct 2020'!O9=""),IF(($C$5*F15/'QLD Oct 2020'!AR9&lt; SUM('QLD Oct 2020'!L9:N9)),(0),($C$5*F15/'QLD Oct 2020'!AR9-SUM('QLD Oct 2020'!L9:N9))*'QLD Oct 2020'!AF9/100)* 'QLD Oct 2020'!AR9,IF(AND('QLD Oct 2020'!M9&gt;0,'QLD Oct 2020'!N9=""),IF(($C$5*F15/'QLD Oct 2020'!AR9&lt;'QLD Oct 2020'!M9+'QLD Oct 2020'!L9),(0),(($C$5*F15/'QLD Oct 2020'!AR9-('QLD Oct 2020'!M9+'QLD Oct 2020'!L9))*'QLD Oct 2020'!AE9/100))*'QLD Oct 2020'!AR9,IF(AND('QLD Oct 2020'!L9&gt;0,'QLD Oct 2020'!M9=""&gt;0),IF(($C$5*F15/'QLD Oct 2020'!AR9&lt;'QLD Oct 2020'!L9),(0),($C$5*F15/'QLD Oct 2020'!AR9-'QLD Oct 2020'!L9)*'QLD Oct 2020'!AD9/100)*'QLD Oct 2020'!AR9,0)))))</f>
        <v>0</v>
      </c>
      <c r="S15" s="175">
        <f t="shared" si="4"/>
        <v>3403.2727272727279</v>
      </c>
      <c r="T15" s="192">
        <f t="shared" si="5"/>
        <v>3658.7727272727279</v>
      </c>
      <c r="U15" s="101">
        <f t="shared" si="6"/>
        <v>4024.650000000001</v>
      </c>
      <c r="V15" s="102">
        <f>'QLD Oct 2020'!AT9</f>
        <v>0</v>
      </c>
      <c r="W15" s="102">
        <f>'QLD Oct 2020'!AU9</f>
        <v>0</v>
      </c>
      <c r="X15" s="102">
        <f>'QLD Oct 2020'!AV9</f>
        <v>0</v>
      </c>
      <c r="Y15" s="102">
        <f>'QLD Oct 2020'!AW9</f>
        <v>0</v>
      </c>
      <c r="Z15" s="197" t="str">
        <f t="shared" si="7"/>
        <v>No discount</v>
      </c>
      <c r="AA15" s="197" t="str">
        <f t="shared" si="8"/>
        <v>Inclusive</v>
      </c>
      <c r="AB15" s="192">
        <f t="shared" si="0"/>
        <v>3658.7727272727279</v>
      </c>
      <c r="AC15" s="192">
        <f t="shared" si="1"/>
        <v>3658.7727272727279</v>
      </c>
      <c r="AD15" s="101">
        <f t="shared" si="2"/>
        <v>4024.650000000001</v>
      </c>
      <c r="AE15" s="101">
        <f t="shared" si="2"/>
        <v>4024.650000000001</v>
      </c>
      <c r="AF15" s="239">
        <f>'QLD Oct 2020'!BF9</f>
        <v>0</v>
      </c>
      <c r="AG15" s="104" t="str">
        <f>'QLD Oct 2020'!BG9</f>
        <v>n</v>
      </c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</row>
    <row r="16" spans="1:148" ht="20" customHeight="1" x14ac:dyDescent="0.2">
      <c r="A16" s="319"/>
      <c r="B16" s="179" t="str">
        <f>'QLD Oct 2020'!F10</f>
        <v>Covau</v>
      </c>
      <c r="C16" s="211" t="str">
        <f>'QLD Oct 2020'!G10</f>
        <v>Freedom</v>
      </c>
      <c r="D16" s="98">
        <f>365*'QLD Oct 2020'!H10/100</f>
        <v>255.5</v>
      </c>
      <c r="E16" s="188">
        <f>IF('QLD Oct 2020'!AQ10=3,0.5,IF('QLD Oct 2020'!AQ10=2,0.33,0))</f>
        <v>0.5</v>
      </c>
      <c r="F16" s="188">
        <f t="shared" ref="F16" si="29">1-E16</f>
        <v>0.5</v>
      </c>
      <c r="G16" s="98">
        <f>IF('QLD Oct 2020'!K10="",($C$5*E16/'QLD Oct 2020'!AQ10*'QLD Oct 2020'!W10/100)*'QLD Oct 2020'!AQ10,IF($C$5*E16/'QLD Oct 2020'!AQ10&gt;='QLD Oct 2020'!L10,('QLD Oct 2020'!L10*'QLD Oct 2020'!W10/100)*'QLD Oct 2020'!AQ10,($C$5*E16/'QLD Oct 2020'!AQ10*'QLD Oct 2020'!W10/100)*'QLD Oct 2020'!AQ10))</f>
        <v>1489.090909090909</v>
      </c>
      <c r="H16" s="98">
        <f>IF(AND('QLD Oct 2020'!L10&gt;0,'QLD Oct 2020'!M10&gt;0),IF($C$5*E16/'QLD Oct 2020'!AQ10&lt;'QLD Oct 2020'!L10,0,IF(($C$5*E16/'QLD Oct 2020'!AQ10-'QLD Oct 2020'!L10)&lt;=('QLD Oct 2020'!M10+'QLD Oct 2020'!L10),((($C$5*E16/'QLD Oct 2020'!AQ10-'QLD Oct 2020'!L10)*'QLD Oct 2020'!X10/100))*'QLD Oct 2020'!AQ10,((('QLD Oct 2020'!M10)*'QLD Oct 2020'!X10/100)*'QLD Oct 2020'!AQ10))),0)</f>
        <v>537.09090909090924</v>
      </c>
      <c r="I16" s="98">
        <f>IF(AND('QLD Oct 2020'!M10&gt;0,'QLD Oct 2020'!N10&gt;0),IF($C$5*E16/'QLD Oct 2020'!AQ10&lt;('QLD Oct 2020'!L10+'QLD Oct 2020'!M10),0,IF(($C$5*E16/'QLD Oct 2020'!AQ10-'QLD Oct 2020'!L10+'QLD Oct 2020'!M10)&lt;=('QLD Oct 2020'!L10+'QLD Oct 2020'!M10+'QLD Oct 2020'!N10),((($C$5*E16/'QLD Oct 2020'!AQ10-('QLD Oct 2020'!L10+'QLD Oct 2020'!M10))*'QLD Oct 2020'!Y10/100))*'QLD Oct 2020'!AQ10,('QLD Oct 2020'!N10*'QLD Oct 2020'!Y10/100)*'QLD Oct 2020'!AQ10)),0)</f>
        <v>0</v>
      </c>
      <c r="J16" s="98">
        <f>IF(AND('QLD Oct 2020'!N10&gt;0,'QLD Oct 2020'!O10&gt;0),IF($C$5*E16/'QLD Oct 2020'!AQ10&lt;('QLD Oct 2020'!L10+'QLD Oct 2020'!M10+'QLD Oct 2020'!N10),0,IF(($C$5*E16/'QLD Oct 2020'!AQ10-'QLD Oct 2020'!L10+'QLD Oct 2020'!M10+'QLD Oct 2020'!N10)&lt;=('QLD Oct 2020'!L10+'QLD Oct 2020'!M10+'QLD Oct 2020'!N10+'QLD Oct 2020'!O10),(($C$5*E16/'QLD Oct 2020'!AQ10-('QLD Oct 2020'!L10+'QLD Oct 2020'!M10+'QLD Oct 2020'!N10))*'QLD Oct 2020'!Z10/100)*'QLD Oct 2020'!AQ10,('QLD Oct 2020'!O10*'QLD Oct 2020'!Z10/100)*'QLD Oct 2020'!AQ10)),0)</f>
        <v>0</v>
      </c>
      <c r="K16" s="98">
        <f>IF(AND('QLD Oct 2020'!O10&gt;0,'QLD Oct 2020'!P10&gt;0),IF($C$5*E16/'QLD Oct 2020'!AQ10&lt;('QLD Oct 2020'!L10+'QLD Oct 2020'!M10+'QLD Oct 2020'!N10+'QLD Oct 2020'!O10),0,IF(($C$5*E16/'QLD Oct 2020'!AQ10-'QLD Oct 2020'!L10+'QLD Oct 2020'!M10+'QLD Oct 2020'!N10+'QLD Oct 2020'!O10)&lt;=('QLD Oct 2020'!L10+'QLD Oct 2020'!M10+'QLD Oct 2020'!N10+'QLD Oct 2020'!O10+'QLD Oct 2020'!P10),(($C$5*E16/'QLD Oct 2020'!AQ10-('QLD Oct 2020'!L10+'QLD Oct 2020'!M10+'QLD Oct 2020'!N10+'QLD Oct 2020'!O10))*'QLD Oct 2020'!AA10/100)*'QLD Oct 2020'!AQ10,('QLD Oct 2020'!P10*'QLD Oct 2020'!AA10/100)*'QLD Oct 2020'!AQ10)),0)</f>
        <v>0</v>
      </c>
      <c r="L16" s="98">
        <f>IF(AND('QLD Oct 2020'!P10&gt;0,'QLD Oct 2020'!O10&gt;0),IF(($C$5*E16/'QLD Oct 2020'!AQ10&lt;SUM('QLD Oct 2020'!L10:P10)),(0),($C$5*E16/'QLD Oct 2020'!AQ10-SUM('QLD Oct 2020'!L10:P10))*'QLD Oct 2020'!AB10/100)* 'QLD Oct 2020'!AQ10,IF(AND('QLD Oct 2020'!O10&gt;0,'QLD Oct 2020'!P10=""),IF(($C$5*E16/'QLD Oct 2020'!AQ10&lt; SUM('QLD Oct 2020'!L10:O10)),(0),($C$5*E16/'QLD Oct 2020'!AQ10-SUM('QLD Oct 2020'!L10:O10))*'QLD Oct 2020'!AA10/100)* 'QLD Oct 2020'!AQ10,IF(AND('QLD Oct 2020'!N10&gt;0,'QLD Oct 2020'!O10=""),IF(($C$5*E16/'QLD Oct 2020'!AQ10&lt; SUM('QLD Oct 2020'!L10:N10)),(0),($C$5*E16/'QLD Oct 2020'!AQ10-SUM('QLD Oct 2020'!L10:N10))*'QLD Oct 2020'!Z10/100)* 'QLD Oct 2020'!AQ10,IF(AND('QLD Oct 2020'!M10&gt;0,'QLD Oct 2020'!N10=""),IF(($C$5*E16/'QLD Oct 2020'!AQ10&lt;'QLD Oct 2020'!M10+'QLD Oct 2020'!L10),(0),(($C$5*E16/'QLD Oct 2020'!AQ10-('QLD Oct 2020'!M10+'QLD Oct 2020'!L10))*'QLD Oct 2020'!Y10/100))*'QLD Oct 2020'!AQ10,IF(AND('QLD Oct 2020'!L10&gt;0,'QLD Oct 2020'!M10=""&gt;0),IF(($C$5*E16/'QLD Oct 2020'!AQ10&lt;'QLD Oct 2020'!L10),(0),($C$5*E16/'QLD Oct 2020'!AQ10-'QLD Oct 2020'!L10)*'QLD Oct 2020'!X10/100)*'QLD Oct 2020'!AQ10,0)))))</f>
        <v>0</v>
      </c>
      <c r="M16" s="98">
        <f>IF('QLD Oct 2020'!K10="",($C$5*F16/'QLD Oct 2020'!AR10*'QLD Oct 2020'!AC10/100)*'QLD Oct 2020'!AR10,IF($C$5*F16/'QLD Oct 2020'!AR10&gt;='QLD Oct 2020'!L10,('QLD Oct 2020'!L10*'QLD Oct 2020'!AC10/100)*'QLD Oct 2020'!AR10,($C$5*F16/'QLD Oct 2020'!AR10*'QLD Oct 2020'!AC10/100)*'QLD Oct 2020'!AR10))</f>
        <v>1489.090909090909</v>
      </c>
      <c r="N16" s="98">
        <f>IF(AND('QLD Oct 2020'!L10&gt;0,'QLD Oct 2020'!M10&gt;0),IF($C$5*F16/'QLD Oct 2020'!AR10&lt;'QLD Oct 2020'!L10,0,IF(($C$5*F16/'QLD Oct 2020'!AR10-'QLD Oct 2020'!L10)&lt;=('QLD Oct 2020'!M10+'QLD Oct 2020'!L10),((($C$5*F16/'QLD Oct 2020'!AR10-'QLD Oct 2020'!L10)*'QLD Oct 2020'!AD10/100))*'QLD Oct 2020'!AR10,((('QLD Oct 2020'!M10)*'QLD Oct 2020'!AD10/100)*'QLD Oct 2020'!AR10))),0)</f>
        <v>537.09090909090924</v>
      </c>
      <c r="O16" s="98">
        <f>IF(AND('QLD Oct 2020'!M10&gt;0,'QLD Oct 2020'!N10&gt;0),IF($C$5*F16/'QLD Oct 2020'!AR10&lt;('QLD Oct 2020'!L10+'QLD Oct 2020'!M10),0,IF(($C$5*F16/'QLD Oct 2020'!AR10-'QLD Oct 2020'!L10+'QLD Oct 2020'!M10)&lt;=('QLD Oct 2020'!L10+'QLD Oct 2020'!M10+'QLD Oct 2020'!N10),((($C$5*F16/'QLD Oct 2020'!AR10-('QLD Oct 2020'!L10+'QLD Oct 2020'!M10))*'QLD Oct 2020'!AE10/100))*'QLD Oct 2020'!AR10,('QLD Oct 2020'!N10*'QLD Oct 2020'!AE10/100)*'QLD Oct 2020'!AR10)),0)</f>
        <v>0</v>
      </c>
      <c r="P16" s="98">
        <f>IF(AND('QLD Oct 2020'!N10&gt;0,'QLD Oct 2020'!O10&gt;0),IF($C$5*F16/'QLD Oct 2020'!AR10&lt;('QLD Oct 2020'!L10+'QLD Oct 2020'!M10+'QLD Oct 2020'!N10),0,IF(($C$5*F16/'QLD Oct 2020'!AR10-'QLD Oct 2020'!L10+'QLD Oct 2020'!M10+'QLD Oct 2020'!N10)&lt;=('QLD Oct 2020'!L10+'QLD Oct 2020'!M10+'QLD Oct 2020'!N10+'QLD Oct 2020'!O10),(($C$5*F16/'QLD Oct 2020'!AR10-('QLD Oct 2020'!L10+'QLD Oct 2020'!M10+'QLD Oct 2020'!N10))*'QLD Oct 2020'!AF10/100)*'QLD Oct 2020'!AR10,('QLD Oct 2020'!O10*'QLD Oct 2020'!AF10/100)*'QLD Oct 2020'!AR10)),0)</f>
        <v>0</v>
      </c>
      <c r="Q16" s="98">
        <f>IF(AND('QLD Oct 2020'!P10&gt;0,'QLD Oct 2020'!P10&gt;0),IF($C$5*F16/'QLD Oct 2020'!AR10&lt;('QLD Oct 2020'!L10+'QLD Oct 2020'!M10+'QLD Oct 2020'!N10+'QLD Oct 2020'!O10),0,IF(($C$5*F16/'QLD Oct 2020'!AR10-'QLD Oct 2020'!L10+'QLD Oct 2020'!M10+'QLD Oct 2020'!N10+'QLD Oct 2020'!O10)&lt;=('QLD Oct 2020'!L10+'QLD Oct 2020'!M10+'QLD Oct 2020'!N10+'QLD Oct 2020'!O10+'QLD Oct 2020'!P10),(($C$5*F16/'QLD Oct 2020'!AR10-('QLD Oct 2020'!L10+'QLD Oct 2020'!M10+'QLD Oct 2020'!N10+'QLD Oct 2020'!O10))*'QLD Oct 2020'!AG10/100)*'QLD Oct 2020'!AR10,('QLD Oct 2020'!P10*'QLD Oct 2020'!AG10/100)*'QLD Oct 2020'!AR10)),0)</f>
        <v>0</v>
      </c>
      <c r="R16" s="98">
        <f>IF(AND('QLD Oct 2020'!P10&gt;0,'QLD Oct 2020'!O10&gt;0),IF(($C$5*F16/'QLD Oct 2020'!AR10&lt;SUM('QLD Oct 2020'!L10:P10)),(0),($C$5*F16/'QLD Oct 2020'!AR10-SUM('QLD Oct 2020'!L10:P10))*'QLD Oct 2020'!AB10/100)* 'QLD Oct 2020'!AR10,IF(AND('QLD Oct 2020'!O10&gt;0,'QLD Oct 2020'!P10=""),IF(($C$5*F16/'QLD Oct 2020'!AR10&lt; SUM('QLD Oct 2020'!L10:O10)),(0),($C$5*F16/'QLD Oct 2020'!AR10-SUM('QLD Oct 2020'!L10:O10))*'QLD Oct 2020'!AG10/100)* 'QLD Oct 2020'!AR10,IF(AND('QLD Oct 2020'!N10&gt;0,'QLD Oct 2020'!O10=""),IF(($C$5*F16/'QLD Oct 2020'!AR10&lt; SUM('QLD Oct 2020'!L10:N10)),(0),($C$5*F16/'QLD Oct 2020'!AR10-SUM('QLD Oct 2020'!L10:N10))*'QLD Oct 2020'!AF10/100)* 'QLD Oct 2020'!AR10,IF(AND('QLD Oct 2020'!M10&gt;0,'QLD Oct 2020'!N10=""),IF(($C$5*F16/'QLD Oct 2020'!AR10&lt;'QLD Oct 2020'!M10+'QLD Oct 2020'!L10),(0),(($C$5*F16/'QLD Oct 2020'!AR10-('QLD Oct 2020'!M10+'QLD Oct 2020'!L10))*'QLD Oct 2020'!AE10/100))*'QLD Oct 2020'!AR10,IF(AND('QLD Oct 2020'!L10&gt;0,'QLD Oct 2020'!M10=""&gt;0),IF(($C$5*F16/'QLD Oct 2020'!AR10&lt;'QLD Oct 2020'!L10),(0),($C$5*F16/'QLD Oct 2020'!AR10-'QLD Oct 2020'!L10)*'QLD Oct 2020'!AD10/100)*'QLD Oct 2020'!AR10,0)))))</f>
        <v>0</v>
      </c>
      <c r="S16" s="175">
        <f t="shared" ref="S16" si="30">SUM(G16:R16)</f>
        <v>4052.363636363636</v>
      </c>
      <c r="T16" s="192">
        <f t="shared" ref="T16" si="31">S16+D16</f>
        <v>4307.863636363636</v>
      </c>
      <c r="U16" s="101">
        <f t="shared" ref="U16" si="32">T16*1.1</f>
        <v>4738.6499999999996</v>
      </c>
      <c r="V16" s="102">
        <f>'QLD Oct 2020'!AT10</f>
        <v>0</v>
      </c>
      <c r="W16" s="102">
        <f>'QLD Oct 2020'!AU10</f>
        <v>15</v>
      </c>
      <c r="X16" s="102">
        <f>'QLD Oct 2020'!AV10</f>
        <v>0</v>
      </c>
      <c r="Y16" s="102">
        <f>'QLD Oct 2020'!AW10</f>
        <v>0</v>
      </c>
      <c r="Z16" s="197" t="str">
        <f t="shared" ref="Z16" si="33">IF(SUM(V16:Y16)=0,"No discount",IF(V16&gt;0,"Guaranteed off bill",IF(W16&gt;0,"Guaranteed off usage",IF(X16&gt;0,"Pay-on-time off bill","Pay-on-time off usage"))))</f>
        <v>Guaranteed off usage</v>
      </c>
      <c r="AA16" s="197" t="str">
        <f t="shared" ref="AA16" si="34">IF(OR(B16="Origin Energy",B16="Red Energy",B16="Powershop"),"Inclusive","Exclusive")</f>
        <v>Exclusive</v>
      </c>
      <c r="AB16" s="192">
        <f t="shared" ref="AB16" si="35">IF(AND(Z16="Guaranteed off bill",AA16="Inclusive"),((T16*1.1)-((T16*1.1)*V16/100))/1.1,IF(AND(Z16="Guaranteed off usage",AA16="Inclusive"),((T16*1.1)-((S16*1.1)*W16/100))/1.1,IF(AND(Z16="Guaranteed off bill",AA16="Exclusive"),T16-(T16*V16/100),IF(AND(Z16="Guaranteed off usage",AA16="Exclusive"),T16-(S16*W16/100),IF(AA16="Inclusive",((T16*1.1))/1.1,T16)))))</f>
        <v>3700.0090909090904</v>
      </c>
      <c r="AC16" s="192">
        <f t="shared" ref="AC16" si="36">IF(AND(Z16="Pay-on-time off bill",AA16="Inclusive"),((AB16*1.1)-((AB16*1.1)*X16/100))/1.1,IF(AND(Z16="Pay-on-time off usage",AA16="Inclusive"),((AB16*1.1)-((S16*1.1)*Y16/100))/1.1,IF(AND(Z16="Pay-on-time off bill",AA16="Exclusive"),AB16-(AB16*X16/100),IF(AND(Z16="Pay-on-time off usage",AA16="Exclusive"),AB16-(S16*Y16/100),IF(AA16="Inclusive",((AB16*1.1))/1.1,AB16)))))</f>
        <v>3700.0090909090904</v>
      </c>
      <c r="AD16" s="101">
        <f t="shared" ref="AD16" si="37">AB16*1.1</f>
        <v>4070.0099999999998</v>
      </c>
      <c r="AE16" s="101">
        <f t="shared" ref="AE16" si="38">AC16*1.1</f>
        <v>4070.0099999999998</v>
      </c>
      <c r="AF16" s="239">
        <f>'QLD Oct 2020'!BF10</f>
        <v>0</v>
      </c>
      <c r="AG16" s="104" t="str">
        <f>'QLD Oct 2020'!BG10</f>
        <v>n</v>
      </c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</row>
    <row r="17" spans="1:148" ht="20" customHeight="1" thickBot="1" x14ac:dyDescent="0.25">
      <c r="A17" s="320"/>
      <c r="B17" s="180" t="str">
        <f>'QLD Oct 2020'!F11</f>
        <v>Discover Energy</v>
      </c>
      <c r="C17" s="212" t="str">
        <f>'QLD Oct 2020'!G11</f>
        <v>Budget</v>
      </c>
      <c r="D17" s="106">
        <f>365*'QLD Oct 2020'!H11/100</f>
        <v>237.25</v>
      </c>
      <c r="E17" s="189">
        <f>IF('QLD Oct 2020'!AQ11=3,0.5,IF('QLD Oct 2020'!AQ11=2,0.33,0))</f>
        <v>0.5</v>
      </c>
      <c r="F17" s="189">
        <f t="shared" ref="F17" si="39">1-E17</f>
        <v>0.5</v>
      </c>
      <c r="G17" s="106">
        <f>IF('QLD Oct 2020'!K11="",($C$5*E17/'QLD Oct 2020'!AQ11*'QLD Oct 2020'!W11/100)*'QLD Oct 2020'!AQ11,IF($C$5*E17/'QLD Oct 2020'!AQ11&gt;='QLD Oct 2020'!L11,('QLD Oct 2020'!L11*'QLD Oct 2020'!W11/100)*'QLD Oct 2020'!AQ11,($C$5*E17/'QLD Oct 2020'!AQ11*'QLD Oct 2020'!W11/100)*'QLD Oct 2020'!AQ11))</f>
        <v>1662.5454545454545</v>
      </c>
      <c r="H17" s="106">
        <f>IF(AND('QLD Oct 2020'!L11&gt;0,'QLD Oct 2020'!M11&gt;0),IF($C$5*E17/'QLD Oct 2020'!AQ11&lt;'QLD Oct 2020'!L11,0,IF(($C$5*E17/'QLD Oct 2020'!AQ11-'QLD Oct 2020'!L11)&lt;=('QLD Oct 2020'!M11+'QLD Oct 2020'!L11),((($C$5*E17/'QLD Oct 2020'!AQ11-'QLD Oct 2020'!L11)*'QLD Oct 2020'!X11/100))*'QLD Oct 2020'!AQ11,((('QLD Oct 2020'!M11)*'QLD Oct 2020'!X11/100)*'QLD Oct 2020'!AQ11))),0)</f>
        <v>546.00000000000011</v>
      </c>
      <c r="I17" s="106">
        <f>IF(AND('QLD Oct 2020'!M11&gt;0,'QLD Oct 2020'!N11&gt;0),IF($C$5*E17/'QLD Oct 2020'!AQ11&lt;('QLD Oct 2020'!L11+'QLD Oct 2020'!M11),0,IF(($C$5*E17/'QLD Oct 2020'!AQ11-'QLD Oct 2020'!L11+'QLD Oct 2020'!M11)&lt;=('QLD Oct 2020'!L11+'QLD Oct 2020'!M11+'QLD Oct 2020'!N11),((($C$5*E17/'QLD Oct 2020'!AQ11-('QLD Oct 2020'!L11+'QLD Oct 2020'!M11))*'QLD Oct 2020'!Y11/100))*'QLD Oct 2020'!AQ11,('QLD Oct 2020'!N11*'QLD Oct 2020'!Y11/100)*'QLD Oct 2020'!AQ11)),0)</f>
        <v>0</v>
      </c>
      <c r="J17" s="106">
        <f>IF(AND('QLD Oct 2020'!N11&gt;0,'QLD Oct 2020'!O11&gt;0),IF($C$5*E17/'QLD Oct 2020'!AQ11&lt;('QLD Oct 2020'!L11+'QLD Oct 2020'!M11+'QLD Oct 2020'!N11),0,IF(($C$5*E17/'QLD Oct 2020'!AQ11-'QLD Oct 2020'!L11+'QLD Oct 2020'!M11+'QLD Oct 2020'!N11)&lt;=('QLD Oct 2020'!L11+'QLD Oct 2020'!M11+'QLD Oct 2020'!N11+'QLD Oct 2020'!O11),(($C$5*E17/'QLD Oct 2020'!AQ11-('QLD Oct 2020'!L11+'QLD Oct 2020'!M11+'QLD Oct 2020'!N11))*'QLD Oct 2020'!Z11/100)*'QLD Oct 2020'!AQ11,('QLD Oct 2020'!O11*'QLD Oct 2020'!Z11/100)*'QLD Oct 2020'!AQ11)),0)</f>
        <v>0</v>
      </c>
      <c r="K17" s="106">
        <f>IF(AND('QLD Oct 2020'!O11&gt;0,'QLD Oct 2020'!P11&gt;0),IF($C$5*E17/'QLD Oct 2020'!AQ11&lt;('QLD Oct 2020'!L11+'QLD Oct 2020'!M11+'QLD Oct 2020'!N11+'QLD Oct 2020'!O11),0,IF(($C$5*E17/'QLD Oct 2020'!AQ11-'QLD Oct 2020'!L11+'QLD Oct 2020'!M11+'QLD Oct 2020'!N11+'QLD Oct 2020'!O11)&lt;=('QLD Oct 2020'!L11+'QLD Oct 2020'!M11+'QLD Oct 2020'!N11+'QLD Oct 2020'!O11+'QLD Oct 2020'!P11),(($C$5*E17/'QLD Oct 2020'!AQ11-('QLD Oct 2020'!L11+'QLD Oct 2020'!M11+'QLD Oct 2020'!N11+'QLD Oct 2020'!O11))*'QLD Oct 2020'!AA11/100)*'QLD Oct 2020'!AQ11,('QLD Oct 2020'!P11*'QLD Oct 2020'!AA11/100)*'QLD Oct 2020'!AQ11)),0)</f>
        <v>0</v>
      </c>
      <c r="L17" s="106">
        <f>IF(AND('QLD Oct 2020'!P11&gt;0,'QLD Oct 2020'!O11&gt;0),IF(($C$5*E17/'QLD Oct 2020'!AQ11&lt;SUM('QLD Oct 2020'!L11:P11)),(0),($C$5*E17/'QLD Oct 2020'!AQ11-SUM('QLD Oct 2020'!L11:P11))*'QLD Oct 2020'!AB11/100)* 'QLD Oct 2020'!AQ11,IF(AND('QLD Oct 2020'!O11&gt;0,'QLD Oct 2020'!P11=""),IF(($C$5*E17/'QLD Oct 2020'!AQ11&lt; SUM('QLD Oct 2020'!L11:O11)),(0),($C$5*E17/'QLD Oct 2020'!AQ11-SUM('QLD Oct 2020'!L11:O11))*'QLD Oct 2020'!AA11/100)* 'QLD Oct 2020'!AQ11,IF(AND('QLD Oct 2020'!N11&gt;0,'QLD Oct 2020'!O11=""),IF(($C$5*E17/'QLD Oct 2020'!AQ11&lt; SUM('QLD Oct 2020'!L11:N11)),(0),($C$5*E17/'QLD Oct 2020'!AQ11-SUM('QLD Oct 2020'!L11:N11))*'QLD Oct 2020'!Z11/100)* 'QLD Oct 2020'!AQ11,IF(AND('QLD Oct 2020'!M11&gt;0,'QLD Oct 2020'!N11=""),IF(($C$5*E17/'QLD Oct 2020'!AQ11&lt;'QLD Oct 2020'!M11+'QLD Oct 2020'!L11),(0),(($C$5*E17/'QLD Oct 2020'!AQ11-('QLD Oct 2020'!M11+'QLD Oct 2020'!L11))*'QLD Oct 2020'!Y11/100))*'QLD Oct 2020'!AQ11,IF(AND('QLD Oct 2020'!L11&gt;0,'QLD Oct 2020'!M11=""&gt;0),IF(($C$5*E17/'QLD Oct 2020'!AQ11&lt;'QLD Oct 2020'!L11),(0),($C$5*E17/'QLD Oct 2020'!AQ11-'QLD Oct 2020'!L11)*'QLD Oct 2020'!X11/100)*'QLD Oct 2020'!AQ11,0)))))</f>
        <v>0</v>
      </c>
      <c r="M17" s="106">
        <f>IF('QLD Oct 2020'!K11="",($C$5*F17/'QLD Oct 2020'!AR11*'QLD Oct 2020'!AC11/100)*'QLD Oct 2020'!AR11,IF($C$5*F17/'QLD Oct 2020'!AR11&gt;='QLD Oct 2020'!L11,('QLD Oct 2020'!L11*'QLD Oct 2020'!AC11/100)*'QLD Oct 2020'!AR11,($C$5*F17/'QLD Oct 2020'!AR11*'QLD Oct 2020'!AC11/100)*'QLD Oct 2020'!AR11))</f>
        <v>1662.5454545454545</v>
      </c>
      <c r="N17" s="106">
        <f>IF(AND('QLD Oct 2020'!L11&gt;0,'QLD Oct 2020'!M11&gt;0),IF($C$5*F17/'QLD Oct 2020'!AR11&lt;'QLD Oct 2020'!L11,0,IF(($C$5*F17/'QLD Oct 2020'!AR11-'QLD Oct 2020'!L11)&lt;=('QLD Oct 2020'!M11+'QLD Oct 2020'!L11),((($C$5*F17/'QLD Oct 2020'!AR11-'QLD Oct 2020'!L11)*'QLD Oct 2020'!AD11/100))*'QLD Oct 2020'!AR11,((('QLD Oct 2020'!M11)*'QLD Oct 2020'!AD11/100)*'QLD Oct 2020'!AR11))),0)</f>
        <v>546.00000000000011</v>
      </c>
      <c r="O17" s="106">
        <f>IF(AND('QLD Oct 2020'!M11&gt;0,'QLD Oct 2020'!N11&gt;0),IF($C$5*F17/'QLD Oct 2020'!AR11&lt;('QLD Oct 2020'!L11+'QLD Oct 2020'!M11),0,IF(($C$5*F17/'QLD Oct 2020'!AR11-'QLD Oct 2020'!L11+'QLD Oct 2020'!M11)&lt;=('QLD Oct 2020'!L11+'QLD Oct 2020'!M11+'QLD Oct 2020'!N11),((($C$5*F17/'QLD Oct 2020'!AR11-('QLD Oct 2020'!L11+'QLD Oct 2020'!M11))*'QLD Oct 2020'!AE11/100))*'QLD Oct 2020'!AR11,('QLD Oct 2020'!N11*'QLD Oct 2020'!AE11/100)*'QLD Oct 2020'!AR11)),0)</f>
        <v>0</v>
      </c>
      <c r="P17" s="106">
        <f>IF(AND('QLD Oct 2020'!N11&gt;0,'QLD Oct 2020'!O11&gt;0),IF($C$5*F17/'QLD Oct 2020'!AR11&lt;('QLD Oct 2020'!L11+'QLD Oct 2020'!M11+'QLD Oct 2020'!N11),0,IF(($C$5*F17/'QLD Oct 2020'!AR11-'QLD Oct 2020'!L11+'QLD Oct 2020'!M11+'QLD Oct 2020'!N11)&lt;=('QLD Oct 2020'!L11+'QLD Oct 2020'!M11+'QLD Oct 2020'!N11+'QLD Oct 2020'!O11),(($C$5*F17/'QLD Oct 2020'!AR11-('QLD Oct 2020'!L11+'QLD Oct 2020'!M11+'QLD Oct 2020'!N11))*'QLD Oct 2020'!AF11/100)*'QLD Oct 2020'!AR11,('QLD Oct 2020'!O11*'QLD Oct 2020'!AF11/100)*'QLD Oct 2020'!AR11)),0)</f>
        <v>0</v>
      </c>
      <c r="Q17" s="106">
        <f>IF(AND('QLD Oct 2020'!P11&gt;0,'QLD Oct 2020'!P11&gt;0),IF($C$5*F17/'QLD Oct 2020'!AR11&lt;('QLD Oct 2020'!L11+'QLD Oct 2020'!M11+'QLD Oct 2020'!N11+'QLD Oct 2020'!O11),0,IF(($C$5*F17/'QLD Oct 2020'!AR11-'QLD Oct 2020'!L11+'QLD Oct 2020'!M11+'QLD Oct 2020'!N11+'QLD Oct 2020'!O11)&lt;=('QLD Oct 2020'!L11+'QLD Oct 2020'!M11+'QLD Oct 2020'!N11+'QLD Oct 2020'!O11+'QLD Oct 2020'!P11),(($C$5*F17/'QLD Oct 2020'!AR11-('QLD Oct 2020'!L11+'QLD Oct 2020'!M11+'QLD Oct 2020'!N11+'QLD Oct 2020'!O11))*'QLD Oct 2020'!AG11/100)*'QLD Oct 2020'!AR11,('QLD Oct 2020'!P11*'QLD Oct 2020'!AG11/100)*'QLD Oct 2020'!AR11)),0)</f>
        <v>0</v>
      </c>
      <c r="R17" s="106">
        <f>IF(AND('QLD Oct 2020'!P11&gt;0,'QLD Oct 2020'!O11&gt;0),IF(($C$5*F17/'QLD Oct 2020'!AR11&lt;SUM('QLD Oct 2020'!L11:P11)),(0),($C$5*F17/'QLD Oct 2020'!AR11-SUM('QLD Oct 2020'!L11:P11))*'QLD Oct 2020'!AB11/100)* 'QLD Oct 2020'!AR11,IF(AND('QLD Oct 2020'!O11&gt;0,'QLD Oct 2020'!P11=""),IF(($C$5*F17/'QLD Oct 2020'!AR11&lt; SUM('QLD Oct 2020'!L11:O11)),(0),($C$5*F17/'QLD Oct 2020'!AR11-SUM('QLD Oct 2020'!L11:O11))*'QLD Oct 2020'!AG11/100)* 'QLD Oct 2020'!AR11,IF(AND('QLD Oct 2020'!N11&gt;0,'QLD Oct 2020'!O11=""),IF(($C$5*F17/'QLD Oct 2020'!AR11&lt; SUM('QLD Oct 2020'!L11:N11)),(0),($C$5*F17/'QLD Oct 2020'!AR11-SUM('QLD Oct 2020'!L11:N11))*'QLD Oct 2020'!AF11/100)* 'QLD Oct 2020'!AR11,IF(AND('QLD Oct 2020'!M11&gt;0,'QLD Oct 2020'!N11=""),IF(($C$5*F17/'QLD Oct 2020'!AR11&lt;'QLD Oct 2020'!M11+'QLD Oct 2020'!L11),(0),(($C$5*F17/'QLD Oct 2020'!AR11-('QLD Oct 2020'!M11+'QLD Oct 2020'!L11))*'QLD Oct 2020'!AE11/100))*'QLD Oct 2020'!AR11,IF(AND('QLD Oct 2020'!L11&gt;0,'QLD Oct 2020'!M11=""&gt;0),IF(($C$5*F17/'QLD Oct 2020'!AR11&lt;'QLD Oct 2020'!L11),(0),($C$5*F17/'QLD Oct 2020'!AR11-'QLD Oct 2020'!L11)*'QLD Oct 2020'!AD11/100)*'QLD Oct 2020'!AR11,0)))))</f>
        <v>0</v>
      </c>
      <c r="S17" s="176">
        <f t="shared" ref="S17" si="40">SUM(G17:R17)</f>
        <v>4417.090909090909</v>
      </c>
      <c r="T17" s="193">
        <f t="shared" ref="T17" si="41">S17+D17</f>
        <v>4654.340909090909</v>
      </c>
      <c r="U17" s="109">
        <f t="shared" ref="U17" si="42">T17*1.1</f>
        <v>5119.7750000000005</v>
      </c>
      <c r="V17" s="110">
        <f>'QLD Oct 2020'!AT11</f>
        <v>0</v>
      </c>
      <c r="W17" s="110">
        <f>'QLD Oct 2020'!AU11</f>
        <v>15</v>
      </c>
      <c r="X17" s="110">
        <f>'QLD Oct 2020'!AV11</f>
        <v>0</v>
      </c>
      <c r="Y17" s="110">
        <f>'QLD Oct 2020'!AW11</f>
        <v>0</v>
      </c>
      <c r="Z17" s="198" t="str">
        <f t="shared" ref="Z17" si="43">IF(SUM(V17:Y17)=0,"No discount",IF(V17&gt;0,"Guaranteed off bill",IF(W17&gt;0,"Guaranteed off usage",IF(X17&gt;0,"Pay-on-time off bill","Pay-on-time off usage"))))</f>
        <v>Guaranteed off usage</v>
      </c>
      <c r="AA17" s="198" t="str">
        <f t="shared" ref="AA17" si="44">IF(OR(B17="Origin Energy",B17="Red Energy",B17="Powershop"),"Inclusive","Exclusive")</f>
        <v>Exclusive</v>
      </c>
      <c r="AB17" s="193">
        <f t="shared" ref="AB17" si="45">IF(AND(Z17="Guaranteed off bill",AA17="Inclusive"),((T17*1.1)-((T17*1.1)*V17/100))/1.1,IF(AND(Z17="Guaranteed off usage",AA17="Inclusive"),((T17*1.1)-((S17*1.1)*W17/100))/1.1,IF(AND(Z17="Guaranteed off bill",AA17="Exclusive"),T17-(T17*V17/100),IF(AND(Z17="Guaranteed off usage",AA17="Exclusive"),T17-(S17*W17/100),IF(AA17="Inclusive",((T17*1.1))/1.1,T17)))))</f>
        <v>3991.7772727272727</v>
      </c>
      <c r="AC17" s="193">
        <f t="shared" ref="AC17" si="46">IF(AND(Z17="Pay-on-time off bill",AA17="Inclusive"),((AB17*1.1)-((AB17*1.1)*X17/100))/1.1,IF(AND(Z17="Pay-on-time off usage",AA17="Inclusive"),((AB17*1.1)-((S17*1.1)*Y17/100))/1.1,IF(AND(Z17="Pay-on-time off bill",AA17="Exclusive"),AB17-(AB17*X17/100),IF(AND(Z17="Pay-on-time off usage",AA17="Exclusive"),AB17-(S17*Y17/100),IF(AA17="Inclusive",((AB17*1.1))/1.1,AB17)))))</f>
        <v>3991.7772727272727</v>
      </c>
      <c r="AD17" s="109">
        <f t="shared" ref="AD17" si="47">AB17*1.1</f>
        <v>4390.9549999999999</v>
      </c>
      <c r="AE17" s="109">
        <f t="shared" ref="AE17" si="48">AC17*1.1</f>
        <v>4390.9549999999999</v>
      </c>
      <c r="AF17" s="240">
        <f>'QLD Oct 2020'!BF11</f>
        <v>0</v>
      </c>
      <c r="AG17" s="112" t="str">
        <f>'QLD Oct 2020'!BG11</f>
        <v>n</v>
      </c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</row>
    <row r="18" spans="1:148" ht="20" customHeight="1" thickTop="1" thickBot="1" x14ac:dyDescent="0.25">
      <c r="A18" s="181" t="str">
        <f>'QLD Oct 2020'!D12</f>
        <v>Envestra Northern</v>
      </c>
      <c r="B18" s="180" t="str">
        <f>'QLD Oct 2020'!F12</f>
        <v>Origin Energy</v>
      </c>
      <c r="C18" s="212" t="str">
        <f>'QLD Oct 2020'!G12</f>
        <v>Business Flexi</v>
      </c>
      <c r="D18" s="106">
        <f>365*'QLD Oct 2020'!H12/100</f>
        <v>232.27272727272725</v>
      </c>
      <c r="E18" s="189">
        <f>IF('QLD Oct 2020'!AQ12=3,0.5,IF('QLD Oct 2020'!AQ12=2,0.33,0))</f>
        <v>0.5</v>
      </c>
      <c r="F18" s="189">
        <f t="shared" si="3"/>
        <v>0.5</v>
      </c>
      <c r="G18" s="106">
        <f>IF('QLD Oct 2020'!K12="",($C$5*E18/'QLD Oct 2020'!AQ12*'QLD Oct 2020'!W12/100)*'QLD Oct 2020'!AQ12,IF($C$5*E18/'QLD Oct 2020'!AQ12&gt;='QLD Oct 2020'!L12,('QLD Oct 2020'!L12*'QLD Oct 2020'!W12/100)*'QLD Oct 2020'!AQ12,($C$5*E18/'QLD Oct 2020'!AQ12*'QLD Oct 2020'!W12/100)*'QLD Oct 2020'!AQ12))</f>
        <v>1495.6363636363635</v>
      </c>
      <c r="H18" s="106">
        <f>IF(AND('QLD Oct 2020'!L12&gt;0,'QLD Oct 2020'!M12&gt;0),IF($C$5*E18/'QLD Oct 2020'!AQ12&lt;'QLD Oct 2020'!L12,0,IF(($C$5*E18/'QLD Oct 2020'!AQ12-'QLD Oct 2020'!L12)&lt;=('QLD Oct 2020'!M12+'QLD Oct 2020'!L12),((($C$5*E18/'QLD Oct 2020'!AQ12-'QLD Oct 2020'!L12)*'QLD Oct 2020'!X12/100))*'QLD Oct 2020'!AQ12,((('QLD Oct 2020'!M12)*'QLD Oct 2020'!X12/100)*'QLD Oct 2020'!AQ12))),0)</f>
        <v>487.45454545454561</v>
      </c>
      <c r="I18" s="106">
        <f>IF(AND('QLD Oct 2020'!M12&gt;0,'QLD Oct 2020'!N12&gt;0),IF($C$5*E18/'QLD Oct 2020'!AQ12&lt;('QLD Oct 2020'!L12+'QLD Oct 2020'!M12),0,IF(($C$5*E18/'QLD Oct 2020'!AQ12-'QLD Oct 2020'!L12+'QLD Oct 2020'!M12)&lt;=('QLD Oct 2020'!L12+'QLD Oct 2020'!M12+'QLD Oct 2020'!N12),((($C$5*E18/'QLD Oct 2020'!AQ12-('QLD Oct 2020'!L12+'QLD Oct 2020'!M12))*'QLD Oct 2020'!Y12/100))*'QLD Oct 2020'!AQ12,('QLD Oct 2020'!N12*'QLD Oct 2020'!Y12/100)*'QLD Oct 2020'!AQ12)),0)</f>
        <v>0</v>
      </c>
      <c r="J18" s="106">
        <f>IF(AND('QLD Oct 2020'!N12&gt;0,'QLD Oct 2020'!O12&gt;0),IF($C$5*E18/'QLD Oct 2020'!AQ12&lt;('QLD Oct 2020'!L12+'QLD Oct 2020'!M12+'QLD Oct 2020'!N12),0,IF(($C$5*E18/'QLD Oct 2020'!AQ12-'QLD Oct 2020'!L12+'QLD Oct 2020'!M12+'QLD Oct 2020'!N12)&lt;=('QLD Oct 2020'!L12+'QLD Oct 2020'!M12+'QLD Oct 2020'!N12+'QLD Oct 2020'!O12),(($C$5*E18/'QLD Oct 2020'!AQ12-('QLD Oct 2020'!L12+'QLD Oct 2020'!M12+'QLD Oct 2020'!N12))*'QLD Oct 2020'!Z12/100)*'QLD Oct 2020'!AQ12,('QLD Oct 2020'!O12*'QLD Oct 2020'!Z12/100)*'QLD Oct 2020'!AQ12)),0)</f>
        <v>0</v>
      </c>
      <c r="K18" s="106">
        <f>IF(AND('QLD Oct 2020'!O12&gt;0,'QLD Oct 2020'!P12&gt;0),IF($C$5*E18/'QLD Oct 2020'!AQ12&lt;('QLD Oct 2020'!L12+'QLD Oct 2020'!M12+'QLD Oct 2020'!N12+'QLD Oct 2020'!O12),0,IF(($C$5*E18/'QLD Oct 2020'!AQ12-'QLD Oct 2020'!L12+'QLD Oct 2020'!M12+'QLD Oct 2020'!N12+'QLD Oct 2020'!O12)&lt;=('QLD Oct 2020'!L12+'QLD Oct 2020'!M12+'QLD Oct 2020'!N12+'QLD Oct 2020'!O12+'QLD Oct 2020'!P12),(($C$5*E18/'QLD Oct 2020'!AQ12-('QLD Oct 2020'!L12+'QLD Oct 2020'!M12+'QLD Oct 2020'!N12+'QLD Oct 2020'!O12))*'QLD Oct 2020'!AA12/100)*'QLD Oct 2020'!AQ12,('QLD Oct 2020'!P12*'QLD Oct 2020'!AA12/100)*'QLD Oct 2020'!AQ12)),0)</f>
        <v>0</v>
      </c>
      <c r="L18" s="106">
        <f>IF(AND('QLD Oct 2020'!P12&gt;0,'QLD Oct 2020'!O12&gt;0),IF(($C$5*E18/'QLD Oct 2020'!AQ12&lt;SUM('QLD Oct 2020'!L12:P12)),(0),($C$5*E18/'QLD Oct 2020'!AQ12-SUM('QLD Oct 2020'!L12:P12))*'QLD Oct 2020'!AB12/100)* 'QLD Oct 2020'!AQ12,IF(AND('QLD Oct 2020'!O12&gt;0,'QLD Oct 2020'!P12=""),IF(($C$5*E18/'QLD Oct 2020'!AQ12&lt; SUM('QLD Oct 2020'!L12:O12)),(0),($C$5*E18/'QLD Oct 2020'!AQ12-SUM('QLD Oct 2020'!L12:O12))*'QLD Oct 2020'!AA12/100)* 'QLD Oct 2020'!AQ12,IF(AND('QLD Oct 2020'!N12&gt;0,'QLD Oct 2020'!O12=""),IF(($C$5*E18/'QLD Oct 2020'!AQ12&lt; SUM('QLD Oct 2020'!L12:N12)),(0),($C$5*E18/'QLD Oct 2020'!AQ12-SUM('QLD Oct 2020'!L12:N12))*'QLD Oct 2020'!Z12/100)* 'QLD Oct 2020'!AQ12,IF(AND('QLD Oct 2020'!M12&gt;0,'QLD Oct 2020'!N12=""),IF(($C$5*E18/'QLD Oct 2020'!AQ12&lt;'QLD Oct 2020'!M12+'QLD Oct 2020'!L12),(0),(($C$5*E18/'QLD Oct 2020'!AQ12-('QLD Oct 2020'!M12+'QLD Oct 2020'!L12))*'QLD Oct 2020'!Y12/100))*'QLD Oct 2020'!AQ12,IF(AND('QLD Oct 2020'!L12&gt;0,'QLD Oct 2020'!M12=""&gt;0),IF(($C$5*E18/'QLD Oct 2020'!AQ12&lt;'QLD Oct 2020'!L12),(0),($C$5*E18/'QLD Oct 2020'!AQ12-'QLD Oct 2020'!L12)*'QLD Oct 2020'!X12/100)*'QLD Oct 2020'!AQ12,0)))))</f>
        <v>0</v>
      </c>
      <c r="M18" s="106">
        <f>IF('QLD Oct 2020'!K12="",($C$5*F18/'QLD Oct 2020'!AR12*'QLD Oct 2020'!AC12/100)*'QLD Oct 2020'!AR12,IF($C$5*F18/'QLD Oct 2020'!AR12&gt;='QLD Oct 2020'!L12,('QLD Oct 2020'!L12*'QLD Oct 2020'!AC12/100)*'QLD Oct 2020'!AR12,($C$5*F18/'QLD Oct 2020'!AR12*'QLD Oct 2020'!AC12/100)*'QLD Oct 2020'!AR12))</f>
        <v>1495.6363636363635</v>
      </c>
      <c r="N18" s="106">
        <f>IF(AND('QLD Oct 2020'!L12&gt;0,'QLD Oct 2020'!M12&gt;0),IF($C$5*F18/'QLD Oct 2020'!AR12&lt;'QLD Oct 2020'!L12,0,IF(($C$5*F18/'QLD Oct 2020'!AR12-'QLD Oct 2020'!L12)&lt;=('QLD Oct 2020'!M12+'QLD Oct 2020'!L12),((($C$5*F18/'QLD Oct 2020'!AR12-'QLD Oct 2020'!L12)*'QLD Oct 2020'!AD12/100))*'QLD Oct 2020'!AR12,((('QLD Oct 2020'!M12)*'QLD Oct 2020'!AD12/100)*'QLD Oct 2020'!AR12))),0)</f>
        <v>487.45454545454561</v>
      </c>
      <c r="O18" s="106">
        <f>IF(AND('QLD Oct 2020'!M12&gt;0,'QLD Oct 2020'!N12&gt;0),IF($C$5*F18/'QLD Oct 2020'!AR12&lt;('QLD Oct 2020'!L12+'QLD Oct 2020'!M12),0,IF(($C$5*F18/'QLD Oct 2020'!AR12-'QLD Oct 2020'!L12+'QLD Oct 2020'!M12)&lt;=('QLD Oct 2020'!L12+'QLD Oct 2020'!M12+'QLD Oct 2020'!N12),((($C$5*F18/'QLD Oct 2020'!AR12-('QLD Oct 2020'!L12+'QLD Oct 2020'!M12))*'QLD Oct 2020'!AE12/100))*'QLD Oct 2020'!AR12,('QLD Oct 2020'!N12*'QLD Oct 2020'!AE12/100)*'QLD Oct 2020'!AR12)),0)</f>
        <v>0</v>
      </c>
      <c r="P18" s="106">
        <f>IF(AND('QLD Oct 2020'!N12&gt;0,'QLD Oct 2020'!O12&gt;0),IF($C$5*F18/'QLD Oct 2020'!AR12&lt;('QLD Oct 2020'!L12+'QLD Oct 2020'!M12+'QLD Oct 2020'!N12),0,IF(($C$5*F18/'QLD Oct 2020'!AR12-'QLD Oct 2020'!L12+'QLD Oct 2020'!M12+'QLD Oct 2020'!N12)&lt;=('QLD Oct 2020'!L12+'QLD Oct 2020'!M12+'QLD Oct 2020'!N12+'QLD Oct 2020'!O12),(($C$5*F18/'QLD Oct 2020'!AR12-('QLD Oct 2020'!L12+'QLD Oct 2020'!M12+'QLD Oct 2020'!N12))*'QLD Oct 2020'!AF12/100)*'QLD Oct 2020'!AR12,('QLD Oct 2020'!O12*'QLD Oct 2020'!AF12/100)*'QLD Oct 2020'!AR12)),0)</f>
        <v>0</v>
      </c>
      <c r="Q18" s="106">
        <f>IF(AND('QLD Oct 2020'!P12&gt;0,'QLD Oct 2020'!P12&gt;0),IF($C$5*F18/'QLD Oct 2020'!AR12&lt;('QLD Oct 2020'!L12+'QLD Oct 2020'!M12+'QLD Oct 2020'!N12+'QLD Oct 2020'!O12),0,IF(($C$5*F18/'QLD Oct 2020'!AR12-'QLD Oct 2020'!L12+'QLD Oct 2020'!M12+'QLD Oct 2020'!N12+'QLD Oct 2020'!O12)&lt;=('QLD Oct 2020'!L12+'QLD Oct 2020'!M12+'QLD Oct 2020'!N12+'QLD Oct 2020'!O12+'QLD Oct 2020'!P12),(($C$5*F18/'QLD Oct 2020'!AR12-('QLD Oct 2020'!L12+'QLD Oct 2020'!M12+'QLD Oct 2020'!N12+'QLD Oct 2020'!O12))*'QLD Oct 2020'!AG12/100)*'QLD Oct 2020'!AR12,('QLD Oct 2020'!P12*'QLD Oct 2020'!AG12/100)*'QLD Oct 2020'!AR12)),0)</f>
        <v>0</v>
      </c>
      <c r="R18" s="106">
        <f>IF(AND('QLD Oct 2020'!P12&gt;0,'QLD Oct 2020'!O12&gt;0),IF(($C$5*F18/'QLD Oct 2020'!AR12&lt;SUM('QLD Oct 2020'!L12:P12)),(0),($C$5*F18/'QLD Oct 2020'!AR12-SUM('QLD Oct 2020'!L12:P12))*'QLD Oct 2020'!AB12/100)* 'QLD Oct 2020'!AR12,IF(AND('QLD Oct 2020'!O12&gt;0,'QLD Oct 2020'!P12=""),IF(($C$5*F18/'QLD Oct 2020'!AR12&lt; SUM('QLD Oct 2020'!L12:O12)),(0),($C$5*F18/'QLD Oct 2020'!AR12-SUM('QLD Oct 2020'!L12:O12))*'QLD Oct 2020'!AG12/100)* 'QLD Oct 2020'!AR12,IF(AND('QLD Oct 2020'!N12&gt;0,'QLD Oct 2020'!O12=""),IF(($C$5*F18/'QLD Oct 2020'!AR12&lt; SUM('QLD Oct 2020'!L12:N12)),(0),($C$5*F18/'QLD Oct 2020'!AR12-SUM('QLD Oct 2020'!L12:N12))*'QLD Oct 2020'!AF12/100)* 'QLD Oct 2020'!AR12,IF(AND('QLD Oct 2020'!M12&gt;0,'QLD Oct 2020'!N12=""),IF(($C$5*F18/'QLD Oct 2020'!AR12&lt;'QLD Oct 2020'!M12+'QLD Oct 2020'!L12),(0),(($C$5*F18/'QLD Oct 2020'!AR12-('QLD Oct 2020'!M12+'QLD Oct 2020'!L12))*'QLD Oct 2020'!AE12/100))*'QLD Oct 2020'!AR12,IF(AND('QLD Oct 2020'!L12&gt;0,'QLD Oct 2020'!M12=""&gt;0),IF(($C$5*F18/'QLD Oct 2020'!AR12&lt;'QLD Oct 2020'!L12),(0),($C$5*F18/'QLD Oct 2020'!AR12-'QLD Oct 2020'!L12)*'QLD Oct 2020'!AD12/100)*'QLD Oct 2020'!AR12,0)))))</f>
        <v>0</v>
      </c>
      <c r="S18" s="176">
        <f t="shared" si="4"/>
        <v>3966.181818181818</v>
      </c>
      <c r="T18" s="193">
        <f t="shared" si="5"/>
        <v>4198.454545454545</v>
      </c>
      <c r="U18" s="109">
        <f t="shared" si="6"/>
        <v>4618.3</v>
      </c>
      <c r="V18" s="110">
        <f>'QLD Oct 2020'!AT12</f>
        <v>6</v>
      </c>
      <c r="W18" s="110">
        <f>'QLD Oct 2020'!AU12</f>
        <v>0</v>
      </c>
      <c r="X18" s="110">
        <f>'QLD Oct 2020'!AV12</f>
        <v>0</v>
      </c>
      <c r="Y18" s="110">
        <f>'QLD Oct 2020'!AW12</f>
        <v>0</v>
      </c>
      <c r="Z18" s="198" t="str">
        <f t="shared" si="7"/>
        <v>Guaranteed off bill</v>
      </c>
      <c r="AA18" s="198" t="str">
        <f t="shared" si="8"/>
        <v>Inclusive</v>
      </c>
      <c r="AB18" s="193">
        <f t="shared" si="0"/>
        <v>3946.5472727272727</v>
      </c>
      <c r="AC18" s="193">
        <f t="shared" si="1"/>
        <v>3946.5472727272727</v>
      </c>
      <c r="AD18" s="109">
        <f t="shared" si="2"/>
        <v>4341.2020000000002</v>
      </c>
      <c r="AE18" s="109">
        <f t="shared" si="2"/>
        <v>4341.2020000000002</v>
      </c>
      <c r="AF18" s="240">
        <f>'QLD Oct 2020'!BF12</f>
        <v>12</v>
      </c>
      <c r="AG18" s="112" t="str">
        <f>'QLD Oct 2020'!BG12</f>
        <v>y</v>
      </c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</row>
    <row r="19" spans="1:148" ht="20" customHeight="1" thickTop="1" x14ac:dyDescent="0.2">
      <c r="A19" s="321" t="str">
        <f>'QLD Oct 2020'!D13</f>
        <v>Envestra Wide Bay</v>
      </c>
      <c r="B19" s="179" t="str">
        <f>'QLD Oct 2020'!F13</f>
        <v>AGL</v>
      </c>
      <c r="C19" s="211" t="str">
        <f>'QLD Oct 2020'!G13</f>
        <v>Business Essential Saver</v>
      </c>
      <c r="D19" s="98">
        <f>365*'QLD Oct 2020'!H13/100</f>
        <v>254.1063636363636</v>
      </c>
      <c r="E19" s="188">
        <f>IF('QLD Oct 2020'!AQ13=3,0.5,IF('QLD Oct 2020'!AQ13=2,0.33,0))</f>
        <v>0.5</v>
      </c>
      <c r="F19" s="188">
        <f t="shared" si="3"/>
        <v>0.5</v>
      </c>
      <c r="G19" s="98">
        <f>IF('QLD Oct 2020'!K13="",($C$5*E19/'QLD Oct 2020'!AQ13*'QLD Oct 2020'!W13/100)*'QLD Oct 2020'!AQ13,IF($C$5*E19/'QLD Oct 2020'!AQ13&gt;='QLD Oct 2020'!L13,('QLD Oct 2020'!L13*'QLD Oct 2020'!W13/100)*'QLD Oct 2020'!AQ13,($C$5*E19/'QLD Oct 2020'!AQ13*'QLD Oct 2020'!W13/100)*'QLD Oct 2020'!AQ13))</f>
        <v>1663.6363636363635</v>
      </c>
      <c r="H19" s="98">
        <f>IF(AND('QLD Oct 2020'!L13&gt;0,'QLD Oct 2020'!M13&gt;0),IF($C$5*E19/'QLD Oct 2020'!AQ13&lt;'QLD Oct 2020'!L13,0,IF(($C$5*E19/'QLD Oct 2020'!AQ13-'QLD Oct 2020'!L13)&lt;=('QLD Oct 2020'!M13+'QLD Oct 2020'!L13),((($C$5*E19/'QLD Oct 2020'!AQ13-'QLD Oct 2020'!L13)*'QLD Oct 2020'!X13/100))*'QLD Oct 2020'!AQ13,((('QLD Oct 2020'!M13)*'QLD Oct 2020'!X13/100)*'QLD Oct 2020'!AQ13))),0)</f>
        <v>0</v>
      </c>
      <c r="I19" s="98">
        <f>IF(AND('QLD Oct 2020'!M13&gt;0,'QLD Oct 2020'!N13&gt;0),IF($C$5*E19/'QLD Oct 2020'!AQ13&lt;('QLD Oct 2020'!L13+'QLD Oct 2020'!M13),0,IF(($C$5*E19/'QLD Oct 2020'!AQ13-'QLD Oct 2020'!L13+'QLD Oct 2020'!M13)&lt;=('QLD Oct 2020'!L13+'QLD Oct 2020'!M13+'QLD Oct 2020'!N13),((($C$5*E19/'QLD Oct 2020'!AQ13-('QLD Oct 2020'!L13+'QLD Oct 2020'!M13))*'QLD Oct 2020'!Y13/100))*'QLD Oct 2020'!AQ13,('QLD Oct 2020'!N13*'QLD Oct 2020'!Y13/100)*'QLD Oct 2020'!AQ13)),0)</f>
        <v>0</v>
      </c>
      <c r="J19" s="98">
        <f>IF(AND('QLD Oct 2020'!N13&gt;0,'QLD Oct 2020'!O13&gt;0),IF($C$5*E19/'QLD Oct 2020'!AQ13&lt;('QLD Oct 2020'!L13+'QLD Oct 2020'!M13+'QLD Oct 2020'!N13),0,IF(($C$5*E19/'QLD Oct 2020'!AQ13-'QLD Oct 2020'!L13+'QLD Oct 2020'!M13+'QLD Oct 2020'!N13)&lt;=('QLD Oct 2020'!L13+'QLD Oct 2020'!M13+'QLD Oct 2020'!N13+'QLD Oct 2020'!O13),(($C$5*E19/'QLD Oct 2020'!AQ13-('QLD Oct 2020'!L13+'QLD Oct 2020'!M13+'QLD Oct 2020'!N13))*'QLD Oct 2020'!Z13/100)*'QLD Oct 2020'!AQ13,('QLD Oct 2020'!O13*'QLD Oct 2020'!Z13/100)*'QLD Oct 2020'!AQ13)),0)</f>
        <v>0</v>
      </c>
      <c r="K19" s="98">
        <f>IF(AND('QLD Oct 2020'!O13&gt;0,'QLD Oct 2020'!P13&gt;0),IF($C$5*E19/'QLD Oct 2020'!AQ13&lt;('QLD Oct 2020'!L13+'QLD Oct 2020'!M13+'QLD Oct 2020'!N13+'QLD Oct 2020'!O13),0,IF(($C$5*E19/'QLD Oct 2020'!AQ13-'QLD Oct 2020'!L13+'QLD Oct 2020'!M13+'QLD Oct 2020'!N13+'QLD Oct 2020'!O13)&lt;=('QLD Oct 2020'!L13+'QLD Oct 2020'!M13+'QLD Oct 2020'!N13+'QLD Oct 2020'!O13+'QLD Oct 2020'!P13),(($C$5*E19/'QLD Oct 2020'!AQ13-('QLD Oct 2020'!L13+'QLD Oct 2020'!M13+'QLD Oct 2020'!N13+'QLD Oct 2020'!O13))*'QLD Oct 2020'!AA13/100)*'QLD Oct 2020'!AQ13,('QLD Oct 2020'!P13*'QLD Oct 2020'!AA13/100)*'QLD Oct 2020'!AQ13)),0)</f>
        <v>0</v>
      </c>
      <c r="L19" s="98">
        <f>IF(AND('QLD Oct 2020'!P13&gt;0,'QLD Oct 2020'!O13&gt;0),IF(($C$5*E19/'QLD Oct 2020'!AQ13&lt;SUM('QLD Oct 2020'!L13:P13)),(0),($C$5*E19/'QLD Oct 2020'!AQ13-SUM('QLD Oct 2020'!L13:P13))*'QLD Oct 2020'!AB13/100)* 'QLD Oct 2020'!AQ13,IF(AND('QLD Oct 2020'!O13&gt;0,'QLD Oct 2020'!P13=""),IF(($C$5*E19/'QLD Oct 2020'!AQ13&lt; SUM('QLD Oct 2020'!L13:O13)),(0),($C$5*E19/'QLD Oct 2020'!AQ13-SUM('QLD Oct 2020'!L13:O13))*'QLD Oct 2020'!AA13/100)* 'QLD Oct 2020'!AQ13,IF(AND('QLD Oct 2020'!N13&gt;0,'QLD Oct 2020'!O13=""),IF(($C$5*E19/'QLD Oct 2020'!AQ13&lt; SUM('QLD Oct 2020'!L13:N13)),(0),($C$5*E19/'QLD Oct 2020'!AQ13-SUM('QLD Oct 2020'!L13:N13))*'QLD Oct 2020'!Z13/100)* 'QLD Oct 2020'!AQ13,IF(AND('QLD Oct 2020'!M13&gt;0,'QLD Oct 2020'!N13=""),IF(($C$5*E19/'QLD Oct 2020'!AQ13&lt;'QLD Oct 2020'!M13+'QLD Oct 2020'!L13),(0),(($C$5*E19/'QLD Oct 2020'!AQ13-('QLD Oct 2020'!M13+'QLD Oct 2020'!L13))*'QLD Oct 2020'!Y13/100))*'QLD Oct 2020'!AQ13,IF(AND('QLD Oct 2020'!L13&gt;0,'QLD Oct 2020'!M13=""&gt;0),IF(($C$5*E19/'QLD Oct 2020'!AQ13&lt;'QLD Oct 2020'!L13),(0),($C$5*E19/'QLD Oct 2020'!AQ13-'QLD Oct 2020'!L13)*'QLD Oct 2020'!X13/100)*'QLD Oct 2020'!AQ13,0)))))</f>
        <v>0</v>
      </c>
      <c r="M19" s="98">
        <f>IF('QLD Oct 2020'!K13="",($C$5*F19/'QLD Oct 2020'!AR13*'QLD Oct 2020'!AC13/100)*'QLD Oct 2020'!AR13,IF($C$5*F19/'QLD Oct 2020'!AR13&gt;='QLD Oct 2020'!L13,('QLD Oct 2020'!L13*'QLD Oct 2020'!AC13/100)*'QLD Oct 2020'!AR13,($C$5*F19/'QLD Oct 2020'!AR13*'QLD Oct 2020'!AC13/100)*'QLD Oct 2020'!AR13))</f>
        <v>1663.6363636363635</v>
      </c>
      <c r="N19" s="98">
        <f>IF(AND('QLD Oct 2020'!L13&gt;0,'QLD Oct 2020'!M13&gt;0),IF($C$5*F19/'QLD Oct 2020'!AR13&lt;'QLD Oct 2020'!L13,0,IF(($C$5*F19/'QLD Oct 2020'!AR13-'QLD Oct 2020'!L13)&lt;=('QLD Oct 2020'!M13+'QLD Oct 2020'!L13),((($C$5*F19/'QLD Oct 2020'!AR13-'QLD Oct 2020'!L13)*'QLD Oct 2020'!AD13/100))*'QLD Oct 2020'!AR13,((('QLD Oct 2020'!M13)*'QLD Oct 2020'!AD13/100)*'QLD Oct 2020'!AR13))),0)</f>
        <v>0</v>
      </c>
      <c r="O19" s="98">
        <f>IF(AND('QLD Oct 2020'!M13&gt;0,'QLD Oct 2020'!N13&gt;0),IF($C$5*F19/'QLD Oct 2020'!AR13&lt;('QLD Oct 2020'!L13+'QLD Oct 2020'!M13),0,IF(($C$5*F19/'QLD Oct 2020'!AR13-'QLD Oct 2020'!L13+'QLD Oct 2020'!M13)&lt;=('QLD Oct 2020'!L13+'QLD Oct 2020'!M13+'QLD Oct 2020'!N13),((($C$5*F19/'QLD Oct 2020'!AR13-('QLD Oct 2020'!L13+'QLD Oct 2020'!M13))*'QLD Oct 2020'!AE13/100))*'QLD Oct 2020'!AR13,('QLD Oct 2020'!N13*'QLD Oct 2020'!AE13/100)*'QLD Oct 2020'!AR13)),0)</f>
        <v>0</v>
      </c>
      <c r="P19" s="98">
        <f>IF(AND('QLD Oct 2020'!N13&gt;0,'QLD Oct 2020'!O13&gt;0),IF($C$5*F19/'QLD Oct 2020'!AR13&lt;('QLD Oct 2020'!L13+'QLD Oct 2020'!M13+'QLD Oct 2020'!N13),0,IF(($C$5*F19/'QLD Oct 2020'!AR13-'QLD Oct 2020'!L13+'QLD Oct 2020'!M13+'QLD Oct 2020'!N13)&lt;=('QLD Oct 2020'!L13+'QLD Oct 2020'!M13+'QLD Oct 2020'!N13+'QLD Oct 2020'!O13),(($C$5*F19/'QLD Oct 2020'!AR13-('QLD Oct 2020'!L13+'QLD Oct 2020'!M13+'QLD Oct 2020'!N13))*'QLD Oct 2020'!AF13/100)*'QLD Oct 2020'!AR13,('QLD Oct 2020'!O13*'QLD Oct 2020'!AF13/100)*'QLD Oct 2020'!AR13)),0)</f>
        <v>0</v>
      </c>
      <c r="Q19" s="98">
        <f>IF(AND('QLD Oct 2020'!P13&gt;0,'QLD Oct 2020'!P13&gt;0),IF($C$5*F19/'QLD Oct 2020'!AR13&lt;('QLD Oct 2020'!L13+'QLD Oct 2020'!M13+'QLD Oct 2020'!N13+'QLD Oct 2020'!O13),0,IF(($C$5*F19/'QLD Oct 2020'!AR13-'QLD Oct 2020'!L13+'QLD Oct 2020'!M13+'QLD Oct 2020'!N13+'QLD Oct 2020'!O13)&lt;=('QLD Oct 2020'!L13+'QLD Oct 2020'!M13+'QLD Oct 2020'!N13+'QLD Oct 2020'!O13+'QLD Oct 2020'!P13),(($C$5*F19/'QLD Oct 2020'!AR13-('QLD Oct 2020'!L13+'QLD Oct 2020'!M13+'QLD Oct 2020'!N13+'QLD Oct 2020'!O13))*'QLD Oct 2020'!AG13/100)*'QLD Oct 2020'!AR13,('QLD Oct 2020'!P13*'QLD Oct 2020'!AG13/100)*'QLD Oct 2020'!AR13)),0)</f>
        <v>0</v>
      </c>
      <c r="R19" s="98">
        <f>IF(AND('QLD Oct 2020'!P13&gt;0,'QLD Oct 2020'!O13&gt;0),IF(($C$5*F19/'QLD Oct 2020'!AR13&lt;SUM('QLD Oct 2020'!L13:P13)),(0),($C$5*F19/'QLD Oct 2020'!AR13-SUM('QLD Oct 2020'!L13:P13))*'QLD Oct 2020'!AB13/100)* 'QLD Oct 2020'!AR13,IF(AND('QLD Oct 2020'!O13&gt;0,'QLD Oct 2020'!P13=""),IF(($C$5*F19/'QLD Oct 2020'!AR13&lt; SUM('QLD Oct 2020'!L13:O13)),(0),($C$5*F19/'QLD Oct 2020'!AR13-SUM('QLD Oct 2020'!L13:O13))*'QLD Oct 2020'!AG13/100)* 'QLD Oct 2020'!AR13,IF(AND('QLD Oct 2020'!N13&gt;0,'QLD Oct 2020'!O13=""),IF(($C$5*F19/'QLD Oct 2020'!AR13&lt; SUM('QLD Oct 2020'!L13:N13)),(0),($C$5*F19/'QLD Oct 2020'!AR13-SUM('QLD Oct 2020'!L13:N13))*'QLD Oct 2020'!AF13/100)* 'QLD Oct 2020'!AR13,IF(AND('QLD Oct 2020'!M13&gt;0,'QLD Oct 2020'!N13=""),IF(($C$5*F19/'QLD Oct 2020'!AR13&lt;'QLD Oct 2020'!M13+'QLD Oct 2020'!L13),(0),(($C$5*F19/'QLD Oct 2020'!AR13-('QLD Oct 2020'!M13+'QLD Oct 2020'!L13))*'QLD Oct 2020'!AE13/100))*'QLD Oct 2020'!AR13,IF(AND('QLD Oct 2020'!L13&gt;0,'QLD Oct 2020'!M13=""&gt;0),IF(($C$5*F19/'QLD Oct 2020'!AR13&lt;'QLD Oct 2020'!L13),(0),($C$5*F19/'QLD Oct 2020'!AR13-'QLD Oct 2020'!L13)*'QLD Oct 2020'!AD13/100)*'QLD Oct 2020'!AR13,0)))))</f>
        <v>0</v>
      </c>
      <c r="S19" s="175">
        <f t="shared" si="4"/>
        <v>3327.272727272727</v>
      </c>
      <c r="T19" s="192">
        <f t="shared" si="5"/>
        <v>3581.3790909090908</v>
      </c>
      <c r="U19" s="101">
        <f t="shared" si="6"/>
        <v>3939.5170000000003</v>
      </c>
      <c r="V19" s="102">
        <f>'QLD Oct 2020'!AT13</f>
        <v>0</v>
      </c>
      <c r="W19" s="102">
        <f>'QLD Oct 2020'!AU13</f>
        <v>0</v>
      </c>
      <c r="X19" s="102">
        <f>'QLD Oct 2020'!AV13</f>
        <v>0</v>
      </c>
      <c r="Y19" s="102">
        <f>'QLD Oct 2020'!AW13</f>
        <v>0</v>
      </c>
      <c r="Z19" s="197" t="str">
        <f t="shared" si="7"/>
        <v>No discount</v>
      </c>
      <c r="AA19" s="197" t="str">
        <f t="shared" si="8"/>
        <v>Exclusive</v>
      </c>
      <c r="AB19" s="192">
        <f t="shared" si="0"/>
        <v>3581.3790909090908</v>
      </c>
      <c r="AC19" s="192">
        <f t="shared" si="1"/>
        <v>3581.3790909090908</v>
      </c>
      <c r="AD19" s="101">
        <f t="shared" si="2"/>
        <v>3939.5170000000003</v>
      </c>
      <c r="AE19" s="101">
        <f t="shared" si="2"/>
        <v>3939.5170000000003</v>
      </c>
      <c r="AF19" s="239">
        <f>'QLD Oct 2020'!BF13</f>
        <v>0</v>
      </c>
      <c r="AG19" s="104" t="str">
        <f>'QLD Oct 2020'!BG13</f>
        <v>n</v>
      </c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</row>
    <row r="20" spans="1:148" ht="20" customHeight="1" x14ac:dyDescent="0.2">
      <c r="A20" s="319"/>
      <c r="B20" s="179" t="str">
        <f>'QLD Oct 2020'!F14</f>
        <v>Origin Energy</v>
      </c>
      <c r="C20" s="211" t="str">
        <f>'QLD Oct 2020'!G14</f>
        <v>Business Flexi</v>
      </c>
      <c r="D20" s="98">
        <f>365*'QLD Oct 2020'!H14/100</f>
        <v>238.90909090909091</v>
      </c>
      <c r="E20" s="188">
        <f>IF('QLD Oct 2020'!AQ14=3,0.5,IF('QLD Oct 2020'!AQ14=2,0.33,0))</f>
        <v>0.5</v>
      </c>
      <c r="F20" s="188">
        <f t="shared" si="3"/>
        <v>0.5</v>
      </c>
      <c r="G20" s="98">
        <f>IF('QLD Oct 2020'!K14="",($C$5*E20/'QLD Oct 2020'!AQ14*'QLD Oct 2020'!W14/100)*'QLD Oct 2020'!AQ14,IF($C$5*E20/'QLD Oct 2020'!AQ14&gt;='QLD Oct 2020'!L14,('QLD Oct 2020'!L14*'QLD Oct 2020'!W14/100)*'QLD Oct 2020'!AQ14,($C$5*E20/'QLD Oct 2020'!AQ14*'QLD Oct 2020'!W14/100)*'QLD Oct 2020'!AQ14))</f>
        <v>1417.090909090909</v>
      </c>
      <c r="H20" s="98">
        <f>IF(AND('QLD Oct 2020'!L14&gt;0,'QLD Oct 2020'!M14&gt;0),IF($C$5*E20/'QLD Oct 2020'!AQ14&lt;'QLD Oct 2020'!L14,0,IF(($C$5*E20/'QLD Oct 2020'!AQ14-'QLD Oct 2020'!L14)&lt;=('QLD Oct 2020'!M14+'QLD Oct 2020'!L14),((($C$5*E20/'QLD Oct 2020'!AQ14-'QLD Oct 2020'!L14)*'QLD Oct 2020'!X14/100))*'QLD Oct 2020'!AQ14,((('QLD Oct 2020'!M14)*'QLD Oct 2020'!X14/100)*'QLD Oct 2020'!AQ14))),0)</f>
        <v>476.00000000000006</v>
      </c>
      <c r="I20" s="98">
        <f>IF(AND('QLD Oct 2020'!M14&gt;0,'QLD Oct 2020'!N14&gt;0),IF($C$5*E20/'QLD Oct 2020'!AQ14&lt;('QLD Oct 2020'!L14+'QLD Oct 2020'!M14),0,IF(($C$5*E20/'QLD Oct 2020'!AQ14-'QLD Oct 2020'!L14+'QLD Oct 2020'!M14)&lt;=('QLD Oct 2020'!L14+'QLD Oct 2020'!M14+'QLD Oct 2020'!N14),((($C$5*E20/'QLD Oct 2020'!AQ14-('QLD Oct 2020'!L14+'QLD Oct 2020'!M14))*'QLD Oct 2020'!Y14/100))*'QLD Oct 2020'!AQ14,('QLD Oct 2020'!N14*'QLD Oct 2020'!Y14/100)*'QLD Oct 2020'!AQ14)),0)</f>
        <v>0</v>
      </c>
      <c r="J20" s="98">
        <f>IF(AND('QLD Oct 2020'!N14&gt;0,'QLD Oct 2020'!O14&gt;0),IF($C$5*E20/'QLD Oct 2020'!AQ14&lt;('QLD Oct 2020'!L14+'QLD Oct 2020'!M14+'QLD Oct 2020'!N14),0,IF(($C$5*E20/'QLD Oct 2020'!AQ14-'QLD Oct 2020'!L14+'QLD Oct 2020'!M14+'QLD Oct 2020'!N14)&lt;=('QLD Oct 2020'!L14+'QLD Oct 2020'!M14+'QLD Oct 2020'!N14+'QLD Oct 2020'!O14),(($C$5*E20/'QLD Oct 2020'!AQ14-('QLD Oct 2020'!L14+'QLD Oct 2020'!M14+'QLD Oct 2020'!N14))*'QLD Oct 2020'!Z14/100)*'QLD Oct 2020'!AQ14,('QLD Oct 2020'!O14*'QLD Oct 2020'!Z14/100)*'QLD Oct 2020'!AQ14)),0)</f>
        <v>0</v>
      </c>
      <c r="K20" s="98">
        <f>IF(AND('QLD Oct 2020'!O14&gt;0,'QLD Oct 2020'!P14&gt;0),IF($C$5*E20/'QLD Oct 2020'!AQ14&lt;('QLD Oct 2020'!L14+'QLD Oct 2020'!M14+'QLD Oct 2020'!N14+'QLD Oct 2020'!O14),0,IF(($C$5*E20/'QLD Oct 2020'!AQ14-'QLD Oct 2020'!L14+'QLD Oct 2020'!M14+'QLD Oct 2020'!N14+'QLD Oct 2020'!O14)&lt;=('QLD Oct 2020'!L14+'QLD Oct 2020'!M14+'QLD Oct 2020'!N14+'QLD Oct 2020'!O14+'QLD Oct 2020'!P14),(($C$5*E20/'QLD Oct 2020'!AQ14-('QLD Oct 2020'!L14+'QLD Oct 2020'!M14+'QLD Oct 2020'!N14+'QLD Oct 2020'!O14))*'QLD Oct 2020'!AA14/100)*'QLD Oct 2020'!AQ14,('QLD Oct 2020'!P14*'QLD Oct 2020'!AA14/100)*'QLD Oct 2020'!AQ14)),0)</f>
        <v>0</v>
      </c>
      <c r="L20" s="98">
        <f>IF(AND('QLD Oct 2020'!P14&gt;0,'QLD Oct 2020'!O14&gt;0),IF(($C$5*E20/'QLD Oct 2020'!AQ14&lt;SUM('QLD Oct 2020'!L14:P14)),(0),($C$5*E20/'QLD Oct 2020'!AQ14-SUM('QLD Oct 2020'!L14:P14))*'QLD Oct 2020'!AB14/100)* 'QLD Oct 2020'!AQ14,IF(AND('QLD Oct 2020'!O14&gt;0,'QLD Oct 2020'!P14=""),IF(($C$5*E20/'QLD Oct 2020'!AQ14&lt; SUM('QLD Oct 2020'!L14:O14)),(0),($C$5*E20/'QLD Oct 2020'!AQ14-SUM('QLD Oct 2020'!L14:O14))*'QLD Oct 2020'!AA14/100)* 'QLD Oct 2020'!AQ14,IF(AND('QLD Oct 2020'!N14&gt;0,'QLD Oct 2020'!O14=""),IF(($C$5*E20/'QLD Oct 2020'!AQ14&lt; SUM('QLD Oct 2020'!L14:N14)),(0),($C$5*E20/'QLD Oct 2020'!AQ14-SUM('QLD Oct 2020'!L14:N14))*'QLD Oct 2020'!Z14/100)* 'QLD Oct 2020'!AQ14,IF(AND('QLD Oct 2020'!M14&gt;0,'QLD Oct 2020'!N14=""),IF(($C$5*E20/'QLD Oct 2020'!AQ14&lt;'QLD Oct 2020'!M14+'QLD Oct 2020'!L14),(0),(($C$5*E20/'QLD Oct 2020'!AQ14-('QLD Oct 2020'!M14+'QLD Oct 2020'!L14))*'QLD Oct 2020'!Y14/100))*'QLD Oct 2020'!AQ14,IF(AND('QLD Oct 2020'!L14&gt;0,'QLD Oct 2020'!M14=""&gt;0),IF(($C$5*E20/'QLD Oct 2020'!AQ14&lt;'QLD Oct 2020'!L14),(0),($C$5*E20/'QLD Oct 2020'!AQ14-'QLD Oct 2020'!L14)*'QLD Oct 2020'!X14/100)*'QLD Oct 2020'!AQ14,0)))))</f>
        <v>0</v>
      </c>
      <c r="M20" s="98">
        <f>IF('QLD Oct 2020'!K14="",($C$5*F20/'QLD Oct 2020'!AR14*'QLD Oct 2020'!AC14/100)*'QLD Oct 2020'!AR14,IF($C$5*F20/'QLD Oct 2020'!AR14&gt;='QLD Oct 2020'!L14,('QLD Oct 2020'!L14*'QLD Oct 2020'!AC14/100)*'QLD Oct 2020'!AR14,($C$5*F20/'QLD Oct 2020'!AR14*'QLD Oct 2020'!AC14/100)*'QLD Oct 2020'!AR14))</f>
        <v>1417.090909090909</v>
      </c>
      <c r="N20" s="98">
        <f>IF(AND('QLD Oct 2020'!L14&gt;0,'QLD Oct 2020'!M14&gt;0),IF($C$5*F20/'QLD Oct 2020'!AR14&lt;'QLD Oct 2020'!L14,0,IF(($C$5*F20/'QLD Oct 2020'!AR14-'QLD Oct 2020'!L14)&lt;=('QLD Oct 2020'!M14+'QLD Oct 2020'!L14),((($C$5*F20/'QLD Oct 2020'!AR14-'QLD Oct 2020'!L14)*'QLD Oct 2020'!AD14/100))*'QLD Oct 2020'!AR14,((('QLD Oct 2020'!M14)*'QLD Oct 2020'!AD14/100)*'QLD Oct 2020'!AR14))),0)</f>
        <v>476.00000000000006</v>
      </c>
      <c r="O20" s="98">
        <f>IF(AND('QLD Oct 2020'!M14&gt;0,'QLD Oct 2020'!N14&gt;0),IF($C$5*F20/'QLD Oct 2020'!AR14&lt;('QLD Oct 2020'!L14+'QLD Oct 2020'!M14),0,IF(($C$5*F20/'QLD Oct 2020'!AR14-'QLD Oct 2020'!L14+'QLD Oct 2020'!M14)&lt;=('QLD Oct 2020'!L14+'QLD Oct 2020'!M14+'QLD Oct 2020'!N14),((($C$5*F20/'QLD Oct 2020'!AR14-('QLD Oct 2020'!L14+'QLD Oct 2020'!M14))*'QLD Oct 2020'!AE14/100))*'QLD Oct 2020'!AR14,('QLD Oct 2020'!N14*'QLD Oct 2020'!AE14/100)*'QLD Oct 2020'!AR14)),0)</f>
        <v>0</v>
      </c>
      <c r="P20" s="98">
        <f>IF(AND('QLD Oct 2020'!N14&gt;0,'QLD Oct 2020'!O14&gt;0),IF($C$5*F20/'QLD Oct 2020'!AR14&lt;('QLD Oct 2020'!L14+'QLD Oct 2020'!M14+'QLD Oct 2020'!N14),0,IF(($C$5*F20/'QLD Oct 2020'!AR14-'QLD Oct 2020'!L14+'QLD Oct 2020'!M14+'QLD Oct 2020'!N14)&lt;=('QLD Oct 2020'!L14+'QLD Oct 2020'!M14+'QLD Oct 2020'!N14+'QLD Oct 2020'!O14),(($C$5*F20/'QLD Oct 2020'!AR14-('QLD Oct 2020'!L14+'QLD Oct 2020'!M14+'QLD Oct 2020'!N14))*'QLD Oct 2020'!AF14/100)*'QLD Oct 2020'!AR14,('QLD Oct 2020'!O14*'QLD Oct 2020'!AF14/100)*'QLD Oct 2020'!AR14)),0)</f>
        <v>0</v>
      </c>
      <c r="Q20" s="98">
        <f>IF(AND('QLD Oct 2020'!P14&gt;0,'QLD Oct 2020'!P14&gt;0),IF($C$5*F20/'QLD Oct 2020'!AR14&lt;('QLD Oct 2020'!L14+'QLD Oct 2020'!M14+'QLD Oct 2020'!N14+'QLD Oct 2020'!O14),0,IF(($C$5*F20/'QLD Oct 2020'!AR14-'QLD Oct 2020'!L14+'QLD Oct 2020'!M14+'QLD Oct 2020'!N14+'QLD Oct 2020'!O14)&lt;=('QLD Oct 2020'!L14+'QLD Oct 2020'!M14+'QLD Oct 2020'!N14+'QLD Oct 2020'!O14+'QLD Oct 2020'!P14),(($C$5*F20/'QLD Oct 2020'!AR14-('QLD Oct 2020'!L14+'QLD Oct 2020'!M14+'QLD Oct 2020'!N14+'QLD Oct 2020'!O14))*'QLD Oct 2020'!AG14/100)*'QLD Oct 2020'!AR14,('QLD Oct 2020'!P14*'QLD Oct 2020'!AG14/100)*'QLD Oct 2020'!AR14)),0)</f>
        <v>0</v>
      </c>
      <c r="R20" s="98">
        <f>IF(AND('QLD Oct 2020'!P14&gt;0,'QLD Oct 2020'!O14&gt;0),IF(($C$5*F20/'QLD Oct 2020'!AR14&lt;SUM('QLD Oct 2020'!L14:P14)),(0),($C$5*F20/'QLD Oct 2020'!AR14-SUM('QLD Oct 2020'!L14:P14))*'QLD Oct 2020'!AB14/100)* 'QLD Oct 2020'!AR14,IF(AND('QLD Oct 2020'!O14&gt;0,'QLD Oct 2020'!P14=""),IF(($C$5*F20/'QLD Oct 2020'!AR14&lt; SUM('QLD Oct 2020'!L14:O14)),(0),($C$5*F20/'QLD Oct 2020'!AR14-SUM('QLD Oct 2020'!L14:O14))*'QLD Oct 2020'!AG14/100)* 'QLD Oct 2020'!AR14,IF(AND('QLD Oct 2020'!N14&gt;0,'QLD Oct 2020'!O14=""),IF(($C$5*F20/'QLD Oct 2020'!AR14&lt; SUM('QLD Oct 2020'!L14:N14)),(0),($C$5*F20/'QLD Oct 2020'!AR14-SUM('QLD Oct 2020'!L14:N14))*'QLD Oct 2020'!AF14/100)* 'QLD Oct 2020'!AR14,IF(AND('QLD Oct 2020'!M14&gt;0,'QLD Oct 2020'!N14=""),IF(($C$5*F20/'QLD Oct 2020'!AR14&lt;'QLD Oct 2020'!M14+'QLD Oct 2020'!L14),(0),(($C$5*F20/'QLD Oct 2020'!AR14-('QLD Oct 2020'!M14+'QLD Oct 2020'!L14))*'QLD Oct 2020'!AE14/100))*'QLD Oct 2020'!AR14,IF(AND('QLD Oct 2020'!L14&gt;0,'QLD Oct 2020'!M14=""&gt;0),IF(($C$5*F20/'QLD Oct 2020'!AR14&lt;'QLD Oct 2020'!L14),(0),($C$5*F20/'QLD Oct 2020'!AR14-'QLD Oct 2020'!L14)*'QLD Oct 2020'!AD14/100)*'QLD Oct 2020'!AR14,0)))))</f>
        <v>0</v>
      </c>
      <c r="S20" s="175">
        <f t="shared" si="4"/>
        <v>3786.181818181818</v>
      </c>
      <c r="T20" s="192">
        <f t="shared" si="5"/>
        <v>4025.090909090909</v>
      </c>
      <c r="U20" s="101">
        <f t="shared" si="6"/>
        <v>4427.6000000000004</v>
      </c>
      <c r="V20" s="102">
        <f>'QLD Oct 2020'!AT14</f>
        <v>6</v>
      </c>
      <c r="W20" s="102">
        <f>'QLD Oct 2020'!AU14</f>
        <v>0</v>
      </c>
      <c r="X20" s="102">
        <f>'QLD Oct 2020'!AV14</f>
        <v>0</v>
      </c>
      <c r="Y20" s="102">
        <f>'QLD Oct 2020'!AW14</f>
        <v>0</v>
      </c>
      <c r="Z20" s="197" t="str">
        <f t="shared" si="7"/>
        <v>Guaranteed off bill</v>
      </c>
      <c r="AA20" s="197" t="str">
        <f t="shared" si="8"/>
        <v>Inclusive</v>
      </c>
      <c r="AB20" s="192">
        <f t="shared" si="0"/>
        <v>3783.5854545454545</v>
      </c>
      <c r="AC20" s="192">
        <f t="shared" si="1"/>
        <v>3783.5854545454545</v>
      </c>
      <c r="AD20" s="101">
        <f t="shared" si="2"/>
        <v>4161.9440000000004</v>
      </c>
      <c r="AE20" s="101">
        <f t="shared" si="2"/>
        <v>4161.9440000000004</v>
      </c>
      <c r="AF20" s="239">
        <f>'QLD Oct 2020'!BF14</f>
        <v>12</v>
      </c>
      <c r="AG20" s="104" t="str">
        <f>'QLD Oct 2020'!BG14</f>
        <v>y</v>
      </c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</row>
    <row r="21" spans="1:148" ht="20" customHeight="1" thickBot="1" x14ac:dyDescent="0.25">
      <c r="A21" s="322"/>
      <c r="B21" s="182" t="str">
        <f>'QLD Oct 2020'!F15</f>
        <v>Covau</v>
      </c>
      <c r="C21" s="222" t="str">
        <f>'QLD Oct 2020'!G15</f>
        <v>Freedom</v>
      </c>
      <c r="D21" s="122">
        <f>365*'QLD Oct 2020'!H15/100</f>
        <v>255.5</v>
      </c>
      <c r="E21" s="190">
        <f>IF('QLD Oct 2020'!AQ15=3,0.5,IF('QLD Oct 2020'!AQ15=2,0.33,0))</f>
        <v>0.5</v>
      </c>
      <c r="F21" s="190">
        <f t="shared" si="3"/>
        <v>0.5</v>
      </c>
      <c r="G21" s="122">
        <f>IF('QLD Oct 2020'!K15="",($C$5*E21/'QLD Oct 2020'!AQ15*'QLD Oct 2020'!W15/100)*'QLD Oct 2020'!AQ15,IF($C$5*E21/'QLD Oct 2020'!AQ15&gt;='QLD Oct 2020'!L15,('QLD Oct 2020'!L15*'QLD Oct 2020'!W15/100)*'QLD Oct 2020'!AQ15,($C$5*E21/'QLD Oct 2020'!AQ15*'QLD Oct 2020'!W15/100)*'QLD Oct 2020'!AQ15))</f>
        <v>1489.090909090909</v>
      </c>
      <c r="H21" s="122">
        <f>IF(AND('QLD Oct 2020'!L15&gt;0,'QLD Oct 2020'!M15&gt;0),IF($C$5*E21/'QLD Oct 2020'!AQ15&lt;'QLD Oct 2020'!L15,0,IF(($C$5*E21/'QLD Oct 2020'!AQ15-'QLD Oct 2020'!L15)&lt;=('QLD Oct 2020'!M15+'QLD Oct 2020'!L15),((($C$5*E21/'QLD Oct 2020'!AQ15-'QLD Oct 2020'!L15)*'QLD Oct 2020'!X15/100))*'QLD Oct 2020'!AQ15,((('QLD Oct 2020'!M15)*'QLD Oct 2020'!X15/100)*'QLD Oct 2020'!AQ15))),0)</f>
        <v>537.09090909090924</v>
      </c>
      <c r="I21" s="122">
        <f>IF(AND('QLD Oct 2020'!M15&gt;0,'QLD Oct 2020'!N15&gt;0),IF($C$5*E21/'QLD Oct 2020'!AQ15&lt;('QLD Oct 2020'!L15+'QLD Oct 2020'!M15),0,IF(($C$5*E21/'QLD Oct 2020'!AQ15-'QLD Oct 2020'!L15+'QLD Oct 2020'!M15)&lt;=('QLD Oct 2020'!L15+'QLD Oct 2020'!M15+'QLD Oct 2020'!N15),((($C$5*E21/'QLD Oct 2020'!AQ15-('QLD Oct 2020'!L15+'QLD Oct 2020'!M15))*'QLD Oct 2020'!Y15/100))*'QLD Oct 2020'!AQ15,('QLD Oct 2020'!N15*'QLD Oct 2020'!Y15/100)*'QLD Oct 2020'!AQ15)),0)</f>
        <v>0</v>
      </c>
      <c r="J21" s="122">
        <f>IF(AND('QLD Oct 2020'!N15&gt;0,'QLD Oct 2020'!O15&gt;0),IF($C$5*E21/'QLD Oct 2020'!AQ15&lt;('QLD Oct 2020'!L15+'QLD Oct 2020'!M15+'QLD Oct 2020'!N15),0,IF(($C$5*E21/'QLD Oct 2020'!AQ15-'QLD Oct 2020'!L15+'QLD Oct 2020'!M15+'QLD Oct 2020'!N15)&lt;=('QLD Oct 2020'!L15+'QLD Oct 2020'!M15+'QLD Oct 2020'!N15+'QLD Oct 2020'!O15),(($C$5*E21/'QLD Oct 2020'!AQ15-('QLD Oct 2020'!L15+'QLD Oct 2020'!M15+'QLD Oct 2020'!N15))*'QLD Oct 2020'!Z15/100)*'QLD Oct 2020'!AQ15,('QLD Oct 2020'!O15*'QLD Oct 2020'!Z15/100)*'QLD Oct 2020'!AQ15)),0)</f>
        <v>0</v>
      </c>
      <c r="K21" s="122">
        <f>IF(AND('QLD Oct 2020'!O15&gt;0,'QLD Oct 2020'!P15&gt;0),IF($C$5*E21/'QLD Oct 2020'!AQ15&lt;('QLD Oct 2020'!L15+'QLD Oct 2020'!M15+'QLD Oct 2020'!N15+'QLD Oct 2020'!O15),0,IF(($C$5*E21/'QLD Oct 2020'!AQ15-'QLD Oct 2020'!L15+'QLD Oct 2020'!M15+'QLD Oct 2020'!N15+'QLD Oct 2020'!O15)&lt;=('QLD Oct 2020'!L15+'QLD Oct 2020'!M15+'QLD Oct 2020'!N15+'QLD Oct 2020'!O15+'QLD Oct 2020'!P15),(($C$5*E21/'QLD Oct 2020'!AQ15-('QLD Oct 2020'!L15+'QLD Oct 2020'!M15+'QLD Oct 2020'!N15+'QLD Oct 2020'!O15))*'QLD Oct 2020'!AA15/100)*'QLD Oct 2020'!AQ15,('QLD Oct 2020'!P15*'QLD Oct 2020'!AA15/100)*'QLD Oct 2020'!AQ15)),0)</f>
        <v>0</v>
      </c>
      <c r="L21" s="122">
        <f>IF(AND('QLD Oct 2020'!P15&gt;0,'QLD Oct 2020'!O15&gt;0),IF(($C$5*E21/'QLD Oct 2020'!AQ15&lt;SUM('QLD Oct 2020'!L15:P15)),(0),($C$5*E21/'QLD Oct 2020'!AQ15-SUM('QLD Oct 2020'!L15:P15))*'QLD Oct 2020'!AB15/100)* 'QLD Oct 2020'!AQ15,IF(AND('QLD Oct 2020'!O15&gt;0,'QLD Oct 2020'!P15=""),IF(($C$5*E21/'QLD Oct 2020'!AQ15&lt; SUM('QLD Oct 2020'!L15:O15)),(0),($C$5*E21/'QLD Oct 2020'!AQ15-SUM('QLD Oct 2020'!L15:O15))*'QLD Oct 2020'!AA15/100)* 'QLD Oct 2020'!AQ15,IF(AND('QLD Oct 2020'!N15&gt;0,'QLD Oct 2020'!O15=""),IF(($C$5*E21/'QLD Oct 2020'!AQ15&lt; SUM('QLD Oct 2020'!L15:N15)),(0),($C$5*E21/'QLD Oct 2020'!AQ15-SUM('QLD Oct 2020'!L15:N15))*'QLD Oct 2020'!Z15/100)* 'QLD Oct 2020'!AQ15,IF(AND('QLD Oct 2020'!M15&gt;0,'QLD Oct 2020'!N15=""),IF(($C$5*E21/'QLD Oct 2020'!AQ15&lt;'QLD Oct 2020'!M15+'QLD Oct 2020'!L15),(0),(($C$5*E21/'QLD Oct 2020'!AQ15-('QLD Oct 2020'!M15+'QLD Oct 2020'!L15))*'QLD Oct 2020'!Y15/100))*'QLD Oct 2020'!AQ15,IF(AND('QLD Oct 2020'!L15&gt;0,'QLD Oct 2020'!M15=""&gt;0),IF(($C$5*E21/'QLD Oct 2020'!AQ15&lt;'QLD Oct 2020'!L15),(0),($C$5*E21/'QLD Oct 2020'!AQ15-'QLD Oct 2020'!L15)*'QLD Oct 2020'!X15/100)*'QLD Oct 2020'!AQ15,0)))))</f>
        <v>0</v>
      </c>
      <c r="M21" s="122">
        <f>IF('QLD Oct 2020'!K15="",($C$5*F21/'QLD Oct 2020'!AR15*'QLD Oct 2020'!AC15/100)*'QLD Oct 2020'!AR15,IF($C$5*F21/'QLD Oct 2020'!AR15&gt;='QLD Oct 2020'!L15,('QLD Oct 2020'!L15*'QLD Oct 2020'!AC15/100)*'QLD Oct 2020'!AR15,($C$5*F21/'QLD Oct 2020'!AR15*'QLD Oct 2020'!AC15/100)*'QLD Oct 2020'!AR15))</f>
        <v>1489.090909090909</v>
      </c>
      <c r="N21" s="122">
        <f>IF(AND('QLD Oct 2020'!L15&gt;0,'QLD Oct 2020'!M15&gt;0),IF($C$5*F21/'QLD Oct 2020'!AR15&lt;'QLD Oct 2020'!L15,0,IF(($C$5*F21/'QLD Oct 2020'!AR15-'QLD Oct 2020'!L15)&lt;=('QLD Oct 2020'!M15+'QLD Oct 2020'!L15),((($C$5*F21/'QLD Oct 2020'!AR15-'QLD Oct 2020'!L15)*'QLD Oct 2020'!AD15/100))*'QLD Oct 2020'!AR15,((('QLD Oct 2020'!M15)*'QLD Oct 2020'!AD15/100)*'QLD Oct 2020'!AR15))),0)</f>
        <v>537.09090909090924</v>
      </c>
      <c r="O21" s="122">
        <f>IF(AND('QLD Oct 2020'!M15&gt;0,'QLD Oct 2020'!N15&gt;0),IF($C$5*F21/'QLD Oct 2020'!AR15&lt;('QLD Oct 2020'!L15+'QLD Oct 2020'!M15),0,IF(($C$5*F21/'QLD Oct 2020'!AR15-'QLD Oct 2020'!L15+'QLD Oct 2020'!M15)&lt;=('QLD Oct 2020'!L15+'QLD Oct 2020'!M15+'QLD Oct 2020'!N15),((($C$5*F21/'QLD Oct 2020'!AR15-('QLD Oct 2020'!L15+'QLD Oct 2020'!M15))*'QLD Oct 2020'!AE15/100))*'QLD Oct 2020'!AR15,('QLD Oct 2020'!N15*'QLD Oct 2020'!AE15/100)*'QLD Oct 2020'!AR15)),0)</f>
        <v>0</v>
      </c>
      <c r="P21" s="122">
        <f>IF(AND('QLD Oct 2020'!N15&gt;0,'QLD Oct 2020'!O15&gt;0),IF($C$5*F21/'QLD Oct 2020'!AR15&lt;('QLD Oct 2020'!L15+'QLD Oct 2020'!M15+'QLD Oct 2020'!N15),0,IF(($C$5*F21/'QLD Oct 2020'!AR15-'QLD Oct 2020'!L15+'QLD Oct 2020'!M15+'QLD Oct 2020'!N15)&lt;=('QLD Oct 2020'!L15+'QLD Oct 2020'!M15+'QLD Oct 2020'!N15+'QLD Oct 2020'!O15),(($C$5*F21/'QLD Oct 2020'!AR15-('QLD Oct 2020'!L15+'QLD Oct 2020'!M15+'QLD Oct 2020'!N15))*'QLD Oct 2020'!AF15/100)*'QLD Oct 2020'!AR15,('QLD Oct 2020'!O15*'QLD Oct 2020'!AF15/100)*'QLD Oct 2020'!AR15)),0)</f>
        <v>0</v>
      </c>
      <c r="Q21" s="122">
        <f>IF(AND('QLD Oct 2020'!P15&gt;0,'QLD Oct 2020'!P15&gt;0),IF($C$5*F21/'QLD Oct 2020'!AR15&lt;('QLD Oct 2020'!L15+'QLD Oct 2020'!M15+'QLD Oct 2020'!N15+'QLD Oct 2020'!O15),0,IF(($C$5*F21/'QLD Oct 2020'!AR15-'QLD Oct 2020'!L15+'QLD Oct 2020'!M15+'QLD Oct 2020'!N15+'QLD Oct 2020'!O15)&lt;=('QLD Oct 2020'!L15+'QLD Oct 2020'!M15+'QLD Oct 2020'!N15+'QLD Oct 2020'!O15+'QLD Oct 2020'!P15),(($C$5*F21/'QLD Oct 2020'!AR15-('QLD Oct 2020'!L15+'QLD Oct 2020'!M15+'QLD Oct 2020'!N15+'QLD Oct 2020'!O15))*'QLD Oct 2020'!AG15/100)*'QLD Oct 2020'!AR15,('QLD Oct 2020'!P15*'QLD Oct 2020'!AG15/100)*'QLD Oct 2020'!AR15)),0)</f>
        <v>0</v>
      </c>
      <c r="R21" s="122">
        <f>IF(AND('QLD Oct 2020'!P15&gt;0,'QLD Oct 2020'!O15&gt;0),IF(($C$5*F21/'QLD Oct 2020'!AR15&lt;SUM('QLD Oct 2020'!L15:P15)),(0),($C$5*F21/'QLD Oct 2020'!AR15-SUM('QLD Oct 2020'!L15:P15))*'QLD Oct 2020'!AB15/100)* 'QLD Oct 2020'!AR15,IF(AND('QLD Oct 2020'!O15&gt;0,'QLD Oct 2020'!P15=""),IF(($C$5*F21/'QLD Oct 2020'!AR15&lt; SUM('QLD Oct 2020'!L15:O15)),(0),($C$5*F21/'QLD Oct 2020'!AR15-SUM('QLD Oct 2020'!L15:O15))*'QLD Oct 2020'!AG15/100)* 'QLD Oct 2020'!AR15,IF(AND('QLD Oct 2020'!N15&gt;0,'QLD Oct 2020'!O15=""),IF(($C$5*F21/'QLD Oct 2020'!AR15&lt; SUM('QLD Oct 2020'!L15:N15)),(0),($C$5*F21/'QLD Oct 2020'!AR15-SUM('QLD Oct 2020'!L15:N15))*'QLD Oct 2020'!AF15/100)* 'QLD Oct 2020'!AR15,IF(AND('QLD Oct 2020'!M15&gt;0,'QLD Oct 2020'!N15=""),IF(($C$5*F21/'QLD Oct 2020'!AR15&lt;'QLD Oct 2020'!M15+'QLD Oct 2020'!L15),(0),(($C$5*F21/'QLD Oct 2020'!AR15-('QLD Oct 2020'!M15+'QLD Oct 2020'!L15))*'QLD Oct 2020'!AE15/100))*'QLD Oct 2020'!AR15,IF(AND('QLD Oct 2020'!L15&gt;0,'QLD Oct 2020'!M15=""&gt;0),IF(($C$5*F21/'QLD Oct 2020'!AR15&lt;'QLD Oct 2020'!L15),(0),($C$5*F21/'QLD Oct 2020'!AR15-'QLD Oct 2020'!L15)*'QLD Oct 2020'!AD15/100)*'QLD Oct 2020'!AR15,0)))))</f>
        <v>0</v>
      </c>
      <c r="S21" s="178">
        <f t="shared" ref="S21" si="49">SUM(G21:R21)</f>
        <v>4052.363636363636</v>
      </c>
      <c r="T21" s="194">
        <f t="shared" si="5"/>
        <v>4307.863636363636</v>
      </c>
      <c r="U21" s="125">
        <f t="shared" si="6"/>
        <v>4738.6499999999996</v>
      </c>
      <c r="V21" s="126">
        <f>'QLD Oct 2020'!AT15</f>
        <v>0</v>
      </c>
      <c r="W21" s="126">
        <f>'QLD Oct 2020'!AU15</f>
        <v>15</v>
      </c>
      <c r="X21" s="126">
        <f>'QLD Oct 2020'!AV15</f>
        <v>0</v>
      </c>
      <c r="Y21" s="126">
        <f>'QLD Oct 2020'!AW15</f>
        <v>0</v>
      </c>
      <c r="Z21" s="199" t="str">
        <f t="shared" si="7"/>
        <v>Guaranteed off usage</v>
      </c>
      <c r="AA21" s="199" t="str">
        <f t="shared" si="8"/>
        <v>Exclusive</v>
      </c>
      <c r="AB21" s="194">
        <f t="shared" si="0"/>
        <v>3700.0090909090904</v>
      </c>
      <c r="AC21" s="194">
        <f t="shared" si="1"/>
        <v>3700.0090909090904</v>
      </c>
      <c r="AD21" s="125">
        <f t="shared" si="2"/>
        <v>4070.0099999999998</v>
      </c>
      <c r="AE21" s="125">
        <f t="shared" si="2"/>
        <v>4070.0099999999998</v>
      </c>
      <c r="AF21" s="241">
        <f>'QLD Oct 2020'!BF15</f>
        <v>0</v>
      </c>
      <c r="AG21" s="128" t="str">
        <f>'QLD Oct 2020'!BG15</f>
        <v>n</v>
      </c>
    </row>
  </sheetData>
  <sheetProtection algorithmName="SHA-512" hashValue="aKwgbidaqIXImJx3g2yWxihTf/8osET6PyX5QjxY9khduToK9LQcMPdwIcz1OTp3zlUbJYyPeM2XVBezXYVTRw==" saltValue="ujpReaxaFlA6BgKYjXfldw==" spinCount="100000" sheet="1" objects="1" scenarios="1"/>
  <mergeCells count="3">
    <mergeCell ref="A19:A21"/>
    <mergeCell ref="A8:A12"/>
    <mergeCell ref="A13:A17"/>
  </mergeCells>
  <pageMargins left="0.75" right="0.75" top="1" bottom="1" header="0.5" footer="0.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BAD9-37DA-8E44-A7DC-80B872516335}">
  <sheetPr codeName="Sheet16">
    <tabColor theme="5" tint="0.39997558519241921"/>
  </sheetPr>
  <dimension ref="A1:ER19"/>
  <sheetViews>
    <sheetView topLeftCell="D1" zoomScaleNormal="100" workbookViewId="0">
      <selection activeCell="P28" sqref="P28"/>
    </sheetView>
  </sheetViews>
  <sheetFormatPr baseColWidth="10" defaultRowHeight="15" x14ac:dyDescent="0.2"/>
  <cols>
    <col min="1" max="1" width="23.1640625" style="79" customWidth="1"/>
    <col min="2" max="2" width="13" style="79" customWidth="1"/>
    <col min="3" max="3" width="22.1640625" style="79" customWidth="1"/>
    <col min="4" max="4" width="14.1640625" style="79" customWidth="1"/>
    <col min="5" max="6" width="14.1640625" style="220" hidden="1" customWidth="1"/>
    <col min="7" max="18" width="14.1640625" style="79" customWidth="1"/>
    <col min="19" max="20" width="14.1640625" style="79" hidden="1" customWidth="1"/>
    <col min="21" max="25" width="14.1640625" style="79" customWidth="1"/>
    <col min="26" max="29" width="14.1640625" style="79" hidden="1" customWidth="1"/>
    <col min="30" max="43" width="14.1640625" style="79" customWidth="1"/>
    <col min="44" max="148" width="12.5" style="79" customWidth="1"/>
    <col min="149" max="16384" width="10.83203125" style="79"/>
  </cols>
  <sheetData>
    <row r="1" spans="1:148" x14ac:dyDescent="0.2">
      <c r="A1" s="78" t="s">
        <v>38</v>
      </c>
      <c r="B1" s="78"/>
      <c r="C1" s="78"/>
      <c r="D1" s="78"/>
      <c r="E1" s="219"/>
      <c r="F1" s="219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</row>
    <row r="2" spans="1:148" x14ac:dyDescent="0.2">
      <c r="A2" s="80" t="s">
        <v>72</v>
      </c>
      <c r="B2" s="78"/>
      <c r="C2" s="78"/>
      <c r="D2" s="78"/>
      <c r="E2" s="219"/>
      <c r="F2" s="219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</row>
    <row r="3" spans="1:148" ht="16" thickBot="1" x14ac:dyDescent="0.25">
      <c r="A3" s="78"/>
      <c r="B3" s="81"/>
      <c r="C3" s="78"/>
      <c r="D3" s="78"/>
      <c r="E3" s="219"/>
      <c r="F3" s="219"/>
      <c r="G3" s="78"/>
      <c r="H3" s="78"/>
      <c r="I3" s="78"/>
      <c r="J3" s="8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</row>
    <row r="4" spans="1:148" x14ac:dyDescent="0.2">
      <c r="A4" s="59" t="s">
        <v>95</v>
      </c>
      <c r="B4" s="60"/>
      <c r="C4" s="60"/>
      <c r="D4" s="60"/>
      <c r="E4" s="164"/>
      <c r="F4" s="16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</row>
    <row r="5" spans="1:148" x14ac:dyDescent="0.2">
      <c r="A5" s="62" t="s">
        <v>189</v>
      </c>
      <c r="B5" s="40"/>
      <c r="C5" s="67">
        <v>100000</v>
      </c>
      <c r="D5" s="63"/>
      <c r="E5" s="40"/>
      <c r="F5" s="16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64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</row>
    <row r="6" spans="1:148" x14ac:dyDescent="0.2">
      <c r="A6" s="26"/>
      <c r="B6" s="40"/>
      <c r="C6" s="40"/>
      <c r="D6" s="40"/>
      <c r="E6" s="40"/>
      <c r="F6" s="166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64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</row>
    <row r="7" spans="1:148" ht="76" x14ac:dyDescent="0.2">
      <c r="A7" s="209" t="s">
        <v>41</v>
      </c>
      <c r="B7" s="91" t="s">
        <v>96</v>
      </c>
      <c r="C7" s="91" t="s">
        <v>97</v>
      </c>
      <c r="D7" s="92" t="s">
        <v>8</v>
      </c>
      <c r="E7" s="187" t="s">
        <v>179</v>
      </c>
      <c r="F7" s="187" t="s">
        <v>180</v>
      </c>
      <c r="G7" s="92" t="s">
        <v>9</v>
      </c>
      <c r="H7" s="92" t="s">
        <v>10</v>
      </c>
      <c r="I7" s="92" t="s">
        <v>11</v>
      </c>
      <c r="J7" s="92" t="s">
        <v>12</v>
      </c>
      <c r="K7" s="92" t="s">
        <v>13</v>
      </c>
      <c r="L7" s="92" t="s">
        <v>14</v>
      </c>
      <c r="M7" s="92" t="s">
        <v>15</v>
      </c>
      <c r="N7" s="92" t="s">
        <v>16</v>
      </c>
      <c r="O7" s="92" t="s">
        <v>98</v>
      </c>
      <c r="P7" s="92" t="s">
        <v>99</v>
      </c>
      <c r="Q7" s="92" t="s">
        <v>66</v>
      </c>
      <c r="R7" s="92" t="s">
        <v>67</v>
      </c>
      <c r="S7" s="187" t="s">
        <v>181</v>
      </c>
      <c r="T7" s="191" t="s">
        <v>182</v>
      </c>
      <c r="U7" s="93" t="s">
        <v>183</v>
      </c>
      <c r="V7" s="94" t="s">
        <v>101</v>
      </c>
      <c r="W7" s="94" t="s">
        <v>102</v>
      </c>
      <c r="X7" s="94" t="s">
        <v>103</v>
      </c>
      <c r="Y7" s="94" t="s">
        <v>104</v>
      </c>
      <c r="Z7" s="195" t="s">
        <v>184</v>
      </c>
      <c r="AA7" s="195" t="s">
        <v>185</v>
      </c>
      <c r="AB7" s="196" t="s">
        <v>69</v>
      </c>
      <c r="AC7" s="196" t="s">
        <v>70</v>
      </c>
      <c r="AD7" s="95" t="s">
        <v>36</v>
      </c>
      <c r="AE7" s="95" t="s">
        <v>37</v>
      </c>
      <c r="AF7" s="96" t="s">
        <v>107</v>
      </c>
      <c r="AG7" s="97" t="s">
        <v>71</v>
      </c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</row>
    <row r="8" spans="1:148" ht="20" customHeight="1" x14ac:dyDescent="0.2">
      <c r="A8" s="316" t="str">
        <f>'QLD Apr 2020'!D2</f>
        <v>APT Brisbane South</v>
      </c>
      <c r="B8" s="179" t="str">
        <f>'QLD Apr 2020'!F2</f>
        <v>AGL</v>
      </c>
      <c r="C8" s="210" t="str">
        <f>'QLD Apr 2020'!G2</f>
        <v>Business Essential Saver</v>
      </c>
      <c r="D8" s="213">
        <f>365*'QLD Apr 2020'!H2/100</f>
        <v>423.96409090909088</v>
      </c>
      <c r="E8" s="214">
        <f>IF('QLD Apr 2020'!AQ2=3,0.5,IF('QLD Apr 2020'!AQ2=2,0.33,0))</f>
        <v>0.5</v>
      </c>
      <c r="F8" s="214">
        <f>1-E8</f>
        <v>0.5</v>
      </c>
      <c r="G8" s="213">
        <f>IF('QLD Apr 2020'!K2="",($C$5*E8/'QLD Apr 2020'!AQ2*'QLD Apr 2020'!W2/100)*'QLD Apr 2020'!AQ2,IF($C$5*E8/'QLD Apr 2020'!AQ2&gt;='QLD Apr 2020'!L2,('QLD Apr 2020'!L2*'QLD Apr 2020'!W2/100)*'QLD Apr 2020'!AQ2,($C$5*E8/'QLD Apr 2020'!AQ2*'QLD Apr 2020'!W2/100)*'QLD Apr 2020'!AQ2))</f>
        <v>1200</v>
      </c>
      <c r="H8" s="213">
        <f>IF(AND('QLD Apr 2020'!L2&gt;0,'QLD Apr 2020'!M2&gt;0),IF($C$5*E8/'QLD Apr 2020'!AQ2&lt;'QLD Apr 2020'!L2,0,IF(($C$5*E8/'QLD Apr 2020'!AQ2-'QLD Apr 2020'!L2)&lt;=('QLD Apr 2020'!M2+'QLD Apr 2020'!L2),((($C$5*E8/'QLD Apr 2020'!AQ2-'QLD Apr 2020'!L2)*'QLD Apr 2020'!X2/100))*'QLD Apr 2020'!AQ2,((('QLD Apr 2020'!M2)*'QLD Apr 2020'!X2/100)*'QLD Apr 2020'!AQ2))),0)</f>
        <v>0</v>
      </c>
      <c r="I8" s="213">
        <f>IF(AND('QLD Apr 2020'!M2&gt;0,'QLD Apr 2020'!N2&gt;0),IF($C$5*E8/'QLD Apr 2020'!AQ2&lt;('QLD Apr 2020'!L2+'QLD Apr 2020'!M2),0,IF(($C$5*E8/'QLD Apr 2020'!AQ2-'QLD Apr 2020'!L2+'QLD Apr 2020'!M2)&lt;=('QLD Apr 2020'!L2+'QLD Apr 2020'!M2+'QLD Apr 2020'!N2),((($C$5*E8/'QLD Apr 2020'!AQ2-('QLD Apr 2020'!L2+'QLD Apr 2020'!M2))*'QLD Apr 2020'!Y2/100))*'QLD Apr 2020'!AQ2,('QLD Apr 2020'!N2*'QLD Apr 2020'!Y2/100)*'QLD Apr 2020'!AQ2)),0)</f>
        <v>0</v>
      </c>
      <c r="J8" s="213">
        <f>IF(AND('QLD Apr 2020'!N2&gt;0,'QLD Apr 2020'!O2&gt;0),IF($C$5*E8/'QLD Apr 2020'!AQ2&lt;('QLD Apr 2020'!L2+'QLD Apr 2020'!M2+'QLD Apr 2020'!N2),0,IF(($C$5*E8/'QLD Apr 2020'!AQ2-'QLD Apr 2020'!L2+'QLD Apr 2020'!M2+'QLD Apr 2020'!N2)&lt;=('QLD Apr 2020'!L2+'QLD Apr 2020'!M2+'QLD Apr 2020'!N2+'QLD Apr 2020'!O2),(($C$5*E8/'QLD Apr 2020'!AQ2-('QLD Apr 2020'!L2+'QLD Apr 2020'!M2+'QLD Apr 2020'!N2))*'QLD Apr 2020'!Z2/100)*'QLD Apr 2020'!AQ2,('QLD Apr 2020'!O2*'QLD Apr 2020'!Z2/100)*'QLD Apr 2020'!AQ2)),0)</f>
        <v>0</v>
      </c>
      <c r="K8" s="213">
        <f>IF(AND('QLD Apr 2020'!O2&gt;0,'QLD Apr 2020'!P2&gt;0),IF($C$5*E8/'QLD Apr 2020'!AQ2&lt;('QLD Apr 2020'!L2+'QLD Apr 2020'!M2+'QLD Apr 2020'!N2+'QLD Apr 2020'!O2),0,IF(($C$5*E8/'QLD Apr 2020'!AQ2-'QLD Apr 2020'!L2+'QLD Apr 2020'!M2+'QLD Apr 2020'!N2+'QLD Apr 2020'!O2)&lt;=('QLD Apr 2020'!L2+'QLD Apr 2020'!M2+'QLD Apr 2020'!N2+'QLD Apr 2020'!O2+'QLD Apr 2020'!P2),(($C$5*E8/'QLD Apr 2020'!AQ2-('QLD Apr 2020'!L2+'QLD Apr 2020'!M2+'QLD Apr 2020'!N2+'QLD Apr 2020'!O2))*'QLD Apr 2020'!AA2/100)*'QLD Apr 2020'!AQ2,('QLD Apr 2020'!P2*'QLD Apr 2020'!AA2/100)*'QLD Apr 2020'!AQ2)),0)</f>
        <v>0</v>
      </c>
      <c r="L8" s="213">
        <f>IF(AND('QLD Apr 2020'!P2&gt;0,'QLD Apr 2020'!O2&gt;0),IF(($C$5*E8/'QLD Apr 2020'!AQ2&lt;SUM('QLD Apr 2020'!L2:P2)),(0),($C$5*E8/'QLD Apr 2020'!AQ2-SUM('QLD Apr 2020'!L2:P2))*'QLD Apr 2020'!AB2/100)* 'QLD Apr 2020'!AQ2,IF(AND('QLD Apr 2020'!O2&gt;0,'QLD Apr 2020'!P2=""),IF(($C$5*E8/'QLD Apr 2020'!AQ2&lt; SUM('QLD Apr 2020'!L2:O2)),(0),($C$5*E8/'QLD Apr 2020'!AQ2-SUM('QLD Apr 2020'!L2:O2))*'QLD Apr 2020'!AA2/100)* 'QLD Apr 2020'!AQ2,IF(AND('QLD Apr 2020'!N2&gt;0,'QLD Apr 2020'!O2=""),IF(($C$5*E8/'QLD Apr 2020'!AQ2&lt; SUM('QLD Apr 2020'!L2:N2)),(0),($C$5*E8/'QLD Apr 2020'!AQ2-SUM('QLD Apr 2020'!L2:N2))*'QLD Apr 2020'!Z2/100)* 'QLD Apr 2020'!AQ2,IF(AND('QLD Apr 2020'!M2&gt;0,'QLD Apr 2020'!N2=""),IF(($C$5*E8/'QLD Apr 2020'!AQ2&lt;'QLD Apr 2020'!M2+'QLD Apr 2020'!L2),(0),(($C$5*E8/'QLD Apr 2020'!AQ2-('QLD Apr 2020'!M2+'QLD Apr 2020'!L2))*'QLD Apr 2020'!Y2/100))*'QLD Apr 2020'!AQ2,IF(AND('QLD Apr 2020'!L2&gt;0,'QLD Apr 2020'!M2=""&gt;0),IF(($C$5*E8/'QLD Apr 2020'!AQ2&lt;'QLD Apr 2020'!L2),(0),($C$5*E8/'QLD Apr 2020'!AQ2-'QLD Apr 2020'!L2)*'QLD Apr 2020'!X2/100)*'QLD Apr 2020'!AQ2,0)))))</f>
        <v>0</v>
      </c>
      <c r="M8" s="213">
        <f>IF('QLD Apr 2020'!K2="",($C$5*F8/'QLD Apr 2020'!AR2*'QLD Apr 2020'!AC2/100)*'QLD Apr 2020'!AR2,IF($C$5*F8/'QLD Apr 2020'!AR2&gt;='QLD Apr 2020'!L2,('QLD Apr 2020'!L2*'QLD Apr 2020'!AC2/100)*'QLD Apr 2020'!AR2,($C$5*F8/'QLD Apr 2020'!AR2*'QLD Apr 2020'!AC2/100)*'QLD Apr 2020'!AR2))</f>
        <v>1200</v>
      </c>
      <c r="N8" s="213">
        <f>IF(AND('QLD Apr 2020'!L2&gt;0,'QLD Apr 2020'!M2&gt;0),IF($C$5*F8/'QLD Apr 2020'!AR2&lt;'QLD Apr 2020'!L2,0,IF(($C$5*F8/'QLD Apr 2020'!AR2-'QLD Apr 2020'!L2)&lt;=('QLD Apr 2020'!M2+'QLD Apr 2020'!L2),((($C$5*F8/'QLD Apr 2020'!AR2-'QLD Apr 2020'!L2)*'QLD Apr 2020'!AD2/100))*'QLD Apr 2020'!AR2,((('QLD Apr 2020'!M2)*'QLD Apr 2020'!AD2/100)*'QLD Apr 2020'!AR2))),0)</f>
        <v>0</v>
      </c>
      <c r="O8" s="213">
        <f>IF(AND('QLD Apr 2020'!M2&gt;0,'QLD Apr 2020'!N2&gt;0),IF($C$5*F8/'QLD Apr 2020'!AR2&lt;('QLD Apr 2020'!L2+'QLD Apr 2020'!M2),0,IF(($C$5*F8/'QLD Apr 2020'!AR2-'QLD Apr 2020'!L2+'QLD Apr 2020'!M2)&lt;=('QLD Apr 2020'!L2+'QLD Apr 2020'!M2+'QLD Apr 2020'!N2),((($C$5*F8/'QLD Apr 2020'!AR2-('QLD Apr 2020'!L2+'QLD Apr 2020'!M2))*'QLD Apr 2020'!AE2/100))*'QLD Apr 2020'!AR2,('QLD Apr 2020'!N2*'QLD Apr 2020'!AE2/100)*'QLD Apr 2020'!AR2)),0)</f>
        <v>0</v>
      </c>
      <c r="P8" s="213">
        <f>IF(AND('QLD Apr 2020'!N2&gt;0,'QLD Apr 2020'!O2&gt;0),IF($C$5*F8/'QLD Apr 2020'!AR2&lt;('QLD Apr 2020'!L2+'QLD Apr 2020'!M2+'QLD Apr 2020'!N2),0,IF(($C$5*F8/'QLD Apr 2020'!AR2-'QLD Apr 2020'!L2+'QLD Apr 2020'!M2+'QLD Apr 2020'!N2)&lt;=('QLD Apr 2020'!L2+'QLD Apr 2020'!M2+'QLD Apr 2020'!N2+'QLD Apr 2020'!O2),(($C$5*F8/'QLD Apr 2020'!AR2-('QLD Apr 2020'!L2+'QLD Apr 2020'!M2+'QLD Apr 2020'!N2))*'QLD Apr 2020'!AF2/100)*'QLD Apr 2020'!AR2,('QLD Apr 2020'!O2*'QLD Apr 2020'!AF2/100)*'QLD Apr 2020'!AR2)),0)</f>
        <v>0</v>
      </c>
      <c r="Q8" s="213">
        <f>IF(AND('QLD Apr 2020'!P2&gt;0,'QLD Apr 2020'!P2&gt;0),IF($C$5*F8/'QLD Apr 2020'!AR2&lt;('QLD Apr 2020'!L2+'QLD Apr 2020'!M2+'QLD Apr 2020'!N2+'QLD Apr 2020'!O2),0,IF(($C$5*F8/'QLD Apr 2020'!AR2-'QLD Apr 2020'!L2+'QLD Apr 2020'!M2+'QLD Apr 2020'!N2+'QLD Apr 2020'!O2)&lt;=('QLD Apr 2020'!L2+'QLD Apr 2020'!M2+'QLD Apr 2020'!N2+'QLD Apr 2020'!O2+'QLD Apr 2020'!P2),(($C$5*F8/'QLD Apr 2020'!AR2-('QLD Apr 2020'!L2+'QLD Apr 2020'!M2+'QLD Apr 2020'!N2+'QLD Apr 2020'!O2))*'QLD Apr 2020'!AG2/100)*'QLD Apr 2020'!AR2,('QLD Apr 2020'!P2*'QLD Apr 2020'!AG2/100)*'QLD Apr 2020'!AR2)),0)</f>
        <v>0</v>
      </c>
      <c r="R8" s="213">
        <f>IF(AND('QLD Apr 2020'!P2&gt;0,'QLD Apr 2020'!O2&gt;0),IF(($C$5*F8/'QLD Apr 2020'!AR2&lt;SUM('QLD Apr 2020'!L2:P2)),(0),($C$5*F8/'QLD Apr 2020'!AR2-SUM('QLD Apr 2020'!L2:P2))*'QLD Apr 2020'!AB2/100)* 'QLD Apr 2020'!AR2,IF(AND('QLD Apr 2020'!O2&gt;0,'QLD Apr 2020'!P2=""),IF(($C$5*F8/'QLD Apr 2020'!AR2&lt; SUM('QLD Apr 2020'!L2:O2)),(0),($C$5*F8/'QLD Apr 2020'!AR2-SUM('QLD Apr 2020'!L2:O2))*'QLD Apr 2020'!AG2/100)* 'QLD Apr 2020'!AR2,IF(AND('QLD Apr 2020'!N2&gt;0,'QLD Apr 2020'!O2=""),IF(($C$5*F8/'QLD Apr 2020'!AR2&lt; SUM('QLD Apr 2020'!L2:N2)),(0),($C$5*F8/'QLD Apr 2020'!AR2-SUM('QLD Apr 2020'!L2:N2))*'QLD Apr 2020'!AF2/100)* 'QLD Apr 2020'!AR2,IF(AND('QLD Apr 2020'!M2&gt;0,'QLD Apr 2020'!N2=""),IF(($C$5*F8/'QLD Apr 2020'!AR2&lt;'QLD Apr 2020'!M2+'QLD Apr 2020'!L2),(0),(($C$5*F8/'QLD Apr 2020'!AR2-('QLD Apr 2020'!M2+'QLD Apr 2020'!L2))*'QLD Apr 2020'!AE2/100))*'QLD Apr 2020'!AR2,IF(AND('QLD Apr 2020'!L2&gt;0,'QLD Apr 2020'!M2=""&gt;0),IF(($C$5*F8/'QLD Apr 2020'!AR2&lt;'QLD Apr 2020'!L2),(0),($C$5*F8/'QLD Apr 2020'!AR2-'QLD Apr 2020'!L2)*'QLD Apr 2020'!AD2/100)*'QLD Apr 2020'!AR2,0)))))</f>
        <v>0</v>
      </c>
      <c r="S8" s="242">
        <f>SUM(G8:R8)</f>
        <v>2400</v>
      </c>
      <c r="T8" s="215">
        <f>S8+D8</f>
        <v>2823.9640909090908</v>
      </c>
      <c r="U8" s="216">
        <f>T8*1.1</f>
        <v>3106.3605000000002</v>
      </c>
      <c r="V8" s="217">
        <f>'QLD Apr 2020'!AT2</f>
        <v>0</v>
      </c>
      <c r="W8" s="217">
        <f>'QLD Apr 2020'!AU2</f>
        <v>0</v>
      </c>
      <c r="X8" s="217">
        <f>'QLD Apr 2020'!AV2</f>
        <v>0</v>
      </c>
      <c r="Y8" s="217">
        <f>'QLD Apr 2020'!AW2</f>
        <v>0</v>
      </c>
      <c r="Z8" s="218" t="str">
        <f>IF(SUM(V8:Y8)=0,"No discount",IF(V8&gt;0,"Guaranteed off bill",IF(W8&gt;0,"Guaranteed off usage",IF(X8&gt;0,"Pay-on-time off bill","Pay-on-time off usage"))))</f>
        <v>No discount</v>
      </c>
      <c r="AA8" s="218" t="str">
        <f>IF(OR(B8="Origin Energy",B8="Red Energy",B8="Powershop"),"Inclusive","Exclusive")</f>
        <v>Exclusive</v>
      </c>
      <c r="AB8" s="215">
        <f t="shared" ref="AB8:AB18" si="0">IF(AND(Z8="Guaranteed off bill",AA8="Inclusive"),((T8*1.1)-((T8*1.1)*V8/100))/1.1,IF(AND(Z8="Guaranteed off usage",AA8="Inclusive"),((T8*1.1)-((S8*1.1)*W8/100))/1.1,IF(AND(Z8="Guaranteed off bill",AA8="Exclusive"),T8-(T8*V8/100),IF(AND(Z8="Guaranteed off usage",AA8="Exclusive"),T8-(S8*W8/100),IF(AA8="Inclusive",((T8*1.1))/1.1,T8)))))</f>
        <v>2823.9640909090908</v>
      </c>
      <c r="AC8" s="215">
        <f t="shared" ref="AC8:AC18" si="1">IF(AND(Z8="Pay-on-time off bill",AA8="Inclusive"),((AB8*1.1)-((AB8*1.1)*X8/100))/1.1,IF(AND(Z8="Pay-on-time off usage",AA8="Inclusive"),((AB8*1.1)-((S8*1.1)*Y8/100))/1.1,IF(AND(Z8="Pay-on-time off bill",AA8="Exclusive"),AB8-(AB8*X8/100),IF(AND(Z8="Pay-on-time off usage",AA8="Exclusive"),AB8-(S8*Y8/100),IF(AA8="Inclusive",((AB8*1.1))/1.1,AB8)))))</f>
        <v>2823.9640909090908</v>
      </c>
      <c r="AD8" s="216">
        <f t="shared" ref="AD8:AE18" si="2">AB8*1.1</f>
        <v>3106.3605000000002</v>
      </c>
      <c r="AE8" s="216">
        <f t="shared" si="2"/>
        <v>3106.3605000000002</v>
      </c>
      <c r="AF8" s="238">
        <f>'QLD Apr 2020'!BF2</f>
        <v>0</v>
      </c>
      <c r="AG8" s="221" t="str">
        <f>'QLD Apr 2020'!BG2</f>
        <v>n</v>
      </c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</row>
    <row r="9" spans="1:148" ht="20" customHeight="1" x14ac:dyDescent="0.2">
      <c r="A9" s="319"/>
      <c r="B9" s="179" t="str">
        <f>'QLD Apr 2020'!F3</f>
        <v>Origin Energy</v>
      </c>
      <c r="C9" s="211" t="str">
        <f>'QLD Apr 2020'!G3</f>
        <v>Business Flexi</v>
      </c>
      <c r="D9" s="98">
        <f>365*'QLD Apr 2020'!H3/100</f>
        <v>386.66772727272723</v>
      </c>
      <c r="E9" s="188">
        <f>IF('QLD Apr 2020'!AQ3=3,0.5,IF('QLD Apr 2020'!AQ3=2,0.33,0))</f>
        <v>0.5</v>
      </c>
      <c r="F9" s="188">
        <f t="shared" ref="F9:F18" si="3">1-E9</f>
        <v>0.5</v>
      </c>
      <c r="G9" s="98">
        <f>IF('QLD Apr 2020'!K3="",($C$5*E9/'QLD Apr 2020'!AQ3*'QLD Apr 2020'!W3/100)*'QLD Apr 2020'!AQ3,IF($C$5*E9/'QLD Apr 2020'!AQ3&gt;='QLD Apr 2020'!L3,('QLD Apr 2020'!L3*'QLD Apr 2020'!W3/100)*'QLD Apr 2020'!AQ3,($C$5*E9/'QLD Apr 2020'!AQ3*'QLD Apr 2020'!W3/100)*'QLD Apr 2020'!AQ3))</f>
        <v>1431.8181818181818</v>
      </c>
      <c r="H9" s="98">
        <f>IF(AND('QLD Apr 2020'!L3&gt;0,'QLD Apr 2020'!M3&gt;0),IF($C$5*E9/'QLD Apr 2020'!AQ3&lt;'QLD Apr 2020'!L3,0,IF(($C$5*E9/'QLD Apr 2020'!AQ3-'QLD Apr 2020'!L3)&lt;=('QLD Apr 2020'!M3+'QLD Apr 2020'!L3),((($C$5*E9/'QLD Apr 2020'!AQ3-'QLD Apr 2020'!L3)*'QLD Apr 2020'!X3/100))*'QLD Apr 2020'!AQ3,((('QLD Apr 2020'!M3)*'QLD Apr 2020'!X3/100)*'QLD Apr 2020'!AQ3))),0)</f>
        <v>0</v>
      </c>
      <c r="I9" s="98">
        <f>IF(AND('QLD Apr 2020'!M3&gt;0,'QLD Apr 2020'!N3&gt;0),IF($C$5*E9/'QLD Apr 2020'!AQ3&lt;('QLD Apr 2020'!L3+'QLD Apr 2020'!M3),0,IF(($C$5*E9/'QLD Apr 2020'!AQ3-'QLD Apr 2020'!L3+'QLD Apr 2020'!M3)&lt;=('QLD Apr 2020'!L3+'QLD Apr 2020'!M3+'QLD Apr 2020'!N3),((($C$5*E9/'QLD Apr 2020'!AQ3-('QLD Apr 2020'!L3+'QLD Apr 2020'!M3))*'QLD Apr 2020'!Y3/100))*'QLD Apr 2020'!AQ3,('QLD Apr 2020'!N3*'QLD Apr 2020'!Y3/100)*'QLD Apr 2020'!AQ3)),0)</f>
        <v>0</v>
      </c>
      <c r="J9" s="98">
        <f>IF(AND('QLD Apr 2020'!N3&gt;0,'QLD Apr 2020'!O3&gt;0),IF($C$5*E9/'QLD Apr 2020'!AQ3&lt;('QLD Apr 2020'!L3+'QLD Apr 2020'!M3+'QLD Apr 2020'!N3),0,IF(($C$5*E9/'QLD Apr 2020'!AQ3-'QLD Apr 2020'!L3+'QLD Apr 2020'!M3+'QLD Apr 2020'!N3)&lt;=('QLD Apr 2020'!L3+'QLD Apr 2020'!M3+'QLD Apr 2020'!N3+'QLD Apr 2020'!O3),(($C$5*E9/'QLD Apr 2020'!AQ3-('QLD Apr 2020'!L3+'QLD Apr 2020'!M3+'QLD Apr 2020'!N3))*'QLD Apr 2020'!Z3/100)*'QLD Apr 2020'!AQ3,('QLD Apr 2020'!O3*'QLD Apr 2020'!Z3/100)*'QLD Apr 2020'!AQ3)),0)</f>
        <v>0</v>
      </c>
      <c r="K9" s="98">
        <f>IF(AND('QLD Apr 2020'!O3&gt;0,'QLD Apr 2020'!P3&gt;0),IF($C$5*E9/'QLD Apr 2020'!AQ3&lt;('QLD Apr 2020'!L3+'QLD Apr 2020'!M3+'QLD Apr 2020'!N3+'QLD Apr 2020'!O3),0,IF(($C$5*E9/'QLD Apr 2020'!AQ3-'QLD Apr 2020'!L3+'QLD Apr 2020'!M3+'QLD Apr 2020'!N3+'QLD Apr 2020'!O3)&lt;=('QLD Apr 2020'!L3+'QLD Apr 2020'!M3+'QLD Apr 2020'!N3+'QLD Apr 2020'!O3+'QLD Apr 2020'!P3),(($C$5*E9/'QLD Apr 2020'!AQ3-('QLD Apr 2020'!L3+'QLD Apr 2020'!M3+'QLD Apr 2020'!N3+'QLD Apr 2020'!O3))*'QLD Apr 2020'!AA3/100)*'QLD Apr 2020'!AQ3,('QLD Apr 2020'!P3*'QLD Apr 2020'!AA3/100)*'QLD Apr 2020'!AQ3)),0)</f>
        <v>0</v>
      </c>
      <c r="L9" s="98">
        <f>IF(AND('QLD Apr 2020'!P3&gt;0,'QLD Apr 2020'!O3&gt;0),IF(($C$5*E9/'QLD Apr 2020'!AQ3&lt;SUM('QLD Apr 2020'!L3:P3)),(0),($C$5*E9/'QLD Apr 2020'!AQ3-SUM('QLD Apr 2020'!L3:P3))*'QLD Apr 2020'!AB3/100)* 'QLD Apr 2020'!AQ3,IF(AND('QLD Apr 2020'!O3&gt;0,'QLD Apr 2020'!P3=""),IF(($C$5*E9/'QLD Apr 2020'!AQ3&lt; SUM('QLD Apr 2020'!L3:O3)),(0),($C$5*E9/'QLD Apr 2020'!AQ3-SUM('QLD Apr 2020'!L3:O3))*'QLD Apr 2020'!AA3/100)* 'QLD Apr 2020'!AQ3,IF(AND('QLD Apr 2020'!N3&gt;0,'QLD Apr 2020'!O3=""),IF(($C$5*E9/'QLD Apr 2020'!AQ3&lt; SUM('QLD Apr 2020'!L3:N3)),(0),($C$5*E9/'QLD Apr 2020'!AQ3-SUM('QLD Apr 2020'!L3:N3))*'QLD Apr 2020'!Z3/100)* 'QLD Apr 2020'!AQ3,IF(AND('QLD Apr 2020'!M3&gt;0,'QLD Apr 2020'!N3=""),IF(($C$5*E9/'QLD Apr 2020'!AQ3&lt;'QLD Apr 2020'!M3+'QLD Apr 2020'!L3),(0),(($C$5*E9/'QLD Apr 2020'!AQ3-('QLD Apr 2020'!M3+'QLD Apr 2020'!L3))*'QLD Apr 2020'!Y3/100))*'QLD Apr 2020'!AQ3,IF(AND('QLD Apr 2020'!L3&gt;0,'QLD Apr 2020'!M3=""&gt;0),IF(($C$5*E9/'QLD Apr 2020'!AQ3&lt;'QLD Apr 2020'!L3),(0),($C$5*E9/'QLD Apr 2020'!AQ3-'QLD Apr 2020'!L3)*'QLD Apr 2020'!X3/100)*'QLD Apr 2020'!AQ3,0)))))</f>
        <v>0</v>
      </c>
      <c r="M9" s="98">
        <f>IF('QLD Apr 2020'!K3="",($C$5*F9/'QLD Apr 2020'!AR3*'QLD Apr 2020'!AC3/100)*'QLD Apr 2020'!AR3,IF($C$5*F9/'QLD Apr 2020'!AR3&gt;='QLD Apr 2020'!L3,('QLD Apr 2020'!L3*'QLD Apr 2020'!AC3/100)*'QLD Apr 2020'!AR3,($C$5*F9/'QLD Apr 2020'!AR3*'QLD Apr 2020'!AC3/100)*'QLD Apr 2020'!AR3))</f>
        <v>1431.8181818181818</v>
      </c>
      <c r="N9" s="98">
        <f>IF(AND('QLD Apr 2020'!L3&gt;0,'QLD Apr 2020'!M3&gt;0),IF($C$5*F9/'QLD Apr 2020'!AR3&lt;'QLD Apr 2020'!L3,0,IF(($C$5*F9/'QLD Apr 2020'!AR3-'QLD Apr 2020'!L3)&lt;=('QLD Apr 2020'!M3+'QLD Apr 2020'!L3),((($C$5*F9/'QLD Apr 2020'!AR3-'QLD Apr 2020'!L3)*'QLD Apr 2020'!AD3/100))*'QLD Apr 2020'!AR3,((('QLD Apr 2020'!M3)*'QLD Apr 2020'!AD3/100)*'QLD Apr 2020'!AR3))),0)</f>
        <v>0</v>
      </c>
      <c r="O9" s="98">
        <f>IF(AND('QLD Apr 2020'!M3&gt;0,'QLD Apr 2020'!N3&gt;0),IF($C$5*F9/'QLD Apr 2020'!AR3&lt;('QLD Apr 2020'!L3+'QLD Apr 2020'!M3),0,IF(($C$5*F9/'QLD Apr 2020'!AR3-'QLD Apr 2020'!L3+'QLD Apr 2020'!M3)&lt;=('QLD Apr 2020'!L3+'QLD Apr 2020'!M3+'QLD Apr 2020'!N3),((($C$5*F9/'QLD Apr 2020'!AR3-('QLD Apr 2020'!L3+'QLD Apr 2020'!M3))*'QLD Apr 2020'!AE3/100))*'QLD Apr 2020'!AR3,('QLD Apr 2020'!N3*'QLD Apr 2020'!AE3/100)*'QLD Apr 2020'!AR3)),0)</f>
        <v>0</v>
      </c>
      <c r="P9" s="98">
        <f>IF(AND('QLD Apr 2020'!N3&gt;0,'QLD Apr 2020'!O3&gt;0),IF($C$5*F9/'QLD Apr 2020'!AR3&lt;('QLD Apr 2020'!L3+'QLD Apr 2020'!M3+'QLD Apr 2020'!N3),0,IF(($C$5*F9/'QLD Apr 2020'!AR3-'QLD Apr 2020'!L3+'QLD Apr 2020'!M3+'QLD Apr 2020'!N3)&lt;=('QLD Apr 2020'!L3+'QLD Apr 2020'!M3+'QLD Apr 2020'!N3+'QLD Apr 2020'!O3),(($C$5*F9/'QLD Apr 2020'!AR3-('QLD Apr 2020'!L3+'QLD Apr 2020'!M3+'QLD Apr 2020'!N3))*'QLD Apr 2020'!AF3/100)*'QLD Apr 2020'!AR3,('QLD Apr 2020'!O3*'QLD Apr 2020'!AF3/100)*'QLD Apr 2020'!AR3)),0)</f>
        <v>0</v>
      </c>
      <c r="Q9" s="98">
        <f>IF(AND('QLD Apr 2020'!P3&gt;0,'QLD Apr 2020'!P3&gt;0),IF($C$5*F9/'QLD Apr 2020'!AR3&lt;('QLD Apr 2020'!L3+'QLD Apr 2020'!M3+'QLD Apr 2020'!N3+'QLD Apr 2020'!O3),0,IF(($C$5*F9/'QLD Apr 2020'!AR3-'QLD Apr 2020'!L3+'QLD Apr 2020'!M3+'QLD Apr 2020'!N3+'QLD Apr 2020'!O3)&lt;=('QLD Apr 2020'!L3+'QLD Apr 2020'!M3+'QLD Apr 2020'!N3+'QLD Apr 2020'!O3+'QLD Apr 2020'!P3),(($C$5*F9/'QLD Apr 2020'!AR3-('QLD Apr 2020'!L3+'QLD Apr 2020'!M3+'QLD Apr 2020'!N3+'QLD Apr 2020'!O3))*'QLD Apr 2020'!AG3/100)*'QLD Apr 2020'!AR3,('QLD Apr 2020'!P3*'QLD Apr 2020'!AG3/100)*'QLD Apr 2020'!AR3)),0)</f>
        <v>0</v>
      </c>
      <c r="R9" s="98">
        <f>IF(AND('QLD Apr 2020'!P3&gt;0,'QLD Apr 2020'!O3&gt;0),IF(($C$5*F9/'QLD Apr 2020'!AR3&lt;SUM('QLD Apr 2020'!L3:P3)),(0),($C$5*F9/'QLD Apr 2020'!AR3-SUM('QLD Apr 2020'!L3:P3))*'QLD Apr 2020'!AB3/100)* 'QLD Apr 2020'!AR3,IF(AND('QLD Apr 2020'!O3&gt;0,'QLD Apr 2020'!P3=""),IF(($C$5*F9/'QLD Apr 2020'!AR3&lt; SUM('QLD Apr 2020'!L3:O3)),(0),($C$5*F9/'QLD Apr 2020'!AR3-SUM('QLD Apr 2020'!L3:O3))*'QLD Apr 2020'!AG3/100)* 'QLD Apr 2020'!AR3,IF(AND('QLD Apr 2020'!N3&gt;0,'QLD Apr 2020'!O3=""),IF(($C$5*F9/'QLD Apr 2020'!AR3&lt; SUM('QLD Apr 2020'!L3:N3)),(0),($C$5*F9/'QLD Apr 2020'!AR3-SUM('QLD Apr 2020'!L3:N3))*'QLD Apr 2020'!AF3/100)* 'QLD Apr 2020'!AR3,IF(AND('QLD Apr 2020'!M3&gt;0,'QLD Apr 2020'!N3=""),IF(($C$5*F9/'QLD Apr 2020'!AR3&lt;'QLD Apr 2020'!M3+'QLD Apr 2020'!L3),(0),(($C$5*F9/'QLD Apr 2020'!AR3-('QLD Apr 2020'!M3+'QLD Apr 2020'!L3))*'QLD Apr 2020'!AE3/100))*'QLD Apr 2020'!AR3,IF(AND('QLD Apr 2020'!L3&gt;0,'QLD Apr 2020'!M3=""&gt;0),IF(($C$5*F9/'QLD Apr 2020'!AR3&lt;'QLD Apr 2020'!L3),(0),($C$5*F9/'QLD Apr 2020'!AR3-'QLD Apr 2020'!L3)*'QLD Apr 2020'!AD3/100)*'QLD Apr 2020'!AR3,0)))))</f>
        <v>0</v>
      </c>
      <c r="S9" s="175">
        <f t="shared" ref="S9:S18" si="4">SUM(G9:R9)</f>
        <v>2863.6363636363635</v>
      </c>
      <c r="T9" s="192">
        <f t="shared" ref="T9:T18" si="5">S9+D9</f>
        <v>3250.3040909090905</v>
      </c>
      <c r="U9" s="101">
        <f t="shared" ref="U9:U18" si="6">T9*1.1</f>
        <v>3575.3344999999999</v>
      </c>
      <c r="V9" s="102">
        <f>'QLD Apr 2020'!AT3</f>
        <v>0</v>
      </c>
      <c r="W9" s="102">
        <f>'QLD Apr 2020'!AU3</f>
        <v>8</v>
      </c>
      <c r="X9" s="102">
        <f>'QLD Apr 2020'!AV3</f>
        <v>0</v>
      </c>
      <c r="Y9" s="102">
        <f>'QLD Apr 2020'!AW3</f>
        <v>0</v>
      </c>
      <c r="Z9" s="197" t="str">
        <f t="shared" ref="Z9:Z18" si="7">IF(SUM(V9:Y9)=0,"No discount",IF(V9&gt;0,"Guaranteed off bill",IF(W9&gt;0,"Guaranteed off usage",IF(X9&gt;0,"Pay-on-time off bill","Pay-on-time off usage"))))</f>
        <v>Guaranteed off usage</v>
      </c>
      <c r="AA9" s="197" t="str">
        <f t="shared" ref="AA9:AA18" si="8">IF(OR(B9="Origin Energy",B9="Red Energy",B9="Powershop"),"Inclusive","Exclusive")</f>
        <v>Inclusive</v>
      </c>
      <c r="AB9" s="192">
        <f t="shared" si="0"/>
        <v>3021.2131818181815</v>
      </c>
      <c r="AC9" s="192">
        <f t="shared" si="1"/>
        <v>3021.2131818181815</v>
      </c>
      <c r="AD9" s="101">
        <f t="shared" si="2"/>
        <v>3323.3344999999999</v>
      </c>
      <c r="AE9" s="101">
        <f t="shared" si="2"/>
        <v>3323.3344999999999</v>
      </c>
      <c r="AF9" s="239">
        <f>'QLD Apr 2020'!BF3</f>
        <v>12</v>
      </c>
      <c r="AG9" s="104" t="str">
        <f>'QLD Apr 2020'!BG3</f>
        <v>y</v>
      </c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</row>
    <row r="10" spans="1:148" ht="20" customHeight="1" x14ac:dyDescent="0.2">
      <c r="A10" s="319"/>
      <c r="B10" s="179" t="str">
        <f>'QLD Apr 2020'!F4</f>
        <v>Red Energy</v>
      </c>
      <c r="C10" s="211" t="str">
        <f>'QLD Apr 2020'!G4</f>
        <v>Business Saver</v>
      </c>
      <c r="D10" s="98">
        <f>365*'QLD Apr 2020'!H4/100</f>
        <v>419.74999999999994</v>
      </c>
      <c r="E10" s="188">
        <f>IF('QLD Apr 2020'!AQ4=3,0.5,IF('QLD Apr 2020'!AQ4=2,0.33,0))</f>
        <v>0.5</v>
      </c>
      <c r="F10" s="188">
        <f t="shared" si="3"/>
        <v>0.5</v>
      </c>
      <c r="G10" s="98">
        <f>IF('QLD Apr 2020'!K4="",($C$5*E10/'QLD Apr 2020'!AQ4*'QLD Apr 2020'!W4/100)*'QLD Apr 2020'!AQ4,IF($C$5*E10/'QLD Apr 2020'!AQ4&gt;='QLD Apr 2020'!L4,('QLD Apr 2020'!L4*'QLD Apr 2020'!W4/100)*'QLD Apr 2020'!AQ4,($C$5*E10/'QLD Apr 2020'!AQ4*'QLD Apr 2020'!W4/100)*'QLD Apr 2020'!AQ4))</f>
        <v>1277.2727272727273</v>
      </c>
      <c r="H10" s="98">
        <f>IF(AND('QLD Apr 2020'!L4&gt;0,'QLD Apr 2020'!M4&gt;0),IF($C$5*E10/'QLD Apr 2020'!AQ4&lt;'QLD Apr 2020'!L4,0,IF(($C$5*E10/'QLD Apr 2020'!AQ4-'QLD Apr 2020'!L4)&lt;=('QLD Apr 2020'!M4+'QLD Apr 2020'!L4),((($C$5*E10/'QLD Apr 2020'!AQ4-'QLD Apr 2020'!L4)*'QLD Apr 2020'!X4/100))*'QLD Apr 2020'!AQ4,((('QLD Apr 2020'!M4)*'QLD Apr 2020'!X4/100)*'QLD Apr 2020'!AQ4))),0)</f>
        <v>0</v>
      </c>
      <c r="I10" s="98">
        <f>IF(AND('QLD Apr 2020'!M4&gt;0,'QLD Apr 2020'!N4&gt;0),IF($C$5*E10/'QLD Apr 2020'!AQ4&lt;('QLD Apr 2020'!L4+'QLD Apr 2020'!M4),0,IF(($C$5*E10/'QLD Apr 2020'!AQ4-'QLD Apr 2020'!L4+'QLD Apr 2020'!M4)&lt;=('QLD Apr 2020'!L4+'QLD Apr 2020'!M4+'QLD Apr 2020'!N4),((($C$5*E10/'QLD Apr 2020'!AQ4-('QLD Apr 2020'!L4+'QLD Apr 2020'!M4))*'QLD Apr 2020'!Y4/100))*'QLD Apr 2020'!AQ4,('QLD Apr 2020'!N4*'QLD Apr 2020'!Y4/100)*'QLD Apr 2020'!AQ4)),0)</f>
        <v>0</v>
      </c>
      <c r="J10" s="98">
        <f>IF(AND('QLD Apr 2020'!N4&gt;0,'QLD Apr 2020'!O4&gt;0),IF($C$5*E10/'QLD Apr 2020'!AQ4&lt;('QLD Apr 2020'!L4+'QLD Apr 2020'!M4+'QLD Apr 2020'!N4),0,IF(($C$5*E10/'QLD Apr 2020'!AQ4-'QLD Apr 2020'!L4+'QLD Apr 2020'!M4+'QLD Apr 2020'!N4)&lt;=('QLD Apr 2020'!L4+'QLD Apr 2020'!M4+'QLD Apr 2020'!N4+'QLD Apr 2020'!O4),(($C$5*E10/'QLD Apr 2020'!AQ4-('QLD Apr 2020'!L4+'QLD Apr 2020'!M4+'QLD Apr 2020'!N4))*'QLD Apr 2020'!Z4/100)*'QLD Apr 2020'!AQ4,('QLD Apr 2020'!O4*'QLD Apr 2020'!Z4/100)*'QLD Apr 2020'!AQ4)),0)</f>
        <v>0</v>
      </c>
      <c r="K10" s="98">
        <f>IF(AND('QLD Apr 2020'!O4&gt;0,'QLD Apr 2020'!P4&gt;0),IF($C$5*E10/'QLD Apr 2020'!AQ4&lt;('QLD Apr 2020'!L4+'QLD Apr 2020'!M4+'QLD Apr 2020'!N4+'QLD Apr 2020'!O4),0,IF(($C$5*E10/'QLD Apr 2020'!AQ4-'QLD Apr 2020'!L4+'QLD Apr 2020'!M4+'QLD Apr 2020'!N4+'QLD Apr 2020'!O4)&lt;=('QLD Apr 2020'!L4+'QLD Apr 2020'!M4+'QLD Apr 2020'!N4+'QLD Apr 2020'!O4+'QLD Apr 2020'!P4),(($C$5*E10/'QLD Apr 2020'!AQ4-('QLD Apr 2020'!L4+'QLD Apr 2020'!M4+'QLD Apr 2020'!N4+'QLD Apr 2020'!O4))*'QLD Apr 2020'!AA4/100)*'QLD Apr 2020'!AQ4,('QLD Apr 2020'!P4*'QLD Apr 2020'!AA4/100)*'QLD Apr 2020'!AQ4)),0)</f>
        <v>0</v>
      </c>
      <c r="L10" s="98">
        <f>IF(AND('QLD Apr 2020'!P4&gt;0,'QLD Apr 2020'!O4&gt;0),IF(($C$5*E10/'QLD Apr 2020'!AQ4&lt;SUM('QLD Apr 2020'!L4:P4)),(0),($C$5*E10/'QLD Apr 2020'!AQ4-SUM('QLD Apr 2020'!L4:P4))*'QLD Apr 2020'!AB4/100)* 'QLD Apr 2020'!AQ4,IF(AND('QLD Apr 2020'!O4&gt;0,'QLD Apr 2020'!P4=""),IF(($C$5*E10/'QLD Apr 2020'!AQ4&lt; SUM('QLD Apr 2020'!L4:O4)),(0),($C$5*E10/'QLD Apr 2020'!AQ4-SUM('QLD Apr 2020'!L4:O4))*'QLD Apr 2020'!AA4/100)* 'QLD Apr 2020'!AQ4,IF(AND('QLD Apr 2020'!N4&gt;0,'QLD Apr 2020'!O4=""),IF(($C$5*E10/'QLD Apr 2020'!AQ4&lt; SUM('QLD Apr 2020'!L4:N4)),(0),($C$5*E10/'QLD Apr 2020'!AQ4-SUM('QLD Apr 2020'!L4:N4))*'QLD Apr 2020'!Z4/100)* 'QLD Apr 2020'!AQ4,IF(AND('QLD Apr 2020'!M4&gt;0,'QLD Apr 2020'!N4=""),IF(($C$5*E10/'QLD Apr 2020'!AQ4&lt;'QLD Apr 2020'!M4+'QLD Apr 2020'!L4),(0),(($C$5*E10/'QLD Apr 2020'!AQ4-('QLD Apr 2020'!M4+'QLD Apr 2020'!L4))*'QLD Apr 2020'!Y4/100))*'QLD Apr 2020'!AQ4,IF(AND('QLD Apr 2020'!L4&gt;0,'QLD Apr 2020'!M4=""&gt;0),IF(($C$5*E10/'QLD Apr 2020'!AQ4&lt;'QLD Apr 2020'!L4),(0),($C$5*E10/'QLD Apr 2020'!AQ4-'QLD Apr 2020'!L4)*'QLD Apr 2020'!X4/100)*'QLD Apr 2020'!AQ4,0)))))</f>
        <v>0</v>
      </c>
      <c r="M10" s="98">
        <f>IF('QLD Apr 2020'!K4="",($C$5*F10/'QLD Apr 2020'!AR4*'QLD Apr 2020'!AC4/100)*'QLD Apr 2020'!AR4,IF($C$5*F10/'QLD Apr 2020'!AR4&gt;='QLD Apr 2020'!L4,('QLD Apr 2020'!L4*'QLD Apr 2020'!AC4/100)*'QLD Apr 2020'!AR4,($C$5*F10/'QLD Apr 2020'!AR4*'QLD Apr 2020'!AC4/100)*'QLD Apr 2020'!AR4))</f>
        <v>1277.2727272727273</v>
      </c>
      <c r="N10" s="98">
        <f>IF(AND('QLD Apr 2020'!L4&gt;0,'QLD Apr 2020'!M4&gt;0),IF($C$5*F10/'QLD Apr 2020'!AR4&lt;'QLD Apr 2020'!L4,0,IF(($C$5*F10/'QLD Apr 2020'!AR4-'QLD Apr 2020'!L4)&lt;=('QLD Apr 2020'!M4+'QLD Apr 2020'!L4),((($C$5*F10/'QLD Apr 2020'!AR4-'QLD Apr 2020'!L4)*'QLD Apr 2020'!AD4/100))*'QLD Apr 2020'!AR4,((('QLD Apr 2020'!M4)*'QLD Apr 2020'!AD4/100)*'QLD Apr 2020'!AR4))),0)</f>
        <v>0</v>
      </c>
      <c r="O10" s="98">
        <f>IF(AND('QLD Apr 2020'!M4&gt;0,'QLD Apr 2020'!N4&gt;0),IF($C$5*F10/'QLD Apr 2020'!AR4&lt;('QLD Apr 2020'!L4+'QLD Apr 2020'!M4),0,IF(($C$5*F10/'QLD Apr 2020'!AR4-'QLD Apr 2020'!L4+'QLD Apr 2020'!M4)&lt;=('QLD Apr 2020'!L4+'QLD Apr 2020'!M4+'QLD Apr 2020'!N4),((($C$5*F10/'QLD Apr 2020'!AR4-('QLD Apr 2020'!L4+'QLD Apr 2020'!M4))*'QLD Apr 2020'!AE4/100))*'QLD Apr 2020'!AR4,('QLD Apr 2020'!N4*'QLD Apr 2020'!AE4/100)*'QLD Apr 2020'!AR4)),0)</f>
        <v>0</v>
      </c>
      <c r="P10" s="98">
        <f>IF(AND('QLD Apr 2020'!N4&gt;0,'QLD Apr 2020'!O4&gt;0),IF($C$5*F10/'QLD Apr 2020'!AR4&lt;('QLD Apr 2020'!L4+'QLD Apr 2020'!M4+'QLD Apr 2020'!N4),0,IF(($C$5*F10/'QLD Apr 2020'!AR4-'QLD Apr 2020'!L4+'QLD Apr 2020'!M4+'QLD Apr 2020'!N4)&lt;=('QLD Apr 2020'!L4+'QLD Apr 2020'!M4+'QLD Apr 2020'!N4+'QLD Apr 2020'!O4),(($C$5*F10/'QLD Apr 2020'!AR4-('QLD Apr 2020'!L4+'QLD Apr 2020'!M4+'QLD Apr 2020'!N4))*'QLD Apr 2020'!AF4/100)*'QLD Apr 2020'!AR4,('QLD Apr 2020'!O4*'QLD Apr 2020'!AF4/100)*'QLD Apr 2020'!AR4)),0)</f>
        <v>0</v>
      </c>
      <c r="Q10" s="98">
        <f>IF(AND('QLD Apr 2020'!P4&gt;0,'QLD Apr 2020'!P4&gt;0),IF($C$5*F10/'QLD Apr 2020'!AR4&lt;('QLD Apr 2020'!L4+'QLD Apr 2020'!M4+'QLD Apr 2020'!N4+'QLD Apr 2020'!O4),0,IF(($C$5*F10/'QLD Apr 2020'!AR4-'QLD Apr 2020'!L4+'QLD Apr 2020'!M4+'QLD Apr 2020'!N4+'QLD Apr 2020'!O4)&lt;=('QLD Apr 2020'!L4+'QLD Apr 2020'!M4+'QLD Apr 2020'!N4+'QLD Apr 2020'!O4+'QLD Apr 2020'!P4),(($C$5*F10/'QLD Apr 2020'!AR4-('QLD Apr 2020'!L4+'QLD Apr 2020'!M4+'QLD Apr 2020'!N4+'QLD Apr 2020'!O4))*'QLD Apr 2020'!AG4/100)*'QLD Apr 2020'!AR4,('QLD Apr 2020'!P4*'QLD Apr 2020'!AG4/100)*'QLD Apr 2020'!AR4)),0)</f>
        <v>0</v>
      </c>
      <c r="R10" s="98">
        <f>IF(AND('QLD Apr 2020'!P4&gt;0,'QLD Apr 2020'!O4&gt;0),IF(($C$5*F10/'QLD Apr 2020'!AR4&lt;SUM('QLD Apr 2020'!L4:P4)),(0),($C$5*F10/'QLD Apr 2020'!AR4-SUM('QLD Apr 2020'!L4:P4))*'QLD Apr 2020'!AB4/100)* 'QLD Apr 2020'!AR4,IF(AND('QLD Apr 2020'!O4&gt;0,'QLD Apr 2020'!P4=""),IF(($C$5*F10/'QLD Apr 2020'!AR4&lt; SUM('QLD Apr 2020'!L4:O4)),(0),($C$5*F10/'QLD Apr 2020'!AR4-SUM('QLD Apr 2020'!L4:O4))*'QLD Apr 2020'!AG4/100)* 'QLD Apr 2020'!AR4,IF(AND('QLD Apr 2020'!N4&gt;0,'QLD Apr 2020'!O4=""),IF(($C$5*F10/'QLD Apr 2020'!AR4&lt; SUM('QLD Apr 2020'!L4:N4)),(0),($C$5*F10/'QLD Apr 2020'!AR4-SUM('QLD Apr 2020'!L4:N4))*'QLD Apr 2020'!AF4/100)* 'QLD Apr 2020'!AR4,IF(AND('QLD Apr 2020'!M4&gt;0,'QLD Apr 2020'!N4=""),IF(($C$5*F10/'QLD Apr 2020'!AR4&lt;'QLD Apr 2020'!M4+'QLD Apr 2020'!L4),(0),(($C$5*F10/'QLD Apr 2020'!AR4-('QLD Apr 2020'!M4+'QLD Apr 2020'!L4))*'QLD Apr 2020'!AE4/100))*'QLD Apr 2020'!AR4,IF(AND('QLD Apr 2020'!L4&gt;0,'QLD Apr 2020'!M4=""&gt;0),IF(($C$5*F10/'QLD Apr 2020'!AR4&lt;'QLD Apr 2020'!L4),(0),($C$5*F10/'QLD Apr 2020'!AR4-'QLD Apr 2020'!L4)*'QLD Apr 2020'!AD4/100)*'QLD Apr 2020'!AR4,0)))))</f>
        <v>0</v>
      </c>
      <c r="S10" s="175">
        <f t="shared" si="4"/>
        <v>2554.5454545454545</v>
      </c>
      <c r="T10" s="192">
        <f t="shared" si="5"/>
        <v>2974.2954545454545</v>
      </c>
      <c r="U10" s="101">
        <f t="shared" si="6"/>
        <v>3271.7250000000004</v>
      </c>
      <c r="V10" s="102">
        <f>'QLD Apr 2020'!AT4</f>
        <v>0</v>
      </c>
      <c r="W10" s="102">
        <f>'QLD Apr 2020'!AU4</f>
        <v>0</v>
      </c>
      <c r="X10" s="102">
        <f>'QLD Apr 2020'!AV4</f>
        <v>0</v>
      </c>
      <c r="Y10" s="102">
        <f>'QLD Apr 2020'!AW4</f>
        <v>0</v>
      </c>
      <c r="Z10" s="197" t="str">
        <f t="shared" si="7"/>
        <v>No discount</v>
      </c>
      <c r="AA10" s="197" t="str">
        <f t="shared" si="8"/>
        <v>Inclusive</v>
      </c>
      <c r="AB10" s="192">
        <f t="shared" si="0"/>
        <v>2974.2954545454545</v>
      </c>
      <c r="AC10" s="192">
        <f t="shared" si="1"/>
        <v>2974.2954545454545</v>
      </c>
      <c r="AD10" s="101">
        <f t="shared" si="2"/>
        <v>3271.7250000000004</v>
      </c>
      <c r="AE10" s="101">
        <f t="shared" si="2"/>
        <v>3271.7250000000004</v>
      </c>
      <c r="AF10" s="239">
        <f>'QLD Apr 2020'!BF4</f>
        <v>0</v>
      </c>
      <c r="AG10" s="104" t="str">
        <f>'QLD Apr 2020'!BG4</f>
        <v>n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</row>
    <row r="11" spans="1:148" ht="20" customHeight="1" thickBot="1" x14ac:dyDescent="0.25">
      <c r="A11" s="320"/>
      <c r="B11" s="180" t="str">
        <f>'QLD Apr 2020'!F5</f>
        <v>Covau</v>
      </c>
      <c r="C11" s="212" t="str">
        <f>'QLD Apr 2020'!G5</f>
        <v>Freedom</v>
      </c>
      <c r="D11" s="106">
        <f>365*'QLD Apr 2020'!H5/100</f>
        <v>419.75</v>
      </c>
      <c r="E11" s="189">
        <f>IF('QLD Apr 2020'!AQ5=3,0.5,IF('QLD Apr 2020'!AQ5=2,0.33,0))</f>
        <v>0.5</v>
      </c>
      <c r="F11" s="189">
        <f t="shared" ref="F11" si="9">1-E11</f>
        <v>0.5</v>
      </c>
      <c r="G11" s="106">
        <f>IF('QLD Apr 2020'!K5="",($C$5*E11/'QLD Apr 2020'!AQ5*'QLD Apr 2020'!W5/100)*'QLD Apr 2020'!AQ5,IF($C$5*E11/'QLD Apr 2020'!AQ5&gt;='QLD Apr 2020'!L5,('QLD Apr 2020'!L5*'QLD Apr 2020'!W5/100)*'QLD Apr 2020'!AQ5,($C$5*E11/'QLD Apr 2020'!AQ5*'QLD Apr 2020'!W5/100)*'QLD Apr 2020'!AQ5))</f>
        <v>1470</v>
      </c>
      <c r="H11" s="106">
        <f>IF(AND('QLD Apr 2020'!L5&gt;0,'QLD Apr 2020'!M5&gt;0),IF($C$5*E11/'QLD Apr 2020'!AQ5&lt;'QLD Apr 2020'!L5,0,IF(($C$5*E11/'QLD Apr 2020'!AQ5-'QLD Apr 2020'!L5)&lt;=('QLD Apr 2020'!M5+'QLD Apr 2020'!L5),((($C$5*E11/'QLD Apr 2020'!AQ5-'QLD Apr 2020'!L5)*'QLD Apr 2020'!X5/100))*'QLD Apr 2020'!AQ5,((('QLD Apr 2020'!M5)*'QLD Apr 2020'!X5/100)*'QLD Apr 2020'!AQ5))),0)</f>
        <v>0</v>
      </c>
      <c r="I11" s="106">
        <f>IF(AND('QLD Apr 2020'!M5&gt;0,'QLD Apr 2020'!N5&gt;0),IF($C$5*E11/'QLD Apr 2020'!AQ5&lt;('QLD Apr 2020'!L5+'QLD Apr 2020'!M5),0,IF(($C$5*E11/'QLD Apr 2020'!AQ5-'QLD Apr 2020'!L5+'QLD Apr 2020'!M5)&lt;=('QLD Apr 2020'!L5+'QLD Apr 2020'!M5+'QLD Apr 2020'!N5),((($C$5*E11/'QLD Apr 2020'!AQ5-('QLD Apr 2020'!L5+'QLD Apr 2020'!M5))*'QLD Apr 2020'!Y5/100))*'QLD Apr 2020'!AQ5,('QLD Apr 2020'!N5*'QLD Apr 2020'!Y5/100)*'QLD Apr 2020'!AQ5)),0)</f>
        <v>0</v>
      </c>
      <c r="J11" s="106">
        <f>IF(AND('QLD Apr 2020'!N5&gt;0,'QLD Apr 2020'!O5&gt;0),IF($C$5*E11/'QLD Apr 2020'!AQ5&lt;('QLD Apr 2020'!L5+'QLD Apr 2020'!M5+'QLD Apr 2020'!N5),0,IF(($C$5*E11/'QLD Apr 2020'!AQ5-'QLD Apr 2020'!L5+'QLD Apr 2020'!M5+'QLD Apr 2020'!N5)&lt;=('QLD Apr 2020'!L5+'QLD Apr 2020'!M5+'QLD Apr 2020'!N5+'QLD Apr 2020'!O5),(($C$5*E11/'QLD Apr 2020'!AQ5-('QLD Apr 2020'!L5+'QLD Apr 2020'!M5+'QLD Apr 2020'!N5))*'QLD Apr 2020'!Z5/100)*'QLD Apr 2020'!AQ5,('QLD Apr 2020'!O5*'QLD Apr 2020'!Z5/100)*'QLD Apr 2020'!AQ5)),0)</f>
        <v>0</v>
      </c>
      <c r="K11" s="106">
        <f>IF(AND('QLD Apr 2020'!O5&gt;0,'QLD Apr 2020'!P5&gt;0),IF($C$5*E11/'QLD Apr 2020'!AQ5&lt;('QLD Apr 2020'!L5+'QLD Apr 2020'!M5+'QLD Apr 2020'!N5+'QLD Apr 2020'!O5),0,IF(($C$5*E11/'QLD Apr 2020'!AQ5-'QLD Apr 2020'!L5+'QLD Apr 2020'!M5+'QLD Apr 2020'!N5+'QLD Apr 2020'!O5)&lt;=('QLD Apr 2020'!L5+'QLD Apr 2020'!M5+'QLD Apr 2020'!N5+'QLD Apr 2020'!O5+'QLD Apr 2020'!P5),(($C$5*E11/'QLD Apr 2020'!AQ5-('QLD Apr 2020'!L5+'QLD Apr 2020'!M5+'QLD Apr 2020'!N5+'QLD Apr 2020'!O5))*'QLD Apr 2020'!AA5/100)*'QLD Apr 2020'!AQ5,('QLD Apr 2020'!P5*'QLD Apr 2020'!AA5/100)*'QLD Apr 2020'!AQ5)),0)</f>
        <v>0</v>
      </c>
      <c r="L11" s="106">
        <f>IF(AND('QLD Apr 2020'!P5&gt;0,'QLD Apr 2020'!O5&gt;0),IF(($C$5*E11/'QLD Apr 2020'!AQ5&lt;SUM('QLD Apr 2020'!L5:P5)),(0),($C$5*E11/'QLD Apr 2020'!AQ5-SUM('QLD Apr 2020'!L5:P5))*'QLD Apr 2020'!AB5/100)* 'QLD Apr 2020'!AQ5,IF(AND('QLD Apr 2020'!O5&gt;0,'QLD Apr 2020'!P5=""),IF(($C$5*E11/'QLD Apr 2020'!AQ5&lt; SUM('QLD Apr 2020'!L5:O5)),(0),($C$5*E11/'QLD Apr 2020'!AQ5-SUM('QLD Apr 2020'!L5:O5))*'QLD Apr 2020'!AA5/100)* 'QLD Apr 2020'!AQ5,IF(AND('QLD Apr 2020'!N5&gt;0,'QLD Apr 2020'!O5=""),IF(($C$5*E11/'QLD Apr 2020'!AQ5&lt; SUM('QLD Apr 2020'!L5:N5)),(0),($C$5*E11/'QLD Apr 2020'!AQ5-SUM('QLD Apr 2020'!L5:N5))*'QLD Apr 2020'!Z5/100)* 'QLD Apr 2020'!AQ5,IF(AND('QLD Apr 2020'!M5&gt;0,'QLD Apr 2020'!N5=""),IF(($C$5*E11/'QLD Apr 2020'!AQ5&lt;'QLD Apr 2020'!M5+'QLD Apr 2020'!L5),(0),(($C$5*E11/'QLD Apr 2020'!AQ5-('QLD Apr 2020'!M5+'QLD Apr 2020'!L5))*'QLD Apr 2020'!Y5/100))*'QLD Apr 2020'!AQ5,IF(AND('QLD Apr 2020'!L5&gt;0,'QLD Apr 2020'!M5=""&gt;0),IF(($C$5*E11/'QLD Apr 2020'!AQ5&lt;'QLD Apr 2020'!L5),(0),($C$5*E11/'QLD Apr 2020'!AQ5-'QLD Apr 2020'!L5)*'QLD Apr 2020'!X5/100)*'QLD Apr 2020'!AQ5,0)))))</f>
        <v>0</v>
      </c>
      <c r="M11" s="106">
        <f>IF('QLD Apr 2020'!K5="",($C$5*F11/'QLD Apr 2020'!AR5*'QLD Apr 2020'!AC5/100)*'QLD Apr 2020'!AR5,IF($C$5*F11/'QLD Apr 2020'!AR5&gt;='QLD Apr 2020'!L5,('QLD Apr 2020'!L5*'QLD Apr 2020'!AC5/100)*'QLD Apr 2020'!AR5,($C$5*F11/'QLD Apr 2020'!AR5*'QLD Apr 2020'!AC5/100)*'QLD Apr 2020'!AR5))</f>
        <v>1470</v>
      </c>
      <c r="N11" s="106">
        <f>IF(AND('QLD Apr 2020'!L5&gt;0,'QLD Apr 2020'!M5&gt;0),IF($C$5*F11/'QLD Apr 2020'!AR5&lt;'QLD Apr 2020'!L5,0,IF(($C$5*F11/'QLD Apr 2020'!AR5-'QLD Apr 2020'!L5)&lt;=('QLD Apr 2020'!M5+'QLD Apr 2020'!L5),((($C$5*F11/'QLD Apr 2020'!AR5-'QLD Apr 2020'!L5)*'QLD Apr 2020'!AD5/100))*'QLD Apr 2020'!AR5,((('QLD Apr 2020'!M5)*'QLD Apr 2020'!AD5/100)*'QLD Apr 2020'!AR5))),0)</f>
        <v>0</v>
      </c>
      <c r="O11" s="106">
        <f>IF(AND('QLD Apr 2020'!M5&gt;0,'QLD Apr 2020'!N5&gt;0),IF($C$5*F11/'QLD Apr 2020'!AR5&lt;('QLD Apr 2020'!L5+'QLD Apr 2020'!M5),0,IF(($C$5*F11/'QLD Apr 2020'!AR5-'QLD Apr 2020'!L5+'QLD Apr 2020'!M5)&lt;=('QLD Apr 2020'!L5+'QLD Apr 2020'!M5+'QLD Apr 2020'!N5),((($C$5*F11/'QLD Apr 2020'!AR5-('QLD Apr 2020'!L5+'QLD Apr 2020'!M5))*'QLD Apr 2020'!AE5/100))*'QLD Apr 2020'!AR5,('QLD Apr 2020'!N5*'QLD Apr 2020'!AE5/100)*'QLD Apr 2020'!AR5)),0)</f>
        <v>0</v>
      </c>
      <c r="P11" s="106">
        <f>IF(AND('QLD Apr 2020'!N5&gt;0,'QLD Apr 2020'!O5&gt;0),IF($C$5*F11/'QLD Apr 2020'!AR5&lt;('QLD Apr 2020'!L5+'QLD Apr 2020'!M5+'QLD Apr 2020'!N5),0,IF(($C$5*F11/'QLD Apr 2020'!AR5-'QLD Apr 2020'!L5+'QLD Apr 2020'!M5+'QLD Apr 2020'!N5)&lt;=('QLD Apr 2020'!L5+'QLD Apr 2020'!M5+'QLD Apr 2020'!N5+'QLD Apr 2020'!O5),(($C$5*F11/'QLD Apr 2020'!AR5-('QLD Apr 2020'!L5+'QLD Apr 2020'!M5+'QLD Apr 2020'!N5))*'QLD Apr 2020'!AF5/100)*'QLD Apr 2020'!AR5,('QLD Apr 2020'!O5*'QLD Apr 2020'!AF5/100)*'QLD Apr 2020'!AR5)),0)</f>
        <v>0</v>
      </c>
      <c r="Q11" s="106">
        <f>IF(AND('QLD Apr 2020'!P5&gt;0,'QLD Apr 2020'!P5&gt;0),IF($C$5*F11/'QLD Apr 2020'!AR5&lt;('QLD Apr 2020'!L5+'QLD Apr 2020'!M5+'QLD Apr 2020'!N5+'QLD Apr 2020'!O5),0,IF(($C$5*F11/'QLD Apr 2020'!AR5-'QLD Apr 2020'!L5+'QLD Apr 2020'!M5+'QLD Apr 2020'!N5+'QLD Apr 2020'!O5)&lt;=('QLD Apr 2020'!L5+'QLD Apr 2020'!M5+'QLD Apr 2020'!N5+'QLD Apr 2020'!O5+'QLD Apr 2020'!P5),(($C$5*F11/'QLD Apr 2020'!AR5-('QLD Apr 2020'!L5+'QLD Apr 2020'!M5+'QLD Apr 2020'!N5+'QLD Apr 2020'!O5))*'QLD Apr 2020'!AG5/100)*'QLD Apr 2020'!AR5,('QLD Apr 2020'!P5*'QLD Apr 2020'!AG5/100)*'QLD Apr 2020'!AR5)),0)</f>
        <v>0</v>
      </c>
      <c r="R11" s="106">
        <f>IF(AND('QLD Apr 2020'!P5&gt;0,'QLD Apr 2020'!O5&gt;0),IF(($C$5*F11/'QLD Apr 2020'!AR5&lt;SUM('QLD Apr 2020'!L5:P5)),(0),($C$5*F11/'QLD Apr 2020'!AR5-SUM('QLD Apr 2020'!L5:P5))*'QLD Apr 2020'!AB5/100)* 'QLD Apr 2020'!AR5,IF(AND('QLD Apr 2020'!O5&gt;0,'QLD Apr 2020'!P5=""),IF(($C$5*F11/'QLD Apr 2020'!AR5&lt; SUM('QLD Apr 2020'!L5:O5)),(0),($C$5*F11/'QLD Apr 2020'!AR5-SUM('QLD Apr 2020'!L5:O5))*'QLD Apr 2020'!AG5/100)* 'QLD Apr 2020'!AR5,IF(AND('QLD Apr 2020'!N5&gt;0,'QLD Apr 2020'!O5=""),IF(($C$5*F11/'QLD Apr 2020'!AR5&lt; SUM('QLD Apr 2020'!L5:N5)),(0),($C$5*F11/'QLD Apr 2020'!AR5-SUM('QLD Apr 2020'!L5:N5))*'QLD Apr 2020'!AF5/100)* 'QLD Apr 2020'!AR5,IF(AND('QLD Apr 2020'!M5&gt;0,'QLD Apr 2020'!N5=""),IF(($C$5*F11/'QLD Apr 2020'!AR5&lt;'QLD Apr 2020'!M5+'QLD Apr 2020'!L5),(0),(($C$5*F11/'QLD Apr 2020'!AR5-('QLD Apr 2020'!M5+'QLD Apr 2020'!L5))*'QLD Apr 2020'!AE5/100))*'QLD Apr 2020'!AR5,IF(AND('QLD Apr 2020'!L5&gt;0,'QLD Apr 2020'!M5=""&gt;0),IF(($C$5*F11/'QLD Apr 2020'!AR5&lt;'QLD Apr 2020'!L5),(0),($C$5*F11/'QLD Apr 2020'!AR5-'QLD Apr 2020'!L5)*'QLD Apr 2020'!AD5/100)*'QLD Apr 2020'!AR5,0)))))</f>
        <v>0</v>
      </c>
      <c r="S11" s="176">
        <f t="shared" ref="S11" si="10">SUM(G11:R11)</f>
        <v>2940</v>
      </c>
      <c r="T11" s="193">
        <f t="shared" ref="T11" si="11">S11+D11</f>
        <v>3359.75</v>
      </c>
      <c r="U11" s="109">
        <f t="shared" ref="U11" si="12">T11*1.1</f>
        <v>3695.7250000000004</v>
      </c>
      <c r="V11" s="110">
        <f>'QLD Apr 2020'!AT5</f>
        <v>0</v>
      </c>
      <c r="W11" s="110">
        <f>'QLD Apr 2020'!AU5</f>
        <v>15</v>
      </c>
      <c r="X11" s="110">
        <f>'QLD Apr 2020'!AV5</f>
        <v>0</v>
      </c>
      <c r="Y11" s="110">
        <f>'QLD Apr 2020'!AW5</f>
        <v>0</v>
      </c>
      <c r="Z11" s="198" t="str">
        <f t="shared" ref="Z11" si="13">IF(SUM(V11:Y11)=0,"No discount",IF(V11&gt;0,"Guaranteed off bill",IF(W11&gt;0,"Guaranteed off usage",IF(X11&gt;0,"Pay-on-time off bill","Pay-on-time off usage"))))</f>
        <v>Guaranteed off usage</v>
      </c>
      <c r="AA11" s="198" t="str">
        <f t="shared" ref="AA11" si="14">IF(OR(B11="Origin Energy",B11="Red Energy",B11="Powershop"),"Inclusive","Exclusive")</f>
        <v>Exclusive</v>
      </c>
      <c r="AB11" s="193">
        <f t="shared" ref="AB11" si="15">IF(AND(Z11="Guaranteed off bill",AA11="Inclusive"),((T11*1.1)-((T11*1.1)*V11/100))/1.1,IF(AND(Z11="Guaranteed off usage",AA11="Inclusive"),((T11*1.1)-((S11*1.1)*W11/100))/1.1,IF(AND(Z11="Guaranteed off bill",AA11="Exclusive"),T11-(T11*V11/100),IF(AND(Z11="Guaranteed off usage",AA11="Exclusive"),T11-(S11*W11/100),IF(AA11="Inclusive",((T11*1.1))/1.1,T11)))))</f>
        <v>2918.75</v>
      </c>
      <c r="AC11" s="193">
        <f t="shared" ref="AC11" si="16">IF(AND(Z11="Pay-on-time off bill",AA11="Inclusive"),((AB11*1.1)-((AB11*1.1)*X11/100))/1.1,IF(AND(Z11="Pay-on-time off usage",AA11="Inclusive"),((AB11*1.1)-((S11*1.1)*Y11/100))/1.1,IF(AND(Z11="Pay-on-time off bill",AA11="Exclusive"),AB11-(AB11*X11/100),IF(AND(Z11="Pay-on-time off usage",AA11="Exclusive"),AB11-(S11*Y11/100),IF(AA11="Inclusive",((AB11*1.1))/1.1,AB11)))))</f>
        <v>2918.75</v>
      </c>
      <c r="AD11" s="109">
        <f t="shared" ref="AD11" si="17">AB11*1.1</f>
        <v>3210.6250000000005</v>
      </c>
      <c r="AE11" s="109">
        <f t="shared" ref="AE11" si="18">AC11*1.1</f>
        <v>3210.6250000000005</v>
      </c>
      <c r="AF11" s="240">
        <f>'QLD Apr 2020'!BF5</f>
        <v>0</v>
      </c>
      <c r="AG11" s="112" t="str">
        <f>'QLD Apr 2020'!BG5</f>
        <v>n</v>
      </c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</row>
    <row r="12" spans="1:148" ht="20" customHeight="1" thickTop="1" x14ac:dyDescent="0.2">
      <c r="A12" s="319" t="str">
        <f>'QLD Apr 2020'!D6</f>
        <v>Envestra Brisbane North</v>
      </c>
      <c r="B12" s="179" t="str">
        <f>'QLD Apr 2020'!F6</f>
        <v>AGL</v>
      </c>
      <c r="C12" s="211" t="str">
        <f>'QLD Apr 2020'!G6</f>
        <v>Business Essential Saver</v>
      </c>
      <c r="D12" s="98">
        <f>365*'QLD Apr 2020'!H6/100</f>
        <v>236.61954545454543</v>
      </c>
      <c r="E12" s="188">
        <f>IF('QLD Apr 2020'!AQ6=3,0.5,IF('QLD Apr 2020'!AQ6=2,0.33,0))</f>
        <v>0.5</v>
      </c>
      <c r="F12" s="188">
        <f t="shared" si="3"/>
        <v>0.5</v>
      </c>
      <c r="G12" s="98">
        <f>IF('QLD Apr 2020'!K6="",($C$5*E12/'QLD Apr 2020'!AQ6*'QLD Apr 2020'!W6/100)*'QLD Apr 2020'!AQ6,IF($C$5*E12/'QLD Apr 2020'!AQ6&gt;='QLD Apr 2020'!L6,('QLD Apr 2020'!L6*'QLD Apr 2020'!W6/100)*'QLD Apr 2020'!AQ6,($C$5*E12/'QLD Apr 2020'!AQ6*'QLD Apr 2020'!W6/100)*'QLD Apr 2020'!AQ6))</f>
        <v>1645.4545454545455</v>
      </c>
      <c r="H12" s="98">
        <f>IF(AND('QLD Apr 2020'!L6&gt;0,'QLD Apr 2020'!M6&gt;0),IF($C$5*E12/'QLD Apr 2020'!AQ6&lt;'QLD Apr 2020'!L6,0,IF(($C$5*E12/'QLD Apr 2020'!AQ6-'QLD Apr 2020'!L6)&lt;=('QLD Apr 2020'!M6+'QLD Apr 2020'!L6),((($C$5*E12/'QLD Apr 2020'!AQ6-'QLD Apr 2020'!L6)*'QLD Apr 2020'!X6/100))*'QLD Apr 2020'!AQ6,((('QLD Apr 2020'!M6)*'QLD Apr 2020'!X6/100)*'QLD Apr 2020'!AQ6))),0)</f>
        <v>0</v>
      </c>
      <c r="I12" s="98">
        <f>IF(AND('QLD Apr 2020'!M6&gt;0,'QLD Apr 2020'!N6&gt;0),IF($C$5*E12/'QLD Apr 2020'!AQ6&lt;('QLD Apr 2020'!L6+'QLD Apr 2020'!M6),0,IF(($C$5*E12/'QLD Apr 2020'!AQ6-'QLD Apr 2020'!L6+'QLD Apr 2020'!M6)&lt;=('QLD Apr 2020'!L6+'QLD Apr 2020'!M6+'QLD Apr 2020'!N6),((($C$5*E12/'QLD Apr 2020'!AQ6-('QLD Apr 2020'!L6+'QLD Apr 2020'!M6))*'QLD Apr 2020'!Y6/100))*'QLD Apr 2020'!AQ6,('QLD Apr 2020'!N6*'QLD Apr 2020'!Y6/100)*'QLD Apr 2020'!AQ6)),0)</f>
        <v>0</v>
      </c>
      <c r="J12" s="98">
        <f>IF(AND('QLD Apr 2020'!N6&gt;0,'QLD Apr 2020'!O6&gt;0),IF($C$5*E12/'QLD Apr 2020'!AQ6&lt;('QLD Apr 2020'!L6+'QLD Apr 2020'!M6+'QLD Apr 2020'!N6),0,IF(($C$5*E12/'QLD Apr 2020'!AQ6-'QLD Apr 2020'!L6+'QLD Apr 2020'!M6+'QLD Apr 2020'!N6)&lt;=('QLD Apr 2020'!L6+'QLD Apr 2020'!M6+'QLD Apr 2020'!N6+'QLD Apr 2020'!O6),(($C$5*E12/'QLD Apr 2020'!AQ6-('QLD Apr 2020'!L6+'QLD Apr 2020'!M6+'QLD Apr 2020'!N6))*'QLD Apr 2020'!Z6/100)*'QLD Apr 2020'!AQ6,('QLD Apr 2020'!O6*'QLD Apr 2020'!Z6/100)*'QLD Apr 2020'!AQ6)),0)</f>
        <v>0</v>
      </c>
      <c r="K12" s="98">
        <f>IF(AND('QLD Apr 2020'!O6&gt;0,'QLD Apr 2020'!P6&gt;0),IF($C$5*E12/'QLD Apr 2020'!AQ6&lt;('QLD Apr 2020'!L6+'QLD Apr 2020'!M6+'QLD Apr 2020'!N6+'QLD Apr 2020'!O6),0,IF(($C$5*E12/'QLD Apr 2020'!AQ6-'QLD Apr 2020'!L6+'QLD Apr 2020'!M6+'QLD Apr 2020'!N6+'QLD Apr 2020'!O6)&lt;=('QLD Apr 2020'!L6+'QLD Apr 2020'!M6+'QLD Apr 2020'!N6+'QLD Apr 2020'!O6+'QLD Apr 2020'!P6),(($C$5*E12/'QLD Apr 2020'!AQ6-('QLD Apr 2020'!L6+'QLD Apr 2020'!M6+'QLD Apr 2020'!N6+'QLD Apr 2020'!O6))*'QLD Apr 2020'!AA6/100)*'QLD Apr 2020'!AQ6,('QLD Apr 2020'!P6*'QLD Apr 2020'!AA6/100)*'QLD Apr 2020'!AQ6)),0)</f>
        <v>0</v>
      </c>
      <c r="L12" s="98">
        <f>IF(AND('QLD Apr 2020'!P6&gt;0,'QLD Apr 2020'!O6&gt;0),IF(($C$5*E12/'QLD Apr 2020'!AQ6&lt;SUM('QLD Apr 2020'!L6:P6)),(0),($C$5*E12/'QLD Apr 2020'!AQ6-SUM('QLD Apr 2020'!L6:P6))*'QLD Apr 2020'!AB6/100)* 'QLD Apr 2020'!AQ6,IF(AND('QLD Apr 2020'!O6&gt;0,'QLD Apr 2020'!P6=""),IF(($C$5*E12/'QLD Apr 2020'!AQ6&lt; SUM('QLD Apr 2020'!L6:O6)),(0),($C$5*E12/'QLD Apr 2020'!AQ6-SUM('QLD Apr 2020'!L6:O6))*'QLD Apr 2020'!AA6/100)* 'QLD Apr 2020'!AQ6,IF(AND('QLD Apr 2020'!N6&gt;0,'QLD Apr 2020'!O6=""),IF(($C$5*E12/'QLD Apr 2020'!AQ6&lt; SUM('QLD Apr 2020'!L6:N6)),(0),($C$5*E12/'QLD Apr 2020'!AQ6-SUM('QLD Apr 2020'!L6:N6))*'QLD Apr 2020'!Z6/100)* 'QLD Apr 2020'!AQ6,IF(AND('QLD Apr 2020'!M6&gt;0,'QLD Apr 2020'!N6=""),IF(($C$5*E12/'QLD Apr 2020'!AQ6&lt;'QLD Apr 2020'!M6+'QLD Apr 2020'!L6),(0),(($C$5*E12/'QLD Apr 2020'!AQ6-('QLD Apr 2020'!M6+'QLD Apr 2020'!L6))*'QLD Apr 2020'!Y6/100))*'QLD Apr 2020'!AQ6,IF(AND('QLD Apr 2020'!L6&gt;0,'QLD Apr 2020'!M6=""&gt;0),IF(($C$5*E12/'QLD Apr 2020'!AQ6&lt;'QLD Apr 2020'!L6),(0),($C$5*E12/'QLD Apr 2020'!AQ6-'QLD Apr 2020'!L6)*'QLD Apr 2020'!X6/100)*'QLD Apr 2020'!AQ6,0)))))</f>
        <v>0</v>
      </c>
      <c r="M12" s="98">
        <f>IF('QLD Apr 2020'!K6="",($C$5*F12/'QLD Apr 2020'!AR6*'QLD Apr 2020'!AC6/100)*'QLD Apr 2020'!AR6,IF($C$5*F12/'QLD Apr 2020'!AR6&gt;='QLD Apr 2020'!L6,('QLD Apr 2020'!L6*'QLD Apr 2020'!AC6/100)*'QLD Apr 2020'!AR6,($C$5*F12/'QLD Apr 2020'!AR6*'QLD Apr 2020'!AC6/100)*'QLD Apr 2020'!AR6))</f>
        <v>1645.4545454545455</v>
      </c>
      <c r="N12" s="98">
        <f>IF(AND('QLD Apr 2020'!L6&gt;0,'QLD Apr 2020'!M6&gt;0),IF($C$5*F12/'QLD Apr 2020'!AR6&lt;'QLD Apr 2020'!L6,0,IF(($C$5*F12/'QLD Apr 2020'!AR6-'QLD Apr 2020'!L6)&lt;=('QLD Apr 2020'!M6+'QLD Apr 2020'!L6),((($C$5*F12/'QLD Apr 2020'!AR6-'QLD Apr 2020'!L6)*'QLD Apr 2020'!AD6/100))*'QLD Apr 2020'!AR6,((('QLD Apr 2020'!M6)*'QLD Apr 2020'!AD6/100)*'QLD Apr 2020'!AR6))),0)</f>
        <v>0</v>
      </c>
      <c r="O12" s="98">
        <f>IF(AND('QLD Apr 2020'!M6&gt;0,'QLD Apr 2020'!N6&gt;0),IF($C$5*F12/'QLD Apr 2020'!AR6&lt;('QLD Apr 2020'!L6+'QLD Apr 2020'!M6),0,IF(($C$5*F12/'QLD Apr 2020'!AR6-'QLD Apr 2020'!L6+'QLD Apr 2020'!M6)&lt;=('QLD Apr 2020'!L6+'QLD Apr 2020'!M6+'QLD Apr 2020'!N6),((($C$5*F12/'QLD Apr 2020'!AR6-('QLD Apr 2020'!L6+'QLD Apr 2020'!M6))*'QLD Apr 2020'!AE6/100))*'QLD Apr 2020'!AR6,('QLD Apr 2020'!N6*'QLD Apr 2020'!AE6/100)*'QLD Apr 2020'!AR6)),0)</f>
        <v>0</v>
      </c>
      <c r="P12" s="98">
        <f>IF(AND('QLD Apr 2020'!N6&gt;0,'QLD Apr 2020'!O6&gt;0),IF($C$5*F12/'QLD Apr 2020'!AR6&lt;('QLD Apr 2020'!L6+'QLD Apr 2020'!M6+'QLD Apr 2020'!N6),0,IF(($C$5*F12/'QLD Apr 2020'!AR6-'QLD Apr 2020'!L6+'QLD Apr 2020'!M6+'QLD Apr 2020'!N6)&lt;=('QLD Apr 2020'!L6+'QLD Apr 2020'!M6+'QLD Apr 2020'!N6+'QLD Apr 2020'!O6),(($C$5*F12/'QLD Apr 2020'!AR6-('QLD Apr 2020'!L6+'QLD Apr 2020'!M6+'QLD Apr 2020'!N6))*'QLD Apr 2020'!AF6/100)*'QLD Apr 2020'!AR6,('QLD Apr 2020'!O6*'QLD Apr 2020'!AF6/100)*'QLD Apr 2020'!AR6)),0)</f>
        <v>0</v>
      </c>
      <c r="Q12" s="98">
        <f>IF(AND('QLD Apr 2020'!P6&gt;0,'QLD Apr 2020'!P6&gt;0),IF($C$5*F12/'QLD Apr 2020'!AR6&lt;('QLD Apr 2020'!L6+'QLD Apr 2020'!M6+'QLD Apr 2020'!N6+'QLD Apr 2020'!O6),0,IF(($C$5*F12/'QLD Apr 2020'!AR6-'QLD Apr 2020'!L6+'QLD Apr 2020'!M6+'QLD Apr 2020'!N6+'QLD Apr 2020'!O6)&lt;=('QLD Apr 2020'!L6+'QLD Apr 2020'!M6+'QLD Apr 2020'!N6+'QLD Apr 2020'!O6+'QLD Apr 2020'!P6),(($C$5*F12/'QLD Apr 2020'!AR6-('QLD Apr 2020'!L6+'QLD Apr 2020'!M6+'QLD Apr 2020'!N6+'QLD Apr 2020'!O6))*'QLD Apr 2020'!AG6/100)*'QLD Apr 2020'!AR6,('QLD Apr 2020'!P6*'QLD Apr 2020'!AG6/100)*'QLD Apr 2020'!AR6)),0)</f>
        <v>0</v>
      </c>
      <c r="R12" s="98">
        <f>IF(AND('QLD Apr 2020'!P6&gt;0,'QLD Apr 2020'!O6&gt;0),IF(($C$5*F12/'QLD Apr 2020'!AR6&lt;SUM('QLD Apr 2020'!L6:P6)),(0),($C$5*F12/'QLD Apr 2020'!AR6-SUM('QLD Apr 2020'!L6:P6))*'QLD Apr 2020'!AB6/100)* 'QLD Apr 2020'!AR6,IF(AND('QLD Apr 2020'!O6&gt;0,'QLD Apr 2020'!P6=""),IF(($C$5*F12/'QLD Apr 2020'!AR6&lt; SUM('QLD Apr 2020'!L6:O6)),(0),($C$5*F12/'QLD Apr 2020'!AR6-SUM('QLD Apr 2020'!L6:O6))*'QLD Apr 2020'!AG6/100)* 'QLD Apr 2020'!AR6,IF(AND('QLD Apr 2020'!N6&gt;0,'QLD Apr 2020'!O6=""),IF(($C$5*F12/'QLD Apr 2020'!AR6&lt; SUM('QLD Apr 2020'!L6:N6)),(0),($C$5*F12/'QLD Apr 2020'!AR6-SUM('QLD Apr 2020'!L6:N6))*'QLD Apr 2020'!AF6/100)* 'QLD Apr 2020'!AR6,IF(AND('QLD Apr 2020'!M6&gt;0,'QLD Apr 2020'!N6=""),IF(($C$5*F12/'QLD Apr 2020'!AR6&lt;'QLD Apr 2020'!M6+'QLD Apr 2020'!L6),(0),(($C$5*F12/'QLD Apr 2020'!AR6-('QLD Apr 2020'!M6+'QLD Apr 2020'!L6))*'QLD Apr 2020'!AE6/100))*'QLD Apr 2020'!AR6,IF(AND('QLD Apr 2020'!L6&gt;0,'QLD Apr 2020'!M6=""&gt;0),IF(($C$5*F12/'QLD Apr 2020'!AR6&lt;'QLD Apr 2020'!L6),(0),($C$5*F12/'QLD Apr 2020'!AR6-'QLD Apr 2020'!L6)*'QLD Apr 2020'!AD6/100)*'QLD Apr 2020'!AR6,0)))))</f>
        <v>0</v>
      </c>
      <c r="S12" s="175">
        <f t="shared" si="4"/>
        <v>3290.909090909091</v>
      </c>
      <c r="T12" s="192">
        <f t="shared" si="5"/>
        <v>3527.5286363636365</v>
      </c>
      <c r="U12" s="101">
        <f t="shared" si="6"/>
        <v>3880.2815000000005</v>
      </c>
      <c r="V12" s="102">
        <f>'QLD Apr 2020'!AT6</f>
        <v>0</v>
      </c>
      <c r="W12" s="102">
        <f>'QLD Apr 2020'!AU6</f>
        <v>0</v>
      </c>
      <c r="X12" s="102">
        <f>'QLD Apr 2020'!AV6</f>
        <v>0</v>
      </c>
      <c r="Y12" s="102">
        <f>'QLD Apr 2020'!AW6</f>
        <v>0</v>
      </c>
      <c r="Z12" s="197" t="str">
        <f t="shared" si="7"/>
        <v>No discount</v>
      </c>
      <c r="AA12" s="197" t="str">
        <f t="shared" si="8"/>
        <v>Exclusive</v>
      </c>
      <c r="AB12" s="192">
        <f t="shared" si="0"/>
        <v>3527.5286363636365</v>
      </c>
      <c r="AC12" s="192">
        <f t="shared" si="1"/>
        <v>3527.5286363636365</v>
      </c>
      <c r="AD12" s="101">
        <f t="shared" si="2"/>
        <v>3880.2815000000005</v>
      </c>
      <c r="AE12" s="101">
        <f t="shared" si="2"/>
        <v>3880.2815000000005</v>
      </c>
      <c r="AF12" s="239">
        <f>'QLD Apr 2020'!BF6</f>
        <v>0</v>
      </c>
      <c r="AG12" s="104" t="str">
        <f>'QLD Apr 2020'!BG6</f>
        <v>n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</row>
    <row r="13" spans="1:148" ht="20" customHeight="1" x14ac:dyDescent="0.2">
      <c r="A13" s="319"/>
      <c r="B13" s="179" t="str">
        <f>'QLD Apr 2020'!F7</f>
        <v>Origin Energy</v>
      </c>
      <c r="C13" s="211" t="str">
        <f>'QLD Apr 2020'!G7</f>
        <v>Business Flexi</v>
      </c>
      <c r="D13" s="98">
        <f>365*'QLD Apr 2020'!H7/100</f>
        <v>239.43999999999997</v>
      </c>
      <c r="E13" s="188">
        <f>IF('QLD Apr 2020'!AQ7=3,0.5,IF('QLD Apr 2020'!AQ7=2,0.33,0))</f>
        <v>0.5</v>
      </c>
      <c r="F13" s="188">
        <f t="shared" si="3"/>
        <v>0.5</v>
      </c>
      <c r="G13" s="98">
        <f>IF('QLD Apr 2020'!K7="",($C$5*E13/'QLD Apr 2020'!AQ7*'QLD Apr 2020'!W7/100)*'QLD Apr 2020'!AQ7,IF($C$5*E13/'QLD Apr 2020'!AQ7&gt;='QLD Apr 2020'!L7,('QLD Apr 2020'!L7*'QLD Apr 2020'!W7/100)*'QLD Apr 2020'!AQ7,($C$5*E13/'QLD Apr 2020'!AQ7*'QLD Apr 2020'!W7/100)*'QLD Apr 2020'!AQ7))</f>
        <v>1420.363636363636</v>
      </c>
      <c r="H13" s="98">
        <f>IF(AND('QLD Apr 2020'!L7&gt;0,'QLD Apr 2020'!M7&gt;0),IF($C$5*E13/'QLD Apr 2020'!AQ7&lt;'QLD Apr 2020'!L7,0,IF(($C$5*E13/'QLD Apr 2020'!AQ7-'QLD Apr 2020'!L7)&lt;=('QLD Apr 2020'!M7+'QLD Apr 2020'!L7),((($C$5*E13/'QLD Apr 2020'!AQ7-'QLD Apr 2020'!L7)*'QLD Apr 2020'!X7/100))*'QLD Apr 2020'!AQ7,((('QLD Apr 2020'!M7)*'QLD Apr 2020'!X7/100)*'QLD Apr 2020'!AQ7))),0)</f>
        <v>509.09090909090912</v>
      </c>
      <c r="I13" s="98">
        <f>IF(AND('QLD Apr 2020'!M7&gt;0,'QLD Apr 2020'!N7&gt;0),IF($C$5*E13/'QLD Apr 2020'!AQ7&lt;('QLD Apr 2020'!L7+'QLD Apr 2020'!M7),0,IF(($C$5*E13/'QLD Apr 2020'!AQ7-'QLD Apr 2020'!L7+'QLD Apr 2020'!M7)&lt;=('QLD Apr 2020'!L7+'QLD Apr 2020'!M7+'QLD Apr 2020'!N7),((($C$5*E13/'QLD Apr 2020'!AQ7-('QLD Apr 2020'!L7+'QLD Apr 2020'!M7))*'QLD Apr 2020'!Y7/100))*'QLD Apr 2020'!AQ7,('QLD Apr 2020'!N7*'QLD Apr 2020'!Y7/100)*'QLD Apr 2020'!AQ7)),0)</f>
        <v>0</v>
      </c>
      <c r="J13" s="98">
        <f>IF(AND('QLD Apr 2020'!N7&gt;0,'QLD Apr 2020'!O7&gt;0),IF($C$5*E13/'QLD Apr 2020'!AQ7&lt;('QLD Apr 2020'!L7+'QLD Apr 2020'!M7+'QLD Apr 2020'!N7),0,IF(($C$5*E13/'QLD Apr 2020'!AQ7-'QLD Apr 2020'!L7+'QLD Apr 2020'!M7+'QLD Apr 2020'!N7)&lt;=('QLD Apr 2020'!L7+'QLD Apr 2020'!M7+'QLD Apr 2020'!N7+'QLD Apr 2020'!O7),(($C$5*E13/'QLD Apr 2020'!AQ7-('QLD Apr 2020'!L7+'QLD Apr 2020'!M7+'QLD Apr 2020'!N7))*'QLD Apr 2020'!Z7/100)*'QLD Apr 2020'!AQ7,('QLD Apr 2020'!O7*'QLD Apr 2020'!Z7/100)*'QLD Apr 2020'!AQ7)),0)</f>
        <v>0</v>
      </c>
      <c r="K13" s="98">
        <f>IF(AND('QLD Apr 2020'!O7&gt;0,'QLD Apr 2020'!P7&gt;0),IF($C$5*E13/'QLD Apr 2020'!AQ7&lt;('QLD Apr 2020'!L7+'QLD Apr 2020'!M7+'QLD Apr 2020'!N7+'QLD Apr 2020'!O7),0,IF(($C$5*E13/'QLD Apr 2020'!AQ7-'QLD Apr 2020'!L7+'QLD Apr 2020'!M7+'QLD Apr 2020'!N7+'QLD Apr 2020'!O7)&lt;=('QLD Apr 2020'!L7+'QLD Apr 2020'!M7+'QLD Apr 2020'!N7+'QLD Apr 2020'!O7+'QLD Apr 2020'!P7),(($C$5*E13/'QLD Apr 2020'!AQ7-('QLD Apr 2020'!L7+'QLD Apr 2020'!M7+'QLD Apr 2020'!N7+'QLD Apr 2020'!O7))*'QLD Apr 2020'!AA7/100)*'QLD Apr 2020'!AQ7,('QLD Apr 2020'!P7*'QLD Apr 2020'!AA7/100)*'QLD Apr 2020'!AQ7)),0)</f>
        <v>0</v>
      </c>
      <c r="L13" s="98">
        <f>IF(AND('QLD Apr 2020'!P7&gt;0,'QLD Apr 2020'!O7&gt;0),IF(($C$5*E13/'QLD Apr 2020'!AQ7&lt;SUM('QLD Apr 2020'!L7:P7)),(0),($C$5*E13/'QLD Apr 2020'!AQ7-SUM('QLD Apr 2020'!L7:P7))*'QLD Apr 2020'!AB7/100)* 'QLD Apr 2020'!AQ7,IF(AND('QLD Apr 2020'!O7&gt;0,'QLD Apr 2020'!P7=""),IF(($C$5*E13/'QLD Apr 2020'!AQ7&lt; SUM('QLD Apr 2020'!L7:O7)),(0),($C$5*E13/'QLD Apr 2020'!AQ7-SUM('QLD Apr 2020'!L7:O7))*'QLD Apr 2020'!AA7/100)* 'QLD Apr 2020'!AQ7,IF(AND('QLD Apr 2020'!N7&gt;0,'QLD Apr 2020'!O7=""),IF(($C$5*E13/'QLD Apr 2020'!AQ7&lt; SUM('QLD Apr 2020'!L7:N7)),(0),($C$5*E13/'QLD Apr 2020'!AQ7-SUM('QLD Apr 2020'!L7:N7))*'QLD Apr 2020'!Z7/100)* 'QLD Apr 2020'!AQ7,IF(AND('QLD Apr 2020'!M7&gt;0,'QLD Apr 2020'!N7=""),IF(($C$5*E13/'QLD Apr 2020'!AQ7&lt;'QLD Apr 2020'!M7+'QLD Apr 2020'!L7),(0),(($C$5*E13/'QLD Apr 2020'!AQ7-('QLD Apr 2020'!M7+'QLD Apr 2020'!L7))*'QLD Apr 2020'!Y7/100))*'QLD Apr 2020'!AQ7,IF(AND('QLD Apr 2020'!L7&gt;0,'QLD Apr 2020'!M7=""&gt;0),IF(($C$5*E13/'QLD Apr 2020'!AQ7&lt;'QLD Apr 2020'!L7),(0),($C$5*E13/'QLD Apr 2020'!AQ7-'QLD Apr 2020'!L7)*'QLD Apr 2020'!X7/100)*'QLD Apr 2020'!AQ7,0)))))</f>
        <v>0</v>
      </c>
      <c r="M13" s="98">
        <f>IF('QLD Apr 2020'!K7="",($C$5*F13/'QLD Apr 2020'!AR7*'QLD Apr 2020'!AC7/100)*'QLD Apr 2020'!AR7,IF($C$5*F13/'QLD Apr 2020'!AR7&gt;='QLD Apr 2020'!L7,('QLD Apr 2020'!L7*'QLD Apr 2020'!AC7/100)*'QLD Apr 2020'!AR7,($C$5*F13/'QLD Apr 2020'!AR7*'QLD Apr 2020'!AC7/100)*'QLD Apr 2020'!AR7))</f>
        <v>1420.363636363636</v>
      </c>
      <c r="N13" s="98">
        <f>IF(AND('QLD Apr 2020'!L7&gt;0,'QLD Apr 2020'!M7&gt;0),IF($C$5*F13/'QLD Apr 2020'!AR7&lt;'QLD Apr 2020'!L7,0,IF(($C$5*F13/'QLD Apr 2020'!AR7-'QLD Apr 2020'!L7)&lt;=('QLD Apr 2020'!M7+'QLD Apr 2020'!L7),((($C$5*F13/'QLD Apr 2020'!AR7-'QLD Apr 2020'!L7)*'QLD Apr 2020'!AD7/100))*'QLD Apr 2020'!AR7,((('QLD Apr 2020'!M7)*'QLD Apr 2020'!AD7/100)*'QLD Apr 2020'!AR7))),0)</f>
        <v>509.09090909090912</v>
      </c>
      <c r="O13" s="98">
        <f>IF(AND('QLD Apr 2020'!M7&gt;0,'QLD Apr 2020'!N7&gt;0),IF($C$5*F13/'QLD Apr 2020'!AR7&lt;('QLD Apr 2020'!L7+'QLD Apr 2020'!M7),0,IF(($C$5*F13/'QLD Apr 2020'!AR7-'QLD Apr 2020'!L7+'QLD Apr 2020'!M7)&lt;=('QLD Apr 2020'!L7+'QLD Apr 2020'!M7+'QLD Apr 2020'!N7),((($C$5*F13/'QLD Apr 2020'!AR7-('QLD Apr 2020'!L7+'QLD Apr 2020'!M7))*'QLD Apr 2020'!AE7/100))*'QLD Apr 2020'!AR7,('QLD Apr 2020'!N7*'QLD Apr 2020'!AE7/100)*'QLD Apr 2020'!AR7)),0)</f>
        <v>0</v>
      </c>
      <c r="P13" s="98">
        <f>IF(AND('QLD Apr 2020'!N7&gt;0,'QLD Apr 2020'!O7&gt;0),IF($C$5*F13/'QLD Apr 2020'!AR7&lt;('QLD Apr 2020'!L7+'QLD Apr 2020'!M7+'QLD Apr 2020'!N7),0,IF(($C$5*F13/'QLD Apr 2020'!AR7-'QLD Apr 2020'!L7+'QLD Apr 2020'!M7+'QLD Apr 2020'!N7)&lt;=('QLD Apr 2020'!L7+'QLD Apr 2020'!M7+'QLD Apr 2020'!N7+'QLD Apr 2020'!O7),(($C$5*F13/'QLD Apr 2020'!AR7-('QLD Apr 2020'!L7+'QLD Apr 2020'!M7+'QLD Apr 2020'!N7))*'QLD Apr 2020'!AF7/100)*'QLD Apr 2020'!AR7,('QLD Apr 2020'!O7*'QLD Apr 2020'!AF7/100)*'QLD Apr 2020'!AR7)),0)</f>
        <v>0</v>
      </c>
      <c r="Q13" s="98">
        <f>IF(AND('QLD Apr 2020'!P7&gt;0,'QLD Apr 2020'!P7&gt;0),IF($C$5*F13/'QLD Apr 2020'!AR7&lt;('QLD Apr 2020'!L7+'QLD Apr 2020'!M7+'QLD Apr 2020'!N7+'QLD Apr 2020'!O7),0,IF(($C$5*F13/'QLD Apr 2020'!AR7-'QLD Apr 2020'!L7+'QLD Apr 2020'!M7+'QLD Apr 2020'!N7+'QLD Apr 2020'!O7)&lt;=('QLD Apr 2020'!L7+'QLD Apr 2020'!M7+'QLD Apr 2020'!N7+'QLD Apr 2020'!O7+'QLD Apr 2020'!P7),(($C$5*F13/'QLD Apr 2020'!AR7-('QLD Apr 2020'!L7+'QLD Apr 2020'!M7+'QLD Apr 2020'!N7+'QLD Apr 2020'!O7))*'QLD Apr 2020'!AG7/100)*'QLD Apr 2020'!AR7,('QLD Apr 2020'!P7*'QLD Apr 2020'!AG7/100)*'QLD Apr 2020'!AR7)),0)</f>
        <v>0</v>
      </c>
      <c r="R13" s="98">
        <f>IF(AND('QLD Apr 2020'!P7&gt;0,'QLD Apr 2020'!O7&gt;0),IF(($C$5*F13/'QLD Apr 2020'!AR7&lt;SUM('QLD Apr 2020'!L7:P7)),(0),($C$5*F13/'QLD Apr 2020'!AR7-SUM('QLD Apr 2020'!L7:P7))*'QLD Apr 2020'!AB7/100)* 'QLD Apr 2020'!AR7,IF(AND('QLD Apr 2020'!O7&gt;0,'QLD Apr 2020'!P7=""),IF(($C$5*F13/'QLD Apr 2020'!AR7&lt; SUM('QLD Apr 2020'!L7:O7)),(0),($C$5*F13/'QLD Apr 2020'!AR7-SUM('QLD Apr 2020'!L7:O7))*'QLD Apr 2020'!AG7/100)* 'QLD Apr 2020'!AR7,IF(AND('QLD Apr 2020'!N7&gt;0,'QLD Apr 2020'!O7=""),IF(($C$5*F13/'QLD Apr 2020'!AR7&lt; SUM('QLD Apr 2020'!L7:N7)),(0),($C$5*F13/'QLD Apr 2020'!AR7-SUM('QLD Apr 2020'!L7:N7))*'QLD Apr 2020'!AF7/100)* 'QLD Apr 2020'!AR7,IF(AND('QLD Apr 2020'!M7&gt;0,'QLD Apr 2020'!N7=""),IF(($C$5*F13/'QLD Apr 2020'!AR7&lt;'QLD Apr 2020'!M7+'QLD Apr 2020'!L7),(0),(($C$5*F13/'QLD Apr 2020'!AR7-('QLD Apr 2020'!M7+'QLD Apr 2020'!L7))*'QLD Apr 2020'!AE7/100))*'QLD Apr 2020'!AR7,IF(AND('QLD Apr 2020'!L7&gt;0,'QLD Apr 2020'!M7=""&gt;0),IF(($C$5*F13/'QLD Apr 2020'!AR7&lt;'QLD Apr 2020'!L7),(0),($C$5*F13/'QLD Apr 2020'!AR7-'QLD Apr 2020'!L7)*'QLD Apr 2020'!AD7/100)*'QLD Apr 2020'!AR7,0)))))</f>
        <v>0</v>
      </c>
      <c r="S13" s="175">
        <f t="shared" si="4"/>
        <v>3858.9090909090901</v>
      </c>
      <c r="T13" s="192">
        <f t="shared" si="5"/>
        <v>4098.3490909090897</v>
      </c>
      <c r="U13" s="101">
        <f t="shared" si="6"/>
        <v>4508.1839999999993</v>
      </c>
      <c r="V13" s="102">
        <f>'QLD Apr 2020'!AT7</f>
        <v>0</v>
      </c>
      <c r="W13" s="102">
        <f>'QLD Apr 2020'!AU7</f>
        <v>8</v>
      </c>
      <c r="X13" s="102">
        <f>'QLD Apr 2020'!AV7</f>
        <v>0</v>
      </c>
      <c r="Y13" s="102">
        <f>'QLD Apr 2020'!AW7</f>
        <v>0</v>
      </c>
      <c r="Z13" s="197" t="str">
        <f t="shared" si="7"/>
        <v>Guaranteed off usage</v>
      </c>
      <c r="AA13" s="197" t="str">
        <f t="shared" si="8"/>
        <v>Inclusive</v>
      </c>
      <c r="AB13" s="192">
        <f t="shared" si="0"/>
        <v>3789.6363636363631</v>
      </c>
      <c r="AC13" s="192">
        <f t="shared" si="1"/>
        <v>3789.6363636363631</v>
      </c>
      <c r="AD13" s="101">
        <f t="shared" si="2"/>
        <v>4168.5999999999995</v>
      </c>
      <c r="AE13" s="101">
        <f t="shared" si="2"/>
        <v>4168.5999999999995</v>
      </c>
      <c r="AF13" s="239">
        <f>'QLD Apr 2020'!BF7</f>
        <v>12</v>
      </c>
      <c r="AG13" s="104" t="str">
        <f>'QLD Apr 2020'!BG7</f>
        <v>y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</row>
    <row r="14" spans="1:148" ht="20" customHeight="1" x14ac:dyDescent="0.2">
      <c r="A14" s="319"/>
      <c r="B14" s="179" t="str">
        <f>'QLD Apr 2020'!F8</f>
        <v>Red Energy</v>
      </c>
      <c r="C14" s="211" t="str">
        <f>'QLD Apr 2020'!G8</f>
        <v>Business Saver</v>
      </c>
      <c r="D14" s="98">
        <f>365*'QLD Apr 2020'!H8/100</f>
        <v>255.5</v>
      </c>
      <c r="E14" s="188">
        <f>IF('QLD Apr 2020'!AQ8=3,0.5,IF('QLD Apr 2020'!AQ8=2,0.33,0))</f>
        <v>0.5</v>
      </c>
      <c r="F14" s="188">
        <f t="shared" si="3"/>
        <v>0.5</v>
      </c>
      <c r="G14" s="98">
        <f>IF('QLD Apr 2020'!K8="",($C$5*E14/'QLD Apr 2020'!AQ8*'QLD Apr 2020'!W8/100)*'QLD Apr 2020'!AQ8,IF($C$5*E14/'QLD Apr 2020'!AQ8&gt;='QLD Apr 2020'!L8,('QLD Apr 2020'!L8*'QLD Apr 2020'!W8/100)*'QLD Apr 2020'!AQ8,($C$5*E14/'QLD Apr 2020'!AQ8*'QLD Apr 2020'!W8/100)*'QLD Apr 2020'!AQ8))</f>
        <v>1260</v>
      </c>
      <c r="H14" s="98">
        <f>IF(AND('QLD Apr 2020'!L8&gt;0,'QLD Apr 2020'!M8&gt;0),IF($C$5*E14/'QLD Apr 2020'!AQ8&lt;'QLD Apr 2020'!L8,0,IF(($C$5*E14/'QLD Apr 2020'!AQ8-'QLD Apr 2020'!L8)&lt;=('QLD Apr 2020'!M8+'QLD Apr 2020'!L8),((($C$5*E14/'QLD Apr 2020'!AQ8-'QLD Apr 2020'!L8)*'QLD Apr 2020'!X8/100))*'QLD Apr 2020'!AQ8,((('QLD Apr 2020'!M8)*'QLD Apr 2020'!X8/100)*'QLD Apr 2020'!AQ8))),0)</f>
        <v>441.63636363636374</v>
      </c>
      <c r="I14" s="98">
        <f>IF(AND('QLD Apr 2020'!M8&gt;0,'QLD Apr 2020'!N8&gt;0),IF($C$5*E14/'QLD Apr 2020'!AQ8&lt;('QLD Apr 2020'!L8+'QLD Apr 2020'!M8),0,IF(($C$5*E14/'QLD Apr 2020'!AQ8-'QLD Apr 2020'!L8+'QLD Apr 2020'!M8)&lt;=('QLD Apr 2020'!L8+'QLD Apr 2020'!M8+'QLD Apr 2020'!N8),((($C$5*E14/'QLD Apr 2020'!AQ8-('QLD Apr 2020'!L8+'QLD Apr 2020'!M8))*'QLD Apr 2020'!Y8/100))*'QLD Apr 2020'!AQ8,('QLD Apr 2020'!N8*'QLD Apr 2020'!Y8/100)*'QLD Apr 2020'!AQ8)),0)</f>
        <v>0</v>
      </c>
      <c r="J14" s="98">
        <f>IF(AND('QLD Apr 2020'!N8&gt;0,'QLD Apr 2020'!O8&gt;0),IF($C$5*E14/'QLD Apr 2020'!AQ8&lt;('QLD Apr 2020'!L8+'QLD Apr 2020'!M8+'QLD Apr 2020'!N8),0,IF(($C$5*E14/'QLD Apr 2020'!AQ8-'QLD Apr 2020'!L8+'QLD Apr 2020'!M8+'QLD Apr 2020'!N8)&lt;=('QLD Apr 2020'!L8+'QLD Apr 2020'!M8+'QLD Apr 2020'!N8+'QLD Apr 2020'!O8),(($C$5*E14/'QLD Apr 2020'!AQ8-('QLD Apr 2020'!L8+'QLD Apr 2020'!M8+'QLD Apr 2020'!N8))*'QLD Apr 2020'!Z8/100)*'QLD Apr 2020'!AQ8,('QLD Apr 2020'!O8*'QLD Apr 2020'!Z8/100)*'QLD Apr 2020'!AQ8)),0)</f>
        <v>0</v>
      </c>
      <c r="K14" s="98">
        <f>IF(AND('QLD Apr 2020'!O8&gt;0,'QLD Apr 2020'!P8&gt;0),IF($C$5*E14/'QLD Apr 2020'!AQ8&lt;('QLD Apr 2020'!L8+'QLD Apr 2020'!M8+'QLD Apr 2020'!N8+'QLD Apr 2020'!O8),0,IF(($C$5*E14/'QLD Apr 2020'!AQ8-'QLD Apr 2020'!L8+'QLD Apr 2020'!M8+'QLD Apr 2020'!N8+'QLD Apr 2020'!O8)&lt;=('QLD Apr 2020'!L8+'QLD Apr 2020'!M8+'QLD Apr 2020'!N8+'QLD Apr 2020'!O8+'QLD Apr 2020'!P8),(($C$5*E14/'QLD Apr 2020'!AQ8-('QLD Apr 2020'!L8+'QLD Apr 2020'!M8+'QLD Apr 2020'!N8+'QLD Apr 2020'!O8))*'QLD Apr 2020'!AA8/100)*'QLD Apr 2020'!AQ8,('QLD Apr 2020'!P8*'QLD Apr 2020'!AA8/100)*'QLD Apr 2020'!AQ8)),0)</f>
        <v>0</v>
      </c>
      <c r="L14" s="98">
        <f>IF(AND('QLD Apr 2020'!P8&gt;0,'QLD Apr 2020'!O8&gt;0),IF(($C$5*E14/'QLD Apr 2020'!AQ8&lt;SUM('QLD Apr 2020'!L8:P8)),(0),($C$5*E14/'QLD Apr 2020'!AQ8-SUM('QLD Apr 2020'!L8:P8))*'QLD Apr 2020'!AB8/100)* 'QLD Apr 2020'!AQ8,IF(AND('QLD Apr 2020'!O8&gt;0,'QLD Apr 2020'!P8=""),IF(($C$5*E14/'QLD Apr 2020'!AQ8&lt; SUM('QLD Apr 2020'!L8:O8)),(0),($C$5*E14/'QLD Apr 2020'!AQ8-SUM('QLD Apr 2020'!L8:O8))*'QLD Apr 2020'!AA8/100)* 'QLD Apr 2020'!AQ8,IF(AND('QLD Apr 2020'!N8&gt;0,'QLD Apr 2020'!O8=""),IF(($C$5*E14/'QLD Apr 2020'!AQ8&lt; SUM('QLD Apr 2020'!L8:N8)),(0),($C$5*E14/'QLD Apr 2020'!AQ8-SUM('QLD Apr 2020'!L8:N8))*'QLD Apr 2020'!Z8/100)* 'QLD Apr 2020'!AQ8,IF(AND('QLD Apr 2020'!M8&gt;0,'QLD Apr 2020'!N8=""),IF(($C$5*E14/'QLD Apr 2020'!AQ8&lt;'QLD Apr 2020'!M8+'QLD Apr 2020'!L8),(0),(($C$5*E14/'QLD Apr 2020'!AQ8-('QLD Apr 2020'!M8+'QLD Apr 2020'!L8))*'QLD Apr 2020'!Y8/100))*'QLD Apr 2020'!AQ8,IF(AND('QLD Apr 2020'!L8&gt;0,'QLD Apr 2020'!M8=""&gt;0),IF(($C$5*E14/'QLD Apr 2020'!AQ8&lt;'QLD Apr 2020'!L8),(0),($C$5*E14/'QLD Apr 2020'!AQ8-'QLD Apr 2020'!L8)*'QLD Apr 2020'!X8/100)*'QLD Apr 2020'!AQ8,0)))))</f>
        <v>0</v>
      </c>
      <c r="M14" s="98">
        <f>IF('QLD Apr 2020'!K8="",($C$5*F14/'QLD Apr 2020'!AR8*'QLD Apr 2020'!AC8/100)*'QLD Apr 2020'!AR8,IF($C$5*F14/'QLD Apr 2020'!AR8&gt;='QLD Apr 2020'!L8,('QLD Apr 2020'!L8*'QLD Apr 2020'!AC8/100)*'QLD Apr 2020'!AR8,($C$5*F14/'QLD Apr 2020'!AR8*'QLD Apr 2020'!AC8/100)*'QLD Apr 2020'!AR8))</f>
        <v>1260</v>
      </c>
      <c r="N14" s="98">
        <f>IF(AND('QLD Apr 2020'!L8&gt;0,'QLD Apr 2020'!M8&gt;0),IF($C$5*F14/'QLD Apr 2020'!AR8&lt;'QLD Apr 2020'!L8,0,IF(($C$5*F14/'QLD Apr 2020'!AR8-'QLD Apr 2020'!L8)&lt;=('QLD Apr 2020'!M8+'QLD Apr 2020'!L8),((($C$5*F14/'QLD Apr 2020'!AR8-'QLD Apr 2020'!L8)*'QLD Apr 2020'!AD8/100))*'QLD Apr 2020'!AR8,((('QLD Apr 2020'!M8)*'QLD Apr 2020'!AD8/100)*'QLD Apr 2020'!AR8))),0)</f>
        <v>441.63636363636374</v>
      </c>
      <c r="O14" s="98">
        <f>IF(AND('QLD Apr 2020'!M8&gt;0,'QLD Apr 2020'!N8&gt;0),IF($C$5*F14/'QLD Apr 2020'!AR8&lt;('QLD Apr 2020'!L8+'QLD Apr 2020'!M8),0,IF(($C$5*F14/'QLD Apr 2020'!AR8-'QLD Apr 2020'!L8+'QLD Apr 2020'!M8)&lt;=('QLD Apr 2020'!L8+'QLD Apr 2020'!M8+'QLD Apr 2020'!N8),((($C$5*F14/'QLD Apr 2020'!AR8-('QLD Apr 2020'!L8+'QLD Apr 2020'!M8))*'QLD Apr 2020'!AE8/100))*'QLD Apr 2020'!AR8,('QLD Apr 2020'!N8*'QLD Apr 2020'!AE8/100)*'QLD Apr 2020'!AR8)),0)</f>
        <v>0</v>
      </c>
      <c r="P14" s="98">
        <f>IF(AND('QLD Apr 2020'!N8&gt;0,'QLD Apr 2020'!O8&gt;0),IF($C$5*F14/'QLD Apr 2020'!AR8&lt;('QLD Apr 2020'!L8+'QLD Apr 2020'!M8+'QLD Apr 2020'!N8),0,IF(($C$5*F14/'QLD Apr 2020'!AR8-'QLD Apr 2020'!L8+'QLD Apr 2020'!M8+'QLD Apr 2020'!N8)&lt;=('QLD Apr 2020'!L8+'QLD Apr 2020'!M8+'QLD Apr 2020'!N8+'QLD Apr 2020'!O8),(($C$5*F14/'QLD Apr 2020'!AR8-('QLD Apr 2020'!L8+'QLD Apr 2020'!M8+'QLD Apr 2020'!N8))*'QLD Apr 2020'!AF8/100)*'QLD Apr 2020'!AR8,('QLD Apr 2020'!O8*'QLD Apr 2020'!AF8/100)*'QLD Apr 2020'!AR8)),0)</f>
        <v>0</v>
      </c>
      <c r="Q14" s="98">
        <f>IF(AND('QLD Apr 2020'!P8&gt;0,'QLD Apr 2020'!P8&gt;0),IF($C$5*F14/'QLD Apr 2020'!AR8&lt;('QLD Apr 2020'!L8+'QLD Apr 2020'!M8+'QLD Apr 2020'!N8+'QLD Apr 2020'!O8),0,IF(($C$5*F14/'QLD Apr 2020'!AR8-'QLD Apr 2020'!L8+'QLD Apr 2020'!M8+'QLD Apr 2020'!N8+'QLD Apr 2020'!O8)&lt;=('QLD Apr 2020'!L8+'QLD Apr 2020'!M8+'QLD Apr 2020'!N8+'QLD Apr 2020'!O8+'QLD Apr 2020'!P8),(($C$5*F14/'QLD Apr 2020'!AR8-('QLD Apr 2020'!L8+'QLD Apr 2020'!M8+'QLD Apr 2020'!N8+'QLD Apr 2020'!O8))*'QLD Apr 2020'!AG8/100)*'QLD Apr 2020'!AR8,('QLD Apr 2020'!P8*'QLD Apr 2020'!AG8/100)*'QLD Apr 2020'!AR8)),0)</f>
        <v>0</v>
      </c>
      <c r="R14" s="98">
        <f>IF(AND('QLD Apr 2020'!P8&gt;0,'QLD Apr 2020'!O8&gt;0),IF(($C$5*F14/'QLD Apr 2020'!AR8&lt;SUM('QLD Apr 2020'!L8:P8)),(0),($C$5*F14/'QLD Apr 2020'!AR8-SUM('QLD Apr 2020'!L8:P8))*'QLD Apr 2020'!AB8/100)* 'QLD Apr 2020'!AR8,IF(AND('QLD Apr 2020'!O8&gt;0,'QLD Apr 2020'!P8=""),IF(($C$5*F14/'QLD Apr 2020'!AR8&lt; SUM('QLD Apr 2020'!L8:O8)),(0),($C$5*F14/'QLD Apr 2020'!AR8-SUM('QLD Apr 2020'!L8:O8))*'QLD Apr 2020'!AG8/100)* 'QLD Apr 2020'!AR8,IF(AND('QLD Apr 2020'!N8&gt;0,'QLD Apr 2020'!O8=""),IF(($C$5*F14/'QLD Apr 2020'!AR8&lt; SUM('QLD Apr 2020'!L8:N8)),(0),($C$5*F14/'QLD Apr 2020'!AR8-SUM('QLD Apr 2020'!L8:N8))*'QLD Apr 2020'!AF8/100)* 'QLD Apr 2020'!AR8,IF(AND('QLD Apr 2020'!M8&gt;0,'QLD Apr 2020'!N8=""),IF(($C$5*F14/'QLD Apr 2020'!AR8&lt;'QLD Apr 2020'!M8+'QLD Apr 2020'!L8),(0),(($C$5*F14/'QLD Apr 2020'!AR8-('QLD Apr 2020'!M8+'QLD Apr 2020'!L8))*'QLD Apr 2020'!AE8/100))*'QLD Apr 2020'!AR8,IF(AND('QLD Apr 2020'!L8&gt;0,'QLD Apr 2020'!M8=""&gt;0),IF(($C$5*F14/'QLD Apr 2020'!AR8&lt;'QLD Apr 2020'!L8),(0),($C$5*F14/'QLD Apr 2020'!AR8-'QLD Apr 2020'!L8)*'QLD Apr 2020'!AD8/100)*'QLD Apr 2020'!AR8,0)))))</f>
        <v>0</v>
      </c>
      <c r="S14" s="175">
        <f t="shared" si="4"/>
        <v>3403.2727272727279</v>
      </c>
      <c r="T14" s="192">
        <f t="shared" si="5"/>
        <v>3658.7727272727279</v>
      </c>
      <c r="U14" s="101">
        <f t="shared" si="6"/>
        <v>4024.650000000001</v>
      </c>
      <c r="V14" s="102">
        <f>'QLD Apr 2020'!AT8</f>
        <v>0</v>
      </c>
      <c r="W14" s="102">
        <f>'QLD Apr 2020'!AU8</f>
        <v>0</v>
      </c>
      <c r="X14" s="102">
        <f>'QLD Apr 2020'!AV8</f>
        <v>0</v>
      </c>
      <c r="Y14" s="102">
        <f>'QLD Apr 2020'!AW8</f>
        <v>0</v>
      </c>
      <c r="Z14" s="197" t="str">
        <f t="shared" si="7"/>
        <v>No discount</v>
      </c>
      <c r="AA14" s="197" t="str">
        <f t="shared" si="8"/>
        <v>Inclusive</v>
      </c>
      <c r="AB14" s="192">
        <f t="shared" si="0"/>
        <v>3658.7727272727279</v>
      </c>
      <c r="AC14" s="192">
        <f t="shared" si="1"/>
        <v>3658.7727272727279</v>
      </c>
      <c r="AD14" s="101">
        <f t="shared" si="2"/>
        <v>4024.650000000001</v>
      </c>
      <c r="AE14" s="101">
        <f t="shared" si="2"/>
        <v>4024.650000000001</v>
      </c>
      <c r="AF14" s="239">
        <f>'QLD Apr 2020'!BF8</f>
        <v>0</v>
      </c>
      <c r="AG14" s="104" t="str">
        <f>'QLD Apr 2020'!BG8</f>
        <v>n</v>
      </c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</row>
    <row r="15" spans="1:148" ht="20" customHeight="1" thickBot="1" x14ac:dyDescent="0.25">
      <c r="A15" s="320"/>
      <c r="B15" s="180" t="str">
        <f>'QLD Apr 2020'!F9</f>
        <v>Covau</v>
      </c>
      <c r="C15" s="212" t="str">
        <f>'QLD Apr 2020'!G9</f>
        <v>Freedom</v>
      </c>
      <c r="D15" s="106">
        <f>365*'QLD Apr 2020'!H9/100</f>
        <v>255.5</v>
      </c>
      <c r="E15" s="189">
        <f>IF('QLD Apr 2020'!AQ9=3,0.5,IF('QLD Apr 2020'!AQ9=2,0.33,0))</f>
        <v>0.5</v>
      </c>
      <c r="F15" s="189">
        <f t="shared" ref="F15" si="19">1-E15</f>
        <v>0.5</v>
      </c>
      <c r="G15" s="106">
        <f>IF('QLD Apr 2020'!K9="",($C$5*E15/'QLD Apr 2020'!AQ9*'QLD Apr 2020'!W9/100)*'QLD Apr 2020'!AQ9,IF($C$5*E15/'QLD Apr 2020'!AQ9&gt;='QLD Apr 2020'!L9,('QLD Apr 2020'!L9*'QLD Apr 2020'!W9/100)*'QLD Apr 2020'!AQ9,($C$5*E15/'QLD Apr 2020'!AQ9*'QLD Apr 2020'!W9/100)*'QLD Apr 2020'!AQ9))</f>
        <v>1490.3999999999999</v>
      </c>
      <c r="H15" s="106">
        <f>IF(AND('QLD Apr 2020'!L9&gt;0,'QLD Apr 2020'!M9&gt;0),IF($C$5*E15/'QLD Apr 2020'!AQ9&lt;'QLD Apr 2020'!L9,0,IF(($C$5*E15/'QLD Apr 2020'!AQ9-'QLD Apr 2020'!L9)&lt;=('QLD Apr 2020'!M9+'QLD Apr 2020'!L9),((($C$5*E15/'QLD Apr 2020'!AQ9-'QLD Apr 2020'!L9)*'QLD Apr 2020'!X9/100))*'QLD Apr 2020'!AQ9,((('QLD Apr 2020'!M9)*'QLD Apr 2020'!X9/100)*'QLD Apr 2020'!AQ9))),0)</f>
        <v>537.60000000000014</v>
      </c>
      <c r="I15" s="106">
        <f>IF(AND('QLD Apr 2020'!M9&gt;0,'QLD Apr 2020'!N9&gt;0),IF($C$5*E15/'QLD Apr 2020'!AQ9&lt;('QLD Apr 2020'!L9+'QLD Apr 2020'!M9),0,IF(($C$5*E15/'QLD Apr 2020'!AQ9-'QLD Apr 2020'!L9+'QLD Apr 2020'!M9)&lt;=('QLD Apr 2020'!L9+'QLD Apr 2020'!M9+'QLD Apr 2020'!N9),((($C$5*E15/'QLD Apr 2020'!AQ9-('QLD Apr 2020'!L9+'QLD Apr 2020'!M9))*'QLD Apr 2020'!Y9/100))*'QLD Apr 2020'!AQ9,('QLD Apr 2020'!N9*'QLD Apr 2020'!Y9/100)*'QLD Apr 2020'!AQ9)),0)</f>
        <v>0</v>
      </c>
      <c r="J15" s="106">
        <f>IF(AND('QLD Apr 2020'!N9&gt;0,'QLD Apr 2020'!O9&gt;0),IF($C$5*E15/'QLD Apr 2020'!AQ9&lt;('QLD Apr 2020'!L9+'QLD Apr 2020'!M9+'QLD Apr 2020'!N9),0,IF(($C$5*E15/'QLD Apr 2020'!AQ9-'QLD Apr 2020'!L9+'QLD Apr 2020'!M9+'QLD Apr 2020'!N9)&lt;=('QLD Apr 2020'!L9+'QLD Apr 2020'!M9+'QLD Apr 2020'!N9+'QLD Apr 2020'!O9),(($C$5*E15/'QLD Apr 2020'!AQ9-('QLD Apr 2020'!L9+'QLD Apr 2020'!M9+'QLD Apr 2020'!N9))*'QLD Apr 2020'!Z9/100)*'QLD Apr 2020'!AQ9,('QLD Apr 2020'!O9*'QLD Apr 2020'!Z9/100)*'QLD Apr 2020'!AQ9)),0)</f>
        <v>0</v>
      </c>
      <c r="K15" s="106">
        <f>IF(AND('QLD Apr 2020'!O9&gt;0,'QLD Apr 2020'!P9&gt;0),IF($C$5*E15/'QLD Apr 2020'!AQ9&lt;('QLD Apr 2020'!L9+'QLD Apr 2020'!M9+'QLD Apr 2020'!N9+'QLD Apr 2020'!O9),0,IF(($C$5*E15/'QLD Apr 2020'!AQ9-'QLD Apr 2020'!L9+'QLD Apr 2020'!M9+'QLD Apr 2020'!N9+'QLD Apr 2020'!O9)&lt;=('QLD Apr 2020'!L9+'QLD Apr 2020'!M9+'QLD Apr 2020'!N9+'QLD Apr 2020'!O9+'QLD Apr 2020'!P9),(($C$5*E15/'QLD Apr 2020'!AQ9-('QLD Apr 2020'!L9+'QLD Apr 2020'!M9+'QLD Apr 2020'!N9+'QLD Apr 2020'!O9))*'QLD Apr 2020'!AA9/100)*'QLD Apr 2020'!AQ9,('QLD Apr 2020'!P9*'QLD Apr 2020'!AA9/100)*'QLD Apr 2020'!AQ9)),0)</f>
        <v>0</v>
      </c>
      <c r="L15" s="106">
        <f>IF(AND('QLD Apr 2020'!P9&gt;0,'QLD Apr 2020'!O9&gt;0),IF(($C$5*E15/'QLD Apr 2020'!AQ9&lt;SUM('QLD Apr 2020'!L9:P9)),(0),($C$5*E15/'QLD Apr 2020'!AQ9-SUM('QLD Apr 2020'!L9:P9))*'QLD Apr 2020'!AB9/100)* 'QLD Apr 2020'!AQ9,IF(AND('QLD Apr 2020'!O9&gt;0,'QLD Apr 2020'!P9=""),IF(($C$5*E15/'QLD Apr 2020'!AQ9&lt; SUM('QLD Apr 2020'!L9:O9)),(0),($C$5*E15/'QLD Apr 2020'!AQ9-SUM('QLD Apr 2020'!L9:O9))*'QLD Apr 2020'!AA9/100)* 'QLD Apr 2020'!AQ9,IF(AND('QLD Apr 2020'!N9&gt;0,'QLD Apr 2020'!O9=""),IF(($C$5*E15/'QLD Apr 2020'!AQ9&lt; SUM('QLD Apr 2020'!L9:N9)),(0),($C$5*E15/'QLD Apr 2020'!AQ9-SUM('QLD Apr 2020'!L9:N9))*'QLD Apr 2020'!Z9/100)* 'QLD Apr 2020'!AQ9,IF(AND('QLD Apr 2020'!M9&gt;0,'QLD Apr 2020'!N9=""),IF(($C$5*E15/'QLD Apr 2020'!AQ9&lt;'QLD Apr 2020'!M9+'QLD Apr 2020'!L9),(0),(($C$5*E15/'QLD Apr 2020'!AQ9-('QLD Apr 2020'!M9+'QLD Apr 2020'!L9))*'QLD Apr 2020'!Y9/100))*'QLD Apr 2020'!AQ9,IF(AND('QLD Apr 2020'!L9&gt;0,'QLD Apr 2020'!M9=""&gt;0),IF(($C$5*E15/'QLD Apr 2020'!AQ9&lt;'QLD Apr 2020'!L9),(0),($C$5*E15/'QLD Apr 2020'!AQ9-'QLD Apr 2020'!L9)*'QLD Apr 2020'!X9/100)*'QLD Apr 2020'!AQ9,0)))))</f>
        <v>0</v>
      </c>
      <c r="M15" s="106">
        <f>IF('QLD Apr 2020'!K9="",($C$5*F15/'QLD Apr 2020'!AR9*'QLD Apr 2020'!AC9/100)*'QLD Apr 2020'!AR9,IF($C$5*F15/'QLD Apr 2020'!AR9&gt;='QLD Apr 2020'!L9,('QLD Apr 2020'!L9*'QLD Apr 2020'!AC9/100)*'QLD Apr 2020'!AR9,($C$5*F15/'QLD Apr 2020'!AR9*'QLD Apr 2020'!AC9/100)*'QLD Apr 2020'!AR9))</f>
        <v>1490.3999999999999</v>
      </c>
      <c r="N15" s="106">
        <f>IF(AND('QLD Apr 2020'!L9&gt;0,'QLD Apr 2020'!M9&gt;0),IF($C$5*F15/'QLD Apr 2020'!AR9&lt;'QLD Apr 2020'!L9,0,IF(($C$5*F15/'QLD Apr 2020'!AR9-'QLD Apr 2020'!L9)&lt;=('QLD Apr 2020'!M9+'QLD Apr 2020'!L9),((($C$5*F15/'QLD Apr 2020'!AR9-'QLD Apr 2020'!L9)*'QLD Apr 2020'!AD9/100))*'QLD Apr 2020'!AR9,((('QLD Apr 2020'!M9)*'QLD Apr 2020'!AD9/100)*'QLD Apr 2020'!AR9))),0)</f>
        <v>537.60000000000014</v>
      </c>
      <c r="O15" s="106">
        <f>IF(AND('QLD Apr 2020'!M9&gt;0,'QLD Apr 2020'!N9&gt;0),IF($C$5*F15/'QLD Apr 2020'!AR9&lt;('QLD Apr 2020'!L9+'QLD Apr 2020'!M9),0,IF(($C$5*F15/'QLD Apr 2020'!AR9-'QLD Apr 2020'!L9+'QLD Apr 2020'!M9)&lt;=('QLD Apr 2020'!L9+'QLD Apr 2020'!M9+'QLD Apr 2020'!N9),((($C$5*F15/'QLD Apr 2020'!AR9-('QLD Apr 2020'!L9+'QLD Apr 2020'!M9))*'QLD Apr 2020'!AE9/100))*'QLD Apr 2020'!AR9,('QLD Apr 2020'!N9*'QLD Apr 2020'!AE9/100)*'QLD Apr 2020'!AR9)),0)</f>
        <v>0</v>
      </c>
      <c r="P15" s="106">
        <f>IF(AND('QLD Apr 2020'!N9&gt;0,'QLD Apr 2020'!O9&gt;0),IF($C$5*F15/'QLD Apr 2020'!AR9&lt;('QLD Apr 2020'!L9+'QLD Apr 2020'!M9+'QLD Apr 2020'!N9),0,IF(($C$5*F15/'QLD Apr 2020'!AR9-'QLD Apr 2020'!L9+'QLD Apr 2020'!M9+'QLD Apr 2020'!N9)&lt;=('QLD Apr 2020'!L9+'QLD Apr 2020'!M9+'QLD Apr 2020'!N9+'QLD Apr 2020'!O9),(($C$5*F15/'QLD Apr 2020'!AR9-('QLD Apr 2020'!L9+'QLD Apr 2020'!M9+'QLD Apr 2020'!N9))*'QLD Apr 2020'!AF9/100)*'QLD Apr 2020'!AR9,('QLD Apr 2020'!O9*'QLD Apr 2020'!AF9/100)*'QLD Apr 2020'!AR9)),0)</f>
        <v>0</v>
      </c>
      <c r="Q15" s="106">
        <f>IF(AND('QLD Apr 2020'!P9&gt;0,'QLD Apr 2020'!P9&gt;0),IF($C$5*F15/'QLD Apr 2020'!AR9&lt;('QLD Apr 2020'!L9+'QLD Apr 2020'!M9+'QLD Apr 2020'!N9+'QLD Apr 2020'!O9),0,IF(($C$5*F15/'QLD Apr 2020'!AR9-'QLD Apr 2020'!L9+'QLD Apr 2020'!M9+'QLD Apr 2020'!N9+'QLD Apr 2020'!O9)&lt;=('QLD Apr 2020'!L9+'QLD Apr 2020'!M9+'QLD Apr 2020'!N9+'QLD Apr 2020'!O9+'QLD Apr 2020'!P9),(($C$5*F15/'QLD Apr 2020'!AR9-('QLD Apr 2020'!L9+'QLD Apr 2020'!M9+'QLD Apr 2020'!N9+'QLD Apr 2020'!O9))*'QLD Apr 2020'!AG9/100)*'QLD Apr 2020'!AR9,('QLD Apr 2020'!P9*'QLD Apr 2020'!AG9/100)*'QLD Apr 2020'!AR9)),0)</f>
        <v>0</v>
      </c>
      <c r="R15" s="106">
        <f>IF(AND('QLD Apr 2020'!P9&gt;0,'QLD Apr 2020'!O9&gt;0),IF(($C$5*F15/'QLD Apr 2020'!AR9&lt;SUM('QLD Apr 2020'!L9:P9)),(0),($C$5*F15/'QLD Apr 2020'!AR9-SUM('QLD Apr 2020'!L9:P9))*'QLD Apr 2020'!AB9/100)* 'QLD Apr 2020'!AR9,IF(AND('QLD Apr 2020'!O9&gt;0,'QLD Apr 2020'!P9=""),IF(($C$5*F15/'QLD Apr 2020'!AR9&lt; SUM('QLD Apr 2020'!L9:O9)),(0),($C$5*F15/'QLD Apr 2020'!AR9-SUM('QLD Apr 2020'!L9:O9))*'QLD Apr 2020'!AG9/100)* 'QLD Apr 2020'!AR9,IF(AND('QLD Apr 2020'!N9&gt;0,'QLD Apr 2020'!O9=""),IF(($C$5*F15/'QLD Apr 2020'!AR9&lt; SUM('QLD Apr 2020'!L9:N9)),(0),($C$5*F15/'QLD Apr 2020'!AR9-SUM('QLD Apr 2020'!L9:N9))*'QLD Apr 2020'!AF9/100)* 'QLD Apr 2020'!AR9,IF(AND('QLD Apr 2020'!M9&gt;0,'QLD Apr 2020'!N9=""),IF(($C$5*F15/'QLD Apr 2020'!AR9&lt;'QLD Apr 2020'!M9+'QLD Apr 2020'!L9),(0),(($C$5*F15/'QLD Apr 2020'!AR9-('QLD Apr 2020'!M9+'QLD Apr 2020'!L9))*'QLD Apr 2020'!AE9/100))*'QLD Apr 2020'!AR9,IF(AND('QLD Apr 2020'!L9&gt;0,'QLD Apr 2020'!M9=""&gt;0),IF(($C$5*F15/'QLD Apr 2020'!AR9&lt;'QLD Apr 2020'!L9),(0),($C$5*F15/'QLD Apr 2020'!AR9-'QLD Apr 2020'!L9)*'QLD Apr 2020'!AD9/100)*'QLD Apr 2020'!AR9,0)))))</f>
        <v>0</v>
      </c>
      <c r="S15" s="176">
        <f t="shared" ref="S15" si="20">SUM(G15:R15)</f>
        <v>4056</v>
      </c>
      <c r="T15" s="193">
        <f t="shared" ref="T15" si="21">S15+D15</f>
        <v>4311.5</v>
      </c>
      <c r="U15" s="109">
        <f t="shared" ref="U15" si="22">T15*1.1</f>
        <v>4742.6500000000005</v>
      </c>
      <c r="V15" s="110">
        <f>'QLD Apr 2020'!AT9</f>
        <v>0</v>
      </c>
      <c r="W15" s="110">
        <f>'QLD Apr 2020'!AU9</f>
        <v>15</v>
      </c>
      <c r="X15" s="110">
        <f>'QLD Apr 2020'!AV9</f>
        <v>0</v>
      </c>
      <c r="Y15" s="110">
        <f>'QLD Apr 2020'!AW9</f>
        <v>0</v>
      </c>
      <c r="Z15" s="198" t="str">
        <f t="shared" ref="Z15" si="23">IF(SUM(V15:Y15)=0,"No discount",IF(V15&gt;0,"Guaranteed off bill",IF(W15&gt;0,"Guaranteed off usage",IF(X15&gt;0,"Pay-on-time off bill","Pay-on-time off usage"))))</f>
        <v>Guaranteed off usage</v>
      </c>
      <c r="AA15" s="198" t="str">
        <f t="shared" ref="AA15" si="24">IF(OR(B15="Origin Energy",B15="Red Energy",B15="Powershop"),"Inclusive","Exclusive")</f>
        <v>Exclusive</v>
      </c>
      <c r="AB15" s="193">
        <f t="shared" ref="AB15" si="25">IF(AND(Z15="Guaranteed off bill",AA15="Inclusive"),((T15*1.1)-((T15*1.1)*V15/100))/1.1,IF(AND(Z15="Guaranteed off usage",AA15="Inclusive"),((T15*1.1)-((S15*1.1)*W15/100))/1.1,IF(AND(Z15="Guaranteed off bill",AA15="Exclusive"),T15-(T15*V15/100),IF(AND(Z15="Guaranteed off usage",AA15="Exclusive"),T15-(S15*W15/100),IF(AA15="Inclusive",((T15*1.1))/1.1,T15)))))</f>
        <v>3703.1</v>
      </c>
      <c r="AC15" s="193">
        <f t="shared" ref="AC15" si="26">IF(AND(Z15="Pay-on-time off bill",AA15="Inclusive"),((AB15*1.1)-((AB15*1.1)*X15/100))/1.1,IF(AND(Z15="Pay-on-time off usage",AA15="Inclusive"),((AB15*1.1)-((S15*1.1)*Y15/100))/1.1,IF(AND(Z15="Pay-on-time off bill",AA15="Exclusive"),AB15-(AB15*X15/100),IF(AND(Z15="Pay-on-time off usage",AA15="Exclusive"),AB15-(S15*Y15/100),IF(AA15="Inclusive",((AB15*1.1))/1.1,AB15)))))</f>
        <v>3703.1</v>
      </c>
      <c r="AD15" s="109">
        <f t="shared" ref="AD15" si="27">AB15*1.1</f>
        <v>4073.4100000000003</v>
      </c>
      <c r="AE15" s="109">
        <f t="shared" ref="AE15" si="28">AC15*1.1</f>
        <v>4073.4100000000003</v>
      </c>
      <c r="AF15" s="240">
        <f>'QLD Apr 2020'!BF9</f>
        <v>0</v>
      </c>
      <c r="AG15" s="112" t="str">
        <f>'QLD Apr 2020'!BG9</f>
        <v>n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</row>
    <row r="16" spans="1:148" ht="20" customHeight="1" thickTop="1" thickBot="1" x14ac:dyDescent="0.25">
      <c r="A16" s="181" t="str">
        <f>'QLD Apr 2020'!D10</f>
        <v>Envestra Northern</v>
      </c>
      <c r="B16" s="180" t="str">
        <f>'QLD Apr 2020'!F10</f>
        <v>Origin Energy</v>
      </c>
      <c r="C16" s="212" t="str">
        <f>'QLD Apr 2020'!G10</f>
        <v>Business Flexi</v>
      </c>
      <c r="D16" s="106">
        <f>365*'QLD Apr 2020'!H10/100</f>
        <v>233.56681818181815</v>
      </c>
      <c r="E16" s="189">
        <f>IF('QLD Apr 2020'!AQ10=3,0.5,IF('QLD Apr 2020'!AQ10=2,0.33,0))</f>
        <v>0.5</v>
      </c>
      <c r="F16" s="189">
        <f t="shared" si="3"/>
        <v>0.5</v>
      </c>
      <c r="G16" s="106">
        <f>IF('QLD Apr 2020'!K10="",($C$5*E16/'QLD Apr 2020'!AQ10*'QLD Apr 2020'!W10/100)*'QLD Apr 2020'!AQ10,IF($C$5*E16/'QLD Apr 2020'!AQ10&gt;='QLD Apr 2020'!L10,('QLD Apr 2020'!L10*'QLD Apr 2020'!W10/100)*'QLD Apr 2020'!AQ10,($C$5*E16/'QLD Apr 2020'!AQ10*'QLD Apr 2020'!W10/100)*'QLD Apr 2020'!AQ10))</f>
        <v>1495.6363636363635</v>
      </c>
      <c r="H16" s="106">
        <f>IF(AND('QLD Apr 2020'!L10&gt;0,'QLD Apr 2020'!M10&gt;0),IF($C$5*E16/'QLD Apr 2020'!AQ10&lt;'QLD Apr 2020'!L10,0,IF(($C$5*E16/'QLD Apr 2020'!AQ10-'QLD Apr 2020'!L10)&lt;=('QLD Apr 2020'!M10+'QLD Apr 2020'!L10),((($C$5*E16/'QLD Apr 2020'!AQ10-'QLD Apr 2020'!L10)*'QLD Apr 2020'!X10/100))*'QLD Apr 2020'!AQ10,((('QLD Apr 2020'!M10)*'QLD Apr 2020'!X10/100)*'QLD Apr 2020'!AQ10))),0)</f>
        <v>546.00000000000011</v>
      </c>
      <c r="I16" s="106">
        <f>IF(AND('QLD Apr 2020'!M10&gt;0,'QLD Apr 2020'!N10&gt;0),IF($C$5*E16/'QLD Apr 2020'!AQ10&lt;('QLD Apr 2020'!L10+'QLD Apr 2020'!M10),0,IF(($C$5*E16/'QLD Apr 2020'!AQ10-'QLD Apr 2020'!L10+'QLD Apr 2020'!M10)&lt;=('QLD Apr 2020'!L10+'QLD Apr 2020'!M10+'QLD Apr 2020'!N10),((($C$5*E16/'QLD Apr 2020'!AQ10-('QLD Apr 2020'!L10+'QLD Apr 2020'!M10))*'QLD Apr 2020'!Y10/100))*'QLD Apr 2020'!AQ10,('QLD Apr 2020'!N10*'QLD Apr 2020'!Y10/100)*'QLD Apr 2020'!AQ10)),0)</f>
        <v>0</v>
      </c>
      <c r="J16" s="106">
        <f>IF(AND('QLD Apr 2020'!N10&gt;0,'QLD Apr 2020'!O10&gt;0),IF($C$5*E16/'QLD Apr 2020'!AQ10&lt;('QLD Apr 2020'!L10+'QLD Apr 2020'!M10+'QLD Apr 2020'!N10),0,IF(($C$5*E16/'QLD Apr 2020'!AQ10-'QLD Apr 2020'!L10+'QLD Apr 2020'!M10+'QLD Apr 2020'!N10)&lt;=('QLD Apr 2020'!L10+'QLD Apr 2020'!M10+'QLD Apr 2020'!N10+'QLD Apr 2020'!O10),(($C$5*E16/'QLD Apr 2020'!AQ10-('QLD Apr 2020'!L10+'QLD Apr 2020'!M10+'QLD Apr 2020'!N10))*'QLD Apr 2020'!Z10/100)*'QLD Apr 2020'!AQ10,('QLD Apr 2020'!O10*'QLD Apr 2020'!Z10/100)*'QLD Apr 2020'!AQ10)),0)</f>
        <v>0</v>
      </c>
      <c r="K16" s="106">
        <f>IF(AND('QLD Apr 2020'!O10&gt;0,'QLD Apr 2020'!P10&gt;0),IF($C$5*E16/'QLD Apr 2020'!AQ10&lt;('QLD Apr 2020'!L10+'QLD Apr 2020'!M10+'QLD Apr 2020'!N10+'QLD Apr 2020'!O10),0,IF(($C$5*E16/'QLD Apr 2020'!AQ10-'QLD Apr 2020'!L10+'QLD Apr 2020'!M10+'QLD Apr 2020'!N10+'QLD Apr 2020'!O10)&lt;=('QLD Apr 2020'!L10+'QLD Apr 2020'!M10+'QLD Apr 2020'!N10+'QLD Apr 2020'!O10+'QLD Apr 2020'!P10),(($C$5*E16/'QLD Apr 2020'!AQ10-('QLD Apr 2020'!L10+'QLD Apr 2020'!M10+'QLD Apr 2020'!N10+'QLD Apr 2020'!O10))*'QLD Apr 2020'!AA10/100)*'QLD Apr 2020'!AQ10,('QLD Apr 2020'!P10*'QLD Apr 2020'!AA10/100)*'QLD Apr 2020'!AQ10)),0)</f>
        <v>0</v>
      </c>
      <c r="L16" s="106">
        <f>IF(AND('QLD Apr 2020'!P10&gt;0,'QLD Apr 2020'!O10&gt;0),IF(($C$5*E16/'QLD Apr 2020'!AQ10&lt;SUM('QLD Apr 2020'!L10:P10)),(0),($C$5*E16/'QLD Apr 2020'!AQ10-SUM('QLD Apr 2020'!L10:P10))*'QLD Apr 2020'!AB10/100)* 'QLD Apr 2020'!AQ10,IF(AND('QLD Apr 2020'!O10&gt;0,'QLD Apr 2020'!P10=""),IF(($C$5*E16/'QLD Apr 2020'!AQ10&lt; SUM('QLD Apr 2020'!L10:O10)),(0),($C$5*E16/'QLD Apr 2020'!AQ10-SUM('QLD Apr 2020'!L10:O10))*'QLD Apr 2020'!AA10/100)* 'QLD Apr 2020'!AQ10,IF(AND('QLD Apr 2020'!N10&gt;0,'QLD Apr 2020'!O10=""),IF(($C$5*E16/'QLD Apr 2020'!AQ10&lt; SUM('QLD Apr 2020'!L10:N10)),(0),($C$5*E16/'QLD Apr 2020'!AQ10-SUM('QLD Apr 2020'!L10:N10))*'QLD Apr 2020'!Z10/100)* 'QLD Apr 2020'!AQ10,IF(AND('QLD Apr 2020'!M10&gt;0,'QLD Apr 2020'!N10=""),IF(($C$5*E16/'QLD Apr 2020'!AQ10&lt;'QLD Apr 2020'!M10+'QLD Apr 2020'!L10),(0),(($C$5*E16/'QLD Apr 2020'!AQ10-('QLD Apr 2020'!M10+'QLD Apr 2020'!L10))*'QLD Apr 2020'!Y10/100))*'QLD Apr 2020'!AQ10,IF(AND('QLD Apr 2020'!L10&gt;0,'QLD Apr 2020'!M10=""&gt;0),IF(($C$5*E16/'QLD Apr 2020'!AQ10&lt;'QLD Apr 2020'!L10),(0),($C$5*E16/'QLD Apr 2020'!AQ10-'QLD Apr 2020'!L10)*'QLD Apr 2020'!X10/100)*'QLD Apr 2020'!AQ10,0)))))</f>
        <v>0</v>
      </c>
      <c r="M16" s="106">
        <f>IF('QLD Apr 2020'!K10="",($C$5*F16/'QLD Apr 2020'!AR10*'QLD Apr 2020'!AC10/100)*'QLD Apr 2020'!AR10,IF($C$5*F16/'QLD Apr 2020'!AR10&gt;='QLD Apr 2020'!L10,('QLD Apr 2020'!L10*'QLD Apr 2020'!AC10/100)*'QLD Apr 2020'!AR10,($C$5*F16/'QLD Apr 2020'!AR10*'QLD Apr 2020'!AC10/100)*'QLD Apr 2020'!AR10))</f>
        <v>1495.6363636363635</v>
      </c>
      <c r="N16" s="106">
        <f>IF(AND('QLD Apr 2020'!L10&gt;0,'QLD Apr 2020'!M10&gt;0),IF($C$5*F16/'QLD Apr 2020'!AR10&lt;'QLD Apr 2020'!L10,0,IF(($C$5*F16/'QLD Apr 2020'!AR10-'QLD Apr 2020'!L10)&lt;=('QLD Apr 2020'!M10+'QLD Apr 2020'!L10),((($C$5*F16/'QLD Apr 2020'!AR10-'QLD Apr 2020'!L10)*'QLD Apr 2020'!AD10/100))*'QLD Apr 2020'!AR10,((('QLD Apr 2020'!M10)*'QLD Apr 2020'!AD10/100)*'QLD Apr 2020'!AR10))),0)</f>
        <v>546.00000000000011</v>
      </c>
      <c r="O16" s="106">
        <f>IF(AND('QLD Apr 2020'!M10&gt;0,'QLD Apr 2020'!N10&gt;0),IF($C$5*F16/'QLD Apr 2020'!AR10&lt;('QLD Apr 2020'!L10+'QLD Apr 2020'!M10),0,IF(($C$5*F16/'QLD Apr 2020'!AR10-'QLD Apr 2020'!L10+'QLD Apr 2020'!M10)&lt;=('QLD Apr 2020'!L10+'QLD Apr 2020'!M10+'QLD Apr 2020'!N10),((($C$5*F16/'QLD Apr 2020'!AR10-('QLD Apr 2020'!L10+'QLD Apr 2020'!M10))*'QLD Apr 2020'!AE10/100))*'QLD Apr 2020'!AR10,('QLD Apr 2020'!N10*'QLD Apr 2020'!AE10/100)*'QLD Apr 2020'!AR10)),0)</f>
        <v>0</v>
      </c>
      <c r="P16" s="106">
        <f>IF(AND('QLD Apr 2020'!N10&gt;0,'QLD Apr 2020'!O10&gt;0),IF($C$5*F16/'QLD Apr 2020'!AR10&lt;('QLD Apr 2020'!L10+'QLD Apr 2020'!M10+'QLD Apr 2020'!N10),0,IF(($C$5*F16/'QLD Apr 2020'!AR10-'QLD Apr 2020'!L10+'QLD Apr 2020'!M10+'QLD Apr 2020'!N10)&lt;=('QLD Apr 2020'!L10+'QLD Apr 2020'!M10+'QLD Apr 2020'!N10+'QLD Apr 2020'!O10),(($C$5*F16/'QLD Apr 2020'!AR10-('QLD Apr 2020'!L10+'QLD Apr 2020'!M10+'QLD Apr 2020'!N10))*'QLD Apr 2020'!AF10/100)*'QLD Apr 2020'!AR10,('QLD Apr 2020'!O10*'QLD Apr 2020'!AF10/100)*'QLD Apr 2020'!AR10)),0)</f>
        <v>0</v>
      </c>
      <c r="Q16" s="106">
        <f>IF(AND('QLD Apr 2020'!P10&gt;0,'QLD Apr 2020'!P10&gt;0),IF($C$5*F16/'QLD Apr 2020'!AR10&lt;('QLD Apr 2020'!L10+'QLD Apr 2020'!M10+'QLD Apr 2020'!N10+'QLD Apr 2020'!O10),0,IF(($C$5*F16/'QLD Apr 2020'!AR10-'QLD Apr 2020'!L10+'QLD Apr 2020'!M10+'QLD Apr 2020'!N10+'QLD Apr 2020'!O10)&lt;=('QLD Apr 2020'!L10+'QLD Apr 2020'!M10+'QLD Apr 2020'!N10+'QLD Apr 2020'!O10+'QLD Apr 2020'!P10),(($C$5*F16/'QLD Apr 2020'!AR10-('QLD Apr 2020'!L10+'QLD Apr 2020'!M10+'QLD Apr 2020'!N10+'QLD Apr 2020'!O10))*'QLD Apr 2020'!AG10/100)*'QLD Apr 2020'!AR10,('QLD Apr 2020'!P10*'QLD Apr 2020'!AG10/100)*'QLD Apr 2020'!AR10)),0)</f>
        <v>0</v>
      </c>
      <c r="R16" s="106">
        <f>IF(AND('QLD Apr 2020'!P10&gt;0,'QLD Apr 2020'!O10&gt;0),IF(($C$5*F16/'QLD Apr 2020'!AR10&lt;SUM('QLD Apr 2020'!L10:P10)),(0),($C$5*F16/'QLD Apr 2020'!AR10-SUM('QLD Apr 2020'!L10:P10))*'QLD Apr 2020'!AB10/100)* 'QLD Apr 2020'!AR10,IF(AND('QLD Apr 2020'!O10&gt;0,'QLD Apr 2020'!P10=""),IF(($C$5*F16/'QLD Apr 2020'!AR10&lt; SUM('QLD Apr 2020'!L10:O10)),(0),($C$5*F16/'QLD Apr 2020'!AR10-SUM('QLD Apr 2020'!L10:O10))*'QLD Apr 2020'!AG10/100)* 'QLD Apr 2020'!AR10,IF(AND('QLD Apr 2020'!N10&gt;0,'QLD Apr 2020'!O10=""),IF(($C$5*F16/'QLD Apr 2020'!AR10&lt; SUM('QLD Apr 2020'!L10:N10)),(0),($C$5*F16/'QLD Apr 2020'!AR10-SUM('QLD Apr 2020'!L10:N10))*'QLD Apr 2020'!AF10/100)* 'QLD Apr 2020'!AR10,IF(AND('QLD Apr 2020'!M10&gt;0,'QLD Apr 2020'!N10=""),IF(($C$5*F16/'QLD Apr 2020'!AR10&lt;'QLD Apr 2020'!M10+'QLD Apr 2020'!L10),(0),(($C$5*F16/'QLD Apr 2020'!AR10-('QLD Apr 2020'!M10+'QLD Apr 2020'!L10))*'QLD Apr 2020'!AE10/100))*'QLD Apr 2020'!AR10,IF(AND('QLD Apr 2020'!L10&gt;0,'QLD Apr 2020'!M10=""&gt;0),IF(($C$5*F16/'QLD Apr 2020'!AR10&lt;'QLD Apr 2020'!L10),(0),($C$5*F16/'QLD Apr 2020'!AR10-'QLD Apr 2020'!L10)*'QLD Apr 2020'!AD10/100)*'QLD Apr 2020'!AR10,0)))))</f>
        <v>0</v>
      </c>
      <c r="S16" s="176">
        <f t="shared" si="4"/>
        <v>4083.272727272727</v>
      </c>
      <c r="T16" s="193">
        <f t="shared" si="5"/>
        <v>4316.8395454545453</v>
      </c>
      <c r="U16" s="109">
        <f t="shared" si="6"/>
        <v>4748.5235000000002</v>
      </c>
      <c r="V16" s="110">
        <f>'QLD Apr 2020'!AT10</f>
        <v>0</v>
      </c>
      <c r="W16" s="110">
        <f>'QLD Apr 2020'!AU10</f>
        <v>8</v>
      </c>
      <c r="X16" s="110">
        <f>'QLD Apr 2020'!AV10</f>
        <v>0</v>
      </c>
      <c r="Y16" s="110">
        <f>'QLD Apr 2020'!AW10</f>
        <v>0</v>
      </c>
      <c r="Z16" s="198" t="str">
        <f t="shared" si="7"/>
        <v>Guaranteed off usage</v>
      </c>
      <c r="AA16" s="198" t="str">
        <f t="shared" si="8"/>
        <v>Inclusive</v>
      </c>
      <c r="AB16" s="193">
        <f t="shared" si="0"/>
        <v>3990.1777272727268</v>
      </c>
      <c r="AC16" s="193">
        <f t="shared" si="1"/>
        <v>3990.1777272727268</v>
      </c>
      <c r="AD16" s="109">
        <f t="shared" si="2"/>
        <v>4389.1954999999998</v>
      </c>
      <c r="AE16" s="109">
        <f t="shared" si="2"/>
        <v>4389.1954999999998</v>
      </c>
      <c r="AF16" s="240">
        <f>'QLD Apr 2020'!BF10</f>
        <v>12</v>
      </c>
      <c r="AG16" s="112" t="str">
        <f>'QLD Apr 2020'!BG10</f>
        <v>y</v>
      </c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</row>
    <row r="17" spans="1:148" ht="20" customHeight="1" thickTop="1" x14ac:dyDescent="0.2">
      <c r="A17" s="321" t="str">
        <f>'QLD Apr 2020'!D11</f>
        <v>Envestra Wide Bay</v>
      </c>
      <c r="B17" s="179" t="str">
        <f>'QLD Apr 2020'!F11</f>
        <v>AGL</v>
      </c>
      <c r="C17" s="211" t="str">
        <f>'QLD Apr 2020'!G11</f>
        <v>Business Essential Saver</v>
      </c>
      <c r="D17" s="98">
        <f>365*'QLD Apr 2020'!H11/100</f>
        <v>236.61954545454543</v>
      </c>
      <c r="E17" s="188">
        <f>IF('QLD Apr 2020'!AQ11=3,0.5,IF('QLD Apr 2020'!AQ11=2,0.33,0))</f>
        <v>0.5</v>
      </c>
      <c r="F17" s="188">
        <f t="shared" si="3"/>
        <v>0.5</v>
      </c>
      <c r="G17" s="98">
        <f>IF('QLD Apr 2020'!K11="",($C$5*E17/'QLD Apr 2020'!AQ11*'QLD Apr 2020'!W11/100)*'QLD Apr 2020'!AQ11,IF($C$5*E17/'QLD Apr 2020'!AQ11&gt;='QLD Apr 2020'!L11,('QLD Apr 2020'!L11*'QLD Apr 2020'!W11/100)*'QLD Apr 2020'!AQ11,($C$5*E17/'QLD Apr 2020'!AQ11*'QLD Apr 2020'!W11/100)*'QLD Apr 2020'!AQ11))</f>
        <v>1645.4545454545455</v>
      </c>
      <c r="H17" s="98">
        <f>IF(AND('QLD Apr 2020'!L11&gt;0,'QLD Apr 2020'!M11&gt;0),IF($C$5*E17/'QLD Apr 2020'!AQ11&lt;'QLD Apr 2020'!L11,0,IF(($C$5*E17/'QLD Apr 2020'!AQ11-'QLD Apr 2020'!L11)&lt;=('QLD Apr 2020'!M11+'QLD Apr 2020'!L11),((($C$5*E17/'QLD Apr 2020'!AQ11-'QLD Apr 2020'!L11)*'QLD Apr 2020'!X11/100))*'QLD Apr 2020'!AQ11,((('QLD Apr 2020'!M11)*'QLD Apr 2020'!X11/100)*'QLD Apr 2020'!AQ11))),0)</f>
        <v>0</v>
      </c>
      <c r="I17" s="98">
        <f>IF(AND('QLD Apr 2020'!M11&gt;0,'QLD Apr 2020'!N11&gt;0),IF($C$5*E17/'QLD Apr 2020'!AQ11&lt;('QLD Apr 2020'!L11+'QLD Apr 2020'!M11),0,IF(($C$5*E17/'QLD Apr 2020'!AQ11-'QLD Apr 2020'!L11+'QLD Apr 2020'!M11)&lt;=('QLD Apr 2020'!L11+'QLD Apr 2020'!M11+'QLD Apr 2020'!N11),((($C$5*E17/'QLD Apr 2020'!AQ11-('QLD Apr 2020'!L11+'QLD Apr 2020'!M11))*'QLD Apr 2020'!Y11/100))*'QLD Apr 2020'!AQ11,('QLD Apr 2020'!N11*'QLD Apr 2020'!Y11/100)*'QLD Apr 2020'!AQ11)),0)</f>
        <v>0</v>
      </c>
      <c r="J17" s="98">
        <f>IF(AND('QLD Apr 2020'!N11&gt;0,'QLD Apr 2020'!O11&gt;0),IF($C$5*E17/'QLD Apr 2020'!AQ11&lt;('QLD Apr 2020'!L11+'QLD Apr 2020'!M11+'QLD Apr 2020'!N11),0,IF(($C$5*E17/'QLD Apr 2020'!AQ11-'QLD Apr 2020'!L11+'QLD Apr 2020'!M11+'QLD Apr 2020'!N11)&lt;=('QLD Apr 2020'!L11+'QLD Apr 2020'!M11+'QLD Apr 2020'!N11+'QLD Apr 2020'!O11),(($C$5*E17/'QLD Apr 2020'!AQ11-('QLD Apr 2020'!L11+'QLD Apr 2020'!M11+'QLD Apr 2020'!N11))*'QLD Apr 2020'!Z11/100)*'QLD Apr 2020'!AQ11,('QLD Apr 2020'!O11*'QLD Apr 2020'!Z11/100)*'QLD Apr 2020'!AQ11)),0)</f>
        <v>0</v>
      </c>
      <c r="K17" s="98">
        <f>IF(AND('QLD Apr 2020'!O11&gt;0,'QLD Apr 2020'!P11&gt;0),IF($C$5*E17/'QLD Apr 2020'!AQ11&lt;('QLD Apr 2020'!L11+'QLD Apr 2020'!M11+'QLD Apr 2020'!N11+'QLD Apr 2020'!O11),0,IF(($C$5*E17/'QLD Apr 2020'!AQ11-'QLD Apr 2020'!L11+'QLD Apr 2020'!M11+'QLD Apr 2020'!N11+'QLD Apr 2020'!O11)&lt;=('QLD Apr 2020'!L11+'QLD Apr 2020'!M11+'QLD Apr 2020'!N11+'QLD Apr 2020'!O11+'QLD Apr 2020'!P11),(($C$5*E17/'QLD Apr 2020'!AQ11-('QLD Apr 2020'!L11+'QLD Apr 2020'!M11+'QLD Apr 2020'!N11+'QLD Apr 2020'!O11))*'QLD Apr 2020'!AA11/100)*'QLD Apr 2020'!AQ11,('QLD Apr 2020'!P11*'QLD Apr 2020'!AA11/100)*'QLD Apr 2020'!AQ11)),0)</f>
        <v>0</v>
      </c>
      <c r="L17" s="98">
        <f>IF(AND('QLD Apr 2020'!P11&gt;0,'QLD Apr 2020'!O11&gt;0),IF(($C$5*E17/'QLD Apr 2020'!AQ11&lt;SUM('QLD Apr 2020'!L11:P11)),(0),($C$5*E17/'QLD Apr 2020'!AQ11-SUM('QLD Apr 2020'!L11:P11))*'QLD Apr 2020'!AB11/100)* 'QLD Apr 2020'!AQ11,IF(AND('QLD Apr 2020'!O11&gt;0,'QLD Apr 2020'!P11=""),IF(($C$5*E17/'QLD Apr 2020'!AQ11&lt; SUM('QLD Apr 2020'!L11:O11)),(0),($C$5*E17/'QLD Apr 2020'!AQ11-SUM('QLD Apr 2020'!L11:O11))*'QLD Apr 2020'!AA11/100)* 'QLD Apr 2020'!AQ11,IF(AND('QLD Apr 2020'!N11&gt;0,'QLD Apr 2020'!O11=""),IF(($C$5*E17/'QLD Apr 2020'!AQ11&lt; SUM('QLD Apr 2020'!L11:N11)),(0),($C$5*E17/'QLD Apr 2020'!AQ11-SUM('QLD Apr 2020'!L11:N11))*'QLD Apr 2020'!Z11/100)* 'QLD Apr 2020'!AQ11,IF(AND('QLD Apr 2020'!M11&gt;0,'QLD Apr 2020'!N11=""),IF(($C$5*E17/'QLD Apr 2020'!AQ11&lt;'QLD Apr 2020'!M11+'QLD Apr 2020'!L11),(0),(($C$5*E17/'QLD Apr 2020'!AQ11-('QLD Apr 2020'!M11+'QLD Apr 2020'!L11))*'QLD Apr 2020'!Y11/100))*'QLD Apr 2020'!AQ11,IF(AND('QLD Apr 2020'!L11&gt;0,'QLD Apr 2020'!M11=""&gt;0),IF(($C$5*E17/'QLD Apr 2020'!AQ11&lt;'QLD Apr 2020'!L11),(0),($C$5*E17/'QLD Apr 2020'!AQ11-'QLD Apr 2020'!L11)*'QLD Apr 2020'!X11/100)*'QLD Apr 2020'!AQ11,0)))))</f>
        <v>0</v>
      </c>
      <c r="M17" s="98">
        <f>IF('QLD Apr 2020'!K11="",($C$5*F17/'QLD Apr 2020'!AR11*'QLD Apr 2020'!AC11/100)*'QLD Apr 2020'!AR11,IF($C$5*F17/'QLD Apr 2020'!AR11&gt;='QLD Apr 2020'!L11,('QLD Apr 2020'!L11*'QLD Apr 2020'!AC11/100)*'QLD Apr 2020'!AR11,($C$5*F17/'QLD Apr 2020'!AR11*'QLD Apr 2020'!AC11/100)*'QLD Apr 2020'!AR11))</f>
        <v>1645.4545454545455</v>
      </c>
      <c r="N17" s="98">
        <f>IF(AND('QLD Apr 2020'!L11&gt;0,'QLD Apr 2020'!M11&gt;0),IF($C$5*F17/'QLD Apr 2020'!AR11&lt;'QLD Apr 2020'!L11,0,IF(($C$5*F17/'QLD Apr 2020'!AR11-'QLD Apr 2020'!L11)&lt;=('QLD Apr 2020'!M11+'QLD Apr 2020'!L11),((($C$5*F17/'QLD Apr 2020'!AR11-'QLD Apr 2020'!L11)*'QLD Apr 2020'!AD11/100))*'QLD Apr 2020'!AR11,((('QLD Apr 2020'!M11)*'QLD Apr 2020'!AD11/100)*'QLD Apr 2020'!AR11))),0)</f>
        <v>0</v>
      </c>
      <c r="O17" s="98">
        <f>IF(AND('QLD Apr 2020'!M11&gt;0,'QLD Apr 2020'!N11&gt;0),IF($C$5*F17/'QLD Apr 2020'!AR11&lt;('QLD Apr 2020'!L11+'QLD Apr 2020'!M11),0,IF(($C$5*F17/'QLD Apr 2020'!AR11-'QLD Apr 2020'!L11+'QLD Apr 2020'!M11)&lt;=('QLD Apr 2020'!L11+'QLD Apr 2020'!M11+'QLD Apr 2020'!N11),((($C$5*F17/'QLD Apr 2020'!AR11-('QLD Apr 2020'!L11+'QLD Apr 2020'!M11))*'QLD Apr 2020'!AE11/100))*'QLD Apr 2020'!AR11,('QLD Apr 2020'!N11*'QLD Apr 2020'!AE11/100)*'QLD Apr 2020'!AR11)),0)</f>
        <v>0</v>
      </c>
      <c r="P17" s="98">
        <f>IF(AND('QLD Apr 2020'!N11&gt;0,'QLD Apr 2020'!O11&gt;0),IF($C$5*F17/'QLD Apr 2020'!AR11&lt;('QLD Apr 2020'!L11+'QLD Apr 2020'!M11+'QLD Apr 2020'!N11),0,IF(($C$5*F17/'QLD Apr 2020'!AR11-'QLD Apr 2020'!L11+'QLD Apr 2020'!M11+'QLD Apr 2020'!N11)&lt;=('QLD Apr 2020'!L11+'QLD Apr 2020'!M11+'QLD Apr 2020'!N11+'QLD Apr 2020'!O11),(($C$5*F17/'QLD Apr 2020'!AR11-('QLD Apr 2020'!L11+'QLD Apr 2020'!M11+'QLD Apr 2020'!N11))*'QLD Apr 2020'!AF11/100)*'QLD Apr 2020'!AR11,('QLD Apr 2020'!O11*'QLD Apr 2020'!AF11/100)*'QLD Apr 2020'!AR11)),0)</f>
        <v>0</v>
      </c>
      <c r="Q17" s="98">
        <f>IF(AND('QLD Apr 2020'!P11&gt;0,'QLD Apr 2020'!P11&gt;0),IF($C$5*F17/'QLD Apr 2020'!AR11&lt;('QLD Apr 2020'!L11+'QLD Apr 2020'!M11+'QLD Apr 2020'!N11+'QLD Apr 2020'!O11),0,IF(($C$5*F17/'QLD Apr 2020'!AR11-'QLD Apr 2020'!L11+'QLD Apr 2020'!M11+'QLD Apr 2020'!N11+'QLD Apr 2020'!O11)&lt;=('QLD Apr 2020'!L11+'QLD Apr 2020'!M11+'QLD Apr 2020'!N11+'QLD Apr 2020'!O11+'QLD Apr 2020'!P11),(($C$5*F17/'QLD Apr 2020'!AR11-('QLD Apr 2020'!L11+'QLD Apr 2020'!M11+'QLD Apr 2020'!N11+'QLD Apr 2020'!O11))*'QLD Apr 2020'!AG11/100)*'QLD Apr 2020'!AR11,('QLD Apr 2020'!P11*'QLD Apr 2020'!AG11/100)*'QLD Apr 2020'!AR11)),0)</f>
        <v>0</v>
      </c>
      <c r="R17" s="98">
        <f>IF(AND('QLD Apr 2020'!P11&gt;0,'QLD Apr 2020'!O11&gt;0),IF(($C$5*F17/'QLD Apr 2020'!AR11&lt;SUM('QLD Apr 2020'!L11:P11)),(0),($C$5*F17/'QLD Apr 2020'!AR11-SUM('QLD Apr 2020'!L11:P11))*'QLD Apr 2020'!AB11/100)* 'QLD Apr 2020'!AR11,IF(AND('QLD Apr 2020'!O11&gt;0,'QLD Apr 2020'!P11=""),IF(($C$5*F17/'QLD Apr 2020'!AR11&lt; SUM('QLD Apr 2020'!L11:O11)),(0),($C$5*F17/'QLD Apr 2020'!AR11-SUM('QLD Apr 2020'!L11:O11))*'QLD Apr 2020'!AG11/100)* 'QLD Apr 2020'!AR11,IF(AND('QLD Apr 2020'!N11&gt;0,'QLD Apr 2020'!O11=""),IF(($C$5*F17/'QLD Apr 2020'!AR11&lt; SUM('QLD Apr 2020'!L11:N11)),(0),($C$5*F17/'QLD Apr 2020'!AR11-SUM('QLD Apr 2020'!L11:N11))*'QLD Apr 2020'!AF11/100)* 'QLD Apr 2020'!AR11,IF(AND('QLD Apr 2020'!M11&gt;0,'QLD Apr 2020'!N11=""),IF(($C$5*F17/'QLD Apr 2020'!AR11&lt;'QLD Apr 2020'!M11+'QLD Apr 2020'!L11),(0),(($C$5*F17/'QLD Apr 2020'!AR11-('QLD Apr 2020'!M11+'QLD Apr 2020'!L11))*'QLD Apr 2020'!AE11/100))*'QLD Apr 2020'!AR11,IF(AND('QLD Apr 2020'!L11&gt;0,'QLD Apr 2020'!M11=""&gt;0),IF(($C$5*F17/'QLD Apr 2020'!AR11&lt;'QLD Apr 2020'!L11),(0),($C$5*F17/'QLD Apr 2020'!AR11-'QLD Apr 2020'!L11)*'QLD Apr 2020'!AD11/100)*'QLD Apr 2020'!AR11,0)))))</f>
        <v>0</v>
      </c>
      <c r="S17" s="175">
        <f t="shared" si="4"/>
        <v>3290.909090909091</v>
      </c>
      <c r="T17" s="192">
        <f t="shared" si="5"/>
        <v>3527.5286363636365</v>
      </c>
      <c r="U17" s="101">
        <f t="shared" si="6"/>
        <v>3880.2815000000005</v>
      </c>
      <c r="V17" s="102">
        <f>'QLD Apr 2020'!AT11</f>
        <v>0</v>
      </c>
      <c r="W17" s="102">
        <f>'QLD Apr 2020'!AU11</f>
        <v>0</v>
      </c>
      <c r="X17" s="102">
        <f>'QLD Apr 2020'!AV11</f>
        <v>0</v>
      </c>
      <c r="Y17" s="102">
        <f>'QLD Apr 2020'!AW11</f>
        <v>0</v>
      </c>
      <c r="Z17" s="197" t="str">
        <f t="shared" si="7"/>
        <v>No discount</v>
      </c>
      <c r="AA17" s="197" t="str">
        <f t="shared" si="8"/>
        <v>Exclusive</v>
      </c>
      <c r="AB17" s="192">
        <f t="shared" si="0"/>
        <v>3527.5286363636365</v>
      </c>
      <c r="AC17" s="192">
        <f t="shared" si="1"/>
        <v>3527.5286363636365</v>
      </c>
      <c r="AD17" s="101">
        <f t="shared" si="2"/>
        <v>3880.2815000000005</v>
      </c>
      <c r="AE17" s="101">
        <f t="shared" si="2"/>
        <v>3880.2815000000005</v>
      </c>
      <c r="AF17" s="239">
        <f>'QLD Apr 2020'!BF11</f>
        <v>0</v>
      </c>
      <c r="AG17" s="104" t="str">
        <f>'QLD Apr 2020'!BG11</f>
        <v>n</v>
      </c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</row>
    <row r="18" spans="1:148" ht="20" customHeight="1" x14ac:dyDescent="0.2">
      <c r="A18" s="319"/>
      <c r="B18" s="179" t="str">
        <f>'QLD Apr 2020'!F12</f>
        <v>Origin Energy</v>
      </c>
      <c r="C18" s="211" t="str">
        <f>'QLD Apr 2020'!G12</f>
        <v>Business Flexi</v>
      </c>
      <c r="D18" s="98">
        <f>365*'QLD Apr 2020'!H12/100</f>
        <v>239.43999999999997</v>
      </c>
      <c r="E18" s="188">
        <f>IF('QLD Apr 2020'!AQ12=3,0.5,IF('QLD Apr 2020'!AQ12=2,0.33,0))</f>
        <v>0.5</v>
      </c>
      <c r="F18" s="188">
        <f t="shared" si="3"/>
        <v>0.5</v>
      </c>
      <c r="G18" s="98">
        <f>IF('QLD Apr 2020'!K12="",($C$5*E18/'QLD Apr 2020'!AQ12*'QLD Apr 2020'!W12/100)*'QLD Apr 2020'!AQ12,IF($C$5*E18/'QLD Apr 2020'!AQ12&gt;='QLD Apr 2020'!L12,('QLD Apr 2020'!L12*'QLD Apr 2020'!W12/100)*'QLD Apr 2020'!AQ12,($C$5*E18/'QLD Apr 2020'!AQ12*'QLD Apr 2020'!W12/100)*'QLD Apr 2020'!AQ12))</f>
        <v>1420.363636363636</v>
      </c>
      <c r="H18" s="98">
        <f>IF(AND('QLD Apr 2020'!L12&gt;0,'QLD Apr 2020'!M12&gt;0),IF($C$5*E18/'QLD Apr 2020'!AQ12&lt;'QLD Apr 2020'!L12,0,IF(($C$5*E18/'QLD Apr 2020'!AQ12-'QLD Apr 2020'!L12)&lt;=('QLD Apr 2020'!M12+'QLD Apr 2020'!L12),((($C$5*E18/'QLD Apr 2020'!AQ12-'QLD Apr 2020'!L12)*'QLD Apr 2020'!X12/100))*'QLD Apr 2020'!AQ12,((('QLD Apr 2020'!M12)*'QLD Apr 2020'!X12/100)*'QLD Apr 2020'!AQ12))),0)</f>
        <v>509.09090909090912</v>
      </c>
      <c r="I18" s="98">
        <f>IF(AND('QLD Apr 2020'!M12&gt;0,'QLD Apr 2020'!N12&gt;0),IF($C$5*E18/'QLD Apr 2020'!AQ12&lt;('QLD Apr 2020'!L12+'QLD Apr 2020'!M12),0,IF(($C$5*E18/'QLD Apr 2020'!AQ12-'QLD Apr 2020'!L12+'QLD Apr 2020'!M12)&lt;=('QLD Apr 2020'!L12+'QLD Apr 2020'!M12+'QLD Apr 2020'!N12),((($C$5*E18/'QLD Apr 2020'!AQ12-('QLD Apr 2020'!L12+'QLD Apr 2020'!M12))*'QLD Apr 2020'!Y12/100))*'QLD Apr 2020'!AQ12,('QLD Apr 2020'!N12*'QLD Apr 2020'!Y12/100)*'QLD Apr 2020'!AQ12)),0)</f>
        <v>0</v>
      </c>
      <c r="J18" s="98">
        <f>IF(AND('QLD Apr 2020'!N12&gt;0,'QLD Apr 2020'!O12&gt;0),IF($C$5*E18/'QLD Apr 2020'!AQ12&lt;('QLD Apr 2020'!L12+'QLD Apr 2020'!M12+'QLD Apr 2020'!N12),0,IF(($C$5*E18/'QLD Apr 2020'!AQ12-'QLD Apr 2020'!L12+'QLD Apr 2020'!M12+'QLD Apr 2020'!N12)&lt;=('QLD Apr 2020'!L12+'QLD Apr 2020'!M12+'QLD Apr 2020'!N12+'QLD Apr 2020'!O12),(($C$5*E18/'QLD Apr 2020'!AQ12-('QLD Apr 2020'!L12+'QLD Apr 2020'!M12+'QLD Apr 2020'!N12))*'QLD Apr 2020'!Z12/100)*'QLD Apr 2020'!AQ12,('QLD Apr 2020'!O12*'QLD Apr 2020'!Z12/100)*'QLD Apr 2020'!AQ12)),0)</f>
        <v>0</v>
      </c>
      <c r="K18" s="98">
        <f>IF(AND('QLD Apr 2020'!O12&gt;0,'QLD Apr 2020'!P12&gt;0),IF($C$5*E18/'QLD Apr 2020'!AQ12&lt;('QLD Apr 2020'!L12+'QLD Apr 2020'!M12+'QLD Apr 2020'!N12+'QLD Apr 2020'!O12),0,IF(($C$5*E18/'QLD Apr 2020'!AQ12-'QLD Apr 2020'!L12+'QLD Apr 2020'!M12+'QLD Apr 2020'!N12+'QLD Apr 2020'!O12)&lt;=('QLD Apr 2020'!L12+'QLD Apr 2020'!M12+'QLD Apr 2020'!N12+'QLD Apr 2020'!O12+'QLD Apr 2020'!P12),(($C$5*E18/'QLD Apr 2020'!AQ12-('QLD Apr 2020'!L12+'QLD Apr 2020'!M12+'QLD Apr 2020'!N12+'QLD Apr 2020'!O12))*'QLD Apr 2020'!AA12/100)*'QLD Apr 2020'!AQ12,('QLD Apr 2020'!P12*'QLD Apr 2020'!AA12/100)*'QLD Apr 2020'!AQ12)),0)</f>
        <v>0</v>
      </c>
      <c r="L18" s="98">
        <f>IF(AND('QLD Apr 2020'!P12&gt;0,'QLD Apr 2020'!O12&gt;0),IF(($C$5*E18/'QLD Apr 2020'!AQ12&lt;SUM('QLD Apr 2020'!L12:P12)),(0),($C$5*E18/'QLD Apr 2020'!AQ12-SUM('QLD Apr 2020'!L12:P12))*'QLD Apr 2020'!AB12/100)* 'QLD Apr 2020'!AQ12,IF(AND('QLD Apr 2020'!O12&gt;0,'QLD Apr 2020'!P12=""),IF(($C$5*E18/'QLD Apr 2020'!AQ12&lt; SUM('QLD Apr 2020'!L12:O12)),(0),($C$5*E18/'QLD Apr 2020'!AQ12-SUM('QLD Apr 2020'!L12:O12))*'QLD Apr 2020'!AA12/100)* 'QLD Apr 2020'!AQ12,IF(AND('QLD Apr 2020'!N12&gt;0,'QLD Apr 2020'!O12=""),IF(($C$5*E18/'QLD Apr 2020'!AQ12&lt; SUM('QLD Apr 2020'!L12:N12)),(0),($C$5*E18/'QLD Apr 2020'!AQ12-SUM('QLD Apr 2020'!L12:N12))*'QLD Apr 2020'!Z12/100)* 'QLD Apr 2020'!AQ12,IF(AND('QLD Apr 2020'!M12&gt;0,'QLD Apr 2020'!N12=""),IF(($C$5*E18/'QLD Apr 2020'!AQ12&lt;'QLD Apr 2020'!M12+'QLD Apr 2020'!L12),(0),(($C$5*E18/'QLD Apr 2020'!AQ12-('QLD Apr 2020'!M12+'QLD Apr 2020'!L12))*'QLD Apr 2020'!Y12/100))*'QLD Apr 2020'!AQ12,IF(AND('QLD Apr 2020'!L12&gt;0,'QLD Apr 2020'!M12=""&gt;0),IF(($C$5*E18/'QLD Apr 2020'!AQ12&lt;'QLD Apr 2020'!L12),(0),($C$5*E18/'QLD Apr 2020'!AQ12-'QLD Apr 2020'!L12)*'QLD Apr 2020'!X12/100)*'QLD Apr 2020'!AQ12,0)))))</f>
        <v>0</v>
      </c>
      <c r="M18" s="98">
        <f>IF('QLD Apr 2020'!K12="",($C$5*F18/'QLD Apr 2020'!AR12*'QLD Apr 2020'!AC12/100)*'QLD Apr 2020'!AR12,IF($C$5*F18/'QLD Apr 2020'!AR12&gt;='QLD Apr 2020'!L12,('QLD Apr 2020'!L12*'QLD Apr 2020'!AC12/100)*'QLD Apr 2020'!AR12,($C$5*F18/'QLD Apr 2020'!AR12*'QLD Apr 2020'!AC12/100)*'QLD Apr 2020'!AR12))</f>
        <v>1420.363636363636</v>
      </c>
      <c r="N18" s="98">
        <f>IF(AND('QLD Apr 2020'!L12&gt;0,'QLD Apr 2020'!M12&gt;0),IF($C$5*F18/'QLD Apr 2020'!AR12&lt;'QLD Apr 2020'!L12,0,IF(($C$5*F18/'QLD Apr 2020'!AR12-'QLD Apr 2020'!L12)&lt;=('QLD Apr 2020'!M12+'QLD Apr 2020'!L12),((($C$5*F18/'QLD Apr 2020'!AR12-'QLD Apr 2020'!L12)*'QLD Apr 2020'!AD12/100))*'QLD Apr 2020'!AR12,((('QLD Apr 2020'!M12)*'QLD Apr 2020'!AD12/100)*'QLD Apr 2020'!AR12))),0)</f>
        <v>509.09090909090912</v>
      </c>
      <c r="O18" s="98">
        <f>IF(AND('QLD Apr 2020'!M12&gt;0,'QLD Apr 2020'!N12&gt;0),IF($C$5*F18/'QLD Apr 2020'!AR12&lt;('QLD Apr 2020'!L12+'QLD Apr 2020'!M12),0,IF(($C$5*F18/'QLD Apr 2020'!AR12-'QLD Apr 2020'!L12+'QLD Apr 2020'!M12)&lt;=('QLD Apr 2020'!L12+'QLD Apr 2020'!M12+'QLD Apr 2020'!N12),((($C$5*F18/'QLD Apr 2020'!AR12-('QLD Apr 2020'!L12+'QLD Apr 2020'!M12))*'QLD Apr 2020'!AE12/100))*'QLD Apr 2020'!AR12,('QLD Apr 2020'!N12*'QLD Apr 2020'!AE12/100)*'QLD Apr 2020'!AR12)),0)</f>
        <v>0</v>
      </c>
      <c r="P18" s="98">
        <f>IF(AND('QLD Apr 2020'!N12&gt;0,'QLD Apr 2020'!O12&gt;0),IF($C$5*F18/'QLD Apr 2020'!AR12&lt;('QLD Apr 2020'!L12+'QLD Apr 2020'!M12+'QLD Apr 2020'!N12),0,IF(($C$5*F18/'QLD Apr 2020'!AR12-'QLD Apr 2020'!L12+'QLD Apr 2020'!M12+'QLD Apr 2020'!N12)&lt;=('QLD Apr 2020'!L12+'QLD Apr 2020'!M12+'QLD Apr 2020'!N12+'QLD Apr 2020'!O12),(($C$5*F18/'QLD Apr 2020'!AR12-('QLD Apr 2020'!L12+'QLD Apr 2020'!M12+'QLD Apr 2020'!N12))*'QLD Apr 2020'!AF12/100)*'QLD Apr 2020'!AR12,('QLD Apr 2020'!O12*'QLD Apr 2020'!AF12/100)*'QLD Apr 2020'!AR12)),0)</f>
        <v>0</v>
      </c>
      <c r="Q18" s="98">
        <f>IF(AND('QLD Apr 2020'!P12&gt;0,'QLD Apr 2020'!P12&gt;0),IF($C$5*F18/'QLD Apr 2020'!AR12&lt;('QLD Apr 2020'!L12+'QLD Apr 2020'!M12+'QLD Apr 2020'!N12+'QLD Apr 2020'!O12),0,IF(($C$5*F18/'QLD Apr 2020'!AR12-'QLD Apr 2020'!L12+'QLD Apr 2020'!M12+'QLD Apr 2020'!N12+'QLD Apr 2020'!O12)&lt;=('QLD Apr 2020'!L12+'QLD Apr 2020'!M12+'QLD Apr 2020'!N12+'QLD Apr 2020'!O12+'QLD Apr 2020'!P12),(($C$5*F18/'QLD Apr 2020'!AR12-('QLD Apr 2020'!L12+'QLD Apr 2020'!M12+'QLD Apr 2020'!N12+'QLD Apr 2020'!O12))*'QLD Apr 2020'!AG12/100)*'QLD Apr 2020'!AR12,('QLD Apr 2020'!P12*'QLD Apr 2020'!AG12/100)*'QLD Apr 2020'!AR12)),0)</f>
        <v>0</v>
      </c>
      <c r="R18" s="98">
        <f>IF(AND('QLD Apr 2020'!P12&gt;0,'QLD Apr 2020'!O12&gt;0),IF(($C$5*F18/'QLD Apr 2020'!AR12&lt;SUM('QLD Apr 2020'!L12:P12)),(0),($C$5*F18/'QLD Apr 2020'!AR12-SUM('QLD Apr 2020'!L12:P12))*'QLD Apr 2020'!AB12/100)* 'QLD Apr 2020'!AR12,IF(AND('QLD Apr 2020'!O12&gt;0,'QLD Apr 2020'!P12=""),IF(($C$5*F18/'QLD Apr 2020'!AR12&lt; SUM('QLD Apr 2020'!L12:O12)),(0),($C$5*F18/'QLD Apr 2020'!AR12-SUM('QLD Apr 2020'!L12:O12))*'QLD Apr 2020'!AG12/100)* 'QLD Apr 2020'!AR12,IF(AND('QLD Apr 2020'!N12&gt;0,'QLD Apr 2020'!O12=""),IF(($C$5*F18/'QLD Apr 2020'!AR12&lt; SUM('QLD Apr 2020'!L12:N12)),(0),($C$5*F18/'QLD Apr 2020'!AR12-SUM('QLD Apr 2020'!L12:N12))*'QLD Apr 2020'!AF12/100)* 'QLD Apr 2020'!AR12,IF(AND('QLD Apr 2020'!M12&gt;0,'QLD Apr 2020'!N12=""),IF(($C$5*F18/'QLD Apr 2020'!AR12&lt;'QLD Apr 2020'!M12+'QLD Apr 2020'!L12),(0),(($C$5*F18/'QLD Apr 2020'!AR12-('QLD Apr 2020'!M12+'QLD Apr 2020'!L12))*'QLD Apr 2020'!AE12/100))*'QLD Apr 2020'!AR12,IF(AND('QLD Apr 2020'!L12&gt;0,'QLD Apr 2020'!M12=""&gt;0),IF(($C$5*F18/'QLD Apr 2020'!AR12&lt;'QLD Apr 2020'!L12),(0),($C$5*F18/'QLD Apr 2020'!AR12-'QLD Apr 2020'!L12)*'QLD Apr 2020'!AD12/100)*'QLD Apr 2020'!AR12,0)))))</f>
        <v>0</v>
      </c>
      <c r="S18" s="175">
        <f t="shared" si="4"/>
        <v>3858.9090909090901</v>
      </c>
      <c r="T18" s="192">
        <f t="shared" si="5"/>
        <v>4098.3490909090897</v>
      </c>
      <c r="U18" s="101">
        <f t="shared" si="6"/>
        <v>4508.1839999999993</v>
      </c>
      <c r="V18" s="102">
        <f>'QLD Apr 2020'!AT12</f>
        <v>0</v>
      </c>
      <c r="W18" s="102">
        <f>'QLD Apr 2020'!AU12</f>
        <v>8</v>
      </c>
      <c r="X18" s="102">
        <f>'QLD Apr 2020'!AV12</f>
        <v>0</v>
      </c>
      <c r="Y18" s="102">
        <f>'QLD Apr 2020'!AW12</f>
        <v>0</v>
      </c>
      <c r="Z18" s="197" t="str">
        <f t="shared" si="7"/>
        <v>Guaranteed off usage</v>
      </c>
      <c r="AA18" s="197" t="str">
        <f t="shared" si="8"/>
        <v>Inclusive</v>
      </c>
      <c r="AB18" s="192">
        <f t="shared" si="0"/>
        <v>3789.6363636363631</v>
      </c>
      <c r="AC18" s="192">
        <f t="shared" si="1"/>
        <v>3789.6363636363631</v>
      </c>
      <c r="AD18" s="101">
        <f t="shared" si="2"/>
        <v>4168.5999999999995</v>
      </c>
      <c r="AE18" s="101">
        <f t="shared" si="2"/>
        <v>4168.5999999999995</v>
      </c>
      <c r="AF18" s="239">
        <f>'QLD Apr 2020'!BF12</f>
        <v>12</v>
      </c>
      <c r="AG18" s="104" t="str">
        <f>'QLD Apr 2020'!BG12</f>
        <v>y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</row>
    <row r="19" spans="1:148" ht="20" customHeight="1" thickBot="1" x14ac:dyDescent="0.25">
      <c r="A19" s="322"/>
      <c r="B19" s="182" t="str">
        <f>'QLD Apr 2020'!F13</f>
        <v>Covau</v>
      </c>
      <c r="C19" s="222" t="str">
        <f>'QLD Apr 2020'!G13</f>
        <v>Freedom</v>
      </c>
      <c r="D19" s="122">
        <f>365*'QLD Apr 2020'!H13/100</f>
        <v>255.5</v>
      </c>
      <c r="E19" s="190">
        <f>IF('QLD Apr 2020'!AQ13=3,0.5,IF('QLD Apr 2020'!AQ13=2,0.33,0))</f>
        <v>0.5</v>
      </c>
      <c r="F19" s="190">
        <f t="shared" ref="F19" si="29">1-E19</f>
        <v>0.5</v>
      </c>
      <c r="G19" s="122">
        <f>IF('QLD Apr 2020'!K13="",($C$5*E19/'QLD Apr 2020'!AQ13*'QLD Apr 2020'!W13/100)*'QLD Apr 2020'!AQ13,IF($C$5*E19/'QLD Apr 2020'!AQ13&gt;='QLD Apr 2020'!L13,('QLD Apr 2020'!L13*'QLD Apr 2020'!W13/100)*'QLD Apr 2020'!AQ13,($C$5*E19/'QLD Apr 2020'!AQ13*'QLD Apr 2020'!W13/100)*'QLD Apr 2020'!AQ13))</f>
        <v>1490.3999999999999</v>
      </c>
      <c r="H19" s="122">
        <f>IF(AND('QLD Apr 2020'!L13&gt;0,'QLD Apr 2020'!M13&gt;0),IF($C$5*E19/'QLD Apr 2020'!AQ13&lt;'QLD Apr 2020'!L13,0,IF(($C$5*E19/'QLD Apr 2020'!AQ13-'QLD Apr 2020'!L13)&lt;=('QLD Apr 2020'!M13+'QLD Apr 2020'!L13),((($C$5*E19/'QLD Apr 2020'!AQ13-'QLD Apr 2020'!L13)*'QLD Apr 2020'!X13/100))*'QLD Apr 2020'!AQ13,((('QLD Apr 2020'!M13)*'QLD Apr 2020'!X13/100)*'QLD Apr 2020'!AQ13))),0)</f>
        <v>537.60000000000014</v>
      </c>
      <c r="I19" s="122">
        <f>IF(AND('QLD Apr 2020'!M13&gt;0,'QLD Apr 2020'!N13&gt;0),IF($C$5*E19/'QLD Apr 2020'!AQ13&lt;('QLD Apr 2020'!L13+'QLD Apr 2020'!M13),0,IF(($C$5*E19/'QLD Apr 2020'!AQ13-'QLD Apr 2020'!L13+'QLD Apr 2020'!M13)&lt;=('QLD Apr 2020'!L13+'QLD Apr 2020'!M13+'QLD Apr 2020'!N13),((($C$5*E19/'QLD Apr 2020'!AQ13-('QLD Apr 2020'!L13+'QLD Apr 2020'!M13))*'QLD Apr 2020'!Y13/100))*'QLD Apr 2020'!AQ13,('QLD Apr 2020'!N13*'QLD Apr 2020'!Y13/100)*'QLD Apr 2020'!AQ13)),0)</f>
        <v>0</v>
      </c>
      <c r="J19" s="122">
        <f>IF(AND('QLD Apr 2020'!N13&gt;0,'QLD Apr 2020'!O13&gt;0),IF($C$5*E19/'QLD Apr 2020'!AQ13&lt;('QLD Apr 2020'!L13+'QLD Apr 2020'!M13+'QLD Apr 2020'!N13),0,IF(($C$5*E19/'QLD Apr 2020'!AQ13-'QLD Apr 2020'!L13+'QLD Apr 2020'!M13+'QLD Apr 2020'!N13)&lt;=('QLD Apr 2020'!L13+'QLD Apr 2020'!M13+'QLD Apr 2020'!N13+'QLD Apr 2020'!O13),(($C$5*E19/'QLD Apr 2020'!AQ13-('QLD Apr 2020'!L13+'QLD Apr 2020'!M13+'QLD Apr 2020'!N13))*'QLD Apr 2020'!Z13/100)*'QLD Apr 2020'!AQ13,('QLD Apr 2020'!O13*'QLD Apr 2020'!Z13/100)*'QLD Apr 2020'!AQ13)),0)</f>
        <v>0</v>
      </c>
      <c r="K19" s="122">
        <f>IF(AND('QLD Apr 2020'!O13&gt;0,'QLD Apr 2020'!P13&gt;0),IF($C$5*E19/'QLD Apr 2020'!AQ13&lt;('QLD Apr 2020'!L13+'QLD Apr 2020'!M13+'QLD Apr 2020'!N13+'QLD Apr 2020'!O13),0,IF(($C$5*E19/'QLD Apr 2020'!AQ13-'QLD Apr 2020'!L13+'QLD Apr 2020'!M13+'QLD Apr 2020'!N13+'QLD Apr 2020'!O13)&lt;=('QLD Apr 2020'!L13+'QLD Apr 2020'!M13+'QLD Apr 2020'!N13+'QLD Apr 2020'!O13+'QLD Apr 2020'!P13),(($C$5*E19/'QLD Apr 2020'!AQ13-('QLD Apr 2020'!L13+'QLD Apr 2020'!M13+'QLD Apr 2020'!N13+'QLD Apr 2020'!O13))*'QLD Apr 2020'!AA13/100)*'QLD Apr 2020'!AQ13,('QLD Apr 2020'!P13*'QLD Apr 2020'!AA13/100)*'QLD Apr 2020'!AQ13)),0)</f>
        <v>0</v>
      </c>
      <c r="L19" s="122">
        <f>IF(AND('QLD Apr 2020'!P13&gt;0,'QLD Apr 2020'!O13&gt;0),IF(($C$5*E19/'QLD Apr 2020'!AQ13&lt;SUM('QLD Apr 2020'!L13:P13)),(0),($C$5*E19/'QLD Apr 2020'!AQ13-SUM('QLD Apr 2020'!L13:P13))*'QLD Apr 2020'!AB13/100)* 'QLD Apr 2020'!AQ13,IF(AND('QLD Apr 2020'!O13&gt;0,'QLD Apr 2020'!P13=""),IF(($C$5*E19/'QLD Apr 2020'!AQ13&lt; SUM('QLD Apr 2020'!L13:O13)),(0),($C$5*E19/'QLD Apr 2020'!AQ13-SUM('QLD Apr 2020'!L13:O13))*'QLD Apr 2020'!AA13/100)* 'QLD Apr 2020'!AQ13,IF(AND('QLD Apr 2020'!N13&gt;0,'QLD Apr 2020'!O13=""),IF(($C$5*E19/'QLD Apr 2020'!AQ13&lt; SUM('QLD Apr 2020'!L13:N13)),(0),($C$5*E19/'QLD Apr 2020'!AQ13-SUM('QLD Apr 2020'!L13:N13))*'QLD Apr 2020'!Z13/100)* 'QLD Apr 2020'!AQ13,IF(AND('QLD Apr 2020'!M13&gt;0,'QLD Apr 2020'!N13=""),IF(($C$5*E19/'QLD Apr 2020'!AQ13&lt;'QLD Apr 2020'!M13+'QLD Apr 2020'!L13),(0),(($C$5*E19/'QLD Apr 2020'!AQ13-('QLD Apr 2020'!M13+'QLD Apr 2020'!L13))*'QLD Apr 2020'!Y13/100))*'QLD Apr 2020'!AQ13,IF(AND('QLD Apr 2020'!L13&gt;0,'QLD Apr 2020'!M13=""&gt;0),IF(($C$5*E19/'QLD Apr 2020'!AQ13&lt;'QLD Apr 2020'!L13),(0),($C$5*E19/'QLD Apr 2020'!AQ13-'QLD Apr 2020'!L13)*'QLD Apr 2020'!X13/100)*'QLD Apr 2020'!AQ13,0)))))</f>
        <v>0</v>
      </c>
      <c r="M19" s="122">
        <f>IF('QLD Apr 2020'!K13="",($C$5*F19/'QLD Apr 2020'!AR13*'QLD Apr 2020'!AC13/100)*'QLD Apr 2020'!AR13,IF($C$5*F19/'QLD Apr 2020'!AR13&gt;='QLD Apr 2020'!L13,('QLD Apr 2020'!L13*'QLD Apr 2020'!AC13/100)*'QLD Apr 2020'!AR13,($C$5*F19/'QLD Apr 2020'!AR13*'QLD Apr 2020'!AC13/100)*'QLD Apr 2020'!AR13))</f>
        <v>1490.3999999999999</v>
      </c>
      <c r="N19" s="122">
        <f>IF(AND('QLD Apr 2020'!L13&gt;0,'QLD Apr 2020'!M13&gt;0),IF($C$5*F19/'QLD Apr 2020'!AR13&lt;'QLD Apr 2020'!L13,0,IF(($C$5*F19/'QLD Apr 2020'!AR13-'QLD Apr 2020'!L13)&lt;=('QLD Apr 2020'!M13+'QLD Apr 2020'!L13),((($C$5*F19/'QLD Apr 2020'!AR13-'QLD Apr 2020'!L13)*'QLD Apr 2020'!AD13/100))*'QLD Apr 2020'!AR13,((('QLD Apr 2020'!M13)*'QLD Apr 2020'!AD13/100)*'QLD Apr 2020'!AR13))),0)</f>
        <v>537.60000000000014</v>
      </c>
      <c r="O19" s="122">
        <f>IF(AND('QLD Apr 2020'!M13&gt;0,'QLD Apr 2020'!N13&gt;0),IF($C$5*F19/'QLD Apr 2020'!AR13&lt;('QLD Apr 2020'!L13+'QLD Apr 2020'!M13),0,IF(($C$5*F19/'QLD Apr 2020'!AR13-'QLD Apr 2020'!L13+'QLD Apr 2020'!M13)&lt;=('QLD Apr 2020'!L13+'QLD Apr 2020'!M13+'QLD Apr 2020'!N13),((($C$5*F19/'QLD Apr 2020'!AR13-('QLD Apr 2020'!L13+'QLD Apr 2020'!M13))*'QLD Apr 2020'!AE13/100))*'QLD Apr 2020'!AR13,('QLD Apr 2020'!N13*'QLD Apr 2020'!AE13/100)*'QLD Apr 2020'!AR13)),0)</f>
        <v>0</v>
      </c>
      <c r="P19" s="122">
        <f>IF(AND('QLD Apr 2020'!N13&gt;0,'QLD Apr 2020'!O13&gt;0),IF($C$5*F19/'QLD Apr 2020'!AR13&lt;('QLD Apr 2020'!L13+'QLD Apr 2020'!M13+'QLD Apr 2020'!N13),0,IF(($C$5*F19/'QLD Apr 2020'!AR13-'QLD Apr 2020'!L13+'QLD Apr 2020'!M13+'QLD Apr 2020'!N13)&lt;=('QLD Apr 2020'!L13+'QLD Apr 2020'!M13+'QLD Apr 2020'!N13+'QLD Apr 2020'!O13),(($C$5*F19/'QLD Apr 2020'!AR13-('QLD Apr 2020'!L13+'QLD Apr 2020'!M13+'QLD Apr 2020'!N13))*'QLD Apr 2020'!AF13/100)*'QLD Apr 2020'!AR13,('QLD Apr 2020'!O13*'QLD Apr 2020'!AF13/100)*'QLD Apr 2020'!AR13)),0)</f>
        <v>0</v>
      </c>
      <c r="Q19" s="122">
        <f>IF(AND('QLD Apr 2020'!P13&gt;0,'QLD Apr 2020'!P13&gt;0),IF($C$5*F19/'QLD Apr 2020'!AR13&lt;('QLD Apr 2020'!L13+'QLD Apr 2020'!M13+'QLD Apr 2020'!N13+'QLD Apr 2020'!O13),0,IF(($C$5*F19/'QLD Apr 2020'!AR13-'QLD Apr 2020'!L13+'QLD Apr 2020'!M13+'QLD Apr 2020'!N13+'QLD Apr 2020'!O13)&lt;=('QLD Apr 2020'!L13+'QLD Apr 2020'!M13+'QLD Apr 2020'!N13+'QLD Apr 2020'!O13+'QLD Apr 2020'!P13),(($C$5*F19/'QLD Apr 2020'!AR13-('QLD Apr 2020'!L13+'QLD Apr 2020'!M13+'QLD Apr 2020'!N13+'QLD Apr 2020'!O13))*'QLD Apr 2020'!AG13/100)*'QLD Apr 2020'!AR13,('QLD Apr 2020'!P13*'QLD Apr 2020'!AG13/100)*'QLD Apr 2020'!AR13)),0)</f>
        <v>0</v>
      </c>
      <c r="R19" s="122">
        <f>IF(AND('QLD Apr 2020'!P13&gt;0,'QLD Apr 2020'!O13&gt;0),IF(($C$5*F19/'QLD Apr 2020'!AR13&lt;SUM('QLD Apr 2020'!L13:P13)),(0),($C$5*F19/'QLD Apr 2020'!AR13-SUM('QLD Apr 2020'!L13:P13))*'QLD Apr 2020'!AB13/100)* 'QLD Apr 2020'!AR13,IF(AND('QLD Apr 2020'!O13&gt;0,'QLD Apr 2020'!P13=""),IF(($C$5*F19/'QLD Apr 2020'!AR13&lt; SUM('QLD Apr 2020'!L13:O13)),(0),($C$5*F19/'QLD Apr 2020'!AR13-SUM('QLD Apr 2020'!L13:O13))*'QLD Apr 2020'!AG13/100)* 'QLD Apr 2020'!AR13,IF(AND('QLD Apr 2020'!N13&gt;0,'QLD Apr 2020'!O13=""),IF(($C$5*F19/'QLD Apr 2020'!AR13&lt; SUM('QLD Apr 2020'!L13:N13)),(0),($C$5*F19/'QLD Apr 2020'!AR13-SUM('QLD Apr 2020'!L13:N13))*'QLD Apr 2020'!AF13/100)* 'QLD Apr 2020'!AR13,IF(AND('QLD Apr 2020'!M13&gt;0,'QLD Apr 2020'!N13=""),IF(($C$5*F19/'QLD Apr 2020'!AR13&lt;'QLD Apr 2020'!M13+'QLD Apr 2020'!L13),(0),(($C$5*F19/'QLD Apr 2020'!AR13-('QLD Apr 2020'!M13+'QLD Apr 2020'!L13))*'QLD Apr 2020'!AE13/100))*'QLD Apr 2020'!AR13,IF(AND('QLD Apr 2020'!L13&gt;0,'QLD Apr 2020'!M13=""&gt;0),IF(($C$5*F19/'QLD Apr 2020'!AR13&lt;'QLD Apr 2020'!L13),(0),($C$5*F19/'QLD Apr 2020'!AR13-'QLD Apr 2020'!L13)*'QLD Apr 2020'!AD13/100)*'QLD Apr 2020'!AR13,0)))))</f>
        <v>0</v>
      </c>
      <c r="S19" s="178">
        <f t="shared" ref="S19" si="30">SUM(G19:R19)</f>
        <v>4056</v>
      </c>
      <c r="T19" s="194">
        <f t="shared" ref="T19" si="31">S19+D19</f>
        <v>4311.5</v>
      </c>
      <c r="U19" s="125">
        <f t="shared" ref="U19" si="32">T19*1.1</f>
        <v>4742.6500000000005</v>
      </c>
      <c r="V19" s="126">
        <f>'QLD Apr 2020'!AT13</f>
        <v>0</v>
      </c>
      <c r="W19" s="126">
        <f>'QLD Apr 2020'!AU13</f>
        <v>15</v>
      </c>
      <c r="X19" s="126">
        <f>'QLD Apr 2020'!AV13</f>
        <v>0</v>
      </c>
      <c r="Y19" s="126">
        <f>'QLD Apr 2020'!AW13</f>
        <v>0</v>
      </c>
      <c r="Z19" s="199" t="str">
        <f t="shared" ref="Z19" si="33">IF(SUM(V19:Y19)=0,"No discount",IF(V19&gt;0,"Guaranteed off bill",IF(W19&gt;0,"Guaranteed off usage",IF(X19&gt;0,"Pay-on-time off bill","Pay-on-time off usage"))))</f>
        <v>Guaranteed off usage</v>
      </c>
      <c r="AA19" s="199" t="str">
        <f t="shared" ref="AA19" si="34">IF(OR(B19="Origin Energy",B19="Red Energy",B19="Powershop"),"Inclusive","Exclusive")</f>
        <v>Exclusive</v>
      </c>
      <c r="AB19" s="194">
        <f t="shared" ref="AB19" si="35">IF(AND(Z19="Guaranteed off bill",AA19="Inclusive"),((T19*1.1)-((T19*1.1)*V19/100))/1.1,IF(AND(Z19="Guaranteed off usage",AA19="Inclusive"),((T19*1.1)-((S19*1.1)*W19/100))/1.1,IF(AND(Z19="Guaranteed off bill",AA19="Exclusive"),T19-(T19*V19/100),IF(AND(Z19="Guaranteed off usage",AA19="Exclusive"),T19-(S19*W19/100),IF(AA19="Inclusive",((T19*1.1))/1.1,T19)))))</f>
        <v>3703.1</v>
      </c>
      <c r="AC19" s="194">
        <f t="shared" ref="AC19" si="36">IF(AND(Z19="Pay-on-time off bill",AA19="Inclusive"),((AB19*1.1)-((AB19*1.1)*X19/100))/1.1,IF(AND(Z19="Pay-on-time off usage",AA19="Inclusive"),((AB19*1.1)-((S19*1.1)*Y19/100))/1.1,IF(AND(Z19="Pay-on-time off bill",AA19="Exclusive"),AB19-(AB19*X19/100),IF(AND(Z19="Pay-on-time off usage",AA19="Exclusive"),AB19-(S19*Y19/100),IF(AA19="Inclusive",((AB19*1.1))/1.1,AB19)))))</f>
        <v>3703.1</v>
      </c>
      <c r="AD19" s="125">
        <f t="shared" ref="AD19" si="37">AB19*1.1</f>
        <v>4073.4100000000003</v>
      </c>
      <c r="AE19" s="125">
        <f t="shared" ref="AE19" si="38">AC19*1.1</f>
        <v>4073.4100000000003</v>
      </c>
      <c r="AF19" s="241">
        <f>'QLD Apr 2020'!BF13</f>
        <v>0</v>
      </c>
      <c r="AG19" s="128" t="str">
        <f>'QLD Apr 2020'!BG13</f>
        <v>n</v>
      </c>
    </row>
  </sheetData>
  <sheetProtection algorithmName="SHA-512" hashValue="L4K64BsziPorUJvHryI5Y82qMt7BnR+SLAU5S0SMGcXzpeLZccjv6xPJuQnx1SYVbAda+E5EwJLgeRvIFbUmkg==" saltValue="+a9MIUI8LMzzTNaaEJ2xdA==" spinCount="100000" sheet="1" objects="1" scenarios="1"/>
  <mergeCells count="3">
    <mergeCell ref="A8:A11"/>
    <mergeCell ref="A12:A15"/>
    <mergeCell ref="A17:A19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Notes</vt:lpstr>
      <vt:lpstr>QLD Bills October 2023</vt:lpstr>
      <vt:lpstr>QLD Bills April 2023</vt:lpstr>
      <vt:lpstr>QLD Bills October 2022</vt:lpstr>
      <vt:lpstr>QLD Bills April 2022</vt:lpstr>
      <vt:lpstr>QLD Bills October 2021</vt:lpstr>
      <vt:lpstr>QLD Bills April 2021</vt:lpstr>
      <vt:lpstr>QLD Bills October 2020</vt:lpstr>
      <vt:lpstr>QLD Bills April 2020</vt:lpstr>
      <vt:lpstr>QLD Bills October 2019</vt:lpstr>
      <vt:lpstr>QLD Bills April 2019</vt:lpstr>
      <vt:lpstr>QLD Bills October 2018</vt:lpstr>
      <vt:lpstr>QLD Bills April 2018</vt:lpstr>
      <vt:lpstr>QLD Bills October 2017</vt:lpstr>
      <vt:lpstr>QLD Bills April 2017</vt:lpstr>
      <vt:lpstr>QLD Bills April 2016</vt:lpstr>
      <vt:lpstr>QLD Oct 2023</vt:lpstr>
      <vt:lpstr>QLD Apr 2023</vt:lpstr>
      <vt:lpstr>QLD Oct 2022</vt:lpstr>
      <vt:lpstr>QLD Apr 2022</vt:lpstr>
      <vt:lpstr>QLD Oct 2021</vt:lpstr>
      <vt:lpstr>QLD Apr 2021</vt:lpstr>
      <vt:lpstr>QLD Oct 2020</vt:lpstr>
      <vt:lpstr>QLD Apr 2020</vt:lpstr>
      <vt:lpstr>QLD Oct 2019</vt:lpstr>
      <vt:lpstr>QLD Apr 2019</vt:lpstr>
      <vt:lpstr>QLD Oct 2018</vt:lpstr>
      <vt:lpstr>QLD Apr 2018</vt:lpstr>
      <vt:lpstr>QLD Oct 2017</vt:lpstr>
      <vt:lpstr>QLD Apr 2017</vt:lpstr>
      <vt:lpstr>QLD Apr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Mauseth</dc:creator>
  <cp:lastModifiedBy>May Mauseth</cp:lastModifiedBy>
  <dcterms:created xsi:type="dcterms:W3CDTF">2016-04-24T04:18:27Z</dcterms:created>
  <dcterms:modified xsi:type="dcterms:W3CDTF">2023-12-07T01:40:21Z</dcterms:modified>
</cp:coreProperties>
</file>