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NSW/"/>
    </mc:Choice>
  </mc:AlternateContent>
  <xr:revisionPtr revIDLastSave="0" documentId="13_ncr:1_{878C96F7-78C9-0C45-AE32-F4BA39FC95F5}" xr6:coauthVersionLast="47" xr6:coauthVersionMax="47" xr10:uidLastSave="{00000000-0000-0000-0000-000000000000}"/>
  <workbookProtection workbookAlgorithmName="SHA-512" workbookHashValue="tRAhvyEromiyLHvS2U7dfhc2I5kASTK9EHCdkJfY9PZdQuI6doeP8r4nmYO1q6YiksUPlbrv4Tl4YzckGndNjw==" workbookSaltValue="7A2O6MYdOpVFLhqRbRIV5g==" workbookSpinCount="100000" lockStructure="1"/>
  <bookViews>
    <workbookView xWindow="1500" yWindow="500" windowWidth="38400" windowHeight="19500" tabRatio="500" xr2:uid="{00000000-000D-0000-FFFF-FFFF00000000}"/>
  </bookViews>
  <sheets>
    <sheet name="Notes" sheetId="3" r:id="rId1"/>
    <sheet name="Bills NSW April 2024" sheetId="33" r:id="rId2"/>
    <sheet name="Bills NSW October 2023" sheetId="31" r:id="rId3"/>
    <sheet name="Bills NSW April 2023" sheetId="29" r:id="rId4"/>
    <sheet name="Bills NSW October 2022" sheetId="27" r:id="rId5"/>
    <sheet name="Bills NSW Apr 2022" sheetId="25" r:id="rId6"/>
    <sheet name="Bills NSW October 2021" sheetId="23" r:id="rId7"/>
    <sheet name="Bills NSW April 2021" sheetId="20" r:id="rId8"/>
    <sheet name="Bills NSW October 2020" sheetId="19" r:id="rId9"/>
    <sheet name="Bills NSW April 2020" sheetId="17" r:id="rId10"/>
    <sheet name="Bills NSW October 2019" sheetId="15" r:id="rId11"/>
    <sheet name="Bills NSW April 2019" sheetId="12" r:id="rId12"/>
    <sheet name="Bills NSW October 2018" sheetId="11" r:id="rId13"/>
    <sheet name="Bills NSW April 2018" sheetId="9" r:id="rId14"/>
    <sheet name="Bills NSW October 2017" sheetId="7" r:id="rId15"/>
    <sheet name="Bills NSW April 2017" sheetId="5" r:id="rId16"/>
    <sheet name="Bills NSW April 2016" sheetId="2" r:id="rId17"/>
    <sheet name="NSW Apr 2024" sheetId="32" state="hidden" r:id="rId18"/>
    <sheet name="NSW Oct 2023" sheetId="30" state="hidden" r:id="rId19"/>
    <sheet name="NSW Apr 2023" sheetId="28" state="hidden" r:id="rId20"/>
    <sheet name="NSW Oct 2022" sheetId="26" state="hidden" r:id="rId21"/>
    <sheet name="NSW Apr 2022" sheetId="24" state="hidden" r:id="rId22"/>
    <sheet name="NSW Oct 2021" sheetId="22" state="hidden" r:id="rId23"/>
    <sheet name="NSW Apr 2021" sheetId="21" state="hidden" r:id="rId24"/>
    <sheet name="NSW Oct 2020" sheetId="18" state="hidden" r:id="rId25"/>
    <sheet name="NSW Apr 2020" sheetId="16" state="hidden" r:id="rId26"/>
    <sheet name="NSW Oct 2019" sheetId="14" state="hidden" r:id="rId27"/>
    <sheet name="NSW Apr 2019" sheetId="13" state="hidden" r:id="rId28"/>
    <sheet name="NSW Oct 2018" sheetId="10" state="hidden" r:id="rId29"/>
    <sheet name="NSW Apr 2018" sheetId="8" state="hidden" r:id="rId30"/>
    <sheet name="NSW Oct 2017" sheetId="6" state="hidden" r:id="rId31"/>
    <sheet name="NSW Apr 2017" sheetId="4" state="hidden" r:id="rId32"/>
    <sheet name="NSW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" i="33" l="1"/>
  <c r="X8" i="33"/>
  <c r="W8" i="33"/>
  <c r="V8" i="33"/>
  <c r="E8" i="33"/>
  <c r="G8" i="33" s="1"/>
  <c r="D8" i="33"/>
  <c r="C8" i="33"/>
  <c r="B8" i="33"/>
  <c r="AA8" i="33" s="1"/>
  <c r="A8" i="33"/>
  <c r="Y39" i="33"/>
  <c r="X39" i="33"/>
  <c r="W39" i="33"/>
  <c r="V39" i="33"/>
  <c r="R39" i="33"/>
  <c r="Q39" i="33"/>
  <c r="P39" i="33"/>
  <c r="O39" i="33"/>
  <c r="N39" i="33"/>
  <c r="L39" i="33"/>
  <c r="K39" i="33"/>
  <c r="J39" i="33"/>
  <c r="I39" i="33"/>
  <c r="H39" i="33"/>
  <c r="E39" i="33"/>
  <c r="G39" i="33" s="1"/>
  <c r="D39" i="33"/>
  <c r="C39" i="33"/>
  <c r="B39" i="33"/>
  <c r="AA39" i="33" s="1"/>
  <c r="Y38" i="33"/>
  <c r="X38" i="33"/>
  <c r="W38" i="33"/>
  <c r="V38" i="33"/>
  <c r="R38" i="33"/>
  <c r="Q38" i="33"/>
  <c r="P38" i="33"/>
  <c r="O38" i="33"/>
  <c r="N38" i="33"/>
  <c r="L38" i="33"/>
  <c r="K38" i="33"/>
  <c r="J38" i="33"/>
  <c r="I38" i="33"/>
  <c r="H38" i="33"/>
  <c r="E38" i="33"/>
  <c r="G38" i="33" s="1"/>
  <c r="D38" i="33"/>
  <c r="C38" i="33"/>
  <c r="B38" i="33"/>
  <c r="AA38" i="33" s="1"/>
  <c r="Y37" i="33"/>
  <c r="X37" i="33"/>
  <c r="W37" i="33"/>
  <c r="V37" i="33"/>
  <c r="R37" i="33"/>
  <c r="Q37" i="33"/>
  <c r="P37" i="33"/>
  <c r="O37" i="33"/>
  <c r="N37" i="33"/>
  <c r="L37" i="33"/>
  <c r="K37" i="33"/>
  <c r="J37" i="33"/>
  <c r="I37" i="33"/>
  <c r="H37" i="33"/>
  <c r="E37" i="33"/>
  <c r="F37" i="33" s="1"/>
  <c r="M37" i="33" s="1"/>
  <c r="D37" i="33"/>
  <c r="C37" i="33"/>
  <c r="B37" i="33"/>
  <c r="AA37" i="33" s="1"/>
  <c r="A37" i="33"/>
  <c r="Y36" i="33"/>
  <c r="X36" i="33"/>
  <c r="W36" i="33"/>
  <c r="V36" i="33"/>
  <c r="R36" i="33"/>
  <c r="Q36" i="33"/>
  <c r="P36" i="33"/>
  <c r="O36" i="33"/>
  <c r="N36" i="33"/>
  <c r="L36" i="33"/>
  <c r="K36" i="33"/>
  <c r="J36" i="33"/>
  <c r="I36" i="33"/>
  <c r="H36" i="33"/>
  <c r="E36" i="33"/>
  <c r="G36" i="33" s="1"/>
  <c r="D36" i="33"/>
  <c r="C36" i="33"/>
  <c r="B36" i="33"/>
  <c r="AA36" i="33" s="1"/>
  <c r="Y35" i="33"/>
  <c r="X35" i="33"/>
  <c r="W35" i="33"/>
  <c r="V35" i="33"/>
  <c r="Q35" i="33"/>
  <c r="P35" i="33"/>
  <c r="O35" i="33"/>
  <c r="N35" i="33"/>
  <c r="K35" i="33"/>
  <c r="J35" i="33"/>
  <c r="I35" i="33"/>
  <c r="H35" i="33"/>
  <c r="E35" i="33"/>
  <c r="L35" i="33" s="1"/>
  <c r="D35" i="33"/>
  <c r="C35" i="33"/>
  <c r="B35" i="33"/>
  <c r="AA35" i="33" s="1"/>
  <c r="A35" i="33"/>
  <c r="Y34" i="33"/>
  <c r="X34" i="33"/>
  <c r="W34" i="33"/>
  <c r="V34" i="33"/>
  <c r="Q34" i="33"/>
  <c r="P34" i="33"/>
  <c r="O34" i="33"/>
  <c r="K34" i="33"/>
  <c r="J34" i="33"/>
  <c r="I34" i="33"/>
  <c r="E34" i="33"/>
  <c r="H34" i="33" s="1"/>
  <c r="D34" i="33"/>
  <c r="C34" i="33"/>
  <c r="B34" i="33"/>
  <c r="AA34" i="33" s="1"/>
  <c r="Y33" i="33"/>
  <c r="X33" i="33"/>
  <c r="W33" i="33"/>
  <c r="V33" i="33"/>
  <c r="Q33" i="33"/>
  <c r="P33" i="33"/>
  <c r="O33" i="33"/>
  <c r="N33" i="33"/>
  <c r="K33" i="33"/>
  <c r="J33" i="33"/>
  <c r="I33" i="33"/>
  <c r="H33" i="33"/>
  <c r="E33" i="33"/>
  <c r="G33" i="33" s="1"/>
  <c r="D33" i="33"/>
  <c r="C33" i="33"/>
  <c r="B33" i="33"/>
  <c r="AA33" i="33" s="1"/>
  <c r="Y32" i="33"/>
  <c r="X32" i="33"/>
  <c r="W32" i="33"/>
  <c r="V32" i="33"/>
  <c r="Q32" i="33"/>
  <c r="P32" i="33"/>
  <c r="K32" i="33"/>
  <c r="J32" i="33"/>
  <c r="E32" i="33"/>
  <c r="L32" i="33" s="1"/>
  <c r="D32" i="33"/>
  <c r="C32" i="33"/>
  <c r="B32" i="33"/>
  <c r="AA32" i="33" s="1"/>
  <c r="A32" i="33"/>
  <c r="Y31" i="33"/>
  <c r="X31" i="33"/>
  <c r="W31" i="33"/>
  <c r="V31" i="33"/>
  <c r="Q31" i="33"/>
  <c r="P31" i="33"/>
  <c r="O31" i="33"/>
  <c r="K31" i="33"/>
  <c r="J31" i="33"/>
  <c r="I31" i="33"/>
  <c r="E31" i="33"/>
  <c r="H31" i="33" s="1"/>
  <c r="D31" i="33"/>
  <c r="C31" i="33"/>
  <c r="B31" i="33"/>
  <c r="AA31" i="33" s="1"/>
  <c r="Y30" i="33"/>
  <c r="X30" i="33"/>
  <c r="W30" i="33"/>
  <c r="V30" i="33"/>
  <c r="Q30" i="33"/>
  <c r="P30" i="33"/>
  <c r="O30" i="33"/>
  <c r="N30" i="33"/>
  <c r="K30" i="33"/>
  <c r="J30" i="33"/>
  <c r="I30" i="33"/>
  <c r="H30" i="33"/>
  <c r="E30" i="33"/>
  <c r="G30" i="33" s="1"/>
  <c r="D30" i="33"/>
  <c r="C30" i="33"/>
  <c r="B30" i="33"/>
  <c r="AA30" i="33" s="1"/>
  <c r="A30" i="33"/>
  <c r="Y29" i="33"/>
  <c r="X29" i="33"/>
  <c r="W29" i="33"/>
  <c r="V29" i="33"/>
  <c r="R29" i="33"/>
  <c r="Q29" i="33"/>
  <c r="P29" i="33"/>
  <c r="O29" i="33"/>
  <c r="N29" i="33"/>
  <c r="L29" i="33"/>
  <c r="K29" i="33"/>
  <c r="J29" i="33"/>
  <c r="I29" i="33"/>
  <c r="H29" i="33"/>
  <c r="E29" i="33"/>
  <c r="G29" i="33" s="1"/>
  <c r="D29" i="33"/>
  <c r="C29" i="33"/>
  <c r="B29" i="33"/>
  <c r="AA29" i="33" s="1"/>
  <c r="Y28" i="33"/>
  <c r="X28" i="33"/>
  <c r="W28" i="33"/>
  <c r="V28" i="33"/>
  <c r="Q28" i="33"/>
  <c r="P28" i="33"/>
  <c r="O28" i="33"/>
  <c r="N28" i="33"/>
  <c r="K28" i="33"/>
  <c r="J28" i="33"/>
  <c r="I28" i="33"/>
  <c r="H28" i="33"/>
  <c r="E28" i="33"/>
  <c r="G28" i="33" s="1"/>
  <c r="D28" i="33"/>
  <c r="C28" i="33"/>
  <c r="B28" i="33"/>
  <c r="AA28" i="33" s="1"/>
  <c r="A28" i="33"/>
  <c r="Y27" i="33"/>
  <c r="X27" i="33"/>
  <c r="W27" i="33"/>
  <c r="V27" i="33"/>
  <c r="Q27" i="33"/>
  <c r="P27" i="33"/>
  <c r="O27" i="33"/>
  <c r="K27" i="33"/>
  <c r="J27" i="33"/>
  <c r="I27" i="33"/>
  <c r="E27" i="33"/>
  <c r="G27" i="33" s="1"/>
  <c r="D27" i="33"/>
  <c r="C27" i="33"/>
  <c r="B27" i="33"/>
  <c r="AA27" i="33" s="1"/>
  <c r="Y26" i="33"/>
  <c r="X26" i="33"/>
  <c r="W26" i="33"/>
  <c r="V26" i="33"/>
  <c r="Q26" i="33"/>
  <c r="P26" i="33"/>
  <c r="O26" i="33"/>
  <c r="N26" i="33"/>
  <c r="K26" i="33"/>
  <c r="J26" i="33"/>
  <c r="I26" i="33"/>
  <c r="H26" i="33"/>
  <c r="E26" i="33"/>
  <c r="G26" i="33" s="1"/>
  <c r="D26" i="33"/>
  <c r="C26" i="33"/>
  <c r="B26" i="33"/>
  <c r="AA26" i="33" s="1"/>
  <c r="Y25" i="33"/>
  <c r="X25" i="33"/>
  <c r="W25" i="33"/>
  <c r="V25" i="33"/>
  <c r="Q25" i="33"/>
  <c r="P25" i="33"/>
  <c r="K25" i="33"/>
  <c r="J25" i="33"/>
  <c r="E25" i="33"/>
  <c r="I25" i="33" s="1"/>
  <c r="D25" i="33"/>
  <c r="C25" i="33"/>
  <c r="B25" i="33"/>
  <c r="AA25" i="33" s="1"/>
  <c r="A25" i="33"/>
  <c r="Y24" i="33"/>
  <c r="X24" i="33"/>
  <c r="W24" i="33"/>
  <c r="V24" i="33"/>
  <c r="R24" i="33"/>
  <c r="Q24" i="33"/>
  <c r="P24" i="33"/>
  <c r="O24" i="33"/>
  <c r="N24" i="33"/>
  <c r="L24" i="33"/>
  <c r="K24" i="33"/>
  <c r="J24" i="33"/>
  <c r="I24" i="33"/>
  <c r="H24" i="33"/>
  <c r="E24" i="33"/>
  <c r="G24" i="33" s="1"/>
  <c r="D24" i="33"/>
  <c r="C24" i="33"/>
  <c r="B24" i="33"/>
  <c r="AA24" i="33" s="1"/>
  <c r="Y23" i="33"/>
  <c r="X23" i="33"/>
  <c r="W23" i="33"/>
  <c r="V23" i="33"/>
  <c r="R23" i="33"/>
  <c r="Q23" i="33"/>
  <c r="P23" i="33"/>
  <c r="O23" i="33"/>
  <c r="N23" i="33"/>
  <c r="L23" i="33"/>
  <c r="K23" i="33"/>
  <c r="J23" i="33"/>
  <c r="I23" i="33"/>
  <c r="H23" i="33"/>
  <c r="E23" i="33"/>
  <c r="F23" i="33" s="1"/>
  <c r="M23" i="33" s="1"/>
  <c r="D23" i="33"/>
  <c r="C23" i="33"/>
  <c r="B23" i="33"/>
  <c r="AA23" i="33" s="1"/>
  <c r="Y22" i="33"/>
  <c r="X22" i="33"/>
  <c r="W22" i="33"/>
  <c r="V22" i="33"/>
  <c r="R22" i="33"/>
  <c r="Q22" i="33"/>
  <c r="P22" i="33"/>
  <c r="O22" i="33"/>
  <c r="N22" i="33"/>
  <c r="L22" i="33"/>
  <c r="K22" i="33"/>
  <c r="J22" i="33"/>
  <c r="I22" i="33"/>
  <c r="H22" i="33"/>
  <c r="E22" i="33"/>
  <c r="G22" i="33" s="1"/>
  <c r="D22" i="33"/>
  <c r="C22" i="33"/>
  <c r="B22" i="33"/>
  <c r="AA22" i="33" s="1"/>
  <c r="A22" i="33"/>
  <c r="Y21" i="33"/>
  <c r="X21" i="33"/>
  <c r="W21" i="33"/>
  <c r="V21" i="33"/>
  <c r="E21" i="33"/>
  <c r="L21" i="33" s="1"/>
  <c r="D21" i="33"/>
  <c r="C21" i="33"/>
  <c r="B21" i="33"/>
  <c r="AA21" i="33" s="1"/>
  <c r="A21" i="33"/>
  <c r="Y20" i="33"/>
  <c r="X20" i="33"/>
  <c r="W20" i="33"/>
  <c r="V20" i="33"/>
  <c r="Q20" i="33"/>
  <c r="P20" i="33"/>
  <c r="O20" i="33"/>
  <c r="N20" i="33"/>
  <c r="K20" i="33"/>
  <c r="J20" i="33"/>
  <c r="I20" i="33"/>
  <c r="H20" i="33"/>
  <c r="E20" i="33"/>
  <c r="G20" i="33" s="1"/>
  <c r="D20" i="33"/>
  <c r="C20" i="33"/>
  <c r="B20" i="33"/>
  <c r="AA20" i="33" s="1"/>
  <c r="A20" i="33"/>
  <c r="Y19" i="33"/>
  <c r="X19" i="33"/>
  <c r="W19" i="33"/>
  <c r="V19" i="33"/>
  <c r="Q19" i="33"/>
  <c r="P19" i="33"/>
  <c r="O19" i="33"/>
  <c r="K19" i="33"/>
  <c r="J19" i="33"/>
  <c r="I19" i="33"/>
  <c r="E19" i="33"/>
  <c r="G19" i="33" s="1"/>
  <c r="D19" i="33"/>
  <c r="C19" i="33"/>
  <c r="B19" i="33"/>
  <c r="AA19" i="33" s="1"/>
  <c r="Y18" i="33"/>
  <c r="X18" i="33"/>
  <c r="W18" i="33"/>
  <c r="V18" i="33"/>
  <c r="Q18" i="33"/>
  <c r="P18" i="33"/>
  <c r="K18" i="33"/>
  <c r="J18" i="33"/>
  <c r="E18" i="33"/>
  <c r="I18" i="33" s="1"/>
  <c r="D18" i="33"/>
  <c r="C18" i="33"/>
  <c r="B18" i="33"/>
  <c r="AA18" i="33" s="1"/>
  <c r="Y17" i="33"/>
  <c r="X17" i="33"/>
  <c r="W17" i="33"/>
  <c r="V17" i="33"/>
  <c r="Q17" i="33"/>
  <c r="P17" i="33"/>
  <c r="K17" i="33"/>
  <c r="J17" i="33"/>
  <c r="E17" i="33"/>
  <c r="G17" i="33" s="1"/>
  <c r="D17" i="33"/>
  <c r="C17" i="33"/>
  <c r="B17" i="33"/>
  <c r="AA17" i="33" s="1"/>
  <c r="Y16" i="33"/>
  <c r="X16" i="33"/>
  <c r="W16" i="33"/>
  <c r="V16" i="33"/>
  <c r="Q16" i="33"/>
  <c r="P16" i="33"/>
  <c r="K16" i="33"/>
  <c r="J16" i="33"/>
  <c r="E16" i="33"/>
  <c r="F16" i="33" s="1"/>
  <c r="D16" i="33"/>
  <c r="C16" i="33"/>
  <c r="B16" i="33"/>
  <c r="AA16" i="33" s="1"/>
  <c r="A16" i="33"/>
  <c r="Y15" i="33"/>
  <c r="X15" i="33"/>
  <c r="W15" i="33"/>
  <c r="V15" i="33"/>
  <c r="E15" i="33"/>
  <c r="G15" i="33" s="1"/>
  <c r="D15" i="33"/>
  <c r="C15" i="33"/>
  <c r="B15" i="33"/>
  <c r="AA15" i="33" s="1"/>
  <c r="Y14" i="33"/>
  <c r="X14" i="33"/>
  <c r="W14" i="33"/>
  <c r="V14" i="33"/>
  <c r="E14" i="33"/>
  <c r="L14" i="33" s="1"/>
  <c r="D14" i="33"/>
  <c r="C14" i="33"/>
  <c r="B14" i="33"/>
  <c r="AA14" i="33" s="1"/>
  <c r="Y13" i="33"/>
  <c r="X13" i="33"/>
  <c r="W13" i="33"/>
  <c r="V13" i="33"/>
  <c r="E13" i="33"/>
  <c r="H13" i="33" s="1"/>
  <c r="D13" i="33"/>
  <c r="C13" i="33"/>
  <c r="B13" i="33"/>
  <c r="AA13" i="33" s="1"/>
  <c r="Y12" i="33"/>
  <c r="X12" i="33"/>
  <c r="W12" i="33"/>
  <c r="V12" i="33"/>
  <c r="Q12" i="33"/>
  <c r="K12" i="33"/>
  <c r="E12" i="33"/>
  <c r="L12" i="33" s="1"/>
  <c r="D12" i="33"/>
  <c r="C12" i="33"/>
  <c r="B12" i="33"/>
  <c r="AA12" i="33" s="1"/>
  <c r="Y11" i="33"/>
  <c r="X11" i="33"/>
  <c r="W11" i="33"/>
  <c r="V11" i="33"/>
  <c r="Q11" i="33"/>
  <c r="P11" i="33"/>
  <c r="O11" i="33"/>
  <c r="K11" i="33"/>
  <c r="J11" i="33"/>
  <c r="I11" i="33"/>
  <c r="E11" i="33"/>
  <c r="H11" i="33" s="1"/>
  <c r="D11" i="33"/>
  <c r="C11" i="33"/>
  <c r="B11" i="33"/>
  <c r="AA11" i="33" s="1"/>
  <c r="Y10" i="33"/>
  <c r="X10" i="33"/>
  <c r="W10" i="33"/>
  <c r="V10" i="33"/>
  <c r="E10" i="33"/>
  <c r="L10" i="33" s="1"/>
  <c r="D10" i="33"/>
  <c r="C10" i="33"/>
  <c r="B10" i="33"/>
  <c r="AA10" i="33" s="1"/>
  <c r="Y9" i="33"/>
  <c r="X9" i="33"/>
  <c r="W9" i="33"/>
  <c r="V9" i="33"/>
  <c r="E9" i="33"/>
  <c r="H9" i="33" s="1"/>
  <c r="D9" i="33"/>
  <c r="C9" i="33"/>
  <c r="B9" i="33"/>
  <c r="AA9" i="33" s="1"/>
  <c r="F39" i="33"/>
  <c r="M39" i="33" s="1"/>
  <c r="Y43" i="31"/>
  <c r="X43" i="31"/>
  <c r="W43" i="31"/>
  <c r="V43" i="31"/>
  <c r="R43" i="31"/>
  <c r="Q43" i="31"/>
  <c r="P43" i="31"/>
  <c r="O43" i="31"/>
  <c r="N43" i="31"/>
  <c r="L43" i="31"/>
  <c r="K43" i="31"/>
  <c r="J43" i="31"/>
  <c r="I43" i="31"/>
  <c r="H43" i="31"/>
  <c r="E43" i="31"/>
  <c r="F43" i="31" s="1"/>
  <c r="M43" i="31" s="1"/>
  <c r="D43" i="31"/>
  <c r="C43" i="31"/>
  <c r="B43" i="31"/>
  <c r="Y42" i="31"/>
  <c r="X42" i="31"/>
  <c r="W42" i="31"/>
  <c r="V42" i="31"/>
  <c r="R42" i="31"/>
  <c r="Q42" i="31"/>
  <c r="P42" i="31"/>
  <c r="O42" i="31"/>
  <c r="N42" i="31"/>
  <c r="L42" i="31"/>
  <c r="K42" i="31"/>
  <c r="J42" i="31"/>
  <c r="I42" i="31"/>
  <c r="H42" i="31"/>
  <c r="E42" i="31"/>
  <c r="G42" i="31" s="1"/>
  <c r="D42" i="31"/>
  <c r="C42" i="31"/>
  <c r="B42" i="31"/>
  <c r="Y41" i="31"/>
  <c r="X41" i="31"/>
  <c r="W41" i="31"/>
  <c r="V41" i="31"/>
  <c r="R41" i="31"/>
  <c r="Q41" i="31"/>
  <c r="P41" i="31"/>
  <c r="O41" i="31"/>
  <c r="N41" i="31"/>
  <c r="L41" i="31"/>
  <c r="K41" i="31"/>
  <c r="J41" i="31"/>
  <c r="I41" i="31"/>
  <c r="H41" i="31"/>
  <c r="E41" i="31"/>
  <c r="G41" i="31" s="1"/>
  <c r="D41" i="31"/>
  <c r="C41" i="31"/>
  <c r="B41" i="31"/>
  <c r="AA41" i="31" s="1"/>
  <c r="Y40" i="31"/>
  <c r="Z40" i="31" s="1"/>
  <c r="X40" i="31"/>
  <c r="W40" i="31"/>
  <c r="V40" i="31"/>
  <c r="R40" i="31"/>
  <c r="Q40" i="31"/>
  <c r="P40" i="31"/>
  <c r="O40" i="31"/>
  <c r="N40" i="31"/>
  <c r="L40" i="31"/>
  <c r="K40" i="31"/>
  <c r="J40" i="31"/>
  <c r="I40" i="31"/>
  <c r="H40" i="31"/>
  <c r="E40" i="31"/>
  <c r="G40" i="31" s="1"/>
  <c r="D40" i="31"/>
  <c r="C40" i="31"/>
  <c r="B40" i="31"/>
  <c r="AA40" i="31" s="1"/>
  <c r="A40" i="31"/>
  <c r="Y39" i="31"/>
  <c r="X39" i="31"/>
  <c r="W39" i="31"/>
  <c r="V39" i="31"/>
  <c r="R39" i="31"/>
  <c r="Q39" i="31"/>
  <c r="P39" i="31"/>
  <c r="O39" i="31"/>
  <c r="N39" i="31"/>
  <c r="L39" i="31"/>
  <c r="K39" i="31"/>
  <c r="J39" i="31"/>
  <c r="I39" i="31"/>
  <c r="H39" i="31"/>
  <c r="E39" i="31"/>
  <c r="G39" i="31" s="1"/>
  <c r="D39" i="31"/>
  <c r="C39" i="31"/>
  <c r="B39" i="31"/>
  <c r="Y38" i="31"/>
  <c r="X38" i="31"/>
  <c r="W38" i="31"/>
  <c r="V38" i="31"/>
  <c r="Q38" i="31"/>
  <c r="P38" i="31"/>
  <c r="O38" i="31"/>
  <c r="N38" i="31"/>
  <c r="L38" i="31"/>
  <c r="K38" i="31"/>
  <c r="J38" i="31"/>
  <c r="I38" i="31"/>
  <c r="H38" i="31"/>
  <c r="E38" i="31"/>
  <c r="G38" i="31" s="1"/>
  <c r="D38" i="31"/>
  <c r="C38" i="31"/>
  <c r="B38" i="31"/>
  <c r="AA38" i="31" s="1"/>
  <c r="A38" i="31"/>
  <c r="Y37" i="31"/>
  <c r="X37" i="31"/>
  <c r="Z37" i="31" s="1"/>
  <c r="W37" i="31"/>
  <c r="V37" i="31"/>
  <c r="Q37" i="31"/>
  <c r="P37" i="31"/>
  <c r="O37" i="31"/>
  <c r="K37" i="31"/>
  <c r="J37" i="31"/>
  <c r="I37" i="31"/>
  <c r="E37" i="31"/>
  <c r="H37" i="31" s="1"/>
  <c r="D37" i="31"/>
  <c r="C37" i="31"/>
  <c r="B37" i="31"/>
  <c r="AA37" i="31" s="1"/>
  <c r="Y36" i="31"/>
  <c r="X36" i="31"/>
  <c r="W36" i="31"/>
  <c r="V36" i="31"/>
  <c r="Q36" i="31"/>
  <c r="P36" i="31"/>
  <c r="K36" i="31"/>
  <c r="J36" i="31"/>
  <c r="E36" i="31"/>
  <c r="L36" i="31" s="1"/>
  <c r="D36" i="31"/>
  <c r="C36" i="31"/>
  <c r="B36" i="31"/>
  <c r="AA36" i="31" s="1"/>
  <c r="Y35" i="31"/>
  <c r="X35" i="31"/>
  <c r="W35" i="31"/>
  <c r="V35" i="31"/>
  <c r="Q35" i="31"/>
  <c r="P35" i="31"/>
  <c r="O35" i="31"/>
  <c r="N35" i="31"/>
  <c r="K35" i="31"/>
  <c r="J35" i="31"/>
  <c r="I35" i="31"/>
  <c r="H35" i="31"/>
  <c r="E35" i="31"/>
  <c r="G35" i="31" s="1"/>
  <c r="D35" i="31"/>
  <c r="C35" i="31"/>
  <c r="B35" i="31"/>
  <c r="AA35" i="31" s="1"/>
  <c r="Y34" i="31"/>
  <c r="X34" i="31"/>
  <c r="W34" i="31"/>
  <c r="V34" i="31"/>
  <c r="Q34" i="31"/>
  <c r="P34" i="31"/>
  <c r="K34" i="31"/>
  <c r="J34" i="31"/>
  <c r="E34" i="31"/>
  <c r="L34" i="31" s="1"/>
  <c r="D34" i="31"/>
  <c r="C34" i="31"/>
  <c r="B34" i="31"/>
  <c r="A34" i="31"/>
  <c r="Y33" i="31"/>
  <c r="X33" i="31"/>
  <c r="W33" i="31"/>
  <c r="V33" i="31"/>
  <c r="Q33" i="31"/>
  <c r="P33" i="31"/>
  <c r="O33" i="31"/>
  <c r="K33" i="31"/>
  <c r="J33" i="31"/>
  <c r="I33" i="31"/>
  <c r="E33" i="31"/>
  <c r="H33" i="31" s="1"/>
  <c r="D33" i="31"/>
  <c r="C33" i="31"/>
  <c r="B33" i="31"/>
  <c r="Y32" i="31"/>
  <c r="X32" i="31"/>
  <c r="W32" i="31"/>
  <c r="V32" i="31"/>
  <c r="Q32" i="31"/>
  <c r="P32" i="31"/>
  <c r="O32" i="31"/>
  <c r="N32" i="31"/>
  <c r="K32" i="31"/>
  <c r="J32" i="31"/>
  <c r="I32" i="31"/>
  <c r="H32" i="31"/>
  <c r="E32" i="31"/>
  <c r="L32" i="31" s="1"/>
  <c r="D32" i="31"/>
  <c r="C32" i="31"/>
  <c r="B32" i="31"/>
  <c r="Y31" i="31"/>
  <c r="X31" i="31"/>
  <c r="W31" i="31"/>
  <c r="V31" i="31"/>
  <c r="Q31" i="31"/>
  <c r="P31" i="31"/>
  <c r="O31" i="31"/>
  <c r="N31" i="31"/>
  <c r="K31" i="31"/>
  <c r="J31" i="31"/>
  <c r="I31" i="31"/>
  <c r="H31" i="31"/>
  <c r="E31" i="31"/>
  <c r="F31" i="31" s="1"/>
  <c r="D31" i="31"/>
  <c r="C31" i="31"/>
  <c r="B31" i="31"/>
  <c r="A31" i="31"/>
  <c r="Y30" i="31"/>
  <c r="X30" i="31"/>
  <c r="W30" i="31"/>
  <c r="V30" i="31"/>
  <c r="R30" i="31"/>
  <c r="Q30" i="31"/>
  <c r="P30" i="31"/>
  <c r="O30" i="31"/>
  <c r="N30" i="31"/>
  <c r="L30" i="31"/>
  <c r="K30" i="31"/>
  <c r="J30" i="31"/>
  <c r="I30" i="31"/>
  <c r="H30" i="31"/>
  <c r="E30" i="31"/>
  <c r="G30" i="31" s="1"/>
  <c r="D30" i="31"/>
  <c r="C30" i="31"/>
  <c r="B30" i="31"/>
  <c r="AA30" i="31" s="1"/>
  <c r="Y29" i="31"/>
  <c r="X29" i="31"/>
  <c r="W29" i="31"/>
  <c r="V29" i="31"/>
  <c r="Q29" i="31"/>
  <c r="P29" i="31"/>
  <c r="O29" i="31"/>
  <c r="N29" i="31"/>
  <c r="K29" i="31"/>
  <c r="J29" i="31"/>
  <c r="I29" i="31"/>
  <c r="H29" i="31"/>
  <c r="E29" i="31"/>
  <c r="G29" i="31" s="1"/>
  <c r="D29" i="31"/>
  <c r="C29" i="31"/>
  <c r="B29" i="31"/>
  <c r="AA29" i="31" s="1"/>
  <c r="A29" i="31"/>
  <c r="Y28" i="31"/>
  <c r="X28" i="31"/>
  <c r="W28" i="31"/>
  <c r="V28" i="31"/>
  <c r="Q28" i="31"/>
  <c r="P28" i="31"/>
  <c r="O28" i="31"/>
  <c r="L28" i="31"/>
  <c r="K28" i="31"/>
  <c r="J28" i="31"/>
  <c r="I28" i="31"/>
  <c r="E28" i="31"/>
  <c r="G28" i="31" s="1"/>
  <c r="D28" i="31"/>
  <c r="C28" i="31"/>
  <c r="B28" i="31"/>
  <c r="AA28" i="31" s="1"/>
  <c r="Y27" i="31"/>
  <c r="X27" i="31"/>
  <c r="W27" i="31"/>
  <c r="V27" i="31"/>
  <c r="Q27" i="31"/>
  <c r="P27" i="31"/>
  <c r="K27" i="31"/>
  <c r="J27" i="31"/>
  <c r="E27" i="31"/>
  <c r="H27" i="31" s="1"/>
  <c r="D27" i="31"/>
  <c r="C27" i="31"/>
  <c r="B27" i="31"/>
  <c r="AA27" i="31" s="1"/>
  <c r="Y26" i="31"/>
  <c r="X26" i="31"/>
  <c r="W26" i="31"/>
  <c r="V26" i="31"/>
  <c r="Q26" i="31"/>
  <c r="P26" i="31"/>
  <c r="O26" i="31"/>
  <c r="N26" i="31"/>
  <c r="K26" i="31"/>
  <c r="J26" i="31"/>
  <c r="I26" i="31"/>
  <c r="H26" i="31"/>
  <c r="E26" i="31"/>
  <c r="G26" i="31" s="1"/>
  <c r="D26" i="31"/>
  <c r="C26" i="31"/>
  <c r="B26" i="31"/>
  <c r="AA26" i="31" s="1"/>
  <c r="Y25" i="31"/>
  <c r="X25" i="31"/>
  <c r="W25" i="31"/>
  <c r="V25" i="31"/>
  <c r="Q25" i="31"/>
  <c r="P25" i="31"/>
  <c r="K25" i="31"/>
  <c r="J25" i="31"/>
  <c r="E25" i="31"/>
  <c r="I25" i="31" s="1"/>
  <c r="D25" i="31"/>
  <c r="C25" i="31"/>
  <c r="B25" i="31"/>
  <c r="AA25" i="31" s="1"/>
  <c r="A25" i="31"/>
  <c r="Y24" i="31"/>
  <c r="X24" i="31"/>
  <c r="W24" i="31"/>
  <c r="V24" i="31"/>
  <c r="R24" i="31"/>
  <c r="Q24" i="31"/>
  <c r="P24" i="31"/>
  <c r="O24" i="31"/>
  <c r="N24" i="31"/>
  <c r="L24" i="31"/>
  <c r="K24" i="31"/>
  <c r="J24" i="31"/>
  <c r="I24" i="31"/>
  <c r="H24" i="31"/>
  <c r="E24" i="31"/>
  <c r="G24" i="31" s="1"/>
  <c r="D24" i="31"/>
  <c r="C24" i="31"/>
  <c r="B24" i="31"/>
  <c r="AA24" i="31" s="1"/>
  <c r="Y23" i="31"/>
  <c r="X23" i="31"/>
  <c r="W23" i="31"/>
  <c r="V23" i="31"/>
  <c r="R23" i="31"/>
  <c r="Q23" i="31"/>
  <c r="P23" i="31"/>
  <c r="O23" i="31"/>
  <c r="N23" i="31"/>
  <c r="L23" i="31"/>
  <c r="K23" i="31"/>
  <c r="J23" i="31"/>
  <c r="I23" i="31"/>
  <c r="H23" i="31"/>
  <c r="E23" i="31"/>
  <c r="G23" i="31" s="1"/>
  <c r="D23" i="31"/>
  <c r="C23" i="31"/>
  <c r="B23" i="31"/>
  <c r="Y22" i="31"/>
  <c r="X22" i="31"/>
  <c r="W22" i="31"/>
  <c r="V22" i="31"/>
  <c r="R22" i="31"/>
  <c r="Q22" i="31"/>
  <c r="P22" i="31"/>
  <c r="O22" i="31"/>
  <c r="N22" i="31"/>
  <c r="L22" i="31"/>
  <c r="K22" i="31"/>
  <c r="J22" i="31"/>
  <c r="I22" i="31"/>
  <c r="H22" i="31"/>
  <c r="E22" i="31"/>
  <c r="G22" i="31" s="1"/>
  <c r="D22" i="31"/>
  <c r="C22" i="31"/>
  <c r="B22" i="31"/>
  <c r="AA22" i="31" s="1"/>
  <c r="A22" i="31"/>
  <c r="Y21" i="31"/>
  <c r="X21" i="31"/>
  <c r="W21" i="31"/>
  <c r="V21" i="31"/>
  <c r="E21" i="31"/>
  <c r="L21" i="31" s="1"/>
  <c r="D21" i="31"/>
  <c r="C21" i="31"/>
  <c r="B21" i="31"/>
  <c r="AA21" i="31" s="1"/>
  <c r="A21" i="31"/>
  <c r="Y20" i="31"/>
  <c r="X20" i="31"/>
  <c r="W20" i="31"/>
  <c r="V20" i="31"/>
  <c r="Q20" i="31"/>
  <c r="P20" i="31"/>
  <c r="O20" i="31"/>
  <c r="N20" i="31"/>
  <c r="K20" i="31"/>
  <c r="J20" i="31"/>
  <c r="I20" i="31"/>
  <c r="H20" i="31"/>
  <c r="E20" i="31"/>
  <c r="G20" i="31" s="1"/>
  <c r="D20" i="31"/>
  <c r="C20" i="31"/>
  <c r="B20" i="31"/>
  <c r="AA20" i="31" s="1"/>
  <c r="A20" i="31"/>
  <c r="Y19" i="31"/>
  <c r="X19" i="31"/>
  <c r="W19" i="31"/>
  <c r="V19" i="31"/>
  <c r="Q19" i="31"/>
  <c r="P19" i="31"/>
  <c r="O19" i="31"/>
  <c r="K19" i="31"/>
  <c r="J19" i="31"/>
  <c r="I19" i="31"/>
  <c r="E19" i="31"/>
  <c r="G19" i="31" s="1"/>
  <c r="D19" i="31"/>
  <c r="C19" i="31"/>
  <c r="B19" i="31"/>
  <c r="AA19" i="31" s="1"/>
  <c r="Y18" i="31"/>
  <c r="X18" i="31"/>
  <c r="W18" i="31"/>
  <c r="V18" i="31"/>
  <c r="Q18" i="31"/>
  <c r="P18" i="31"/>
  <c r="K18" i="31"/>
  <c r="J18" i="31"/>
  <c r="E18" i="31"/>
  <c r="H18" i="31" s="1"/>
  <c r="D18" i="31"/>
  <c r="C18" i="31"/>
  <c r="B18" i="31"/>
  <c r="Y17" i="31"/>
  <c r="X17" i="31"/>
  <c r="W17" i="31"/>
  <c r="V17" i="31"/>
  <c r="Q17" i="31"/>
  <c r="P17" i="31"/>
  <c r="K17" i="31"/>
  <c r="J17" i="31"/>
  <c r="E17" i="31"/>
  <c r="G17" i="31" s="1"/>
  <c r="D17" i="31"/>
  <c r="C17" i="31"/>
  <c r="B17" i="31"/>
  <c r="AA17" i="31" s="1"/>
  <c r="Y16" i="31"/>
  <c r="X16" i="31"/>
  <c r="W16" i="31"/>
  <c r="V16" i="31"/>
  <c r="Q16" i="31"/>
  <c r="P16" i="31"/>
  <c r="K16" i="31"/>
  <c r="J16" i="31"/>
  <c r="E16" i="31"/>
  <c r="G16" i="31" s="1"/>
  <c r="D16" i="31"/>
  <c r="C16" i="31"/>
  <c r="B16" i="31"/>
  <c r="A16" i="31"/>
  <c r="Y15" i="31"/>
  <c r="X15" i="31"/>
  <c r="W15" i="31"/>
  <c r="V15" i="31"/>
  <c r="R15" i="31"/>
  <c r="Q15" i="31"/>
  <c r="P15" i="31"/>
  <c r="O15" i="31"/>
  <c r="N15" i="31"/>
  <c r="L15" i="31"/>
  <c r="K15" i="31"/>
  <c r="J15" i="31"/>
  <c r="I15" i="31"/>
  <c r="H15" i="31"/>
  <c r="E15" i="31"/>
  <c r="G15" i="31" s="1"/>
  <c r="D15" i="31"/>
  <c r="C15" i="31"/>
  <c r="B15" i="31"/>
  <c r="AA15" i="31" s="1"/>
  <c r="Y14" i="31"/>
  <c r="X14" i="31"/>
  <c r="W14" i="31"/>
  <c r="V14" i="31"/>
  <c r="H14" i="31"/>
  <c r="E14" i="31"/>
  <c r="L14" i="31" s="1"/>
  <c r="D14" i="31"/>
  <c r="C14" i="31"/>
  <c r="B14" i="31"/>
  <c r="AA14" i="31" s="1"/>
  <c r="Y13" i="31"/>
  <c r="X13" i="31"/>
  <c r="W13" i="31"/>
  <c r="V13" i="31"/>
  <c r="E13" i="31"/>
  <c r="H13" i="31" s="1"/>
  <c r="D13" i="31"/>
  <c r="C13" i="31"/>
  <c r="B13" i="31"/>
  <c r="AA13" i="31" s="1"/>
  <c r="Y12" i="31"/>
  <c r="X12" i="31"/>
  <c r="W12" i="31"/>
  <c r="V12" i="31"/>
  <c r="Q12" i="31"/>
  <c r="K12" i="31"/>
  <c r="E12" i="31"/>
  <c r="L12" i="31" s="1"/>
  <c r="D12" i="31"/>
  <c r="C12" i="31"/>
  <c r="B12" i="31"/>
  <c r="AA12" i="31" s="1"/>
  <c r="Y11" i="31"/>
  <c r="X11" i="31"/>
  <c r="W11" i="31"/>
  <c r="V11" i="31"/>
  <c r="Q11" i="31"/>
  <c r="P11" i="31"/>
  <c r="O11" i="31"/>
  <c r="K11" i="31"/>
  <c r="J11" i="31"/>
  <c r="I11" i="31"/>
  <c r="E11" i="31"/>
  <c r="H11" i="31" s="1"/>
  <c r="D11" i="31"/>
  <c r="C11" i="31"/>
  <c r="B11" i="31"/>
  <c r="AA11" i="31" s="1"/>
  <c r="Y10" i="31"/>
  <c r="X10" i="31"/>
  <c r="W10" i="31"/>
  <c r="V10" i="31"/>
  <c r="E10" i="31"/>
  <c r="L10" i="31" s="1"/>
  <c r="D10" i="31"/>
  <c r="C10" i="31"/>
  <c r="B10" i="31"/>
  <c r="AA10" i="31" s="1"/>
  <c r="Y9" i="31"/>
  <c r="X9" i="31"/>
  <c r="W9" i="31"/>
  <c r="V9" i="31"/>
  <c r="E9" i="31"/>
  <c r="H9" i="31" s="1"/>
  <c r="D9" i="31"/>
  <c r="C9" i="31"/>
  <c r="B9" i="31"/>
  <c r="AA9" i="31" s="1"/>
  <c r="Y8" i="31"/>
  <c r="X8" i="31"/>
  <c r="W8" i="31"/>
  <c r="V8" i="31"/>
  <c r="K8" i="31"/>
  <c r="E8" i="31"/>
  <c r="L8" i="31" s="1"/>
  <c r="D8" i="31"/>
  <c r="C8" i="31"/>
  <c r="B8" i="31"/>
  <c r="AA8" i="31" s="1"/>
  <c r="A8" i="31"/>
  <c r="AA43" i="31"/>
  <c r="AA42" i="31"/>
  <c r="F41" i="31"/>
  <c r="M41" i="31" s="1"/>
  <c r="F39" i="31"/>
  <c r="M39" i="31" s="1"/>
  <c r="AA39" i="31"/>
  <c r="F37" i="31"/>
  <c r="N37" i="31" s="1"/>
  <c r="AA34" i="31"/>
  <c r="AA33" i="31"/>
  <c r="AA32" i="31"/>
  <c r="AA31" i="31"/>
  <c r="F29" i="31"/>
  <c r="R29" i="31" s="1"/>
  <c r="AA23" i="31"/>
  <c r="AA18" i="31"/>
  <c r="AA16" i="31"/>
  <c r="F14" i="31"/>
  <c r="N14" i="31" s="1"/>
  <c r="F10" i="31"/>
  <c r="Q10" i="31" s="1"/>
  <c r="V18" i="29"/>
  <c r="W18" i="29"/>
  <c r="X18" i="29"/>
  <c r="Y18" i="29"/>
  <c r="AA18" i="29"/>
  <c r="V19" i="29"/>
  <c r="W19" i="29"/>
  <c r="X19" i="29"/>
  <c r="Y19" i="29"/>
  <c r="D18" i="29"/>
  <c r="E18" i="29"/>
  <c r="F18" i="29" s="1"/>
  <c r="G18" i="29"/>
  <c r="H18" i="29"/>
  <c r="I18" i="29"/>
  <c r="J18" i="29"/>
  <c r="K18" i="29"/>
  <c r="L18" i="29"/>
  <c r="P18" i="29"/>
  <c r="Q18" i="29"/>
  <c r="D19" i="29"/>
  <c r="E19" i="29"/>
  <c r="L19" i="29" s="1"/>
  <c r="I19" i="29"/>
  <c r="J19" i="29"/>
  <c r="K19" i="29"/>
  <c r="O19" i="29"/>
  <c r="P19" i="29"/>
  <c r="Q19" i="29"/>
  <c r="B18" i="29"/>
  <c r="C18" i="29"/>
  <c r="B19" i="29"/>
  <c r="AA19" i="29" s="1"/>
  <c r="C19" i="29"/>
  <c r="Y43" i="29"/>
  <c r="X43" i="29"/>
  <c r="W43" i="29"/>
  <c r="V43" i="29"/>
  <c r="R43" i="29"/>
  <c r="Q43" i="29"/>
  <c r="P43" i="29"/>
  <c r="O43" i="29"/>
  <c r="N43" i="29"/>
  <c r="L43" i="29"/>
  <c r="K43" i="29"/>
  <c r="J43" i="29"/>
  <c r="I43" i="29"/>
  <c r="H43" i="29"/>
  <c r="E43" i="29"/>
  <c r="G43" i="29" s="1"/>
  <c r="D43" i="29"/>
  <c r="C43" i="29"/>
  <c r="B43" i="29"/>
  <c r="AA43" i="29" s="1"/>
  <c r="Y42" i="29"/>
  <c r="X42" i="29"/>
  <c r="W42" i="29"/>
  <c r="V42" i="29"/>
  <c r="R42" i="29"/>
  <c r="Q42" i="29"/>
  <c r="P42" i="29"/>
  <c r="O42" i="29"/>
  <c r="N42" i="29"/>
  <c r="L42" i="29"/>
  <c r="K42" i="29"/>
  <c r="J42" i="29"/>
  <c r="I42" i="29"/>
  <c r="H42" i="29"/>
  <c r="E42" i="29"/>
  <c r="G42" i="29" s="1"/>
  <c r="D42" i="29"/>
  <c r="C42" i="29"/>
  <c r="B42" i="29"/>
  <c r="Y41" i="29"/>
  <c r="X41" i="29"/>
  <c r="W41" i="29"/>
  <c r="V41" i="29"/>
  <c r="R41" i="29"/>
  <c r="Q41" i="29"/>
  <c r="P41" i="29"/>
  <c r="O41" i="29"/>
  <c r="N41" i="29"/>
  <c r="L41" i="29"/>
  <c r="K41" i="29"/>
  <c r="J41" i="29"/>
  <c r="I41" i="29"/>
  <c r="H41" i="29"/>
  <c r="E41" i="29"/>
  <c r="G41" i="29" s="1"/>
  <c r="D41" i="29"/>
  <c r="C41" i="29"/>
  <c r="B41" i="29"/>
  <c r="AA41" i="29" s="1"/>
  <c r="Y40" i="29"/>
  <c r="X40" i="29"/>
  <c r="W40" i="29"/>
  <c r="V40" i="29"/>
  <c r="R40" i="29"/>
  <c r="Q40" i="29"/>
  <c r="P40" i="29"/>
  <c r="O40" i="29"/>
  <c r="N40" i="29"/>
  <c r="L40" i="29"/>
  <c r="K40" i="29"/>
  <c r="J40" i="29"/>
  <c r="I40" i="29"/>
  <c r="H40" i="29"/>
  <c r="E40" i="29"/>
  <c r="G40" i="29" s="1"/>
  <c r="D40" i="29"/>
  <c r="C40" i="29"/>
  <c r="B40" i="29"/>
  <c r="AA40" i="29" s="1"/>
  <c r="A40" i="29"/>
  <c r="Y39" i="29"/>
  <c r="X39" i="29"/>
  <c r="W39" i="29"/>
  <c r="V39" i="29"/>
  <c r="R39" i="29"/>
  <c r="Q39" i="29"/>
  <c r="P39" i="29"/>
  <c r="O39" i="29"/>
  <c r="N39" i="29"/>
  <c r="L39" i="29"/>
  <c r="K39" i="29"/>
  <c r="J39" i="29"/>
  <c r="I39" i="29"/>
  <c r="H39" i="29"/>
  <c r="E39" i="29"/>
  <c r="F39" i="29" s="1"/>
  <c r="M39" i="29" s="1"/>
  <c r="D39" i="29"/>
  <c r="C39" i="29"/>
  <c r="B39" i="29"/>
  <c r="Y38" i="29"/>
  <c r="X38" i="29"/>
  <c r="W38" i="29"/>
  <c r="V38" i="29"/>
  <c r="Q38" i="29"/>
  <c r="P38" i="29"/>
  <c r="O38" i="29"/>
  <c r="N38" i="29"/>
  <c r="K38" i="29"/>
  <c r="J38" i="29"/>
  <c r="I38" i="29"/>
  <c r="H38" i="29"/>
  <c r="E38" i="29"/>
  <c r="G38" i="29" s="1"/>
  <c r="D38" i="29"/>
  <c r="C38" i="29"/>
  <c r="B38" i="29"/>
  <c r="AA38" i="29" s="1"/>
  <c r="A38" i="29"/>
  <c r="Y37" i="29"/>
  <c r="X37" i="29"/>
  <c r="W37" i="29"/>
  <c r="V37" i="29"/>
  <c r="Q37" i="29"/>
  <c r="P37" i="29"/>
  <c r="O37" i="29"/>
  <c r="K37" i="29"/>
  <c r="J37" i="29"/>
  <c r="I37" i="29"/>
  <c r="E37" i="29"/>
  <c r="H37" i="29" s="1"/>
  <c r="D37" i="29"/>
  <c r="C37" i="29"/>
  <c r="B37" i="29"/>
  <c r="AA37" i="29" s="1"/>
  <c r="Y36" i="29"/>
  <c r="X36" i="29"/>
  <c r="W36" i="29"/>
  <c r="V36" i="29"/>
  <c r="Q36" i="29"/>
  <c r="P36" i="29"/>
  <c r="K36" i="29"/>
  <c r="J36" i="29"/>
  <c r="E36" i="29"/>
  <c r="L36" i="29" s="1"/>
  <c r="D36" i="29"/>
  <c r="C36" i="29"/>
  <c r="B36" i="29"/>
  <c r="AA36" i="29" s="1"/>
  <c r="Y35" i="29"/>
  <c r="X35" i="29"/>
  <c r="W35" i="29"/>
  <c r="V35" i="29"/>
  <c r="Q35" i="29"/>
  <c r="P35" i="29"/>
  <c r="O35" i="29"/>
  <c r="N35" i="29"/>
  <c r="K35" i="29"/>
  <c r="J35" i="29"/>
  <c r="I35" i="29"/>
  <c r="H35" i="29"/>
  <c r="E35" i="29"/>
  <c r="F35" i="29" s="1"/>
  <c r="D35" i="29"/>
  <c r="C35" i="29"/>
  <c r="B35" i="29"/>
  <c r="AA35" i="29" s="1"/>
  <c r="Y34" i="29"/>
  <c r="X34" i="29"/>
  <c r="W34" i="29"/>
  <c r="V34" i="29"/>
  <c r="Q34" i="29"/>
  <c r="P34" i="29"/>
  <c r="K34" i="29"/>
  <c r="J34" i="29"/>
  <c r="I34" i="29"/>
  <c r="E34" i="29"/>
  <c r="H34" i="29" s="1"/>
  <c r="D34" i="29"/>
  <c r="C34" i="29"/>
  <c r="B34" i="29"/>
  <c r="AA34" i="29" s="1"/>
  <c r="A34" i="29"/>
  <c r="Y33" i="29"/>
  <c r="X33" i="29"/>
  <c r="W33" i="29"/>
  <c r="V33" i="29"/>
  <c r="Q33" i="29"/>
  <c r="P33" i="29"/>
  <c r="O33" i="29"/>
  <c r="K33" i="29"/>
  <c r="J33" i="29"/>
  <c r="I33" i="29"/>
  <c r="E33" i="29"/>
  <c r="G33" i="29" s="1"/>
  <c r="D33" i="29"/>
  <c r="C33" i="29"/>
  <c r="B33" i="29"/>
  <c r="AA33" i="29" s="1"/>
  <c r="Y32" i="29"/>
  <c r="X32" i="29"/>
  <c r="W32" i="29"/>
  <c r="V32" i="29"/>
  <c r="Q32" i="29"/>
  <c r="P32" i="29"/>
  <c r="O32" i="29"/>
  <c r="N32" i="29"/>
  <c r="K32" i="29"/>
  <c r="J32" i="29"/>
  <c r="I32" i="29"/>
  <c r="H32" i="29"/>
  <c r="E32" i="29"/>
  <c r="L32" i="29" s="1"/>
  <c r="D32" i="29"/>
  <c r="C32" i="29"/>
  <c r="B32" i="29"/>
  <c r="AA32" i="29" s="1"/>
  <c r="Y31" i="29"/>
  <c r="X31" i="29"/>
  <c r="W31" i="29"/>
  <c r="V31" i="29"/>
  <c r="Q31" i="29"/>
  <c r="P31" i="29"/>
  <c r="O31" i="29"/>
  <c r="N31" i="29"/>
  <c r="K31" i="29"/>
  <c r="J31" i="29"/>
  <c r="I31" i="29"/>
  <c r="H31" i="29"/>
  <c r="E31" i="29"/>
  <c r="L31" i="29" s="1"/>
  <c r="D31" i="29"/>
  <c r="C31" i="29"/>
  <c r="B31" i="29"/>
  <c r="AA31" i="29" s="1"/>
  <c r="A31" i="29"/>
  <c r="Y30" i="29"/>
  <c r="X30" i="29"/>
  <c r="W30" i="29"/>
  <c r="V30" i="29"/>
  <c r="R30" i="29"/>
  <c r="Q30" i="29"/>
  <c r="P30" i="29"/>
  <c r="O30" i="29"/>
  <c r="N30" i="29"/>
  <c r="L30" i="29"/>
  <c r="K30" i="29"/>
  <c r="J30" i="29"/>
  <c r="I30" i="29"/>
  <c r="H30" i="29"/>
  <c r="E30" i="29"/>
  <c r="G30" i="29" s="1"/>
  <c r="D30" i="29"/>
  <c r="C30" i="29"/>
  <c r="B30" i="29"/>
  <c r="AA30" i="29" s="1"/>
  <c r="Y29" i="29"/>
  <c r="X29" i="29"/>
  <c r="W29" i="29"/>
  <c r="V29" i="29"/>
  <c r="Q29" i="29"/>
  <c r="P29" i="29"/>
  <c r="O29" i="29"/>
  <c r="N29" i="29"/>
  <c r="K29" i="29"/>
  <c r="J29" i="29"/>
  <c r="I29" i="29"/>
  <c r="H29" i="29"/>
  <c r="E29" i="29"/>
  <c r="F29" i="29" s="1"/>
  <c r="D29" i="29"/>
  <c r="C29" i="29"/>
  <c r="B29" i="29"/>
  <c r="AA29" i="29" s="1"/>
  <c r="A29" i="29"/>
  <c r="Y28" i="29"/>
  <c r="X28" i="29"/>
  <c r="W28" i="29"/>
  <c r="V28" i="29"/>
  <c r="Q28" i="29"/>
  <c r="P28" i="29"/>
  <c r="O28" i="29"/>
  <c r="K28" i="29"/>
  <c r="J28" i="29"/>
  <c r="I28" i="29"/>
  <c r="H28" i="29"/>
  <c r="E28" i="29"/>
  <c r="L28" i="29" s="1"/>
  <c r="D28" i="29"/>
  <c r="C28" i="29"/>
  <c r="B28" i="29"/>
  <c r="AA28" i="29" s="1"/>
  <c r="Y27" i="29"/>
  <c r="X27" i="29"/>
  <c r="W27" i="29"/>
  <c r="V27" i="29"/>
  <c r="Q27" i="29"/>
  <c r="P27" i="29"/>
  <c r="K27" i="29"/>
  <c r="J27" i="29"/>
  <c r="E27" i="29"/>
  <c r="L27" i="29" s="1"/>
  <c r="D27" i="29"/>
  <c r="C27" i="29"/>
  <c r="B27" i="29"/>
  <c r="AA27" i="29" s="1"/>
  <c r="Y26" i="29"/>
  <c r="X26" i="29"/>
  <c r="W26" i="29"/>
  <c r="V26" i="29"/>
  <c r="Q26" i="29"/>
  <c r="P26" i="29"/>
  <c r="O26" i="29"/>
  <c r="N26" i="29"/>
  <c r="K26" i="29"/>
  <c r="J26" i="29"/>
  <c r="I26" i="29"/>
  <c r="H26" i="29"/>
  <c r="E26" i="29"/>
  <c r="F26" i="29" s="1"/>
  <c r="D26" i="29"/>
  <c r="C26" i="29"/>
  <c r="B26" i="29"/>
  <c r="AA26" i="29" s="1"/>
  <c r="Y25" i="29"/>
  <c r="X25" i="29"/>
  <c r="W25" i="29"/>
  <c r="V25" i="29"/>
  <c r="Q25" i="29"/>
  <c r="P25" i="29"/>
  <c r="K25" i="29"/>
  <c r="J25" i="29"/>
  <c r="E25" i="29"/>
  <c r="I25" i="29" s="1"/>
  <c r="D25" i="29"/>
  <c r="C25" i="29"/>
  <c r="B25" i="29"/>
  <c r="AA25" i="29" s="1"/>
  <c r="A25" i="29"/>
  <c r="Y24" i="29"/>
  <c r="X24" i="29"/>
  <c r="W24" i="29"/>
  <c r="V24" i="29"/>
  <c r="R24" i="29"/>
  <c r="Q24" i="29"/>
  <c r="P24" i="29"/>
  <c r="O24" i="29"/>
  <c r="N24" i="29"/>
  <c r="L24" i="29"/>
  <c r="K24" i="29"/>
  <c r="J24" i="29"/>
  <c r="I24" i="29"/>
  <c r="H24" i="29"/>
  <c r="E24" i="29"/>
  <c r="F24" i="29" s="1"/>
  <c r="M24" i="29" s="1"/>
  <c r="D24" i="29"/>
  <c r="C24" i="29"/>
  <c r="B24" i="29"/>
  <c r="AA24" i="29" s="1"/>
  <c r="Y23" i="29"/>
  <c r="X23" i="29"/>
  <c r="W23" i="29"/>
  <c r="V23" i="29"/>
  <c r="R23" i="29"/>
  <c r="Q23" i="29"/>
  <c r="P23" i="29"/>
  <c r="O23" i="29"/>
  <c r="N23" i="29"/>
  <c r="L23" i="29"/>
  <c r="K23" i="29"/>
  <c r="J23" i="29"/>
  <c r="I23" i="29"/>
  <c r="H23" i="29"/>
  <c r="E23" i="29"/>
  <c r="F23" i="29" s="1"/>
  <c r="M23" i="29" s="1"/>
  <c r="D23" i="29"/>
  <c r="C23" i="29"/>
  <c r="B23" i="29"/>
  <c r="AA23" i="29" s="1"/>
  <c r="Y22" i="29"/>
  <c r="X22" i="29"/>
  <c r="W22" i="29"/>
  <c r="V22" i="29"/>
  <c r="R22" i="29"/>
  <c r="Q22" i="29"/>
  <c r="P22" i="29"/>
  <c r="O22" i="29"/>
  <c r="N22" i="29"/>
  <c r="L22" i="29"/>
  <c r="K22" i="29"/>
  <c r="J22" i="29"/>
  <c r="I22" i="29"/>
  <c r="H22" i="29"/>
  <c r="E22" i="29"/>
  <c r="G22" i="29" s="1"/>
  <c r="D22" i="29"/>
  <c r="C22" i="29"/>
  <c r="B22" i="29"/>
  <c r="AA22" i="29" s="1"/>
  <c r="A22" i="29"/>
  <c r="Y21" i="29"/>
  <c r="X21" i="29"/>
  <c r="W21" i="29"/>
  <c r="V21" i="29"/>
  <c r="E21" i="29"/>
  <c r="K21" i="29" s="1"/>
  <c r="D21" i="29"/>
  <c r="C21" i="29"/>
  <c r="B21" i="29"/>
  <c r="AA21" i="29" s="1"/>
  <c r="A21" i="29"/>
  <c r="Y20" i="29"/>
  <c r="X20" i="29"/>
  <c r="W20" i="29"/>
  <c r="V20" i="29"/>
  <c r="Q20" i="29"/>
  <c r="P20" i="29"/>
  <c r="O20" i="29"/>
  <c r="N20" i="29"/>
  <c r="K20" i="29"/>
  <c r="J20" i="29"/>
  <c r="I20" i="29"/>
  <c r="H20" i="29"/>
  <c r="E20" i="29"/>
  <c r="G20" i="29" s="1"/>
  <c r="D20" i="29"/>
  <c r="C20" i="29"/>
  <c r="B20" i="29"/>
  <c r="AA20" i="29" s="1"/>
  <c r="A20" i="29"/>
  <c r="Y17" i="29"/>
  <c r="X17" i="29"/>
  <c r="W17" i="29"/>
  <c r="V17" i="29"/>
  <c r="Q17" i="29"/>
  <c r="P17" i="29"/>
  <c r="K17" i="29"/>
  <c r="J17" i="29"/>
  <c r="E17" i="29"/>
  <c r="I17" i="29" s="1"/>
  <c r="D17" i="29"/>
  <c r="C17" i="29"/>
  <c r="B17" i="29"/>
  <c r="AA17" i="29" s="1"/>
  <c r="Y16" i="29"/>
  <c r="X16" i="29"/>
  <c r="W16" i="29"/>
  <c r="V16" i="29"/>
  <c r="Q16" i="29"/>
  <c r="P16" i="29"/>
  <c r="K16" i="29"/>
  <c r="J16" i="29"/>
  <c r="E16" i="29"/>
  <c r="I16" i="29" s="1"/>
  <c r="D16" i="29"/>
  <c r="C16" i="29"/>
  <c r="B16" i="29"/>
  <c r="AA16" i="29" s="1"/>
  <c r="A16" i="29"/>
  <c r="Y15" i="29"/>
  <c r="X15" i="29"/>
  <c r="W15" i="29"/>
  <c r="V15" i="29"/>
  <c r="R15" i="29"/>
  <c r="Q15" i="29"/>
  <c r="P15" i="29"/>
  <c r="O15" i="29"/>
  <c r="N15" i="29"/>
  <c r="L15" i="29"/>
  <c r="K15" i="29"/>
  <c r="J15" i="29"/>
  <c r="I15" i="29"/>
  <c r="H15" i="29"/>
  <c r="E15" i="29"/>
  <c r="G15" i="29" s="1"/>
  <c r="D15" i="29"/>
  <c r="C15" i="29"/>
  <c r="B15" i="29"/>
  <c r="AA15" i="29" s="1"/>
  <c r="Y14" i="29"/>
  <c r="X14" i="29"/>
  <c r="W14" i="29"/>
  <c r="V14" i="29"/>
  <c r="E14" i="29"/>
  <c r="L14" i="29" s="1"/>
  <c r="D14" i="29"/>
  <c r="C14" i="29"/>
  <c r="B14" i="29"/>
  <c r="AA14" i="29" s="1"/>
  <c r="Y13" i="29"/>
  <c r="X13" i="29"/>
  <c r="W13" i="29"/>
  <c r="V13" i="29"/>
  <c r="E13" i="29"/>
  <c r="J13" i="29" s="1"/>
  <c r="D13" i="29"/>
  <c r="C13" i="29"/>
  <c r="B13" i="29"/>
  <c r="AA13" i="29" s="1"/>
  <c r="Y12" i="29"/>
  <c r="X12" i="29"/>
  <c r="W12" i="29"/>
  <c r="V12" i="29"/>
  <c r="E12" i="29"/>
  <c r="H12" i="29" s="1"/>
  <c r="D12" i="29"/>
  <c r="C12" i="29"/>
  <c r="B12" i="29"/>
  <c r="AA12" i="29" s="1"/>
  <c r="Y11" i="29"/>
  <c r="X11" i="29"/>
  <c r="W11" i="29"/>
  <c r="V11" i="29"/>
  <c r="Q11" i="29"/>
  <c r="P11" i="29"/>
  <c r="O11" i="29"/>
  <c r="K11" i="29"/>
  <c r="J11" i="29"/>
  <c r="I11" i="29"/>
  <c r="E11" i="29"/>
  <c r="H11" i="29" s="1"/>
  <c r="D11" i="29"/>
  <c r="C11" i="29"/>
  <c r="B11" i="29"/>
  <c r="AA11" i="29" s="1"/>
  <c r="Y10" i="29"/>
  <c r="X10" i="29"/>
  <c r="W10" i="29"/>
  <c r="V10" i="29"/>
  <c r="E10" i="29"/>
  <c r="L10" i="29" s="1"/>
  <c r="D10" i="29"/>
  <c r="C10" i="29"/>
  <c r="B10" i="29"/>
  <c r="AA10" i="29" s="1"/>
  <c r="Y9" i="29"/>
  <c r="X9" i="29"/>
  <c r="W9" i="29"/>
  <c r="V9" i="29"/>
  <c r="E9" i="29"/>
  <c r="J9" i="29" s="1"/>
  <c r="D9" i="29"/>
  <c r="C9" i="29"/>
  <c r="B9" i="29"/>
  <c r="AA9" i="29" s="1"/>
  <c r="Y8" i="29"/>
  <c r="X8" i="29"/>
  <c r="W8" i="29"/>
  <c r="V8" i="29"/>
  <c r="E8" i="29"/>
  <c r="H8" i="29" s="1"/>
  <c r="D8" i="29"/>
  <c r="C8" i="29"/>
  <c r="B8" i="29"/>
  <c r="AA8" i="29" s="1"/>
  <c r="A8" i="29"/>
  <c r="AA42" i="29"/>
  <c r="AA39" i="29"/>
  <c r="F28" i="29"/>
  <c r="N28" i="29" s="1"/>
  <c r="M47" i="26"/>
  <c r="N47" i="26"/>
  <c r="O47" i="26"/>
  <c r="P47" i="26"/>
  <c r="L47" i="26"/>
  <c r="M46" i="26"/>
  <c r="N46" i="26"/>
  <c r="O46" i="26"/>
  <c r="P46" i="26"/>
  <c r="L46" i="26"/>
  <c r="M44" i="26"/>
  <c r="N44" i="26"/>
  <c r="O44" i="26"/>
  <c r="P44" i="26"/>
  <c r="L44" i="26"/>
  <c r="AG41" i="27"/>
  <c r="AF41" i="27"/>
  <c r="Y41" i="27"/>
  <c r="X41" i="27"/>
  <c r="W41" i="27"/>
  <c r="V41" i="27"/>
  <c r="R41" i="27"/>
  <c r="Q41" i="27"/>
  <c r="P41" i="27"/>
  <c r="O41" i="27"/>
  <c r="N41" i="27"/>
  <c r="L41" i="27"/>
  <c r="K41" i="27"/>
  <c r="J41" i="27"/>
  <c r="I41" i="27"/>
  <c r="H41" i="27"/>
  <c r="E41" i="27"/>
  <c r="G41" i="27" s="1"/>
  <c r="D41" i="27"/>
  <c r="C41" i="27"/>
  <c r="B41" i="27"/>
  <c r="AA41" i="27" s="1"/>
  <c r="AG40" i="27"/>
  <c r="AF40" i="27"/>
  <c r="Y40" i="27"/>
  <c r="X40" i="27"/>
  <c r="W40" i="27"/>
  <c r="V40" i="27"/>
  <c r="R40" i="27"/>
  <c r="Q40" i="27"/>
  <c r="P40" i="27"/>
  <c r="O40" i="27"/>
  <c r="N40" i="27"/>
  <c r="L40" i="27"/>
  <c r="K40" i="27"/>
  <c r="J40" i="27"/>
  <c r="I40" i="27"/>
  <c r="H40" i="27"/>
  <c r="E40" i="27"/>
  <c r="G40" i="27" s="1"/>
  <c r="D40" i="27"/>
  <c r="C40" i="27"/>
  <c r="B40" i="27"/>
  <c r="AG39" i="27"/>
  <c r="AF39" i="27"/>
  <c r="Y39" i="27"/>
  <c r="X39" i="27"/>
  <c r="W39" i="27"/>
  <c r="Z39" i="27" s="1"/>
  <c r="V39" i="27"/>
  <c r="R39" i="27"/>
  <c r="Q39" i="27"/>
  <c r="P39" i="27"/>
  <c r="O39" i="27"/>
  <c r="N39" i="27"/>
  <c r="L39" i="27"/>
  <c r="K39" i="27"/>
  <c r="J39" i="27"/>
  <c r="I39" i="27"/>
  <c r="H39" i="27"/>
  <c r="E39" i="27"/>
  <c r="G39" i="27" s="1"/>
  <c r="D39" i="27"/>
  <c r="C39" i="27"/>
  <c r="B39" i="27"/>
  <c r="AA39" i="27" s="1"/>
  <c r="AG38" i="27"/>
  <c r="AF38" i="27"/>
  <c r="Y38" i="27"/>
  <c r="X38" i="27"/>
  <c r="W38" i="27"/>
  <c r="V38" i="27"/>
  <c r="R38" i="27"/>
  <c r="Q38" i="27"/>
  <c r="P38" i="27"/>
  <c r="O38" i="27"/>
  <c r="N38" i="27"/>
  <c r="L38" i="27"/>
  <c r="K38" i="27"/>
  <c r="J38" i="27"/>
  <c r="I38" i="27"/>
  <c r="H38" i="27"/>
  <c r="E38" i="27"/>
  <c r="G38" i="27" s="1"/>
  <c r="D38" i="27"/>
  <c r="C38" i="27"/>
  <c r="B38" i="27"/>
  <c r="AA38" i="27" s="1"/>
  <c r="A38" i="27"/>
  <c r="AG37" i="27"/>
  <c r="AF37" i="27"/>
  <c r="Y37" i="27"/>
  <c r="X37" i="27"/>
  <c r="W37" i="27"/>
  <c r="V37" i="27"/>
  <c r="R37" i="27"/>
  <c r="Q37" i="27"/>
  <c r="P37" i="27"/>
  <c r="O37" i="27"/>
  <c r="N37" i="27"/>
  <c r="L37" i="27"/>
  <c r="K37" i="27"/>
  <c r="J37" i="27"/>
  <c r="I37" i="27"/>
  <c r="H37" i="27"/>
  <c r="E37" i="27"/>
  <c r="G37" i="27" s="1"/>
  <c r="D37" i="27"/>
  <c r="C37" i="27"/>
  <c r="B37" i="27"/>
  <c r="AA37" i="27" s="1"/>
  <c r="AG36" i="27"/>
  <c r="AF36" i="27"/>
  <c r="Y36" i="27"/>
  <c r="X36" i="27"/>
  <c r="W36" i="27"/>
  <c r="V36" i="27"/>
  <c r="Z36" i="27" s="1"/>
  <c r="Q36" i="27"/>
  <c r="P36" i="27"/>
  <c r="O36" i="27"/>
  <c r="N36" i="27"/>
  <c r="K36" i="27"/>
  <c r="J36" i="27"/>
  <c r="I36" i="27"/>
  <c r="H36" i="27"/>
  <c r="E36" i="27"/>
  <c r="G36" i="27" s="1"/>
  <c r="D36" i="27"/>
  <c r="C36" i="27"/>
  <c r="B36" i="27"/>
  <c r="AA36" i="27" s="1"/>
  <c r="A36" i="27"/>
  <c r="AG35" i="27"/>
  <c r="AF35" i="27"/>
  <c r="Y35" i="27"/>
  <c r="X35" i="27"/>
  <c r="W35" i="27"/>
  <c r="V35" i="27"/>
  <c r="Q35" i="27"/>
  <c r="P35" i="27"/>
  <c r="O35" i="27"/>
  <c r="K35" i="27"/>
  <c r="J35" i="27"/>
  <c r="I35" i="27"/>
  <c r="E35" i="27"/>
  <c r="H35" i="27" s="1"/>
  <c r="D35" i="27"/>
  <c r="C35" i="27"/>
  <c r="B35" i="27"/>
  <c r="AG34" i="27"/>
  <c r="AF34" i="27"/>
  <c r="Y34" i="27"/>
  <c r="X34" i="27"/>
  <c r="W34" i="27"/>
  <c r="V34" i="27"/>
  <c r="Q34" i="27"/>
  <c r="P34" i="27"/>
  <c r="K34" i="27"/>
  <c r="J34" i="27"/>
  <c r="E34" i="27"/>
  <c r="L34" i="27" s="1"/>
  <c r="D34" i="27"/>
  <c r="C34" i="27"/>
  <c r="B34" i="27"/>
  <c r="AA34" i="27" s="1"/>
  <c r="AG33" i="27"/>
  <c r="AF33" i="27"/>
  <c r="Y33" i="27"/>
  <c r="X33" i="27"/>
  <c r="W33" i="27"/>
  <c r="V33" i="27"/>
  <c r="Q33" i="27"/>
  <c r="P33" i="27"/>
  <c r="O33" i="27"/>
  <c r="N33" i="27"/>
  <c r="K33" i="27"/>
  <c r="J33" i="27"/>
  <c r="I33" i="27"/>
  <c r="H33" i="27"/>
  <c r="E33" i="27"/>
  <c r="F33" i="27" s="1"/>
  <c r="D33" i="27"/>
  <c r="C33" i="27"/>
  <c r="B33" i="27"/>
  <c r="AG32" i="27"/>
  <c r="AF32" i="27"/>
  <c r="Y32" i="27"/>
  <c r="X32" i="27"/>
  <c r="W32" i="27"/>
  <c r="V32" i="27"/>
  <c r="Q32" i="27"/>
  <c r="P32" i="27"/>
  <c r="K32" i="27"/>
  <c r="J32" i="27"/>
  <c r="E32" i="27"/>
  <c r="H32" i="27" s="1"/>
  <c r="D32" i="27"/>
  <c r="C32" i="27"/>
  <c r="B32" i="27"/>
  <c r="AA32" i="27" s="1"/>
  <c r="A32" i="27"/>
  <c r="AG31" i="27"/>
  <c r="AF31" i="27"/>
  <c r="Y31" i="27"/>
  <c r="X31" i="27"/>
  <c r="W31" i="27"/>
  <c r="V31" i="27"/>
  <c r="Q31" i="27"/>
  <c r="P31" i="27"/>
  <c r="O31" i="27"/>
  <c r="L31" i="27"/>
  <c r="K31" i="27"/>
  <c r="J31" i="27"/>
  <c r="I31" i="27"/>
  <c r="E31" i="27"/>
  <c r="G31" i="27" s="1"/>
  <c r="D31" i="27"/>
  <c r="C31" i="27"/>
  <c r="B31" i="27"/>
  <c r="AA31" i="27" s="1"/>
  <c r="AG30" i="27"/>
  <c r="AF30" i="27"/>
  <c r="Y30" i="27"/>
  <c r="X30" i="27"/>
  <c r="W30" i="27"/>
  <c r="V30" i="27"/>
  <c r="Q30" i="27"/>
  <c r="P30" i="27"/>
  <c r="O30" i="27"/>
  <c r="N30" i="27"/>
  <c r="K30" i="27"/>
  <c r="J30" i="27"/>
  <c r="I30" i="27"/>
  <c r="H30" i="27"/>
  <c r="E30" i="27"/>
  <c r="L30" i="27" s="1"/>
  <c r="D30" i="27"/>
  <c r="C30" i="27"/>
  <c r="B30" i="27"/>
  <c r="AA30" i="27" s="1"/>
  <c r="AG29" i="27"/>
  <c r="AF29" i="27"/>
  <c r="Y29" i="27"/>
  <c r="X29" i="27"/>
  <c r="W29" i="27"/>
  <c r="V29" i="27"/>
  <c r="Q29" i="27"/>
  <c r="P29" i="27"/>
  <c r="O29" i="27"/>
  <c r="N29" i="27"/>
  <c r="K29" i="27"/>
  <c r="J29" i="27"/>
  <c r="I29" i="27"/>
  <c r="H29" i="27"/>
  <c r="E29" i="27"/>
  <c r="L29" i="27" s="1"/>
  <c r="D29" i="27"/>
  <c r="C29" i="27"/>
  <c r="B29" i="27"/>
  <c r="AA29" i="27" s="1"/>
  <c r="A29" i="27"/>
  <c r="AG28" i="27"/>
  <c r="AF28" i="27"/>
  <c r="Y28" i="27"/>
  <c r="X28" i="27"/>
  <c r="W28" i="27"/>
  <c r="V28" i="27"/>
  <c r="R28" i="27"/>
  <c r="Q28" i="27"/>
  <c r="P28" i="27"/>
  <c r="O28" i="27"/>
  <c r="N28" i="27"/>
  <c r="L28" i="27"/>
  <c r="K28" i="27"/>
  <c r="J28" i="27"/>
  <c r="I28" i="27"/>
  <c r="H28" i="27"/>
  <c r="E28" i="27"/>
  <c r="G28" i="27" s="1"/>
  <c r="D28" i="27"/>
  <c r="C28" i="27"/>
  <c r="B28" i="27"/>
  <c r="AG27" i="27"/>
  <c r="AF27" i="27"/>
  <c r="Y27" i="27"/>
  <c r="X27" i="27"/>
  <c r="W27" i="27"/>
  <c r="V27" i="27"/>
  <c r="Q27" i="27"/>
  <c r="P27" i="27"/>
  <c r="O27" i="27"/>
  <c r="N27" i="27"/>
  <c r="K27" i="27"/>
  <c r="J27" i="27"/>
  <c r="I27" i="27"/>
  <c r="H27" i="27"/>
  <c r="E27" i="27"/>
  <c r="G27" i="27" s="1"/>
  <c r="D27" i="27"/>
  <c r="C27" i="27"/>
  <c r="B27" i="27"/>
  <c r="AA27" i="27" s="1"/>
  <c r="A27" i="27"/>
  <c r="AG26" i="27"/>
  <c r="AF26" i="27"/>
  <c r="Y26" i="27"/>
  <c r="X26" i="27"/>
  <c r="W26" i="27"/>
  <c r="V26" i="27"/>
  <c r="Q26" i="27"/>
  <c r="P26" i="27"/>
  <c r="O26" i="27"/>
  <c r="K26" i="27"/>
  <c r="J26" i="27"/>
  <c r="I26" i="27"/>
  <c r="E26" i="27"/>
  <c r="G26" i="27" s="1"/>
  <c r="D26" i="27"/>
  <c r="C26" i="27"/>
  <c r="B26" i="27"/>
  <c r="AG25" i="27"/>
  <c r="AF25" i="27"/>
  <c r="Y25" i="27"/>
  <c r="X25" i="27"/>
  <c r="W25" i="27"/>
  <c r="V25" i="27"/>
  <c r="Q25" i="27"/>
  <c r="P25" i="27"/>
  <c r="K25" i="27"/>
  <c r="J25" i="27"/>
  <c r="E25" i="27"/>
  <c r="L25" i="27" s="1"/>
  <c r="D25" i="27"/>
  <c r="C25" i="27"/>
  <c r="B25" i="27"/>
  <c r="AA25" i="27" s="1"/>
  <c r="AG24" i="27"/>
  <c r="AF24" i="27"/>
  <c r="Y24" i="27"/>
  <c r="X24" i="27"/>
  <c r="W24" i="27"/>
  <c r="V24" i="27"/>
  <c r="Q24" i="27"/>
  <c r="P24" i="27"/>
  <c r="O24" i="27"/>
  <c r="N24" i="27"/>
  <c r="K24" i="27"/>
  <c r="J24" i="27"/>
  <c r="I24" i="27"/>
  <c r="H24" i="27"/>
  <c r="E24" i="27"/>
  <c r="L24" i="27" s="1"/>
  <c r="D24" i="27"/>
  <c r="C24" i="27"/>
  <c r="B24" i="27"/>
  <c r="AG23" i="27"/>
  <c r="AF23" i="27"/>
  <c r="Y23" i="27"/>
  <c r="X23" i="27"/>
  <c r="W23" i="27"/>
  <c r="V23" i="27"/>
  <c r="Q23" i="27"/>
  <c r="P23" i="27"/>
  <c r="K23" i="27"/>
  <c r="J23" i="27"/>
  <c r="E23" i="27"/>
  <c r="I23" i="27" s="1"/>
  <c r="D23" i="27"/>
  <c r="C23" i="27"/>
  <c r="B23" i="27"/>
  <c r="AA23" i="27" s="1"/>
  <c r="A23" i="27"/>
  <c r="AG22" i="27"/>
  <c r="AF22" i="27"/>
  <c r="Y22" i="27"/>
  <c r="X22" i="27"/>
  <c r="W22" i="27"/>
  <c r="V22" i="27"/>
  <c r="R22" i="27"/>
  <c r="Q22" i="27"/>
  <c r="P22" i="27"/>
  <c r="O22" i="27"/>
  <c r="N22" i="27"/>
  <c r="L22" i="27"/>
  <c r="K22" i="27"/>
  <c r="J22" i="27"/>
  <c r="I22" i="27"/>
  <c r="H22" i="27"/>
  <c r="E22" i="27"/>
  <c r="G22" i="27" s="1"/>
  <c r="D22" i="27"/>
  <c r="C22" i="27"/>
  <c r="B22" i="27"/>
  <c r="AA22" i="27" s="1"/>
  <c r="AG21" i="27"/>
  <c r="AF21" i="27"/>
  <c r="Y21" i="27"/>
  <c r="X21" i="27"/>
  <c r="W21" i="27"/>
  <c r="V21" i="27"/>
  <c r="R21" i="27"/>
  <c r="Q21" i="27"/>
  <c r="P21" i="27"/>
  <c r="O21" i="27"/>
  <c r="N21" i="27"/>
  <c r="L21" i="27"/>
  <c r="K21" i="27"/>
  <c r="J21" i="27"/>
  <c r="I21" i="27"/>
  <c r="H21" i="27"/>
  <c r="E21" i="27"/>
  <c r="F21" i="27" s="1"/>
  <c r="M21" i="27" s="1"/>
  <c r="D21" i="27"/>
  <c r="C21" i="27"/>
  <c r="B21" i="27"/>
  <c r="AA21" i="27" s="1"/>
  <c r="AG20" i="27"/>
  <c r="AF20" i="27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AG19" i="27"/>
  <c r="AF19" i="27"/>
  <c r="Y19" i="27"/>
  <c r="X19" i="27"/>
  <c r="W19" i="27"/>
  <c r="V19" i="27"/>
  <c r="E19" i="27"/>
  <c r="K19" i="27" s="1"/>
  <c r="D19" i="27"/>
  <c r="C19" i="27"/>
  <c r="B19" i="27"/>
  <c r="AA19" i="27" s="1"/>
  <c r="A19" i="27"/>
  <c r="AG18" i="27"/>
  <c r="AF18" i="27"/>
  <c r="Y18" i="27"/>
  <c r="X18" i="27"/>
  <c r="W18" i="27"/>
  <c r="V18" i="27"/>
  <c r="Q18" i="27"/>
  <c r="P18" i="27"/>
  <c r="O18" i="27"/>
  <c r="N18" i="27"/>
  <c r="K18" i="27"/>
  <c r="J18" i="27"/>
  <c r="I18" i="27"/>
  <c r="H18" i="27"/>
  <c r="E18" i="27"/>
  <c r="G18" i="27" s="1"/>
  <c r="D18" i="27"/>
  <c r="C18" i="27"/>
  <c r="B18" i="27"/>
  <c r="AA18" i="27" s="1"/>
  <c r="A18" i="27"/>
  <c r="AG17" i="27"/>
  <c r="AF17" i="27"/>
  <c r="Y17" i="27"/>
  <c r="X17" i="27"/>
  <c r="W17" i="27"/>
  <c r="V17" i="27"/>
  <c r="Q17" i="27"/>
  <c r="P17" i="27"/>
  <c r="K17" i="27"/>
  <c r="J17" i="27"/>
  <c r="E17" i="27"/>
  <c r="I17" i="27" s="1"/>
  <c r="D17" i="27"/>
  <c r="C17" i="27"/>
  <c r="B17" i="27"/>
  <c r="AA17" i="27" s="1"/>
  <c r="AG16" i="27"/>
  <c r="AF16" i="27"/>
  <c r="Y16" i="27"/>
  <c r="X16" i="27"/>
  <c r="W16" i="27"/>
  <c r="V16" i="27"/>
  <c r="Q16" i="27"/>
  <c r="P16" i="27"/>
  <c r="K16" i="27"/>
  <c r="J16" i="27"/>
  <c r="E16" i="27"/>
  <c r="G16" i="27" s="1"/>
  <c r="D16" i="27"/>
  <c r="C16" i="27"/>
  <c r="B16" i="27"/>
  <c r="AA16" i="27" s="1"/>
  <c r="A16" i="27"/>
  <c r="AG15" i="27"/>
  <c r="AF15" i="27"/>
  <c r="Y15" i="27"/>
  <c r="X15" i="27"/>
  <c r="W15" i="27"/>
  <c r="V15" i="27"/>
  <c r="E15" i="27"/>
  <c r="F15" i="27" s="1"/>
  <c r="D15" i="27"/>
  <c r="C15" i="27"/>
  <c r="B15" i="27"/>
  <c r="AA15" i="27" s="1"/>
  <c r="AG14" i="27"/>
  <c r="AF14" i="27"/>
  <c r="Y14" i="27"/>
  <c r="X14" i="27"/>
  <c r="W14" i="27"/>
  <c r="V14" i="27"/>
  <c r="E14" i="27"/>
  <c r="L14" i="27" s="1"/>
  <c r="D14" i="27"/>
  <c r="C14" i="27"/>
  <c r="B14" i="27"/>
  <c r="AG13" i="27"/>
  <c r="AF13" i="27"/>
  <c r="Y13" i="27"/>
  <c r="X13" i="27"/>
  <c r="W13" i="27"/>
  <c r="V13" i="27"/>
  <c r="E13" i="27"/>
  <c r="J13" i="27" s="1"/>
  <c r="D13" i="27"/>
  <c r="C13" i="27"/>
  <c r="B13" i="27"/>
  <c r="AG12" i="27"/>
  <c r="AF12" i="27"/>
  <c r="Y12" i="27"/>
  <c r="X12" i="27"/>
  <c r="W12" i="27"/>
  <c r="V12" i="27"/>
  <c r="E12" i="27"/>
  <c r="H12" i="27" s="1"/>
  <c r="D12" i="27"/>
  <c r="C12" i="27"/>
  <c r="B12" i="27"/>
  <c r="AA12" i="27" s="1"/>
  <c r="AG11" i="27"/>
  <c r="AF11" i="27"/>
  <c r="Y11" i="27"/>
  <c r="X11" i="27"/>
  <c r="W11" i="27"/>
  <c r="V11" i="27"/>
  <c r="Q11" i="27"/>
  <c r="P11" i="27"/>
  <c r="O11" i="27"/>
  <c r="K11" i="27"/>
  <c r="J11" i="27"/>
  <c r="I11" i="27"/>
  <c r="E11" i="27"/>
  <c r="F11" i="27" s="1"/>
  <c r="D11" i="27"/>
  <c r="C11" i="27"/>
  <c r="B11" i="27"/>
  <c r="AA11" i="27" s="1"/>
  <c r="AG10" i="27"/>
  <c r="AF10" i="27"/>
  <c r="Y10" i="27"/>
  <c r="X10" i="27"/>
  <c r="W10" i="27"/>
  <c r="V10" i="27"/>
  <c r="E10" i="27"/>
  <c r="L10" i="27" s="1"/>
  <c r="D10" i="27"/>
  <c r="C10" i="27"/>
  <c r="B10" i="27"/>
  <c r="AA10" i="27" s="1"/>
  <c r="AG9" i="27"/>
  <c r="AF9" i="27"/>
  <c r="Y9" i="27"/>
  <c r="X9" i="27"/>
  <c r="W9" i="27"/>
  <c r="V9" i="27"/>
  <c r="E9" i="27"/>
  <c r="J9" i="27" s="1"/>
  <c r="D9" i="27"/>
  <c r="C9" i="27"/>
  <c r="B9" i="27"/>
  <c r="AA9" i="27" s="1"/>
  <c r="AG8" i="27"/>
  <c r="AF8" i="27"/>
  <c r="Y8" i="27"/>
  <c r="X8" i="27"/>
  <c r="W8" i="27"/>
  <c r="V8" i="27"/>
  <c r="E8" i="27"/>
  <c r="H8" i="27" s="1"/>
  <c r="D8" i="27"/>
  <c r="C8" i="27"/>
  <c r="B8" i="27"/>
  <c r="AA8" i="27" s="1"/>
  <c r="A8" i="27"/>
  <c r="AA40" i="27"/>
  <c r="AA35" i="27"/>
  <c r="AA33" i="27"/>
  <c r="AA28" i="27"/>
  <c r="AA26" i="27"/>
  <c r="AA24" i="27"/>
  <c r="AA14" i="27"/>
  <c r="AA13" i="27"/>
  <c r="F10" i="27"/>
  <c r="R10" i="27" s="1"/>
  <c r="B39" i="25"/>
  <c r="C39" i="25"/>
  <c r="D39" i="25"/>
  <c r="E39" i="25"/>
  <c r="F39" i="25" s="1"/>
  <c r="M39" i="25" s="1"/>
  <c r="H39" i="25"/>
  <c r="I39" i="25"/>
  <c r="J39" i="25"/>
  <c r="K39" i="25"/>
  <c r="L39" i="25"/>
  <c r="N39" i="25"/>
  <c r="O39" i="25"/>
  <c r="P39" i="25"/>
  <c r="Q39" i="25"/>
  <c r="R39" i="25"/>
  <c r="V39" i="25"/>
  <c r="Z39" i="25" s="1"/>
  <c r="W39" i="25"/>
  <c r="X39" i="25"/>
  <c r="Y39" i="25"/>
  <c r="AA39" i="25"/>
  <c r="AF39" i="25"/>
  <c r="AG39" i="25"/>
  <c r="B40" i="25"/>
  <c r="AA40" i="25" s="1"/>
  <c r="C40" i="25"/>
  <c r="D40" i="25"/>
  <c r="E40" i="25"/>
  <c r="F40" i="25" s="1"/>
  <c r="M40" i="25" s="1"/>
  <c r="H40" i="25"/>
  <c r="I40" i="25"/>
  <c r="J40" i="25"/>
  <c r="K40" i="25"/>
  <c r="L40" i="25"/>
  <c r="N40" i="25"/>
  <c r="O40" i="25"/>
  <c r="P40" i="25"/>
  <c r="Q40" i="25"/>
  <c r="R40" i="25"/>
  <c r="V40" i="25"/>
  <c r="W40" i="25"/>
  <c r="X40" i="25"/>
  <c r="Y40" i="25"/>
  <c r="AF40" i="25"/>
  <c r="AG40" i="25"/>
  <c r="B41" i="25"/>
  <c r="C41" i="25"/>
  <c r="D41" i="25"/>
  <c r="E41" i="25"/>
  <c r="F41" i="25" s="1"/>
  <c r="M41" i="25" s="1"/>
  <c r="G41" i="25"/>
  <c r="H41" i="25"/>
  <c r="I41" i="25"/>
  <c r="J41" i="25"/>
  <c r="K41" i="25"/>
  <c r="L41" i="25"/>
  <c r="N41" i="25"/>
  <c r="O41" i="25"/>
  <c r="P41" i="25"/>
  <c r="Q41" i="25"/>
  <c r="R41" i="25"/>
  <c r="V41" i="25"/>
  <c r="W41" i="25"/>
  <c r="X41" i="25"/>
  <c r="Y41" i="25"/>
  <c r="AA41" i="25"/>
  <c r="AF41" i="25"/>
  <c r="AG41" i="25"/>
  <c r="V35" i="25"/>
  <c r="W35" i="25"/>
  <c r="X35" i="25"/>
  <c r="Y35" i="25"/>
  <c r="AA35" i="25"/>
  <c r="AF35" i="25"/>
  <c r="AG35" i="25"/>
  <c r="B35" i="25"/>
  <c r="C35" i="25"/>
  <c r="D35" i="25"/>
  <c r="E35" i="25"/>
  <c r="L35" i="25" s="1"/>
  <c r="F35" i="25"/>
  <c r="R35" i="25" s="1"/>
  <c r="G35" i="25"/>
  <c r="H35" i="25"/>
  <c r="I35" i="25"/>
  <c r="J35" i="25"/>
  <c r="K35" i="25"/>
  <c r="O35" i="25"/>
  <c r="P35" i="25"/>
  <c r="Q35" i="25"/>
  <c r="AF30" i="25"/>
  <c r="AG30" i="25"/>
  <c r="Z31" i="25"/>
  <c r="AA31" i="25"/>
  <c r="AF31" i="25"/>
  <c r="AG31" i="25"/>
  <c r="B30" i="25"/>
  <c r="AA30" i="25" s="1"/>
  <c r="C30" i="25"/>
  <c r="D30" i="25"/>
  <c r="E30" i="25"/>
  <c r="F30" i="25" s="1"/>
  <c r="G30" i="25"/>
  <c r="H30" i="25"/>
  <c r="I30" i="25"/>
  <c r="J30" i="25"/>
  <c r="K30" i="25"/>
  <c r="L30" i="25"/>
  <c r="N30" i="25"/>
  <c r="O30" i="25"/>
  <c r="P30" i="25"/>
  <c r="Q30" i="25"/>
  <c r="V30" i="25"/>
  <c r="W30" i="25"/>
  <c r="Z30" i="25" s="1"/>
  <c r="X30" i="25"/>
  <c r="Y30" i="25"/>
  <c r="B31" i="25"/>
  <c r="C31" i="25"/>
  <c r="D31" i="25"/>
  <c r="E31" i="25"/>
  <c r="H31" i="25" s="1"/>
  <c r="F31" i="25"/>
  <c r="R31" i="25" s="1"/>
  <c r="G31" i="25"/>
  <c r="I31" i="25"/>
  <c r="J31" i="25"/>
  <c r="K31" i="25"/>
  <c r="O31" i="25"/>
  <c r="P31" i="25"/>
  <c r="Q31" i="25"/>
  <c r="V31" i="25"/>
  <c r="W31" i="25"/>
  <c r="X31" i="25"/>
  <c r="Y31" i="25"/>
  <c r="V26" i="25"/>
  <c r="Z26" i="25" s="1"/>
  <c r="W26" i="25"/>
  <c r="X26" i="25"/>
  <c r="Y26" i="25"/>
  <c r="AF26" i="25"/>
  <c r="AG26" i="25"/>
  <c r="B26" i="25"/>
  <c r="AA26" i="25" s="1"/>
  <c r="C26" i="25"/>
  <c r="D26" i="25"/>
  <c r="E26" i="25"/>
  <c r="L26" i="25" s="1"/>
  <c r="I26" i="25"/>
  <c r="J26" i="25"/>
  <c r="K26" i="25"/>
  <c r="O26" i="25"/>
  <c r="P26" i="25"/>
  <c r="Q26" i="25"/>
  <c r="V21" i="25"/>
  <c r="W21" i="25"/>
  <c r="X21" i="25"/>
  <c r="Y21" i="25"/>
  <c r="Z21" i="25" s="1"/>
  <c r="AA21" i="25"/>
  <c r="AF21" i="25"/>
  <c r="AG21" i="25"/>
  <c r="V22" i="25"/>
  <c r="W22" i="25"/>
  <c r="X22" i="25"/>
  <c r="Y22" i="25"/>
  <c r="AF22" i="25"/>
  <c r="AG22" i="25"/>
  <c r="E27" i="25"/>
  <c r="F27" i="25"/>
  <c r="E28" i="25"/>
  <c r="G28" i="25" s="1"/>
  <c r="F28" i="25"/>
  <c r="E29" i="25"/>
  <c r="G29" i="25" s="1"/>
  <c r="E32" i="25"/>
  <c r="H32" i="25" s="1"/>
  <c r="F32" i="25"/>
  <c r="E33" i="25"/>
  <c r="L33" i="25" s="1"/>
  <c r="F33" i="25"/>
  <c r="M33" i="25" s="1"/>
  <c r="E34" i="25"/>
  <c r="L34" i="25" s="1"/>
  <c r="F34" i="25"/>
  <c r="E36" i="25"/>
  <c r="L36" i="25" s="1"/>
  <c r="E37" i="25"/>
  <c r="F37" i="25" s="1"/>
  <c r="E38" i="25"/>
  <c r="G38" i="25" s="1"/>
  <c r="F38" i="25"/>
  <c r="B21" i="25"/>
  <c r="C21" i="25"/>
  <c r="D21" i="25"/>
  <c r="E21" i="25"/>
  <c r="F21" i="25" s="1"/>
  <c r="M21" i="25" s="1"/>
  <c r="H21" i="25"/>
  <c r="I21" i="25"/>
  <c r="J21" i="25"/>
  <c r="K21" i="25"/>
  <c r="L21" i="25"/>
  <c r="N21" i="25"/>
  <c r="O21" i="25"/>
  <c r="P21" i="25"/>
  <c r="Q21" i="25"/>
  <c r="R21" i="25"/>
  <c r="B22" i="25"/>
  <c r="AA22" i="25" s="1"/>
  <c r="C22" i="25"/>
  <c r="D22" i="25"/>
  <c r="E22" i="25"/>
  <c r="G22" i="25" s="1"/>
  <c r="S22" i="25" s="1"/>
  <c r="T22" i="25" s="1"/>
  <c r="U22" i="25" s="1"/>
  <c r="F22" i="25"/>
  <c r="M22" i="25" s="1"/>
  <c r="H22" i="25"/>
  <c r="I22" i="25"/>
  <c r="J22" i="25"/>
  <c r="K22" i="25"/>
  <c r="L22" i="25"/>
  <c r="N22" i="25"/>
  <c r="O22" i="25"/>
  <c r="P22" i="25"/>
  <c r="Q22" i="25"/>
  <c r="R22" i="25"/>
  <c r="A16" i="25"/>
  <c r="AG38" i="25"/>
  <c r="AG37" i="25"/>
  <c r="AG36" i="25"/>
  <c r="AG34" i="25"/>
  <c r="AG33" i="25"/>
  <c r="AG32" i="25"/>
  <c r="AG29" i="25"/>
  <c r="AG28" i="25"/>
  <c r="AG27" i="25"/>
  <c r="AG25" i="25"/>
  <c r="AG24" i="25"/>
  <c r="AG23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38" i="25"/>
  <c r="AF37" i="25"/>
  <c r="AF36" i="25"/>
  <c r="AF34" i="25"/>
  <c r="AF33" i="25"/>
  <c r="AF32" i="25"/>
  <c r="AF29" i="25"/>
  <c r="AF28" i="25"/>
  <c r="AF27" i="25"/>
  <c r="AF25" i="25"/>
  <c r="AF24" i="25"/>
  <c r="AF23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38" i="25"/>
  <c r="Y37" i="25"/>
  <c r="Y36" i="25"/>
  <c r="Y34" i="25"/>
  <c r="Y33" i="25"/>
  <c r="Y32" i="25"/>
  <c r="Y29" i="25"/>
  <c r="Y28" i="25"/>
  <c r="Y27" i="25"/>
  <c r="Y25" i="25"/>
  <c r="Y24" i="25"/>
  <c r="Y23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38" i="25"/>
  <c r="X37" i="25"/>
  <c r="X36" i="25"/>
  <c r="X34" i="25"/>
  <c r="X33" i="25"/>
  <c r="X32" i="25"/>
  <c r="X29" i="25"/>
  <c r="X28" i="25"/>
  <c r="X27" i="25"/>
  <c r="X25" i="25"/>
  <c r="X24" i="25"/>
  <c r="X23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38" i="25"/>
  <c r="W37" i="25"/>
  <c r="W36" i="25"/>
  <c r="W34" i="25"/>
  <c r="W33" i="25"/>
  <c r="W32" i="25"/>
  <c r="W29" i="25"/>
  <c r="W28" i="25"/>
  <c r="W27" i="25"/>
  <c r="W25" i="25"/>
  <c r="W24" i="25"/>
  <c r="W23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38" i="25"/>
  <c r="V37" i="25"/>
  <c r="V36" i="25"/>
  <c r="V34" i="25"/>
  <c r="V33" i="25"/>
  <c r="V32" i="25"/>
  <c r="V29" i="25"/>
  <c r="V28" i="25"/>
  <c r="V27" i="25"/>
  <c r="V25" i="25"/>
  <c r="V24" i="25"/>
  <c r="V23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38" i="25"/>
  <c r="R37" i="25"/>
  <c r="R28" i="25"/>
  <c r="R20" i="25"/>
  <c r="Q38" i="25"/>
  <c r="Q37" i="25"/>
  <c r="Q36" i="25"/>
  <c r="Q34" i="25"/>
  <c r="Q33" i="25"/>
  <c r="Q32" i="25"/>
  <c r="Q29" i="25"/>
  <c r="Q28" i="25"/>
  <c r="Q27" i="25"/>
  <c r="Q25" i="25"/>
  <c r="Q24" i="25"/>
  <c r="Q23" i="25"/>
  <c r="Q20" i="25"/>
  <c r="Q18" i="25"/>
  <c r="Q17" i="25"/>
  <c r="Q16" i="25"/>
  <c r="Q11" i="25"/>
  <c r="P38" i="25"/>
  <c r="P37" i="25"/>
  <c r="P36" i="25"/>
  <c r="P34" i="25"/>
  <c r="P33" i="25"/>
  <c r="P32" i="25"/>
  <c r="P29" i="25"/>
  <c r="P28" i="25"/>
  <c r="P27" i="25"/>
  <c r="P25" i="25"/>
  <c r="P24" i="25"/>
  <c r="P23" i="25"/>
  <c r="P20" i="25"/>
  <c r="P18" i="25"/>
  <c r="P17" i="25"/>
  <c r="P16" i="25"/>
  <c r="P11" i="25"/>
  <c r="O38" i="25"/>
  <c r="O37" i="25"/>
  <c r="O36" i="25"/>
  <c r="O33" i="25"/>
  <c r="O29" i="25"/>
  <c r="O28" i="25"/>
  <c r="O27" i="25"/>
  <c r="O24" i="25"/>
  <c r="O20" i="25"/>
  <c r="O18" i="25"/>
  <c r="O11" i="25"/>
  <c r="N38" i="25"/>
  <c r="N37" i="25"/>
  <c r="N36" i="25"/>
  <c r="N33" i="25"/>
  <c r="N29" i="25"/>
  <c r="N28" i="25"/>
  <c r="N27" i="25"/>
  <c r="N24" i="25"/>
  <c r="N20" i="25"/>
  <c r="N18" i="25"/>
  <c r="L38" i="25"/>
  <c r="L37" i="25"/>
  <c r="L28" i="25"/>
  <c r="L20" i="25"/>
  <c r="K38" i="25"/>
  <c r="K37" i="25"/>
  <c r="K36" i="25"/>
  <c r="K34" i="25"/>
  <c r="K33" i="25"/>
  <c r="K32" i="25"/>
  <c r="K29" i="25"/>
  <c r="K28" i="25"/>
  <c r="K27" i="25"/>
  <c r="K25" i="25"/>
  <c r="K24" i="25"/>
  <c r="K23" i="25"/>
  <c r="K20" i="25"/>
  <c r="K18" i="25"/>
  <c r="K17" i="25"/>
  <c r="K16" i="25"/>
  <c r="K11" i="25"/>
  <c r="J38" i="25"/>
  <c r="J37" i="25"/>
  <c r="J36" i="25"/>
  <c r="J34" i="25"/>
  <c r="J33" i="25"/>
  <c r="J32" i="25"/>
  <c r="J29" i="25"/>
  <c r="J28" i="25"/>
  <c r="J27" i="25"/>
  <c r="J25" i="25"/>
  <c r="J24" i="25"/>
  <c r="J23" i="25"/>
  <c r="J20" i="25"/>
  <c r="J18" i="25"/>
  <c r="J17" i="25"/>
  <c r="J16" i="25"/>
  <c r="J11" i="25"/>
  <c r="I38" i="25"/>
  <c r="I37" i="25"/>
  <c r="I36" i="25"/>
  <c r="I33" i="25"/>
  <c r="I29" i="25"/>
  <c r="I28" i="25"/>
  <c r="I27" i="25"/>
  <c r="I24" i="25"/>
  <c r="I20" i="25"/>
  <c r="I18" i="25"/>
  <c r="I11" i="25"/>
  <c r="H38" i="25"/>
  <c r="H37" i="25"/>
  <c r="H36" i="25"/>
  <c r="H33" i="25"/>
  <c r="H29" i="25"/>
  <c r="H28" i="25"/>
  <c r="H27" i="25"/>
  <c r="H24" i="25"/>
  <c r="H20" i="25"/>
  <c r="H18" i="25"/>
  <c r="G37" i="25"/>
  <c r="G27" i="25"/>
  <c r="E25" i="25"/>
  <c r="H25" i="25" s="1"/>
  <c r="E24" i="25"/>
  <c r="G24" i="25" s="1"/>
  <c r="E23" i="25"/>
  <c r="L23" i="25" s="1"/>
  <c r="E20" i="25"/>
  <c r="G20" i="25" s="1"/>
  <c r="E19" i="25"/>
  <c r="H19" i="25" s="1"/>
  <c r="E18" i="25"/>
  <c r="G18" i="25" s="1"/>
  <c r="E17" i="25"/>
  <c r="H17" i="25" s="1"/>
  <c r="E16" i="25"/>
  <c r="I16" i="25" s="1"/>
  <c r="E15" i="25"/>
  <c r="J15" i="25" s="1"/>
  <c r="E14" i="25"/>
  <c r="K14" i="25" s="1"/>
  <c r="E13" i="25"/>
  <c r="L13" i="25" s="1"/>
  <c r="E12" i="25"/>
  <c r="L12" i="25" s="1"/>
  <c r="E11" i="25"/>
  <c r="H11" i="25" s="1"/>
  <c r="E10" i="25"/>
  <c r="G10" i="25" s="1"/>
  <c r="E9" i="25"/>
  <c r="H9" i="25" s="1"/>
  <c r="E8" i="25"/>
  <c r="I8" i="25" s="1"/>
  <c r="D38" i="25"/>
  <c r="D37" i="25"/>
  <c r="D36" i="25"/>
  <c r="D34" i="25"/>
  <c r="D33" i="25"/>
  <c r="D32" i="25"/>
  <c r="D29" i="25"/>
  <c r="D28" i="25"/>
  <c r="D27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38" i="25"/>
  <c r="C37" i="25"/>
  <c r="C36" i="25"/>
  <c r="C34" i="25"/>
  <c r="C33" i="25"/>
  <c r="C32" i="25"/>
  <c r="C29" i="25"/>
  <c r="C28" i="25"/>
  <c r="C27" i="25"/>
  <c r="C25" i="25"/>
  <c r="C24" i="25"/>
  <c r="C23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38" i="25"/>
  <c r="AA38" i="25" s="1"/>
  <c r="B37" i="25"/>
  <c r="AA37" i="25" s="1"/>
  <c r="B36" i="25"/>
  <c r="AA36" i="25" s="1"/>
  <c r="B34" i="25"/>
  <c r="AA34" i="25" s="1"/>
  <c r="B33" i="25"/>
  <c r="AA33" i="25" s="1"/>
  <c r="B32" i="25"/>
  <c r="AA32" i="25" s="1"/>
  <c r="B29" i="25"/>
  <c r="AA29" i="25" s="1"/>
  <c r="B28" i="25"/>
  <c r="AA28" i="25" s="1"/>
  <c r="B27" i="25"/>
  <c r="AA27" i="25" s="1"/>
  <c r="B25" i="25"/>
  <c r="AA25" i="25" s="1"/>
  <c r="B24" i="25"/>
  <c r="AA24" i="25" s="1"/>
  <c r="B23" i="25"/>
  <c r="AA23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38" i="25"/>
  <c r="A36" i="25"/>
  <c r="A32" i="25"/>
  <c r="A29" i="25"/>
  <c r="A27" i="25"/>
  <c r="A23" i="25"/>
  <c r="A20" i="25"/>
  <c r="A19" i="25"/>
  <c r="A18" i="25"/>
  <c r="A8" i="25"/>
  <c r="AA15" i="25"/>
  <c r="F13" i="25"/>
  <c r="N13" i="25" s="1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8" i="23"/>
  <c r="AF9" i="23"/>
  <c r="AF10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8" i="23"/>
  <c r="K8" i="33" l="1"/>
  <c r="Z8" i="33"/>
  <c r="H8" i="33"/>
  <c r="I8" i="33"/>
  <c r="J8" i="33"/>
  <c r="L8" i="33"/>
  <c r="F8" i="33"/>
  <c r="F36" i="33"/>
  <c r="M36" i="33" s="1"/>
  <c r="S36" i="33" s="1"/>
  <c r="T36" i="33" s="1"/>
  <c r="U36" i="33" s="1"/>
  <c r="F35" i="33"/>
  <c r="R35" i="33" s="1"/>
  <c r="I9" i="33"/>
  <c r="K9" i="33"/>
  <c r="F26" i="33"/>
  <c r="M26" i="33" s="1"/>
  <c r="Z20" i="33"/>
  <c r="Z10" i="33"/>
  <c r="I13" i="33"/>
  <c r="L17" i="33"/>
  <c r="F19" i="33"/>
  <c r="N19" i="33" s="1"/>
  <c r="Z29" i="33"/>
  <c r="Z35" i="33"/>
  <c r="J9" i="33"/>
  <c r="L9" i="33"/>
  <c r="Z24" i="33"/>
  <c r="L26" i="33"/>
  <c r="Z27" i="33"/>
  <c r="R19" i="33"/>
  <c r="H19" i="33"/>
  <c r="L28" i="33"/>
  <c r="Z30" i="33"/>
  <c r="L33" i="33"/>
  <c r="Z23" i="33"/>
  <c r="Z36" i="33"/>
  <c r="Z17" i="33"/>
  <c r="H27" i="33"/>
  <c r="Z22" i="33"/>
  <c r="Z32" i="33"/>
  <c r="Z33" i="33"/>
  <c r="F18" i="33"/>
  <c r="R18" i="33" s="1"/>
  <c r="Z11" i="33"/>
  <c r="M35" i="33"/>
  <c r="G37" i="33"/>
  <c r="S37" i="33" s="1"/>
  <c r="T37" i="33" s="1"/>
  <c r="U37" i="33" s="1"/>
  <c r="Z9" i="33"/>
  <c r="Z14" i="33"/>
  <c r="Z18" i="33"/>
  <c r="Z31" i="33"/>
  <c r="F22" i="33"/>
  <c r="M22" i="33" s="1"/>
  <c r="S22" i="33" s="1"/>
  <c r="T22" i="33" s="1"/>
  <c r="U22" i="33" s="1"/>
  <c r="F27" i="33"/>
  <c r="N27" i="33" s="1"/>
  <c r="F38" i="33"/>
  <c r="M38" i="33" s="1"/>
  <c r="S38" i="33" s="1"/>
  <c r="T38" i="33" s="1"/>
  <c r="J13" i="33"/>
  <c r="H17" i="33"/>
  <c r="L19" i="33"/>
  <c r="G21" i="33"/>
  <c r="G35" i="33"/>
  <c r="L11" i="33"/>
  <c r="K13" i="33"/>
  <c r="I17" i="33"/>
  <c r="H21" i="33"/>
  <c r="L30" i="33"/>
  <c r="Z37" i="33"/>
  <c r="L13" i="33"/>
  <c r="L20" i="33"/>
  <c r="I21" i="33"/>
  <c r="Z25" i="33"/>
  <c r="Z26" i="33"/>
  <c r="Z28" i="33"/>
  <c r="L31" i="33"/>
  <c r="Z13" i="33"/>
  <c r="J21" i="33"/>
  <c r="L27" i="33"/>
  <c r="L34" i="33"/>
  <c r="Z38" i="33"/>
  <c r="K15" i="33"/>
  <c r="L15" i="33"/>
  <c r="H15" i="33"/>
  <c r="I15" i="33"/>
  <c r="J15" i="33"/>
  <c r="Z15" i="33"/>
  <c r="S39" i="33"/>
  <c r="T39" i="33" s="1"/>
  <c r="U39" i="33" s="1"/>
  <c r="R16" i="33"/>
  <c r="O16" i="33"/>
  <c r="N16" i="33"/>
  <c r="M16" i="33"/>
  <c r="I10" i="33"/>
  <c r="H16" i="33"/>
  <c r="H25" i="33"/>
  <c r="F20" i="33"/>
  <c r="F30" i="33"/>
  <c r="L16" i="33"/>
  <c r="L18" i="33"/>
  <c r="L25" i="33"/>
  <c r="G12" i="33"/>
  <c r="G14" i="33"/>
  <c r="G23" i="33"/>
  <c r="S23" i="33" s="1"/>
  <c r="T23" i="33" s="1"/>
  <c r="U23" i="33" s="1"/>
  <c r="G32" i="33"/>
  <c r="H10" i="33"/>
  <c r="G18" i="33"/>
  <c r="G25" i="33"/>
  <c r="H32" i="33"/>
  <c r="G10" i="33"/>
  <c r="I14" i="33"/>
  <c r="H18" i="33"/>
  <c r="F12" i="33"/>
  <c r="F31" i="33"/>
  <c r="J10" i="33"/>
  <c r="J12" i="33"/>
  <c r="J14" i="33"/>
  <c r="I16" i="33"/>
  <c r="K21" i="33"/>
  <c r="G31" i="33"/>
  <c r="H12" i="33"/>
  <c r="H14" i="33"/>
  <c r="G16" i="33"/>
  <c r="F9" i="33"/>
  <c r="G9" i="33"/>
  <c r="K10" i="33"/>
  <c r="G11" i="33"/>
  <c r="G13" i="33"/>
  <c r="K14" i="33"/>
  <c r="G34" i="33"/>
  <c r="I12" i="33"/>
  <c r="I32" i="33"/>
  <c r="F13" i="33"/>
  <c r="F34" i="33"/>
  <c r="F10" i="33"/>
  <c r="Z39" i="33"/>
  <c r="F17" i="33"/>
  <c r="Z21" i="33"/>
  <c r="F25" i="33"/>
  <c r="F15" i="33"/>
  <c r="Z19" i="33"/>
  <c r="Z12" i="33"/>
  <c r="F14" i="33"/>
  <c r="Z16" i="33"/>
  <c r="F29" i="33"/>
  <c r="Z34" i="33"/>
  <c r="F11" i="33"/>
  <c r="F21" i="33"/>
  <c r="F33" i="33"/>
  <c r="F24" i="33"/>
  <c r="F28" i="33"/>
  <c r="F32" i="33"/>
  <c r="Z36" i="31"/>
  <c r="K10" i="31"/>
  <c r="Z11" i="31"/>
  <c r="Z25" i="31"/>
  <c r="Q14" i="31"/>
  <c r="O14" i="31"/>
  <c r="R14" i="31"/>
  <c r="Z28" i="31"/>
  <c r="Z29" i="31"/>
  <c r="I13" i="31"/>
  <c r="H17" i="31"/>
  <c r="K13" i="31"/>
  <c r="G34" i="31"/>
  <c r="F23" i="31"/>
  <c r="M23" i="31" s="1"/>
  <c r="S23" i="31" s="1"/>
  <c r="T23" i="31" s="1"/>
  <c r="U23" i="31" s="1"/>
  <c r="F34" i="31"/>
  <c r="L13" i="31"/>
  <c r="Z19" i="31"/>
  <c r="H21" i="31"/>
  <c r="Z22" i="31"/>
  <c r="Z33" i="31"/>
  <c r="H34" i="31"/>
  <c r="G8" i="31"/>
  <c r="G14" i="31"/>
  <c r="I21" i="31"/>
  <c r="I34" i="31"/>
  <c r="F26" i="31"/>
  <c r="M26" i="31" s="1"/>
  <c r="Z15" i="31"/>
  <c r="L19" i="31"/>
  <c r="J21" i="31"/>
  <c r="Z24" i="31"/>
  <c r="Z39" i="31"/>
  <c r="Z9" i="31"/>
  <c r="G10" i="31"/>
  <c r="I12" i="31"/>
  <c r="M14" i="31"/>
  <c r="L26" i="31"/>
  <c r="L35" i="31"/>
  <c r="O10" i="31"/>
  <c r="Z20" i="31"/>
  <c r="G27" i="31"/>
  <c r="G43" i="31"/>
  <c r="S43" i="31" s="1"/>
  <c r="T43" i="31" s="1"/>
  <c r="U43" i="31" s="1"/>
  <c r="I9" i="31"/>
  <c r="K9" i="31"/>
  <c r="P10" i="31"/>
  <c r="G12" i="31"/>
  <c r="Z12" i="31"/>
  <c r="P14" i="31"/>
  <c r="Z30" i="31"/>
  <c r="Z8" i="31"/>
  <c r="L9" i="31"/>
  <c r="H12" i="31"/>
  <c r="Z13" i="31"/>
  <c r="Z23" i="31"/>
  <c r="H8" i="31"/>
  <c r="H10" i="31"/>
  <c r="J12" i="31"/>
  <c r="I14" i="31"/>
  <c r="Z35" i="31"/>
  <c r="G36" i="31"/>
  <c r="I8" i="31"/>
  <c r="I10" i="31"/>
  <c r="L11" i="31"/>
  <c r="J14" i="31"/>
  <c r="H19" i="31"/>
  <c r="H28" i="31"/>
  <c r="L33" i="31"/>
  <c r="H36" i="31"/>
  <c r="J8" i="31"/>
  <c r="J10" i="31"/>
  <c r="K14" i="31"/>
  <c r="L17" i="31"/>
  <c r="Z18" i="31"/>
  <c r="Z27" i="31"/>
  <c r="I36" i="31"/>
  <c r="L37" i="31"/>
  <c r="Z38" i="31"/>
  <c r="Z41" i="31"/>
  <c r="M31" i="31"/>
  <c r="R31" i="31"/>
  <c r="M10" i="31"/>
  <c r="L16" i="31"/>
  <c r="L18" i="31"/>
  <c r="L25" i="31"/>
  <c r="L27" i="31"/>
  <c r="F22" i="31"/>
  <c r="M22" i="31" s="1"/>
  <c r="S22" i="31" s="1"/>
  <c r="T22" i="31" s="1"/>
  <c r="U22" i="31" s="1"/>
  <c r="F32" i="31"/>
  <c r="F42" i="31"/>
  <c r="M42" i="31" s="1"/>
  <c r="S42" i="31" s="1"/>
  <c r="T42" i="31" s="1"/>
  <c r="U42" i="31" s="1"/>
  <c r="J9" i="31"/>
  <c r="N10" i="31"/>
  <c r="J13" i="31"/>
  <c r="I17" i="31"/>
  <c r="L20" i="31"/>
  <c r="G21" i="31"/>
  <c r="L29" i="31"/>
  <c r="G32" i="31"/>
  <c r="N34" i="31"/>
  <c r="R37" i="31"/>
  <c r="R26" i="31"/>
  <c r="S26" i="31" s="1"/>
  <c r="T26" i="31" s="1"/>
  <c r="U26" i="31" s="1"/>
  <c r="M29" i="31"/>
  <c r="S29" i="31" s="1"/>
  <c r="T29" i="31" s="1"/>
  <c r="L31" i="31"/>
  <c r="G18" i="31"/>
  <c r="G25" i="31"/>
  <c r="H25" i="31"/>
  <c r="M37" i="31"/>
  <c r="H16" i="31"/>
  <c r="F16" i="31"/>
  <c r="R10" i="31"/>
  <c r="I16" i="31"/>
  <c r="I18" i="31"/>
  <c r="K21" i="31"/>
  <c r="I27" i="31"/>
  <c r="G31" i="31"/>
  <c r="G33" i="31"/>
  <c r="F9" i="31"/>
  <c r="F21" i="31"/>
  <c r="F24" i="31"/>
  <c r="M24" i="31" s="1"/>
  <c r="S24" i="31" s="1"/>
  <c r="T24" i="31" s="1"/>
  <c r="G9" i="31"/>
  <c r="G11" i="31"/>
  <c r="G13" i="31"/>
  <c r="G37" i="31"/>
  <c r="F13" i="31"/>
  <c r="Z16" i="31"/>
  <c r="F17" i="31"/>
  <c r="F15" i="31"/>
  <c r="M15" i="31" s="1"/>
  <c r="F19" i="31"/>
  <c r="F18" i="31"/>
  <c r="F27" i="31"/>
  <c r="F33" i="31"/>
  <c r="F35" i="31"/>
  <c r="F36" i="31"/>
  <c r="F11" i="31"/>
  <c r="F12" i="31"/>
  <c r="F20" i="31"/>
  <c r="F40" i="31"/>
  <c r="M40" i="31" s="1"/>
  <c r="S40" i="31" s="1"/>
  <c r="T40" i="31" s="1"/>
  <c r="U40" i="31" s="1"/>
  <c r="Z42" i="31"/>
  <c r="Z43" i="31"/>
  <c r="F38" i="31"/>
  <c r="S39" i="31"/>
  <c r="T39" i="31" s="1"/>
  <c r="U39" i="31" s="1"/>
  <c r="S41" i="31"/>
  <c r="T41" i="31" s="1"/>
  <c r="U41" i="31" s="1"/>
  <c r="Z14" i="31"/>
  <c r="Z21" i="31"/>
  <c r="F28" i="31"/>
  <c r="Z34" i="31"/>
  <c r="F8" i="31"/>
  <c r="Z26" i="31"/>
  <c r="Z10" i="31"/>
  <c r="Z17" i="31"/>
  <c r="F25" i="31"/>
  <c r="F30" i="31"/>
  <c r="M30" i="31" s="1"/>
  <c r="S30" i="31" s="1"/>
  <c r="T30" i="31" s="1"/>
  <c r="U30" i="31" s="1"/>
  <c r="Z31" i="31"/>
  <c r="Z32" i="31"/>
  <c r="Z27" i="29"/>
  <c r="G37" i="29"/>
  <c r="Z38" i="29"/>
  <c r="H36" i="29"/>
  <c r="Z18" i="29"/>
  <c r="M18" i="29"/>
  <c r="N18" i="29"/>
  <c r="O18" i="29"/>
  <c r="R18" i="29"/>
  <c r="Z19" i="29"/>
  <c r="L33" i="29"/>
  <c r="F19" i="29"/>
  <c r="H19" i="29"/>
  <c r="G19" i="29"/>
  <c r="F25" i="29"/>
  <c r="O25" i="29" s="1"/>
  <c r="H33" i="29"/>
  <c r="F8" i="29"/>
  <c r="P8" i="29" s="1"/>
  <c r="L25" i="29"/>
  <c r="Z43" i="29"/>
  <c r="F38" i="29"/>
  <c r="M38" i="29" s="1"/>
  <c r="Z24" i="29"/>
  <c r="I27" i="29"/>
  <c r="Z14" i="29"/>
  <c r="Z41" i="29"/>
  <c r="L8" i="29"/>
  <c r="F15" i="29"/>
  <c r="M15" i="29" s="1"/>
  <c r="F30" i="29"/>
  <c r="M30" i="29" s="1"/>
  <c r="S30" i="29" s="1"/>
  <c r="T30" i="29" s="1"/>
  <c r="U30" i="29" s="1"/>
  <c r="F20" i="29"/>
  <c r="R20" i="29" s="1"/>
  <c r="F33" i="29"/>
  <c r="Z34" i="29"/>
  <c r="Z42" i="29"/>
  <c r="G14" i="29"/>
  <c r="L38" i="29"/>
  <c r="F9" i="29"/>
  <c r="R9" i="29" s="1"/>
  <c r="J10" i="29"/>
  <c r="H27" i="29"/>
  <c r="G28" i="29"/>
  <c r="Z40" i="29"/>
  <c r="F11" i="29"/>
  <c r="N11" i="29" s="1"/>
  <c r="F22" i="29"/>
  <c r="M22" i="29" s="1"/>
  <c r="S22" i="29" s="1"/>
  <c r="T22" i="29" s="1"/>
  <c r="U22" i="29" s="1"/>
  <c r="G10" i="29"/>
  <c r="K12" i="29"/>
  <c r="I14" i="29"/>
  <c r="I12" i="29"/>
  <c r="F14" i="29"/>
  <c r="Q14" i="29" s="1"/>
  <c r="H10" i="29"/>
  <c r="L11" i="29"/>
  <c r="L12" i="29"/>
  <c r="J14" i="29"/>
  <c r="L17" i="29"/>
  <c r="G36" i="29"/>
  <c r="Z11" i="29"/>
  <c r="H14" i="29"/>
  <c r="F34" i="29"/>
  <c r="O34" i="29" s="1"/>
  <c r="I10" i="29"/>
  <c r="Z12" i="29"/>
  <c r="Z30" i="29"/>
  <c r="L34" i="29"/>
  <c r="F37" i="29"/>
  <c r="N37" i="29" s="1"/>
  <c r="K8" i="29"/>
  <c r="Z9" i="29"/>
  <c r="Z23" i="29"/>
  <c r="Z26" i="29"/>
  <c r="Z13" i="29"/>
  <c r="L29" i="29"/>
  <c r="Z35" i="29"/>
  <c r="L37" i="29"/>
  <c r="L16" i="29"/>
  <c r="Z28" i="29"/>
  <c r="Z8" i="29"/>
  <c r="Z20" i="29"/>
  <c r="Z22" i="29"/>
  <c r="G23" i="29"/>
  <c r="S23" i="29" s="1"/>
  <c r="T23" i="29" s="1"/>
  <c r="U23" i="29" s="1"/>
  <c r="G31" i="29"/>
  <c r="I36" i="29"/>
  <c r="Z10" i="29"/>
  <c r="G11" i="29"/>
  <c r="H16" i="29"/>
  <c r="Z25" i="29"/>
  <c r="G26" i="29"/>
  <c r="Z33" i="29"/>
  <c r="Z39" i="29"/>
  <c r="F16" i="29"/>
  <c r="N16" i="29" s="1"/>
  <c r="G16" i="29"/>
  <c r="F12" i="29"/>
  <c r="P12" i="29" s="1"/>
  <c r="F36" i="29"/>
  <c r="R36" i="29" s="1"/>
  <c r="I8" i="29"/>
  <c r="Z16" i="29"/>
  <c r="Z29" i="29"/>
  <c r="M29" i="29"/>
  <c r="R29" i="29"/>
  <c r="R35" i="29"/>
  <c r="M35" i="29"/>
  <c r="R26" i="29"/>
  <c r="M26" i="29"/>
  <c r="Q8" i="29"/>
  <c r="K9" i="29"/>
  <c r="K13" i="29"/>
  <c r="L21" i="29"/>
  <c r="R25" i="29"/>
  <c r="L26" i="29"/>
  <c r="F27" i="29"/>
  <c r="J8" i="29"/>
  <c r="R8" i="29"/>
  <c r="L9" i="29"/>
  <c r="J12" i="29"/>
  <c r="L13" i="29"/>
  <c r="N14" i="29"/>
  <c r="L20" i="29"/>
  <c r="G27" i="29"/>
  <c r="G32" i="29"/>
  <c r="L35" i="29"/>
  <c r="R28" i="29"/>
  <c r="R38" i="29"/>
  <c r="G21" i="29"/>
  <c r="M25" i="29"/>
  <c r="O9" i="29"/>
  <c r="G35" i="29"/>
  <c r="R14" i="29"/>
  <c r="G17" i="29"/>
  <c r="G25" i="29"/>
  <c r="G39" i="29"/>
  <c r="S39" i="29" s="1"/>
  <c r="T39" i="29" s="1"/>
  <c r="U39" i="29" s="1"/>
  <c r="G9" i="29"/>
  <c r="H21" i="29"/>
  <c r="H13" i="29"/>
  <c r="M28" i="29"/>
  <c r="F10" i="29"/>
  <c r="G8" i="29"/>
  <c r="O8" i="29"/>
  <c r="I9" i="29"/>
  <c r="Q9" i="29"/>
  <c r="K10" i="29"/>
  <c r="M11" i="29"/>
  <c r="G12" i="29"/>
  <c r="I13" i="29"/>
  <c r="K14" i="29"/>
  <c r="H17" i="29"/>
  <c r="J21" i="29"/>
  <c r="G24" i="29"/>
  <c r="S24" i="29" s="1"/>
  <c r="T24" i="29" s="1"/>
  <c r="U24" i="29" s="1"/>
  <c r="H25" i="29"/>
  <c r="G29" i="29"/>
  <c r="G34" i="29"/>
  <c r="P14" i="29"/>
  <c r="G13" i="29"/>
  <c r="N8" i="29"/>
  <c r="H9" i="29"/>
  <c r="P9" i="29"/>
  <c r="I21" i="29"/>
  <c r="F13" i="29"/>
  <c r="F40" i="29"/>
  <c r="M40" i="29" s="1"/>
  <c r="S40" i="29" s="1"/>
  <c r="T40" i="29" s="1"/>
  <c r="S15" i="29"/>
  <c r="T15" i="29" s="1"/>
  <c r="U15" i="29" s="1"/>
  <c r="Z21" i="29"/>
  <c r="Z32" i="29"/>
  <c r="Z37" i="29"/>
  <c r="F41" i="29"/>
  <c r="M41" i="29" s="1"/>
  <c r="Z31" i="29"/>
  <c r="Z36" i="29"/>
  <c r="F42" i="29"/>
  <c r="M42" i="29" s="1"/>
  <c r="S42" i="29" s="1"/>
  <c r="T42" i="29" s="1"/>
  <c r="U42" i="29" s="1"/>
  <c r="F43" i="29"/>
  <c r="M43" i="29" s="1"/>
  <c r="F17" i="29"/>
  <c r="Z15" i="29"/>
  <c r="F31" i="29"/>
  <c r="F32" i="29"/>
  <c r="Z17" i="29"/>
  <c r="F21" i="29"/>
  <c r="K10" i="27"/>
  <c r="F20" i="27"/>
  <c r="M20" i="27" s="1"/>
  <c r="Z37" i="27"/>
  <c r="Z13" i="27"/>
  <c r="J10" i="27"/>
  <c r="Z15" i="27"/>
  <c r="Z18" i="27"/>
  <c r="Z22" i="27"/>
  <c r="Z28" i="27"/>
  <c r="F16" i="27"/>
  <c r="O16" i="27" s="1"/>
  <c r="F36" i="27"/>
  <c r="M36" i="27" s="1"/>
  <c r="I10" i="27"/>
  <c r="Z14" i="27"/>
  <c r="L26" i="27"/>
  <c r="Z32" i="27"/>
  <c r="Z41" i="27"/>
  <c r="Z16" i="27"/>
  <c r="Z20" i="27"/>
  <c r="J14" i="27"/>
  <c r="Z11" i="27"/>
  <c r="K14" i="27"/>
  <c r="L35" i="27"/>
  <c r="Z38" i="27"/>
  <c r="G14" i="27"/>
  <c r="O10" i="27"/>
  <c r="F32" i="27"/>
  <c r="O32" i="27" s="1"/>
  <c r="G10" i="27"/>
  <c r="Z12" i="27"/>
  <c r="L16" i="27"/>
  <c r="I25" i="27"/>
  <c r="Z29" i="27"/>
  <c r="H14" i="27"/>
  <c r="F14" i="27"/>
  <c r="F35" i="27"/>
  <c r="N35" i="27" s="1"/>
  <c r="H10" i="27"/>
  <c r="L23" i="27"/>
  <c r="Z27" i="27"/>
  <c r="N15" i="27"/>
  <c r="M15" i="27"/>
  <c r="O15" i="27"/>
  <c r="R15" i="27"/>
  <c r="Q15" i="27"/>
  <c r="N11" i="27"/>
  <c r="R11" i="27"/>
  <c r="S20" i="27"/>
  <c r="T20" i="27" s="1"/>
  <c r="U20" i="27" s="1"/>
  <c r="F8" i="27"/>
  <c r="P8" i="27" s="1"/>
  <c r="Z9" i="27"/>
  <c r="P10" i="27"/>
  <c r="I12" i="27"/>
  <c r="G15" i="27"/>
  <c r="Q10" i="27"/>
  <c r="L11" i="27"/>
  <c r="K12" i="27"/>
  <c r="I14" i="27"/>
  <c r="H15" i="27"/>
  <c r="S15" i="27" s="1"/>
  <c r="T15" i="27" s="1"/>
  <c r="M16" i="27"/>
  <c r="L17" i="27"/>
  <c r="G29" i="27"/>
  <c r="I32" i="27"/>
  <c r="Z33" i="27"/>
  <c r="J15" i="27"/>
  <c r="Z19" i="27"/>
  <c r="Z23" i="27"/>
  <c r="F34" i="27"/>
  <c r="K15" i="27"/>
  <c r="R16" i="27"/>
  <c r="Z25" i="27"/>
  <c r="Z30" i="27"/>
  <c r="L32" i="27"/>
  <c r="H34" i="27"/>
  <c r="L12" i="27"/>
  <c r="I8" i="27"/>
  <c r="G21" i="27"/>
  <c r="S21" i="27" s="1"/>
  <c r="T21" i="27" s="1"/>
  <c r="U21" i="27" s="1"/>
  <c r="F28" i="27"/>
  <c r="M28" i="27" s="1"/>
  <c r="K8" i="27"/>
  <c r="G11" i="27"/>
  <c r="L8" i="27"/>
  <c r="H11" i="27"/>
  <c r="P14" i="27"/>
  <c r="L15" i="27"/>
  <c r="H16" i="27"/>
  <c r="Z24" i="27"/>
  <c r="L27" i="27"/>
  <c r="I34" i="27"/>
  <c r="Z34" i="27"/>
  <c r="G35" i="27"/>
  <c r="L36" i="27"/>
  <c r="S36" i="27" s="1"/>
  <c r="T36" i="27" s="1"/>
  <c r="U36" i="27" s="1"/>
  <c r="Z40" i="27"/>
  <c r="I15" i="27"/>
  <c r="G34" i="27"/>
  <c r="Z10" i="27"/>
  <c r="Z8" i="27"/>
  <c r="Z21" i="27"/>
  <c r="H25" i="27"/>
  <c r="H26" i="27"/>
  <c r="Z26" i="27"/>
  <c r="H31" i="27"/>
  <c r="S28" i="27"/>
  <c r="T28" i="27" s="1"/>
  <c r="U28" i="27" s="1"/>
  <c r="R33" i="27"/>
  <c r="M33" i="27"/>
  <c r="G24" i="27"/>
  <c r="M8" i="27"/>
  <c r="G9" i="27"/>
  <c r="G13" i="27"/>
  <c r="K9" i="27"/>
  <c r="L19" i="27"/>
  <c r="M34" i="27"/>
  <c r="M10" i="27"/>
  <c r="K13" i="27"/>
  <c r="M14" i="27"/>
  <c r="F13" i="27"/>
  <c r="F22" i="27"/>
  <c r="M22" i="27" s="1"/>
  <c r="S22" i="27" s="1"/>
  <c r="T22" i="27" s="1"/>
  <c r="J8" i="27"/>
  <c r="R8" i="27"/>
  <c r="L9" i="27"/>
  <c r="N10" i="27"/>
  <c r="J12" i="27"/>
  <c r="L13" i="27"/>
  <c r="N14" i="27"/>
  <c r="P15" i="27"/>
  <c r="I16" i="27"/>
  <c r="L18" i="27"/>
  <c r="G25" i="27"/>
  <c r="G30" i="27"/>
  <c r="R32" i="27"/>
  <c r="L33" i="27"/>
  <c r="N34" i="27"/>
  <c r="R36" i="27"/>
  <c r="R35" i="27"/>
  <c r="M32" i="27"/>
  <c r="G33" i="27"/>
  <c r="G19" i="27"/>
  <c r="H19" i="27"/>
  <c r="I19" i="27"/>
  <c r="N32" i="27"/>
  <c r="F12" i="27"/>
  <c r="F27" i="27"/>
  <c r="G8" i="27"/>
  <c r="I9" i="27"/>
  <c r="M11" i="27"/>
  <c r="G12" i="27"/>
  <c r="I13" i="27"/>
  <c r="N16" i="27"/>
  <c r="H17" i="27"/>
  <c r="J19" i="27"/>
  <c r="H23" i="27"/>
  <c r="G32" i="27"/>
  <c r="M35" i="27"/>
  <c r="Q14" i="27"/>
  <c r="F9" i="27"/>
  <c r="H9" i="27"/>
  <c r="H13" i="27"/>
  <c r="G17" i="27"/>
  <c r="G23" i="27"/>
  <c r="AB20" i="27"/>
  <c r="AD20" i="27" s="1"/>
  <c r="F17" i="27"/>
  <c r="F24" i="27"/>
  <c r="Z35" i="27"/>
  <c r="F39" i="27"/>
  <c r="M39" i="27" s="1"/>
  <c r="F40" i="27"/>
  <c r="M40" i="27" s="1"/>
  <c r="S40" i="27" s="1"/>
  <c r="T40" i="27" s="1"/>
  <c r="F41" i="27"/>
  <c r="M41" i="27" s="1"/>
  <c r="Z17" i="27"/>
  <c r="Z31" i="27"/>
  <c r="F37" i="27"/>
  <c r="M37" i="27" s="1"/>
  <c r="S37" i="27" s="1"/>
  <c r="T37" i="27" s="1"/>
  <c r="U37" i="27" s="1"/>
  <c r="F25" i="27"/>
  <c r="F23" i="27"/>
  <c r="F18" i="27"/>
  <c r="F19" i="27"/>
  <c r="F26" i="27"/>
  <c r="F38" i="27"/>
  <c r="M38" i="27" s="1"/>
  <c r="F29" i="27"/>
  <c r="F30" i="27"/>
  <c r="F31" i="27"/>
  <c r="N31" i="25"/>
  <c r="F26" i="25"/>
  <c r="S41" i="25"/>
  <c r="T41" i="25" s="1"/>
  <c r="U41" i="25" s="1"/>
  <c r="Z40" i="25"/>
  <c r="M31" i="25"/>
  <c r="N35" i="25"/>
  <c r="H26" i="25"/>
  <c r="L31" i="25"/>
  <c r="S31" i="25" s="1"/>
  <c r="T31" i="25" s="1"/>
  <c r="Z35" i="25"/>
  <c r="Z41" i="25"/>
  <c r="F36" i="25"/>
  <c r="F29" i="25"/>
  <c r="Z22" i="25"/>
  <c r="AC22" i="25" s="1"/>
  <c r="AE22" i="25" s="1"/>
  <c r="G26" i="25"/>
  <c r="AB41" i="25"/>
  <c r="AD41" i="25" s="1"/>
  <c r="AC41" i="25"/>
  <c r="AE41" i="25" s="1"/>
  <c r="G40" i="25"/>
  <c r="S40" i="25" s="1"/>
  <c r="T40" i="25" s="1"/>
  <c r="U40" i="25" s="1"/>
  <c r="G39" i="25"/>
  <c r="S39" i="25" s="1"/>
  <c r="T39" i="25" s="1"/>
  <c r="U39" i="25" s="1"/>
  <c r="M35" i="25"/>
  <c r="R30" i="25"/>
  <c r="M30" i="25"/>
  <c r="S30" i="25" s="1"/>
  <c r="T30" i="25" s="1"/>
  <c r="M26" i="25"/>
  <c r="AB22" i="25"/>
  <c r="AD22" i="25" s="1"/>
  <c r="G21" i="25"/>
  <c r="S21" i="25" s="1"/>
  <c r="T21" i="25" s="1"/>
  <c r="U21" i="25" s="1"/>
  <c r="Z23" i="25"/>
  <c r="Z20" i="25"/>
  <c r="Z11" i="25"/>
  <c r="Z19" i="25"/>
  <c r="Z32" i="25"/>
  <c r="F15" i="25"/>
  <c r="R15" i="25" s="1"/>
  <c r="F23" i="25"/>
  <c r="R23" i="25" s="1"/>
  <c r="I34" i="25"/>
  <c r="P13" i="25"/>
  <c r="N34" i="25"/>
  <c r="G19" i="25"/>
  <c r="I23" i="25"/>
  <c r="G23" i="25"/>
  <c r="G34" i="25"/>
  <c r="F8" i="25"/>
  <c r="Q8" i="25" s="1"/>
  <c r="L29" i="25"/>
  <c r="F9" i="25"/>
  <c r="P9" i="25" s="1"/>
  <c r="H23" i="25"/>
  <c r="K9" i="25"/>
  <c r="Z37" i="25"/>
  <c r="Z13" i="25"/>
  <c r="L16" i="25"/>
  <c r="L17" i="25"/>
  <c r="R13" i="25"/>
  <c r="Z18" i="25"/>
  <c r="H10" i="25"/>
  <c r="O13" i="25"/>
  <c r="L18" i="25"/>
  <c r="R27" i="25"/>
  <c r="J10" i="25"/>
  <c r="J19" i="25"/>
  <c r="F11" i="25"/>
  <c r="N11" i="25" s="1"/>
  <c r="F14" i="25"/>
  <c r="Q14" i="25" s="1"/>
  <c r="G13" i="25"/>
  <c r="H34" i="25"/>
  <c r="I19" i="25"/>
  <c r="J13" i="25"/>
  <c r="K19" i="25"/>
  <c r="L10" i="25"/>
  <c r="Z25" i="25"/>
  <c r="Z24" i="25"/>
  <c r="Z36" i="25"/>
  <c r="Z34" i="25"/>
  <c r="L11" i="25"/>
  <c r="L32" i="25"/>
  <c r="Z9" i="25"/>
  <c r="Z17" i="25"/>
  <c r="Z16" i="25"/>
  <c r="Z27" i="25"/>
  <c r="Z38" i="25"/>
  <c r="Z15" i="25"/>
  <c r="F12" i="25"/>
  <c r="O12" i="25" s="1"/>
  <c r="G32" i="25"/>
  <c r="K10" i="25"/>
  <c r="Z10" i="25"/>
  <c r="Z29" i="25"/>
  <c r="L19" i="25"/>
  <c r="H12" i="25"/>
  <c r="I13" i="25"/>
  <c r="L8" i="25"/>
  <c r="M13" i="25"/>
  <c r="I12" i="25"/>
  <c r="F10" i="25"/>
  <c r="N10" i="25" s="1"/>
  <c r="G11" i="25"/>
  <c r="H13" i="25"/>
  <c r="I32" i="25"/>
  <c r="J12" i="25"/>
  <c r="L9" i="25"/>
  <c r="L27" i="25"/>
  <c r="Q13" i="25"/>
  <c r="G36" i="25"/>
  <c r="I17" i="25"/>
  <c r="J8" i="25"/>
  <c r="K15" i="25"/>
  <c r="L14" i="25"/>
  <c r="H14" i="25"/>
  <c r="F25" i="25"/>
  <c r="I9" i="25"/>
  <c r="L24" i="25"/>
  <c r="G12" i="25"/>
  <c r="G33" i="25"/>
  <c r="I10" i="25"/>
  <c r="J9" i="25"/>
  <c r="K8" i="25"/>
  <c r="L15" i="25"/>
  <c r="L25" i="25"/>
  <c r="G14" i="25"/>
  <c r="G15" i="25"/>
  <c r="R33" i="25"/>
  <c r="F24" i="25"/>
  <c r="G8" i="25"/>
  <c r="H15" i="25"/>
  <c r="K12" i="25"/>
  <c r="F16" i="25"/>
  <c r="M28" i="25"/>
  <c r="S28" i="25" s="1"/>
  <c r="T28" i="25" s="1"/>
  <c r="U28" i="25" s="1"/>
  <c r="G9" i="25"/>
  <c r="G17" i="25"/>
  <c r="H8" i="25"/>
  <c r="H16" i="25"/>
  <c r="I15" i="25"/>
  <c r="I25" i="25"/>
  <c r="J14" i="25"/>
  <c r="K13" i="25"/>
  <c r="G25" i="25"/>
  <c r="G16" i="25"/>
  <c r="I14" i="25"/>
  <c r="Z12" i="25"/>
  <c r="Z28" i="25"/>
  <c r="Z33" i="25"/>
  <c r="M37" i="25"/>
  <c r="S37" i="25" s="1"/>
  <c r="T37" i="25" s="1"/>
  <c r="U37" i="25" s="1"/>
  <c r="F18" i="25"/>
  <c r="F17" i="25"/>
  <c r="Z8" i="25"/>
  <c r="Z14" i="25"/>
  <c r="F19" i="25"/>
  <c r="F20" i="25"/>
  <c r="Y32" i="23"/>
  <c r="X32" i="23"/>
  <c r="W32" i="23"/>
  <c r="V32" i="23"/>
  <c r="Z32" i="23" s="1"/>
  <c r="R32" i="23"/>
  <c r="Q32" i="23"/>
  <c r="P32" i="23"/>
  <c r="O32" i="23"/>
  <c r="N32" i="23"/>
  <c r="L32" i="23"/>
  <c r="K32" i="23"/>
  <c r="J32" i="23"/>
  <c r="I32" i="23"/>
  <c r="H32" i="23"/>
  <c r="E32" i="23"/>
  <c r="G32" i="23" s="1"/>
  <c r="D32" i="23"/>
  <c r="C32" i="23"/>
  <c r="B32" i="23"/>
  <c r="AA32" i="23" s="1"/>
  <c r="A32" i="23"/>
  <c r="Y31" i="23"/>
  <c r="X31" i="23"/>
  <c r="W31" i="23"/>
  <c r="V31" i="23"/>
  <c r="R31" i="23"/>
  <c r="Q31" i="23"/>
  <c r="P31" i="23"/>
  <c r="O31" i="23"/>
  <c r="N31" i="23"/>
  <c r="L31" i="23"/>
  <c r="K31" i="23"/>
  <c r="J31" i="23"/>
  <c r="I31" i="23"/>
  <c r="H31" i="23"/>
  <c r="E31" i="23"/>
  <c r="G31" i="23" s="1"/>
  <c r="D31" i="23"/>
  <c r="C31" i="23"/>
  <c r="B31" i="23"/>
  <c r="AA31" i="23" s="1"/>
  <c r="Y30" i="23"/>
  <c r="X30" i="23"/>
  <c r="W30" i="23"/>
  <c r="V30" i="23"/>
  <c r="Q30" i="23"/>
  <c r="P30" i="23"/>
  <c r="O30" i="23"/>
  <c r="N30" i="23"/>
  <c r="K30" i="23"/>
  <c r="J30" i="23"/>
  <c r="I30" i="23"/>
  <c r="H30" i="23"/>
  <c r="E30" i="23"/>
  <c r="L30" i="23" s="1"/>
  <c r="D30" i="23"/>
  <c r="C30" i="23"/>
  <c r="B30" i="23"/>
  <c r="A30" i="23"/>
  <c r="Y29" i="23"/>
  <c r="Z29" i="23" s="1"/>
  <c r="X29" i="23"/>
  <c r="W29" i="23"/>
  <c r="V29" i="23"/>
  <c r="Q29" i="23"/>
  <c r="P29" i="23"/>
  <c r="K29" i="23"/>
  <c r="J29" i="23"/>
  <c r="I29" i="23"/>
  <c r="H29" i="23"/>
  <c r="G29" i="23"/>
  <c r="E29" i="23"/>
  <c r="L29" i="23" s="1"/>
  <c r="D29" i="23"/>
  <c r="C29" i="23"/>
  <c r="B29" i="23"/>
  <c r="AA29" i="23" s="1"/>
  <c r="Y28" i="23"/>
  <c r="X28" i="23"/>
  <c r="W28" i="23"/>
  <c r="V28" i="23"/>
  <c r="Q28" i="23"/>
  <c r="P28" i="23"/>
  <c r="O28" i="23"/>
  <c r="N28" i="23"/>
  <c r="K28" i="23"/>
  <c r="J28" i="23"/>
  <c r="I28" i="23"/>
  <c r="H28" i="23"/>
  <c r="E28" i="23"/>
  <c r="G28" i="23" s="1"/>
  <c r="D28" i="23"/>
  <c r="C28" i="23"/>
  <c r="B28" i="23"/>
  <c r="AA28" i="23" s="1"/>
  <c r="Y27" i="23"/>
  <c r="X27" i="23"/>
  <c r="W27" i="23"/>
  <c r="V27" i="23"/>
  <c r="Z27" i="23" s="1"/>
  <c r="Q27" i="23"/>
  <c r="P27" i="23"/>
  <c r="K27" i="23"/>
  <c r="J27" i="23"/>
  <c r="E27" i="23"/>
  <c r="H27" i="23" s="1"/>
  <c r="D27" i="23"/>
  <c r="C27" i="23"/>
  <c r="B27" i="23"/>
  <c r="AA27" i="23" s="1"/>
  <c r="A27" i="23"/>
  <c r="Y26" i="23"/>
  <c r="X26" i="23"/>
  <c r="W26" i="23"/>
  <c r="V26" i="23"/>
  <c r="Z26" i="23" s="1"/>
  <c r="Q26" i="23"/>
  <c r="P26" i="23"/>
  <c r="O26" i="23"/>
  <c r="N26" i="23"/>
  <c r="K26" i="23"/>
  <c r="J26" i="23"/>
  <c r="I26" i="23"/>
  <c r="H26" i="23"/>
  <c r="E26" i="23"/>
  <c r="G26" i="23" s="1"/>
  <c r="D26" i="23"/>
  <c r="C26" i="23"/>
  <c r="B26" i="23"/>
  <c r="AA26" i="23" s="1"/>
  <c r="A26" i="23"/>
  <c r="Y25" i="23"/>
  <c r="X25" i="23"/>
  <c r="W25" i="23"/>
  <c r="V25" i="23"/>
  <c r="R25" i="23"/>
  <c r="Q25" i="23"/>
  <c r="P25" i="23"/>
  <c r="O25" i="23"/>
  <c r="N25" i="23"/>
  <c r="L25" i="23"/>
  <c r="K25" i="23"/>
  <c r="J25" i="23"/>
  <c r="I25" i="23"/>
  <c r="H25" i="23"/>
  <c r="E25" i="23"/>
  <c r="F25" i="23" s="1"/>
  <c r="M25" i="23" s="1"/>
  <c r="D25" i="23"/>
  <c r="C25" i="23"/>
  <c r="B25" i="23"/>
  <c r="AA25" i="23" s="1"/>
  <c r="Y24" i="23"/>
  <c r="X24" i="23"/>
  <c r="W24" i="23"/>
  <c r="V24" i="23"/>
  <c r="Q24" i="23"/>
  <c r="P24" i="23"/>
  <c r="O24" i="23"/>
  <c r="N24" i="23"/>
  <c r="K24" i="23"/>
  <c r="J24" i="23"/>
  <c r="I24" i="23"/>
  <c r="H24" i="23"/>
  <c r="E24" i="23"/>
  <c r="L24" i="23" s="1"/>
  <c r="D24" i="23"/>
  <c r="C24" i="23"/>
  <c r="B24" i="23"/>
  <c r="AA24" i="23" s="1"/>
  <c r="A24" i="23"/>
  <c r="Y23" i="23"/>
  <c r="X23" i="23"/>
  <c r="W23" i="23"/>
  <c r="V23" i="23"/>
  <c r="Q23" i="23"/>
  <c r="P23" i="23"/>
  <c r="K23" i="23"/>
  <c r="J23" i="23"/>
  <c r="E23" i="23"/>
  <c r="H23" i="23" s="1"/>
  <c r="D23" i="23"/>
  <c r="C23" i="23"/>
  <c r="B23" i="23"/>
  <c r="AA23" i="23" s="1"/>
  <c r="Y22" i="23"/>
  <c r="X22" i="23"/>
  <c r="W22" i="23"/>
  <c r="V22" i="23"/>
  <c r="Q22" i="23"/>
  <c r="P22" i="23"/>
  <c r="O22" i="23"/>
  <c r="N22" i="23"/>
  <c r="K22" i="23"/>
  <c r="J22" i="23"/>
  <c r="I22" i="23"/>
  <c r="H22" i="23"/>
  <c r="E22" i="23"/>
  <c r="F22" i="23" s="1"/>
  <c r="D22" i="23"/>
  <c r="C22" i="23"/>
  <c r="B22" i="23"/>
  <c r="AA22" i="23" s="1"/>
  <c r="Y21" i="23"/>
  <c r="X21" i="23"/>
  <c r="W21" i="23"/>
  <c r="Z21" i="23" s="1"/>
  <c r="V21" i="23"/>
  <c r="Q21" i="23"/>
  <c r="P21" i="23"/>
  <c r="K21" i="23"/>
  <c r="J21" i="23"/>
  <c r="E21" i="23"/>
  <c r="G21" i="23" s="1"/>
  <c r="D21" i="23"/>
  <c r="C21" i="23"/>
  <c r="B21" i="23"/>
  <c r="AA21" i="23" s="1"/>
  <c r="A21" i="23"/>
  <c r="Y20" i="23"/>
  <c r="X20" i="23"/>
  <c r="W20" i="23"/>
  <c r="V20" i="23"/>
  <c r="Z20" i="23" s="1"/>
  <c r="R20" i="23"/>
  <c r="Q20" i="23"/>
  <c r="P20" i="23"/>
  <c r="O20" i="23"/>
  <c r="N20" i="23"/>
  <c r="L20" i="23"/>
  <c r="K20" i="23"/>
  <c r="J20" i="23"/>
  <c r="I20" i="23"/>
  <c r="H20" i="23"/>
  <c r="G20" i="23"/>
  <c r="E20" i="23"/>
  <c r="D20" i="23"/>
  <c r="C20" i="23"/>
  <c r="B20" i="23"/>
  <c r="AA20" i="23" s="1"/>
  <c r="A20" i="23"/>
  <c r="Y19" i="23"/>
  <c r="X19" i="23"/>
  <c r="W19" i="23"/>
  <c r="V19" i="23"/>
  <c r="I19" i="23"/>
  <c r="H19" i="23"/>
  <c r="E19" i="23"/>
  <c r="L19" i="23" s="1"/>
  <c r="D19" i="23"/>
  <c r="C19" i="23"/>
  <c r="B19" i="23"/>
  <c r="A19" i="23"/>
  <c r="Y18" i="23"/>
  <c r="Z18" i="23" s="1"/>
  <c r="X18" i="23"/>
  <c r="W18" i="23"/>
  <c r="V18" i="23"/>
  <c r="Q18" i="23"/>
  <c r="P18" i="23"/>
  <c r="O18" i="23"/>
  <c r="N18" i="23"/>
  <c r="K18" i="23"/>
  <c r="J18" i="23"/>
  <c r="I18" i="23"/>
  <c r="H18" i="23"/>
  <c r="E18" i="23"/>
  <c r="L18" i="23" s="1"/>
  <c r="D18" i="23"/>
  <c r="C18" i="23"/>
  <c r="B18" i="23"/>
  <c r="AA18" i="23" s="1"/>
  <c r="A18" i="23"/>
  <c r="Y17" i="23"/>
  <c r="X17" i="23"/>
  <c r="W17" i="23"/>
  <c r="V17" i="23"/>
  <c r="Q17" i="23"/>
  <c r="P17" i="23"/>
  <c r="K17" i="23"/>
  <c r="J17" i="23"/>
  <c r="E17" i="23"/>
  <c r="H17" i="23" s="1"/>
  <c r="D17" i="23"/>
  <c r="C17" i="23"/>
  <c r="B17" i="23"/>
  <c r="AA17" i="23" s="1"/>
  <c r="Y16" i="23"/>
  <c r="X16" i="23"/>
  <c r="W16" i="23"/>
  <c r="V16" i="23"/>
  <c r="Q16" i="23"/>
  <c r="P16" i="23"/>
  <c r="K16" i="23"/>
  <c r="J16" i="23"/>
  <c r="E16" i="23"/>
  <c r="H16" i="23" s="1"/>
  <c r="D16" i="23"/>
  <c r="C16" i="23"/>
  <c r="B16" i="23"/>
  <c r="AA16" i="23" s="1"/>
  <c r="A16" i="23"/>
  <c r="Y15" i="23"/>
  <c r="X15" i="23"/>
  <c r="W15" i="23"/>
  <c r="V15" i="23"/>
  <c r="E15" i="23"/>
  <c r="H15" i="23" s="1"/>
  <c r="D15" i="23"/>
  <c r="C15" i="23"/>
  <c r="B15" i="23"/>
  <c r="AA15" i="23" s="1"/>
  <c r="Y14" i="23"/>
  <c r="X14" i="23"/>
  <c r="W14" i="23"/>
  <c r="V14" i="23"/>
  <c r="Z14" i="23" s="1"/>
  <c r="L14" i="23"/>
  <c r="K14" i="23"/>
  <c r="E14" i="23"/>
  <c r="I14" i="23" s="1"/>
  <c r="D14" i="23"/>
  <c r="C14" i="23"/>
  <c r="B14" i="23"/>
  <c r="AA14" i="23" s="1"/>
  <c r="Y13" i="23"/>
  <c r="X13" i="23"/>
  <c r="W13" i="23"/>
  <c r="V13" i="23"/>
  <c r="E13" i="23"/>
  <c r="L13" i="23" s="1"/>
  <c r="D13" i="23"/>
  <c r="C13" i="23"/>
  <c r="B13" i="23"/>
  <c r="AA13" i="23" s="1"/>
  <c r="Y12" i="23"/>
  <c r="X12" i="23"/>
  <c r="W12" i="23"/>
  <c r="V12" i="23"/>
  <c r="E12" i="23"/>
  <c r="J12" i="23" s="1"/>
  <c r="D12" i="23"/>
  <c r="C12" i="23"/>
  <c r="B12" i="23"/>
  <c r="AA12" i="23" s="1"/>
  <c r="Y11" i="23"/>
  <c r="X11" i="23"/>
  <c r="W11" i="23"/>
  <c r="V11" i="23"/>
  <c r="Q11" i="23"/>
  <c r="P11" i="23"/>
  <c r="O11" i="23"/>
  <c r="K11" i="23"/>
  <c r="J11" i="23"/>
  <c r="I11" i="23"/>
  <c r="E11" i="23"/>
  <c r="H11" i="23" s="1"/>
  <c r="D11" i="23"/>
  <c r="C11" i="23"/>
  <c r="B11" i="23"/>
  <c r="AA11" i="23" s="1"/>
  <c r="Y10" i="23"/>
  <c r="X10" i="23"/>
  <c r="W10" i="23"/>
  <c r="V10" i="23"/>
  <c r="E10" i="23"/>
  <c r="J10" i="23" s="1"/>
  <c r="D10" i="23"/>
  <c r="C10" i="23"/>
  <c r="B10" i="23"/>
  <c r="AA10" i="23" s="1"/>
  <c r="Y9" i="23"/>
  <c r="X9" i="23"/>
  <c r="W9" i="23"/>
  <c r="V9" i="23"/>
  <c r="E9" i="23"/>
  <c r="L9" i="23" s="1"/>
  <c r="D9" i="23"/>
  <c r="C9" i="23"/>
  <c r="B9" i="23"/>
  <c r="AA9" i="23" s="1"/>
  <c r="Y8" i="23"/>
  <c r="X8" i="23"/>
  <c r="W8" i="23"/>
  <c r="V8" i="23"/>
  <c r="E8" i="23"/>
  <c r="J8" i="23" s="1"/>
  <c r="D8" i="23"/>
  <c r="C8" i="23"/>
  <c r="B8" i="23"/>
  <c r="AA8" i="23" s="1"/>
  <c r="A8" i="23"/>
  <c r="Z31" i="23"/>
  <c r="AA30" i="23"/>
  <c r="F21" i="23"/>
  <c r="O21" i="23" s="1"/>
  <c r="F20" i="23"/>
  <c r="M20" i="23" s="1"/>
  <c r="AA19" i="23"/>
  <c r="V15" i="20"/>
  <c r="W15" i="20"/>
  <c r="X15" i="20"/>
  <c r="Y15" i="20"/>
  <c r="AA15" i="20"/>
  <c r="AF15" i="20"/>
  <c r="AG15" i="20"/>
  <c r="D15" i="20"/>
  <c r="E15" i="20"/>
  <c r="H15" i="20" s="1"/>
  <c r="G15" i="20"/>
  <c r="I15" i="20"/>
  <c r="J15" i="20"/>
  <c r="K15" i="20"/>
  <c r="B15" i="20"/>
  <c r="C15" i="20"/>
  <c r="AF14" i="20"/>
  <c r="AG14" i="20"/>
  <c r="V14" i="20"/>
  <c r="W14" i="20"/>
  <c r="X14" i="20"/>
  <c r="Y14" i="20"/>
  <c r="D14" i="20"/>
  <c r="E14" i="20"/>
  <c r="F14" i="20" s="1"/>
  <c r="C14" i="20"/>
  <c r="B14" i="20"/>
  <c r="AA14" i="20" s="1"/>
  <c r="AG32" i="20"/>
  <c r="AF32" i="20"/>
  <c r="Y32" i="20"/>
  <c r="X32" i="20"/>
  <c r="W32" i="20"/>
  <c r="V32" i="20"/>
  <c r="R32" i="20"/>
  <c r="Q32" i="20"/>
  <c r="P32" i="20"/>
  <c r="O32" i="20"/>
  <c r="N32" i="20"/>
  <c r="L32" i="20"/>
  <c r="K32" i="20"/>
  <c r="J32" i="20"/>
  <c r="I32" i="20"/>
  <c r="H32" i="20"/>
  <c r="E32" i="20"/>
  <c r="G32" i="20" s="1"/>
  <c r="D32" i="20"/>
  <c r="C32" i="20"/>
  <c r="B32" i="20"/>
  <c r="A32" i="20"/>
  <c r="AG31" i="20"/>
  <c r="AF31" i="20"/>
  <c r="Y31" i="20"/>
  <c r="X31" i="20"/>
  <c r="W31" i="20"/>
  <c r="V31" i="20"/>
  <c r="R31" i="20"/>
  <c r="Q31" i="20"/>
  <c r="P31" i="20"/>
  <c r="O31" i="20"/>
  <c r="N31" i="20"/>
  <c r="L31" i="20"/>
  <c r="K31" i="20"/>
  <c r="J31" i="20"/>
  <c r="I31" i="20"/>
  <c r="H31" i="20"/>
  <c r="E31" i="20"/>
  <c r="G31" i="20" s="1"/>
  <c r="D31" i="20"/>
  <c r="C31" i="20"/>
  <c r="B31" i="20"/>
  <c r="AG30" i="20"/>
  <c r="AF30" i="20"/>
  <c r="Y30" i="20"/>
  <c r="X30" i="20"/>
  <c r="W30" i="20"/>
  <c r="V30" i="20"/>
  <c r="Q30" i="20"/>
  <c r="P30" i="20"/>
  <c r="O30" i="20"/>
  <c r="N30" i="20"/>
  <c r="K30" i="20"/>
  <c r="J30" i="20"/>
  <c r="I30" i="20"/>
  <c r="H30" i="20"/>
  <c r="E30" i="20"/>
  <c r="L30" i="20" s="1"/>
  <c r="D30" i="20"/>
  <c r="C30" i="20"/>
  <c r="B30" i="20"/>
  <c r="A30" i="20"/>
  <c r="AG29" i="20"/>
  <c r="AF29" i="20"/>
  <c r="Y29" i="20"/>
  <c r="X29" i="20"/>
  <c r="W29" i="20"/>
  <c r="V29" i="20"/>
  <c r="Q29" i="20"/>
  <c r="P29" i="20"/>
  <c r="K29" i="20"/>
  <c r="J29" i="20"/>
  <c r="E29" i="20"/>
  <c r="L29" i="20" s="1"/>
  <c r="D29" i="20"/>
  <c r="C29" i="20"/>
  <c r="B29" i="20"/>
  <c r="AG28" i="20"/>
  <c r="AF28" i="20"/>
  <c r="Y28" i="20"/>
  <c r="X28" i="20"/>
  <c r="W28" i="20"/>
  <c r="V28" i="20"/>
  <c r="Q28" i="20"/>
  <c r="P28" i="20"/>
  <c r="O28" i="20"/>
  <c r="N28" i="20"/>
  <c r="K28" i="20"/>
  <c r="J28" i="20"/>
  <c r="I28" i="20"/>
  <c r="H28" i="20"/>
  <c r="E28" i="20"/>
  <c r="G28" i="20" s="1"/>
  <c r="D28" i="20"/>
  <c r="C28" i="20"/>
  <c r="B28" i="20"/>
  <c r="AG27" i="20"/>
  <c r="AF27" i="20"/>
  <c r="Y27" i="20"/>
  <c r="X27" i="20"/>
  <c r="W27" i="20"/>
  <c r="V27" i="20"/>
  <c r="Q27" i="20"/>
  <c r="P27" i="20"/>
  <c r="K27" i="20"/>
  <c r="J27" i="20"/>
  <c r="E27" i="20"/>
  <c r="L27" i="20" s="1"/>
  <c r="D27" i="20"/>
  <c r="C27" i="20"/>
  <c r="B27" i="20"/>
  <c r="A27" i="20"/>
  <c r="AG26" i="20"/>
  <c r="AF26" i="20"/>
  <c r="Y26" i="20"/>
  <c r="X26" i="20"/>
  <c r="W26" i="20"/>
  <c r="V26" i="20"/>
  <c r="Q26" i="20"/>
  <c r="P26" i="20"/>
  <c r="O26" i="20"/>
  <c r="N26" i="20"/>
  <c r="K26" i="20"/>
  <c r="J26" i="20"/>
  <c r="I26" i="20"/>
  <c r="H26" i="20"/>
  <c r="E26" i="20"/>
  <c r="G26" i="20" s="1"/>
  <c r="D26" i="20"/>
  <c r="C26" i="20"/>
  <c r="B26" i="20"/>
  <c r="A26" i="20"/>
  <c r="AG25" i="20"/>
  <c r="AF25" i="20"/>
  <c r="Y25" i="20"/>
  <c r="X25" i="20"/>
  <c r="W25" i="20"/>
  <c r="V25" i="20"/>
  <c r="Q25" i="20"/>
  <c r="P25" i="20"/>
  <c r="O25" i="20"/>
  <c r="N25" i="20"/>
  <c r="K25" i="20"/>
  <c r="J25" i="20"/>
  <c r="I25" i="20"/>
  <c r="H25" i="20"/>
  <c r="E25" i="20"/>
  <c r="G25" i="20" s="1"/>
  <c r="D25" i="20"/>
  <c r="C25" i="20"/>
  <c r="B25" i="20"/>
  <c r="AG24" i="20"/>
  <c r="AF24" i="20"/>
  <c r="Y24" i="20"/>
  <c r="X24" i="20"/>
  <c r="W24" i="20"/>
  <c r="V24" i="20"/>
  <c r="Q24" i="20"/>
  <c r="P24" i="20"/>
  <c r="O24" i="20"/>
  <c r="N24" i="20"/>
  <c r="K24" i="20"/>
  <c r="J24" i="20"/>
  <c r="I24" i="20"/>
  <c r="H24" i="20"/>
  <c r="E24" i="20"/>
  <c r="L24" i="20" s="1"/>
  <c r="D24" i="20"/>
  <c r="C24" i="20"/>
  <c r="B24" i="20"/>
  <c r="A24" i="20"/>
  <c r="AG23" i="20"/>
  <c r="AF23" i="20"/>
  <c r="Y23" i="20"/>
  <c r="X23" i="20"/>
  <c r="W23" i="20"/>
  <c r="V23" i="20"/>
  <c r="Q23" i="20"/>
  <c r="P23" i="20"/>
  <c r="K23" i="20"/>
  <c r="J23" i="20"/>
  <c r="E23" i="20"/>
  <c r="G23" i="20" s="1"/>
  <c r="D23" i="20"/>
  <c r="C23" i="20"/>
  <c r="B23" i="20"/>
  <c r="AG22" i="20"/>
  <c r="AF22" i="20"/>
  <c r="Y22" i="20"/>
  <c r="X22" i="20"/>
  <c r="W22" i="20"/>
  <c r="V22" i="20"/>
  <c r="Q22" i="20"/>
  <c r="P22" i="20"/>
  <c r="O22" i="20"/>
  <c r="N22" i="20"/>
  <c r="K22" i="20"/>
  <c r="J22" i="20"/>
  <c r="I22" i="20"/>
  <c r="H22" i="20"/>
  <c r="E22" i="20"/>
  <c r="L22" i="20" s="1"/>
  <c r="D22" i="20"/>
  <c r="C22" i="20"/>
  <c r="B22" i="20"/>
  <c r="AG21" i="20"/>
  <c r="AF21" i="20"/>
  <c r="Y21" i="20"/>
  <c r="X21" i="20"/>
  <c r="W21" i="20"/>
  <c r="V21" i="20"/>
  <c r="Q21" i="20"/>
  <c r="P21" i="20"/>
  <c r="K21" i="20"/>
  <c r="J21" i="20"/>
  <c r="E21" i="20"/>
  <c r="G21" i="20" s="1"/>
  <c r="D21" i="20"/>
  <c r="C21" i="20"/>
  <c r="B21" i="20"/>
  <c r="A21" i="20"/>
  <c r="AG20" i="20"/>
  <c r="AF20" i="20"/>
  <c r="Y20" i="20"/>
  <c r="X20" i="20"/>
  <c r="W20" i="20"/>
  <c r="V20" i="20"/>
  <c r="R20" i="20"/>
  <c r="Q20" i="20"/>
  <c r="P20" i="20"/>
  <c r="O20" i="20"/>
  <c r="N20" i="20"/>
  <c r="L20" i="20"/>
  <c r="K20" i="20"/>
  <c r="J20" i="20"/>
  <c r="I20" i="20"/>
  <c r="H20" i="20"/>
  <c r="E20" i="20"/>
  <c r="G20" i="20" s="1"/>
  <c r="D20" i="20"/>
  <c r="C20" i="20"/>
  <c r="B20" i="20"/>
  <c r="A20" i="20"/>
  <c r="AG19" i="20"/>
  <c r="AF19" i="20"/>
  <c r="Y19" i="20"/>
  <c r="X19" i="20"/>
  <c r="W19" i="20"/>
  <c r="V19" i="20"/>
  <c r="E19" i="20"/>
  <c r="I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N18" i="20"/>
  <c r="K18" i="20"/>
  <c r="J18" i="20"/>
  <c r="I18" i="20"/>
  <c r="H18" i="20"/>
  <c r="E18" i="20"/>
  <c r="L18" i="20" s="1"/>
  <c r="D18" i="20"/>
  <c r="C18" i="20"/>
  <c r="B18" i="20"/>
  <c r="A18" i="20"/>
  <c r="AG17" i="20"/>
  <c r="AF17" i="20"/>
  <c r="Y17" i="20"/>
  <c r="X17" i="20"/>
  <c r="W17" i="20"/>
  <c r="V17" i="20"/>
  <c r="Q17" i="20"/>
  <c r="P17" i="20"/>
  <c r="K17" i="20"/>
  <c r="J17" i="20"/>
  <c r="E17" i="20"/>
  <c r="G17" i="20" s="1"/>
  <c r="D17" i="20"/>
  <c r="C17" i="20"/>
  <c r="B17" i="20"/>
  <c r="AG16" i="20"/>
  <c r="AF16" i="20"/>
  <c r="Y16" i="20"/>
  <c r="X16" i="20"/>
  <c r="W16" i="20"/>
  <c r="V16" i="20"/>
  <c r="Q16" i="20"/>
  <c r="P16" i="20"/>
  <c r="O16" i="20"/>
  <c r="K16" i="20"/>
  <c r="J16" i="20"/>
  <c r="I16" i="20"/>
  <c r="E16" i="20"/>
  <c r="L16" i="20" s="1"/>
  <c r="D16" i="20"/>
  <c r="C16" i="20"/>
  <c r="B16" i="20"/>
  <c r="A16" i="20"/>
  <c r="AG13" i="20"/>
  <c r="AF13" i="20"/>
  <c r="Y13" i="20"/>
  <c r="X13" i="20"/>
  <c r="W13" i="20"/>
  <c r="V13" i="20"/>
  <c r="E13" i="20"/>
  <c r="L13" i="20" s="1"/>
  <c r="D13" i="20"/>
  <c r="C13" i="20"/>
  <c r="B13" i="20"/>
  <c r="AG12" i="20"/>
  <c r="AF12" i="20"/>
  <c r="Y12" i="20"/>
  <c r="X12" i="20"/>
  <c r="W12" i="20"/>
  <c r="V12" i="20"/>
  <c r="E12" i="20"/>
  <c r="L12" i="20" s="1"/>
  <c r="D12" i="20"/>
  <c r="C12" i="20"/>
  <c r="B12" i="20"/>
  <c r="AG11" i="20"/>
  <c r="AF11" i="20"/>
  <c r="Y11" i="20"/>
  <c r="X11" i="20"/>
  <c r="W11" i="20"/>
  <c r="V11" i="20"/>
  <c r="Q11" i="20"/>
  <c r="P11" i="20"/>
  <c r="O11" i="20"/>
  <c r="K11" i="20"/>
  <c r="J11" i="20"/>
  <c r="I11" i="20"/>
  <c r="E11" i="20"/>
  <c r="L11" i="20" s="1"/>
  <c r="D11" i="20"/>
  <c r="C11" i="20"/>
  <c r="B11" i="20"/>
  <c r="AG10" i="20"/>
  <c r="AF10" i="20"/>
  <c r="Y10" i="20"/>
  <c r="X10" i="20"/>
  <c r="W10" i="20"/>
  <c r="V10" i="20"/>
  <c r="E10" i="20"/>
  <c r="L10" i="20" s="1"/>
  <c r="D10" i="20"/>
  <c r="C10" i="20"/>
  <c r="B10" i="20"/>
  <c r="AG9" i="20"/>
  <c r="AF9" i="20"/>
  <c r="Y9" i="20"/>
  <c r="X9" i="20"/>
  <c r="W9" i="20"/>
  <c r="V9" i="20"/>
  <c r="E9" i="20"/>
  <c r="J9" i="20" s="1"/>
  <c r="D9" i="20"/>
  <c r="C9" i="20"/>
  <c r="B9" i="20"/>
  <c r="AG8" i="20"/>
  <c r="AF8" i="20"/>
  <c r="Y8" i="20"/>
  <c r="X8" i="20"/>
  <c r="W8" i="20"/>
  <c r="V8" i="20"/>
  <c r="E8" i="20"/>
  <c r="L8" i="20" s="1"/>
  <c r="D8" i="20"/>
  <c r="C8" i="20"/>
  <c r="B8" i="20"/>
  <c r="A8" i="20"/>
  <c r="AB36" i="33" l="1"/>
  <c r="AD36" i="33" s="1"/>
  <c r="M19" i="33"/>
  <c r="S35" i="33"/>
  <c r="T35" i="33" s="1"/>
  <c r="U35" i="33" s="1"/>
  <c r="O8" i="33"/>
  <c r="N8" i="33"/>
  <c r="M8" i="33"/>
  <c r="R8" i="33"/>
  <c r="Q8" i="33"/>
  <c r="P8" i="33"/>
  <c r="O18" i="33"/>
  <c r="R26" i="33"/>
  <c r="S26" i="33" s="1"/>
  <c r="T26" i="33" s="1"/>
  <c r="N18" i="33"/>
  <c r="M27" i="33"/>
  <c r="AB37" i="33"/>
  <c r="AD37" i="33" s="1"/>
  <c r="R27" i="33"/>
  <c r="S27" i="33" s="1"/>
  <c r="T27" i="33" s="1"/>
  <c r="AB27" i="33" s="1"/>
  <c r="S19" i="33"/>
  <c r="T19" i="33" s="1"/>
  <c r="U19" i="33" s="1"/>
  <c r="S16" i="33"/>
  <c r="T16" i="33" s="1"/>
  <c r="U16" i="33" s="1"/>
  <c r="U38" i="33"/>
  <c r="AB38" i="33"/>
  <c r="AD38" i="33" s="1"/>
  <c r="M18" i="33"/>
  <c r="S18" i="33" s="1"/>
  <c r="T18" i="33" s="1"/>
  <c r="AB35" i="33"/>
  <c r="AD35" i="33" s="1"/>
  <c r="R15" i="33"/>
  <c r="Q15" i="33"/>
  <c r="P15" i="33"/>
  <c r="O15" i="33"/>
  <c r="N15" i="33"/>
  <c r="R32" i="33"/>
  <c r="O32" i="33"/>
  <c r="M32" i="33"/>
  <c r="N32" i="33"/>
  <c r="AB22" i="33"/>
  <c r="AD22" i="33" s="1"/>
  <c r="P13" i="33"/>
  <c r="O13" i="33"/>
  <c r="N13" i="33"/>
  <c r="Q13" i="33"/>
  <c r="M13" i="33"/>
  <c r="R13" i="33"/>
  <c r="R28" i="33"/>
  <c r="M28" i="33"/>
  <c r="M29" i="33"/>
  <c r="S29" i="33" s="1"/>
  <c r="T29" i="33" s="1"/>
  <c r="Q10" i="33"/>
  <c r="P10" i="33"/>
  <c r="R10" i="33"/>
  <c r="N10" i="33"/>
  <c r="O10" i="33"/>
  <c r="M10" i="33"/>
  <c r="N31" i="33"/>
  <c r="M31" i="33"/>
  <c r="R31" i="33"/>
  <c r="M24" i="33"/>
  <c r="S24" i="33" s="1"/>
  <c r="T24" i="33" s="1"/>
  <c r="M25" i="33"/>
  <c r="R25" i="33"/>
  <c r="O25" i="33"/>
  <c r="N25" i="33"/>
  <c r="O17" i="33"/>
  <c r="N17" i="33"/>
  <c r="M17" i="33"/>
  <c r="R17" i="33"/>
  <c r="P12" i="33"/>
  <c r="N12" i="33"/>
  <c r="R12" i="33"/>
  <c r="O12" i="33"/>
  <c r="M12" i="33"/>
  <c r="M21" i="33"/>
  <c r="R21" i="33"/>
  <c r="O21" i="33"/>
  <c r="P21" i="33"/>
  <c r="N21" i="33"/>
  <c r="Q21" i="33"/>
  <c r="P9" i="33"/>
  <c r="O9" i="33"/>
  <c r="N9" i="33"/>
  <c r="Q9" i="33"/>
  <c r="M9" i="33"/>
  <c r="R9" i="33"/>
  <c r="R33" i="33"/>
  <c r="M33" i="33"/>
  <c r="P14" i="33"/>
  <c r="N14" i="33"/>
  <c r="R14" i="33"/>
  <c r="O14" i="33"/>
  <c r="M14" i="33"/>
  <c r="Q14" i="33"/>
  <c r="M30" i="33"/>
  <c r="R30" i="33"/>
  <c r="R20" i="33"/>
  <c r="M20" i="33"/>
  <c r="N11" i="33"/>
  <c r="M11" i="33"/>
  <c r="R11" i="33"/>
  <c r="M15" i="33"/>
  <c r="N34" i="33"/>
  <c r="M34" i="33"/>
  <c r="R34" i="33"/>
  <c r="AB39" i="33"/>
  <c r="AD39" i="33" s="1"/>
  <c r="AC36" i="33"/>
  <c r="AE36" i="33" s="1"/>
  <c r="AB23" i="33"/>
  <c r="AC38" i="33"/>
  <c r="AE38" i="33" s="1"/>
  <c r="S10" i="31"/>
  <c r="T10" i="31" s="1"/>
  <c r="U10" i="31" s="1"/>
  <c r="R34" i="31"/>
  <c r="M34" i="31"/>
  <c r="S14" i="31"/>
  <c r="T14" i="31" s="1"/>
  <c r="U14" i="31" s="1"/>
  <c r="O34" i="31"/>
  <c r="S37" i="31"/>
  <c r="T37" i="31" s="1"/>
  <c r="U37" i="31" s="1"/>
  <c r="S31" i="31"/>
  <c r="T31" i="31" s="1"/>
  <c r="U31" i="31" s="1"/>
  <c r="U24" i="31"/>
  <c r="AB24" i="31"/>
  <c r="Q8" i="31"/>
  <c r="R8" i="31"/>
  <c r="P8" i="31"/>
  <c r="O8" i="31"/>
  <c r="N8" i="31"/>
  <c r="M8" i="31"/>
  <c r="N33" i="31"/>
  <c r="S33" i="31" s="1"/>
  <c r="T33" i="31" s="1"/>
  <c r="M33" i="31"/>
  <c r="R33" i="31"/>
  <c r="P12" i="31"/>
  <c r="R12" i="31"/>
  <c r="O12" i="31"/>
  <c r="N12" i="31"/>
  <c r="M12" i="31"/>
  <c r="N19" i="31"/>
  <c r="M19" i="31"/>
  <c r="R19" i="31"/>
  <c r="R36" i="31"/>
  <c r="O36" i="31"/>
  <c r="N36" i="31"/>
  <c r="M36" i="31"/>
  <c r="M35" i="31"/>
  <c r="R35" i="31"/>
  <c r="R38" i="31"/>
  <c r="M38" i="31"/>
  <c r="R27" i="31"/>
  <c r="O27" i="31"/>
  <c r="N27" i="31"/>
  <c r="M27" i="31"/>
  <c r="R25" i="31"/>
  <c r="O25" i="31"/>
  <c r="N25" i="31"/>
  <c r="M25" i="31"/>
  <c r="N28" i="31"/>
  <c r="M28" i="31"/>
  <c r="R28" i="31"/>
  <c r="R20" i="31"/>
  <c r="M20" i="31"/>
  <c r="S20" i="31" s="1"/>
  <c r="T20" i="31" s="1"/>
  <c r="O18" i="31"/>
  <c r="R18" i="31"/>
  <c r="N18" i="31"/>
  <c r="M18" i="31"/>
  <c r="M32" i="31"/>
  <c r="R32" i="31"/>
  <c r="M11" i="31"/>
  <c r="N11" i="31"/>
  <c r="R11" i="31"/>
  <c r="M21" i="31"/>
  <c r="R21" i="31"/>
  <c r="Q21" i="31"/>
  <c r="P21" i="31"/>
  <c r="O21" i="31"/>
  <c r="N21" i="31"/>
  <c r="P9" i="31"/>
  <c r="O9" i="31"/>
  <c r="M9" i="31"/>
  <c r="N9" i="31"/>
  <c r="R9" i="31"/>
  <c r="Q9" i="31"/>
  <c r="R16" i="31"/>
  <c r="O16" i="31"/>
  <c r="N16" i="31"/>
  <c r="M16" i="31"/>
  <c r="P13" i="31"/>
  <c r="O13" i="31"/>
  <c r="N13" i="31"/>
  <c r="M13" i="31"/>
  <c r="R13" i="31"/>
  <c r="Q13" i="31"/>
  <c r="O17" i="31"/>
  <c r="N17" i="31"/>
  <c r="M17" i="31"/>
  <c r="R17" i="31"/>
  <c r="U29" i="31"/>
  <c r="AB29" i="31"/>
  <c r="AB31" i="31"/>
  <c r="AD31" i="31" s="1"/>
  <c r="AB41" i="31"/>
  <c r="AB14" i="31"/>
  <c r="AD14" i="31" s="1"/>
  <c r="AB23" i="31"/>
  <c r="AB22" i="31"/>
  <c r="AB26" i="31"/>
  <c r="AD26" i="31" s="1"/>
  <c r="S15" i="31"/>
  <c r="T15" i="31" s="1"/>
  <c r="AB43" i="31"/>
  <c r="AD43" i="31" s="1"/>
  <c r="AB42" i="31"/>
  <c r="AD42" i="31" s="1"/>
  <c r="AB39" i="31"/>
  <c r="AB10" i="31"/>
  <c r="AD10" i="31" s="1"/>
  <c r="AB40" i="31"/>
  <c r="AB30" i="31"/>
  <c r="N25" i="29"/>
  <c r="M19" i="29"/>
  <c r="R19" i="29"/>
  <c r="S19" i="29" s="1"/>
  <c r="T19" i="29" s="1"/>
  <c r="U19" i="29" s="1"/>
  <c r="N19" i="29"/>
  <c r="M14" i="29"/>
  <c r="S14" i="29" s="1"/>
  <c r="T14" i="29" s="1"/>
  <c r="M8" i="29"/>
  <c r="S8" i="29" s="1"/>
  <c r="T8" i="29" s="1"/>
  <c r="S18" i="29"/>
  <c r="T18" i="29" s="1"/>
  <c r="M33" i="29"/>
  <c r="R33" i="29"/>
  <c r="N33" i="29"/>
  <c r="N12" i="29"/>
  <c r="O14" i="29"/>
  <c r="O36" i="29"/>
  <c r="S29" i="29"/>
  <c r="T29" i="29" s="1"/>
  <c r="U29" i="29" s="1"/>
  <c r="N9" i="29"/>
  <c r="M20" i="29"/>
  <c r="M9" i="29"/>
  <c r="R34" i="29"/>
  <c r="M37" i="29"/>
  <c r="R37" i="29"/>
  <c r="N36" i="29"/>
  <c r="R12" i="29"/>
  <c r="O12" i="29"/>
  <c r="N34" i="29"/>
  <c r="S25" i="29"/>
  <c r="T25" i="29" s="1"/>
  <c r="U25" i="29" s="1"/>
  <c r="S20" i="29"/>
  <c r="T20" i="29" s="1"/>
  <c r="U20" i="29" s="1"/>
  <c r="AB24" i="29"/>
  <c r="AD24" i="29" s="1"/>
  <c r="M34" i="29"/>
  <c r="M36" i="29"/>
  <c r="S36" i="29" s="1"/>
  <c r="T36" i="29" s="1"/>
  <c r="U36" i="29" s="1"/>
  <c r="R11" i="29"/>
  <c r="S11" i="29" s="1"/>
  <c r="T11" i="29" s="1"/>
  <c r="AB11" i="29" s="1"/>
  <c r="AB22" i="29"/>
  <c r="AD22" i="29" s="1"/>
  <c r="AB23" i="29"/>
  <c r="AD23" i="29" s="1"/>
  <c r="S26" i="29"/>
  <c r="T26" i="29" s="1"/>
  <c r="U26" i="29" s="1"/>
  <c r="M12" i="29"/>
  <c r="Q12" i="29"/>
  <c r="S35" i="29"/>
  <c r="T35" i="29" s="1"/>
  <c r="U35" i="29" s="1"/>
  <c r="S28" i="29"/>
  <c r="T28" i="29" s="1"/>
  <c r="AB28" i="29" s="1"/>
  <c r="O16" i="29"/>
  <c r="R16" i="29"/>
  <c r="M16" i="29"/>
  <c r="R13" i="29"/>
  <c r="O13" i="29"/>
  <c r="Q13" i="29"/>
  <c r="M13" i="29"/>
  <c r="P13" i="29"/>
  <c r="N13" i="29"/>
  <c r="M32" i="29"/>
  <c r="R32" i="29"/>
  <c r="N17" i="29"/>
  <c r="O17" i="29"/>
  <c r="M17" i="29"/>
  <c r="R17" i="29"/>
  <c r="AB30" i="29"/>
  <c r="AD30" i="29" s="1"/>
  <c r="M27" i="29"/>
  <c r="R27" i="29"/>
  <c r="O27" i="29"/>
  <c r="N27" i="29"/>
  <c r="R31" i="29"/>
  <c r="M31" i="29"/>
  <c r="R10" i="29"/>
  <c r="P10" i="29"/>
  <c r="Q10" i="29"/>
  <c r="O10" i="29"/>
  <c r="N10" i="29"/>
  <c r="M10" i="29"/>
  <c r="R21" i="29"/>
  <c r="Q21" i="29"/>
  <c r="P21" i="29"/>
  <c r="O21" i="29"/>
  <c r="N21" i="29"/>
  <c r="M21" i="29"/>
  <c r="U40" i="29"/>
  <c r="AB40" i="29"/>
  <c r="S38" i="29"/>
  <c r="T38" i="29" s="1"/>
  <c r="AB29" i="29"/>
  <c r="S43" i="29"/>
  <c r="T43" i="29" s="1"/>
  <c r="S41" i="29"/>
  <c r="T41" i="29" s="1"/>
  <c r="AB15" i="29"/>
  <c r="AD15" i="29" s="1"/>
  <c r="AB39" i="29"/>
  <c r="AB42" i="29"/>
  <c r="O8" i="27"/>
  <c r="N8" i="27"/>
  <c r="S8" i="27" s="1"/>
  <c r="T8" i="27" s="1"/>
  <c r="Q8" i="27"/>
  <c r="S10" i="27"/>
  <c r="T10" i="27" s="1"/>
  <c r="S16" i="27"/>
  <c r="T16" i="27" s="1"/>
  <c r="U16" i="27" s="1"/>
  <c r="R14" i="27"/>
  <c r="O14" i="27"/>
  <c r="S32" i="27"/>
  <c r="T32" i="27" s="1"/>
  <c r="AB21" i="27"/>
  <c r="AB28" i="27"/>
  <c r="R34" i="27"/>
  <c r="O34" i="27"/>
  <c r="S33" i="27"/>
  <c r="T33" i="27" s="1"/>
  <c r="AB33" i="27" s="1"/>
  <c r="AD33" i="27" s="1"/>
  <c r="S35" i="27"/>
  <c r="T35" i="27" s="1"/>
  <c r="U35" i="27" s="1"/>
  <c r="S11" i="27"/>
  <c r="T11" i="27" s="1"/>
  <c r="AB11" i="27" s="1"/>
  <c r="U22" i="27"/>
  <c r="AB22" i="27"/>
  <c r="AD22" i="27" s="1"/>
  <c r="R9" i="27"/>
  <c r="P9" i="27"/>
  <c r="Q9" i="27"/>
  <c r="O9" i="27"/>
  <c r="M9" i="27"/>
  <c r="N9" i="27"/>
  <c r="R13" i="27"/>
  <c r="Q13" i="27"/>
  <c r="P13" i="27"/>
  <c r="N13" i="27"/>
  <c r="O13" i="27"/>
  <c r="M13" i="27"/>
  <c r="R29" i="27"/>
  <c r="M29" i="27"/>
  <c r="M25" i="27"/>
  <c r="O25" i="27"/>
  <c r="N25" i="27"/>
  <c r="R25" i="27"/>
  <c r="R24" i="27"/>
  <c r="M24" i="27"/>
  <c r="R18" i="27"/>
  <c r="M18" i="27"/>
  <c r="M26" i="27"/>
  <c r="N26" i="27"/>
  <c r="R26" i="27"/>
  <c r="M27" i="27"/>
  <c r="R27" i="27"/>
  <c r="M31" i="27"/>
  <c r="N31" i="27"/>
  <c r="R31" i="27"/>
  <c r="M30" i="27"/>
  <c r="R30" i="27"/>
  <c r="O23" i="27"/>
  <c r="N23" i="27"/>
  <c r="R23" i="27"/>
  <c r="M23" i="27"/>
  <c r="O17" i="27"/>
  <c r="M17" i="27"/>
  <c r="R17" i="27"/>
  <c r="N17" i="27"/>
  <c r="Q19" i="27"/>
  <c r="P19" i="27"/>
  <c r="R19" i="27"/>
  <c r="M19" i="27"/>
  <c r="N19" i="27"/>
  <c r="O19" i="27"/>
  <c r="P12" i="27"/>
  <c r="M12" i="27"/>
  <c r="O12" i="27"/>
  <c r="N12" i="27"/>
  <c r="R12" i="27"/>
  <c r="Q12" i="27"/>
  <c r="U32" i="27"/>
  <c r="AB32" i="27"/>
  <c r="U11" i="27"/>
  <c r="U10" i="27"/>
  <c r="AB10" i="27"/>
  <c r="U15" i="27"/>
  <c r="AB15" i="27"/>
  <c r="S39" i="27"/>
  <c r="T39" i="27" s="1"/>
  <c r="AB36" i="27"/>
  <c r="AB16" i="27"/>
  <c r="AC20" i="27"/>
  <c r="AE20" i="27" s="1"/>
  <c r="U40" i="27"/>
  <c r="AB40" i="27"/>
  <c r="S29" i="27"/>
  <c r="T29" i="27" s="1"/>
  <c r="S38" i="27"/>
  <c r="T38" i="27" s="1"/>
  <c r="S41" i="27"/>
  <c r="T41" i="27" s="1"/>
  <c r="AB37" i="27"/>
  <c r="U31" i="25"/>
  <c r="AB31" i="25"/>
  <c r="U30" i="25"/>
  <c r="AB30" i="25"/>
  <c r="AB35" i="25"/>
  <c r="AD35" i="25" s="1"/>
  <c r="R26" i="25"/>
  <c r="S26" i="25" s="1"/>
  <c r="T26" i="25" s="1"/>
  <c r="N26" i="25"/>
  <c r="AB21" i="25"/>
  <c r="S35" i="25"/>
  <c r="T35" i="25" s="1"/>
  <c r="U35" i="25" s="1"/>
  <c r="AB40" i="25"/>
  <c r="AB39" i="25"/>
  <c r="AC35" i="25"/>
  <c r="AE35" i="25" s="1"/>
  <c r="M15" i="25"/>
  <c r="M23" i="25"/>
  <c r="O15" i="25"/>
  <c r="N15" i="25"/>
  <c r="Q15" i="25"/>
  <c r="P15" i="25"/>
  <c r="P14" i="25"/>
  <c r="M8" i="25"/>
  <c r="M11" i="25"/>
  <c r="R11" i="25"/>
  <c r="O23" i="25"/>
  <c r="N8" i="25"/>
  <c r="M9" i="25"/>
  <c r="Q10" i="25"/>
  <c r="N23" i="25"/>
  <c r="R8" i="25"/>
  <c r="O8" i="25"/>
  <c r="P8" i="25"/>
  <c r="O9" i="25"/>
  <c r="N14" i="25"/>
  <c r="R9" i="25"/>
  <c r="R14" i="25"/>
  <c r="O14" i="25"/>
  <c r="M14" i="25"/>
  <c r="O34" i="25"/>
  <c r="N9" i="25"/>
  <c r="Q9" i="25"/>
  <c r="M34" i="25"/>
  <c r="R34" i="25"/>
  <c r="S13" i="25"/>
  <c r="T13" i="25" s="1"/>
  <c r="AB13" i="25" s="1"/>
  <c r="M27" i="25"/>
  <c r="S27" i="25" s="1"/>
  <c r="T27" i="25" s="1"/>
  <c r="S33" i="25"/>
  <c r="T33" i="25" s="1"/>
  <c r="U33" i="25" s="1"/>
  <c r="M12" i="25"/>
  <c r="Q12" i="25"/>
  <c r="R12" i="25"/>
  <c r="P12" i="25"/>
  <c r="N12" i="25"/>
  <c r="O10" i="25"/>
  <c r="M10" i="25"/>
  <c r="P10" i="25"/>
  <c r="R10" i="25"/>
  <c r="N32" i="25"/>
  <c r="R32" i="25"/>
  <c r="O32" i="25"/>
  <c r="M32" i="25"/>
  <c r="M38" i="25"/>
  <c r="S38" i="25" s="1"/>
  <c r="T38" i="25" s="1"/>
  <c r="M29" i="25"/>
  <c r="R29" i="25"/>
  <c r="M20" i="25"/>
  <c r="S20" i="25" s="1"/>
  <c r="T20" i="25" s="1"/>
  <c r="R36" i="25"/>
  <c r="M36" i="25"/>
  <c r="N17" i="25"/>
  <c r="O17" i="25"/>
  <c r="R17" i="25"/>
  <c r="M17" i="25"/>
  <c r="R24" i="25"/>
  <c r="M24" i="25"/>
  <c r="R25" i="25"/>
  <c r="O25" i="25"/>
  <c r="N25" i="25"/>
  <c r="M25" i="25"/>
  <c r="M18" i="25"/>
  <c r="R18" i="25"/>
  <c r="N19" i="25"/>
  <c r="M19" i="25"/>
  <c r="P19" i="25"/>
  <c r="O19" i="25"/>
  <c r="R19" i="25"/>
  <c r="Q19" i="25"/>
  <c r="M16" i="25"/>
  <c r="O16" i="25"/>
  <c r="N16" i="25"/>
  <c r="R16" i="25"/>
  <c r="AB28" i="25"/>
  <c r="AD28" i="25" s="1"/>
  <c r="AB37" i="25"/>
  <c r="Z10" i="23"/>
  <c r="Z11" i="23"/>
  <c r="G9" i="23"/>
  <c r="H9" i="23"/>
  <c r="G13" i="23"/>
  <c r="F24" i="23"/>
  <c r="R24" i="23" s="1"/>
  <c r="Z9" i="23"/>
  <c r="H13" i="23"/>
  <c r="Z15" i="23"/>
  <c r="I9" i="23"/>
  <c r="F26" i="23"/>
  <c r="M26" i="23" s="1"/>
  <c r="I13" i="23"/>
  <c r="L22" i="23"/>
  <c r="F18" i="23"/>
  <c r="L10" i="23"/>
  <c r="Z13" i="23"/>
  <c r="L26" i="23"/>
  <c r="K8" i="23"/>
  <c r="Z16" i="23"/>
  <c r="K10" i="23"/>
  <c r="J14" i="23"/>
  <c r="L15" i="23"/>
  <c r="L21" i="23"/>
  <c r="L27" i="23"/>
  <c r="R26" i="23"/>
  <c r="Z24" i="23"/>
  <c r="G18" i="23"/>
  <c r="Z30" i="23"/>
  <c r="Z8" i="23"/>
  <c r="H10" i="23"/>
  <c r="K12" i="23"/>
  <c r="G14" i="23"/>
  <c r="I15" i="23"/>
  <c r="I21" i="23"/>
  <c r="Z23" i="23"/>
  <c r="Z25" i="23"/>
  <c r="I27" i="23"/>
  <c r="Z28" i="23"/>
  <c r="Z17" i="23"/>
  <c r="G25" i="23"/>
  <c r="S25" i="23" s="1"/>
  <c r="T25" i="23" s="1"/>
  <c r="U25" i="23" s="1"/>
  <c r="G10" i="23"/>
  <c r="I10" i="23"/>
  <c r="Z12" i="23"/>
  <c r="H14" i="23"/>
  <c r="J15" i="23"/>
  <c r="Z19" i="23"/>
  <c r="Z22" i="23"/>
  <c r="I16" i="23"/>
  <c r="H21" i="23"/>
  <c r="L11" i="23"/>
  <c r="K15" i="23"/>
  <c r="L16" i="23"/>
  <c r="G24" i="23"/>
  <c r="S24" i="23" s="1"/>
  <c r="T24" i="23" s="1"/>
  <c r="U24" i="23" s="1"/>
  <c r="M22" i="23"/>
  <c r="R22" i="23"/>
  <c r="F23" i="23"/>
  <c r="L17" i="23"/>
  <c r="L23" i="23"/>
  <c r="M24" i="23"/>
  <c r="L8" i="23"/>
  <c r="L12" i="23"/>
  <c r="G19" i="23"/>
  <c r="L28" i="23"/>
  <c r="G30" i="23"/>
  <c r="G23" i="23"/>
  <c r="J9" i="23"/>
  <c r="H12" i="23"/>
  <c r="G16" i="23"/>
  <c r="K19" i="23"/>
  <c r="M21" i="23"/>
  <c r="G22" i="23"/>
  <c r="S22" i="23" s="1"/>
  <c r="T22" i="23" s="1"/>
  <c r="I23" i="23"/>
  <c r="R21" i="23"/>
  <c r="G8" i="23"/>
  <c r="J19" i="23"/>
  <c r="H8" i="23"/>
  <c r="I17" i="23"/>
  <c r="I8" i="23"/>
  <c r="K9" i="23"/>
  <c r="G11" i="23"/>
  <c r="I12" i="23"/>
  <c r="K13" i="23"/>
  <c r="G15" i="23"/>
  <c r="N21" i="23"/>
  <c r="G27" i="23"/>
  <c r="G17" i="23"/>
  <c r="G12" i="23"/>
  <c r="J13" i="23"/>
  <c r="F10" i="23"/>
  <c r="F14" i="23"/>
  <c r="S26" i="23"/>
  <c r="T26" i="23" s="1"/>
  <c r="U26" i="23" s="1"/>
  <c r="F9" i="23"/>
  <c r="F8" i="23"/>
  <c r="S20" i="23"/>
  <c r="T20" i="23" s="1"/>
  <c r="U20" i="23" s="1"/>
  <c r="F16" i="23"/>
  <c r="O16" i="23" s="1"/>
  <c r="F27" i="23"/>
  <c r="F28" i="23"/>
  <c r="F29" i="23"/>
  <c r="F15" i="23"/>
  <c r="F30" i="23"/>
  <c r="F31" i="23"/>
  <c r="F32" i="23"/>
  <c r="F19" i="23"/>
  <c r="F11" i="23"/>
  <c r="F12" i="23"/>
  <c r="F13" i="23"/>
  <c r="F17" i="23"/>
  <c r="F15" i="20"/>
  <c r="Z15" i="20"/>
  <c r="Q15" i="20"/>
  <c r="M15" i="20"/>
  <c r="L15" i="20"/>
  <c r="I14" i="20"/>
  <c r="M14" i="20"/>
  <c r="O14" i="20"/>
  <c r="P14" i="20"/>
  <c r="R14" i="20"/>
  <c r="N14" i="20"/>
  <c r="L14" i="20"/>
  <c r="H14" i="20"/>
  <c r="Z14" i="20"/>
  <c r="K14" i="20"/>
  <c r="G14" i="20"/>
  <c r="J14" i="20"/>
  <c r="Q14" i="20"/>
  <c r="K12" i="20"/>
  <c r="G10" i="20"/>
  <c r="G11" i="20"/>
  <c r="I10" i="20"/>
  <c r="H11" i="20"/>
  <c r="I13" i="20"/>
  <c r="K13" i="20"/>
  <c r="K9" i="20"/>
  <c r="I12" i="20"/>
  <c r="I27" i="20"/>
  <c r="L9" i="20"/>
  <c r="H17" i="20"/>
  <c r="G18" i="20"/>
  <c r="L21" i="20"/>
  <c r="G24" i="20"/>
  <c r="L25" i="20"/>
  <c r="L26" i="20"/>
  <c r="L28" i="20"/>
  <c r="G9" i="20"/>
  <c r="H23" i="20"/>
  <c r="I8" i="20"/>
  <c r="H9" i="20"/>
  <c r="I9" i="20"/>
  <c r="G12" i="20"/>
  <c r="G13" i="20"/>
  <c r="H21" i="20"/>
  <c r="L17" i="20"/>
  <c r="L23" i="20"/>
  <c r="I29" i="20"/>
  <c r="J19" i="20"/>
  <c r="J10" i="20"/>
  <c r="J12" i="20"/>
  <c r="J13" i="20"/>
  <c r="G16" i="20"/>
  <c r="I17" i="20"/>
  <c r="G19" i="20"/>
  <c r="K19" i="20"/>
  <c r="I21" i="20"/>
  <c r="G22" i="20"/>
  <c r="I23" i="20"/>
  <c r="G30" i="20"/>
  <c r="G8" i="20"/>
  <c r="K10" i="20"/>
  <c r="H16" i="20"/>
  <c r="H19" i="20"/>
  <c r="L19" i="20"/>
  <c r="G27" i="20"/>
  <c r="G29" i="20"/>
  <c r="J8" i="20"/>
  <c r="K8" i="20"/>
  <c r="H8" i="20"/>
  <c r="H10" i="20"/>
  <c r="H12" i="20"/>
  <c r="H13" i="20"/>
  <c r="H27" i="20"/>
  <c r="H29" i="20"/>
  <c r="Z32" i="20"/>
  <c r="F32" i="20"/>
  <c r="M32" i="20" s="1"/>
  <c r="AA32" i="20"/>
  <c r="AA31" i="20"/>
  <c r="F31" i="20"/>
  <c r="M31" i="20" s="1"/>
  <c r="S31" i="20" s="1"/>
  <c r="T31" i="20" s="1"/>
  <c r="U31" i="20" s="1"/>
  <c r="AA30" i="20"/>
  <c r="Z30" i="20"/>
  <c r="F30" i="20"/>
  <c r="Z29" i="20"/>
  <c r="AA29" i="20"/>
  <c r="AA28" i="20"/>
  <c r="Z27" i="20"/>
  <c r="AA27" i="20"/>
  <c r="AA26" i="20"/>
  <c r="Z25" i="20"/>
  <c r="F25" i="20"/>
  <c r="AA25" i="20"/>
  <c r="Z24" i="20"/>
  <c r="F24" i="20"/>
  <c r="AA24" i="20"/>
  <c r="AA23" i="20"/>
  <c r="Z23" i="20"/>
  <c r="F23" i="20"/>
  <c r="AA22" i="20"/>
  <c r="Z22" i="20"/>
  <c r="F22" i="20"/>
  <c r="AA21" i="20"/>
  <c r="Z21" i="20"/>
  <c r="F21" i="20"/>
  <c r="Z20" i="20"/>
  <c r="AA20" i="20"/>
  <c r="Z19" i="20"/>
  <c r="AA19" i="20"/>
  <c r="Z18" i="20"/>
  <c r="F18" i="20"/>
  <c r="AA18" i="20"/>
  <c r="AA17" i="20"/>
  <c r="F17" i="20"/>
  <c r="AA16" i="20"/>
  <c r="F16" i="20"/>
  <c r="AA13" i="20"/>
  <c r="AA12" i="20"/>
  <c r="AA11" i="20"/>
  <c r="Z11" i="20"/>
  <c r="F11" i="20"/>
  <c r="AA10" i="20"/>
  <c r="Z10" i="20"/>
  <c r="AA9" i="20"/>
  <c r="Z9" i="20"/>
  <c r="AA8" i="20"/>
  <c r="Z8" i="20"/>
  <c r="AG31" i="19"/>
  <c r="AF31" i="19"/>
  <c r="Y31" i="19"/>
  <c r="X31" i="19"/>
  <c r="Z31" i="19" s="1"/>
  <c r="W31" i="19"/>
  <c r="V31" i="19"/>
  <c r="R31" i="19"/>
  <c r="Q31" i="19"/>
  <c r="P31" i="19"/>
  <c r="O31" i="19"/>
  <c r="N31" i="19"/>
  <c r="L31" i="19"/>
  <c r="K31" i="19"/>
  <c r="J31" i="19"/>
  <c r="I31" i="19"/>
  <c r="H31" i="19"/>
  <c r="E31" i="19"/>
  <c r="G31" i="19" s="1"/>
  <c r="D31" i="19"/>
  <c r="C31" i="19"/>
  <c r="B31" i="19"/>
  <c r="AA31" i="19" s="1"/>
  <c r="A31" i="19"/>
  <c r="AG30" i="19"/>
  <c r="AF30" i="19"/>
  <c r="Y30" i="19"/>
  <c r="X30" i="19"/>
  <c r="W30" i="19"/>
  <c r="V30" i="19"/>
  <c r="R30" i="19"/>
  <c r="Q30" i="19"/>
  <c r="P30" i="19"/>
  <c r="O30" i="19"/>
  <c r="N30" i="19"/>
  <c r="L30" i="19"/>
  <c r="K30" i="19"/>
  <c r="J30" i="19"/>
  <c r="I30" i="19"/>
  <c r="H30" i="19"/>
  <c r="E30" i="19"/>
  <c r="G30" i="19" s="1"/>
  <c r="D30" i="19"/>
  <c r="C30" i="19"/>
  <c r="B30" i="19"/>
  <c r="AG29" i="19"/>
  <c r="AF29" i="19"/>
  <c r="Y29" i="19"/>
  <c r="Z29" i="19" s="1"/>
  <c r="X29" i="19"/>
  <c r="W29" i="19"/>
  <c r="V29" i="19"/>
  <c r="Q29" i="19"/>
  <c r="P29" i="19"/>
  <c r="O29" i="19"/>
  <c r="N29" i="19"/>
  <c r="K29" i="19"/>
  <c r="J29" i="19"/>
  <c r="I29" i="19"/>
  <c r="H29" i="19"/>
  <c r="E29" i="19"/>
  <c r="L29" i="19" s="1"/>
  <c r="D29" i="19"/>
  <c r="C29" i="19"/>
  <c r="B29" i="19"/>
  <c r="A29" i="19"/>
  <c r="AG28" i="19"/>
  <c r="AF28" i="19"/>
  <c r="Y28" i="19"/>
  <c r="X28" i="19"/>
  <c r="Z28" i="19" s="1"/>
  <c r="W28" i="19"/>
  <c r="V28" i="19"/>
  <c r="Q28" i="19"/>
  <c r="P28" i="19"/>
  <c r="K28" i="19"/>
  <c r="J28" i="19"/>
  <c r="I28" i="19"/>
  <c r="G28" i="19"/>
  <c r="E28" i="19"/>
  <c r="L28" i="19" s="1"/>
  <c r="D28" i="19"/>
  <c r="C28" i="19"/>
  <c r="B28" i="19"/>
  <c r="AA28" i="19" s="1"/>
  <c r="AG27" i="19"/>
  <c r="AF27" i="19"/>
  <c r="Y27" i="19"/>
  <c r="X27" i="19"/>
  <c r="W27" i="19"/>
  <c r="V27" i="19"/>
  <c r="Q27" i="19"/>
  <c r="P27" i="19"/>
  <c r="K27" i="19"/>
  <c r="J27" i="19"/>
  <c r="E27" i="19"/>
  <c r="L27" i="19" s="1"/>
  <c r="D27" i="19"/>
  <c r="C27" i="19"/>
  <c r="B27" i="19"/>
  <c r="AG26" i="19"/>
  <c r="AF26" i="19"/>
  <c r="Y26" i="19"/>
  <c r="X26" i="19"/>
  <c r="W26" i="19"/>
  <c r="V26" i="19"/>
  <c r="Q26" i="19"/>
  <c r="P26" i="19"/>
  <c r="K26" i="19"/>
  <c r="J26" i="19"/>
  <c r="E26" i="19"/>
  <c r="L26" i="19" s="1"/>
  <c r="D26" i="19"/>
  <c r="C26" i="19"/>
  <c r="B26" i="19"/>
  <c r="A26" i="19"/>
  <c r="AG25" i="19"/>
  <c r="AF25" i="19"/>
  <c r="Y25" i="19"/>
  <c r="X25" i="19"/>
  <c r="W25" i="19"/>
  <c r="V25" i="19"/>
  <c r="Q25" i="19"/>
  <c r="P25" i="19"/>
  <c r="O25" i="19"/>
  <c r="N25" i="19"/>
  <c r="K25" i="19"/>
  <c r="J25" i="19"/>
  <c r="I25" i="19"/>
  <c r="H25" i="19"/>
  <c r="E25" i="19"/>
  <c r="G25" i="19" s="1"/>
  <c r="D25" i="19"/>
  <c r="C25" i="19"/>
  <c r="B25" i="19"/>
  <c r="AA25" i="19" s="1"/>
  <c r="A25" i="19"/>
  <c r="AG24" i="19"/>
  <c r="AF24" i="19"/>
  <c r="Y24" i="19"/>
  <c r="Z24" i="19" s="1"/>
  <c r="X24" i="19"/>
  <c r="W24" i="19"/>
  <c r="V24" i="19"/>
  <c r="Q24" i="19"/>
  <c r="P24" i="19"/>
  <c r="O24" i="19"/>
  <c r="N24" i="19"/>
  <c r="K24" i="19"/>
  <c r="J24" i="19"/>
  <c r="I24" i="19"/>
  <c r="H24" i="19"/>
  <c r="E24" i="19"/>
  <c r="L24" i="19" s="1"/>
  <c r="D24" i="19"/>
  <c r="C24" i="19"/>
  <c r="B24" i="19"/>
  <c r="AG23" i="19"/>
  <c r="AF23" i="19"/>
  <c r="Y23" i="19"/>
  <c r="X23" i="19"/>
  <c r="W23" i="19"/>
  <c r="Z23" i="19" s="1"/>
  <c r="V23" i="19"/>
  <c r="Q23" i="19"/>
  <c r="P23" i="19"/>
  <c r="O23" i="19"/>
  <c r="N23" i="19"/>
  <c r="K23" i="19"/>
  <c r="J23" i="19"/>
  <c r="I23" i="19"/>
  <c r="H23" i="19"/>
  <c r="E23" i="19"/>
  <c r="L23" i="19" s="1"/>
  <c r="D23" i="19"/>
  <c r="C23" i="19"/>
  <c r="B23" i="19"/>
  <c r="A23" i="19"/>
  <c r="AG22" i="19"/>
  <c r="AF22" i="19"/>
  <c r="Y22" i="19"/>
  <c r="X22" i="19"/>
  <c r="W22" i="19"/>
  <c r="V22" i="19"/>
  <c r="Z22" i="19" s="1"/>
  <c r="Q22" i="19"/>
  <c r="P22" i="19"/>
  <c r="K22" i="19"/>
  <c r="J22" i="19"/>
  <c r="E22" i="19"/>
  <c r="G22" i="19" s="1"/>
  <c r="D22" i="19"/>
  <c r="C22" i="19"/>
  <c r="B22" i="19"/>
  <c r="AG21" i="19"/>
  <c r="AF21" i="19"/>
  <c r="Y21" i="19"/>
  <c r="X21" i="19"/>
  <c r="W21" i="19"/>
  <c r="V21" i="19"/>
  <c r="Q21" i="19"/>
  <c r="P21" i="19"/>
  <c r="K21" i="19"/>
  <c r="J21" i="19"/>
  <c r="E21" i="19"/>
  <c r="I21" i="19" s="1"/>
  <c r="D21" i="19"/>
  <c r="C21" i="19"/>
  <c r="B21" i="19"/>
  <c r="AA21" i="19" s="1"/>
  <c r="AG20" i="19"/>
  <c r="AF20" i="19"/>
  <c r="Y20" i="19"/>
  <c r="X20" i="19"/>
  <c r="W20" i="19"/>
  <c r="V20" i="19"/>
  <c r="Q20" i="19"/>
  <c r="P20" i="19"/>
  <c r="K20" i="19"/>
  <c r="J20" i="19"/>
  <c r="H20" i="19"/>
  <c r="E20" i="19"/>
  <c r="G20" i="19" s="1"/>
  <c r="D20" i="19"/>
  <c r="C20" i="19"/>
  <c r="B20" i="19"/>
  <c r="A20" i="19"/>
  <c r="AG19" i="19"/>
  <c r="AF19" i="19"/>
  <c r="Y19" i="19"/>
  <c r="X19" i="19"/>
  <c r="W19" i="19"/>
  <c r="V19" i="19"/>
  <c r="Z19" i="19" s="1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18" i="19"/>
  <c r="AG17" i="19"/>
  <c r="AF17" i="19"/>
  <c r="Y17" i="19"/>
  <c r="X17" i="19"/>
  <c r="W17" i="19"/>
  <c r="Z17" i="19" s="1"/>
  <c r="V17" i="19"/>
  <c r="Q17" i="19"/>
  <c r="P17" i="19"/>
  <c r="O17" i="19"/>
  <c r="N17" i="19"/>
  <c r="K17" i="19"/>
  <c r="J17" i="19"/>
  <c r="I17" i="19"/>
  <c r="H17" i="19"/>
  <c r="E17" i="19"/>
  <c r="L17" i="19" s="1"/>
  <c r="D17" i="19"/>
  <c r="C17" i="19"/>
  <c r="B17" i="19"/>
  <c r="AA17" i="19" s="1"/>
  <c r="A17" i="19"/>
  <c r="AG16" i="19"/>
  <c r="AF16" i="19"/>
  <c r="Y16" i="19"/>
  <c r="X16" i="19"/>
  <c r="W16" i="19"/>
  <c r="V16" i="19"/>
  <c r="Q16" i="19"/>
  <c r="P16" i="19"/>
  <c r="K16" i="19"/>
  <c r="J16" i="19"/>
  <c r="E16" i="19"/>
  <c r="I16" i="19" s="1"/>
  <c r="D16" i="19"/>
  <c r="C16" i="19"/>
  <c r="B16" i="19"/>
  <c r="AG15" i="19"/>
  <c r="AF15" i="19"/>
  <c r="Y15" i="19"/>
  <c r="X15" i="19"/>
  <c r="W15" i="19"/>
  <c r="V15" i="19"/>
  <c r="Q15" i="19"/>
  <c r="P15" i="19"/>
  <c r="O15" i="19"/>
  <c r="K15" i="19"/>
  <c r="J15" i="19"/>
  <c r="I15" i="19"/>
  <c r="E15" i="19"/>
  <c r="G15" i="19" s="1"/>
  <c r="D15" i="19"/>
  <c r="C15" i="19"/>
  <c r="B15" i="19"/>
  <c r="AA15" i="19" s="1"/>
  <c r="A15" i="19"/>
  <c r="AG14" i="19"/>
  <c r="AF14" i="19"/>
  <c r="Y14" i="19"/>
  <c r="X14" i="19"/>
  <c r="W14" i="19"/>
  <c r="V14" i="19"/>
  <c r="I14" i="19"/>
  <c r="H14" i="19"/>
  <c r="G14" i="19"/>
  <c r="E14" i="19"/>
  <c r="J14" i="19" s="1"/>
  <c r="D14" i="19"/>
  <c r="C14" i="19"/>
  <c r="B14" i="19"/>
  <c r="AG13" i="19"/>
  <c r="AF13" i="19"/>
  <c r="Y13" i="19"/>
  <c r="X13" i="19"/>
  <c r="W13" i="19"/>
  <c r="V13" i="19"/>
  <c r="I13" i="19"/>
  <c r="G13" i="19"/>
  <c r="E13" i="19"/>
  <c r="L13" i="19" s="1"/>
  <c r="D13" i="19"/>
  <c r="C13" i="19"/>
  <c r="B13" i="19"/>
  <c r="AA13" i="19" s="1"/>
  <c r="AG12" i="19"/>
  <c r="AF12" i="19"/>
  <c r="Y12" i="19"/>
  <c r="X12" i="19"/>
  <c r="W12" i="19"/>
  <c r="V12" i="19"/>
  <c r="L12" i="19"/>
  <c r="G12" i="19"/>
  <c r="E12" i="19"/>
  <c r="J12" i="19" s="1"/>
  <c r="D12" i="19"/>
  <c r="C12" i="19"/>
  <c r="B12" i="19"/>
  <c r="AA12" i="19" s="1"/>
  <c r="AG11" i="19"/>
  <c r="AF11" i="19"/>
  <c r="Y11" i="19"/>
  <c r="X11" i="19"/>
  <c r="W11" i="19"/>
  <c r="V11" i="19"/>
  <c r="Q11" i="19"/>
  <c r="P11" i="19"/>
  <c r="K11" i="19"/>
  <c r="J11" i="19"/>
  <c r="I11" i="19"/>
  <c r="E11" i="19"/>
  <c r="L11" i="19" s="1"/>
  <c r="D11" i="19"/>
  <c r="C11" i="19"/>
  <c r="B11" i="19"/>
  <c r="AA11" i="19" s="1"/>
  <c r="AG10" i="19"/>
  <c r="AF10" i="19"/>
  <c r="Y10" i="19"/>
  <c r="X10" i="19"/>
  <c r="W10" i="19"/>
  <c r="V10" i="19"/>
  <c r="H10" i="19"/>
  <c r="E10" i="19"/>
  <c r="J10" i="19" s="1"/>
  <c r="D10" i="19"/>
  <c r="C10" i="19"/>
  <c r="B10" i="19"/>
  <c r="AG9" i="19"/>
  <c r="AF9" i="19"/>
  <c r="Y9" i="19"/>
  <c r="X9" i="19"/>
  <c r="W9" i="19"/>
  <c r="V9" i="19"/>
  <c r="E9" i="19"/>
  <c r="L9" i="19" s="1"/>
  <c r="D9" i="19"/>
  <c r="C9" i="19"/>
  <c r="B9" i="19"/>
  <c r="AA9" i="19" s="1"/>
  <c r="AG8" i="19"/>
  <c r="AF8" i="19"/>
  <c r="Y8" i="19"/>
  <c r="X8" i="19"/>
  <c r="W8" i="19"/>
  <c r="V8" i="19"/>
  <c r="E8" i="19"/>
  <c r="J8" i="19" s="1"/>
  <c r="D8" i="19"/>
  <c r="C8" i="19"/>
  <c r="B8" i="19"/>
  <c r="AA8" i="19" s="1"/>
  <c r="A8" i="19"/>
  <c r="F31" i="19"/>
  <c r="M31" i="19" s="1"/>
  <c r="AA30" i="19"/>
  <c r="F30" i="19"/>
  <c r="M30" i="19" s="1"/>
  <c r="AA29" i="19"/>
  <c r="AA27" i="19"/>
  <c r="AA26" i="19"/>
  <c r="AA24" i="19"/>
  <c r="F23" i="19"/>
  <c r="R23" i="19" s="1"/>
  <c r="AA23" i="19"/>
  <c r="AA22" i="19"/>
  <c r="F21" i="19"/>
  <c r="M21" i="19" s="1"/>
  <c r="AA20" i="19"/>
  <c r="F20" i="19"/>
  <c r="O20" i="19" s="1"/>
  <c r="F19" i="19"/>
  <c r="M19" i="19" s="1"/>
  <c r="AA18" i="19"/>
  <c r="F17" i="19"/>
  <c r="R17" i="19" s="1"/>
  <c r="AA16" i="19"/>
  <c r="F14" i="19"/>
  <c r="R14" i="19" s="1"/>
  <c r="AA14" i="19"/>
  <c r="AA10" i="19"/>
  <c r="U26" i="33" l="1"/>
  <c r="AB26" i="33"/>
  <c r="S8" i="33"/>
  <c r="T8" i="33" s="1"/>
  <c r="U8" i="33" s="1"/>
  <c r="AC37" i="33"/>
  <c r="AE37" i="33" s="1"/>
  <c r="S13" i="33"/>
  <c r="T13" i="33" s="1"/>
  <c r="U13" i="33" s="1"/>
  <c r="AB16" i="33"/>
  <c r="AD16" i="33" s="1"/>
  <c r="AB19" i="33"/>
  <c r="AD19" i="33" s="1"/>
  <c r="S10" i="33"/>
  <c r="T10" i="33" s="1"/>
  <c r="AC22" i="33"/>
  <c r="AE22" i="33" s="1"/>
  <c r="S32" i="33"/>
  <c r="T32" i="33" s="1"/>
  <c r="AB32" i="33" s="1"/>
  <c r="S21" i="33"/>
  <c r="T21" i="33" s="1"/>
  <c r="U21" i="33" s="1"/>
  <c r="AC35" i="33"/>
  <c r="AE35" i="33" s="1"/>
  <c r="U18" i="33"/>
  <c r="AB18" i="33"/>
  <c r="AD18" i="33" s="1"/>
  <c r="U27" i="33"/>
  <c r="AD27" i="33"/>
  <c r="AC27" i="33"/>
  <c r="AE27" i="33" s="1"/>
  <c r="S14" i="33"/>
  <c r="T14" i="33" s="1"/>
  <c r="AB14" i="33" s="1"/>
  <c r="S9" i="33"/>
  <c r="T9" i="33" s="1"/>
  <c r="S31" i="33"/>
  <c r="T31" i="33" s="1"/>
  <c r="U31" i="33" s="1"/>
  <c r="S12" i="33"/>
  <c r="T12" i="33" s="1"/>
  <c r="AB12" i="33" s="1"/>
  <c r="S25" i="33"/>
  <c r="T25" i="33" s="1"/>
  <c r="U25" i="33" s="1"/>
  <c r="S11" i="33"/>
  <c r="T11" i="33" s="1"/>
  <c r="AB11" i="33" s="1"/>
  <c r="S20" i="33"/>
  <c r="T20" i="33" s="1"/>
  <c r="S30" i="33"/>
  <c r="T30" i="33" s="1"/>
  <c r="AB30" i="33" s="1"/>
  <c r="S15" i="33"/>
  <c r="T15" i="33" s="1"/>
  <c r="U15" i="33" s="1"/>
  <c r="U29" i="33"/>
  <c r="AB29" i="33"/>
  <c r="AC29" i="33" s="1"/>
  <c r="AE29" i="33" s="1"/>
  <c r="AB24" i="33"/>
  <c r="AD24" i="33" s="1"/>
  <c r="U24" i="33"/>
  <c r="S34" i="33"/>
  <c r="T34" i="33" s="1"/>
  <c r="AC19" i="33"/>
  <c r="AE19" i="33" s="1"/>
  <c r="U10" i="33"/>
  <c r="AB10" i="33"/>
  <c r="AC39" i="33"/>
  <c r="AE39" i="33" s="1"/>
  <c r="AD23" i="33"/>
  <c r="AC23" i="33"/>
  <c r="AE23" i="33" s="1"/>
  <c r="S33" i="33"/>
  <c r="T33" i="33" s="1"/>
  <c r="AD26" i="33"/>
  <c r="AC26" i="33"/>
  <c r="AE26" i="33" s="1"/>
  <c r="S28" i="33"/>
  <c r="T28" i="33" s="1"/>
  <c r="S17" i="33"/>
  <c r="T17" i="33" s="1"/>
  <c r="S11" i="31"/>
  <c r="T11" i="31" s="1"/>
  <c r="S28" i="31"/>
  <c r="T28" i="31" s="1"/>
  <c r="S27" i="31"/>
  <c r="T27" i="31" s="1"/>
  <c r="S36" i="31"/>
  <c r="T36" i="31" s="1"/>
  <c r="U36" i="31" s="1"/>
  <c r="S12" i="31"/>
  <c r="T12" i="31" s="1"/>
  <c r="U12" i="31" s="1"/>
  <c r="S8" i="31"/>
  <c r="T8" i="31" s="1"/>
  <c r="S34" i="31"/>
  <c r="T34" i="31" s="1"/>
  <c r="AB34" i="31" s="1"/>
  <c r="S21" i="31"/>
  <c r="T21" i="31" s="1"/>
  <c r="S18" i="31"/>
  <c r="T18" i="31" s="1"/>
  <c r="U18" i="31" s="1"/>
  <c r="AB37" i="31"/>
  <c r="AC37" i="31" s="1"/>
  <c r="AE37" i="31" s="1"/>
  <c r="S13" i="31"/>
  <c r="T13" i="31" s="1"/>
  <c r="AB13" i="31" s="1"/>
  <c r="AD13" i="31" s="1"/>
  <c r="S17" i="31"/>
  <c r="T17" i="31" s="1"/>
  <c r="U17" i="31" s="1"/>
  <c r="S38" i="31"/>
  <c r="T38" i="31" s="1"/>
  <c r="S19" i="31"/>
  <c r="T19" i="31" s="1"/>
  <c r="U19" i="31" s="1"/>
  <c r="AC42" i="31"/>
  <c r="AE42" i="31" s="1"/>
  <c r="S35" i="31"/>
  <c r="T35" i="31" s="1"/>
  <c r="U35" i="31" s="1"/>
  <c r="U21" i="31"/>
  <c r="AB21" i="31"/>
  <c r="AD21" i="31" s="1"/>
  <c r="U13" i="31"/>
  <c r="AC43" i="31"/>
  <c r="AE43" i="31" s="1"/>
  <c r="S32" i="31"/>
  <c r="T32" i="31" s="1"/>
  <c r="AC10" i="31"/>
  <c r="AE10" i="31" s="1"/>
  <c r="S9" i="31"/>
  <c r="T9" i="31" s="1"/>
  <c r="S16" i="31"/>
  <c r="T16" i="31" s="1"/>
  <c r="AD24" i="31"/>
  <c r="AC24" i="31"/>
  <c r="AE24" i="31" s="1"/>
  <c r="U33" i="31"/>
  <c r="AB33" i="31"/>
  <c r="AB35" i="31"/>
  <c r="U28" i="31"/>
  <c r="AB28" i="31"/>
  <c r="U38" i="31"/>
  <c r="AB38" i="31"/>
  <c r="U27" i="31"/>
  <c r="AB27" i="31"/>
  <c r="U20" i="31"/>
  <c r="AB20" i="31"/>
  <c r="U11" i="31"/>
  <c r="AB11" i="31"/>
  <c r="U8" i="31"/>
  <c r="AB8" i="31"/>
  <c r="AD30" i="31"/>
  <c r="AC30" i="31"/>
  <c r="AE30" i="31" s="1"/>
  <c r="AC26" i="31"/>
  <c r="AE26" i="31" s="1"/>
  <c r="AD39" i="31"/>
  <c r="AC39" i="31"/>
  <c r="AE39" i="31" s="1"/>
  <c r="AD22" i="31"/>
  <c r="AC22" i="31"/>
  <c r="AE22" i="31" s="1"/>
  <c r="AC14" i="31"/>
  <c r="AE14" i="31" s="1"/>
  <c r="AD41" i="31"/>
  <c r="AC41" i="31"/>
  <c r="AE41" i="31" s="1"/>
  <c r="AD37" i="31"/>
  <c r="AD40" i="31"/>
  <c r="AC40" i="31"/>
  <c r="AE40" i="31" s="1"/>
  <c r="S25" i="31"/>
  <c r="T25" i="31" s="1"/>
  <c r="U15" i="31"/>
  <c r="AB15" i="31"/>
  <c r="AD29" i="31"/>
  <c r="AC29" i="31"/>
  <c r="AE29" i="31" s="1"/>
  <c r="AB36" i="31"/>
  <c r="AD23" i="31"/>
  <c r="AC23" i="31"/>
  <c r="AE23" i="31" s="1"/>
  <c r="AC31" i="31"/>
  <c r="AE31" i="31" s="1"/>
  <c r="U28" i="29"/>
  <c r="AB8" i="29"/>
  <c r="U8" i="29"/>
  <c r="U14" i="29"/>
  <c r="AB14" i="29"/>
  <c r="S16" i="29"/>
  <c r="T16" i="29" s="1"/>
  <c r="U16" i="29" s="1"/>
  <c r="S9" i="29"/>
  <c r="T9" i="29" s="1"/>
  <c r="U9" i="29" s="1"/>
  <c r="AC24" i="29"/>
  <c r="AE24" i="29" s="1"/>
  <c r="U18" i="29"/>
  <c r="AB18" i="29"/>
  <c r="AB19" i="29"/>
  <c r="S33" i="29"/>
  <c r="T33" i="29" s="1"/>
  <c r="AB20" i="29"/>
  <c r="AD20" i="29" s="1"/>
  <c r="S37" i="29"/>
  <c r="T37" i="29" s="1"/>
  <c r="U37" i="29" s="1"/>
  <c r="U11" i="29"/>
  <c r="AB35" i="29"/>
  <c r="S34" i="29"/>
  <c r="T34" i="29" s="1"/>
  <c r="AB34" i="29" s="1"/>
  <c r="S17" i="29"/>
  <c r="T17" i="29" s="1"/>
  <c r="U17" i="29" s="1"/>
  <c r="AB25" i="29"/>
  <c r="AD25" i="29" s="1"/>
  <c r="AC22" i="29"/>
  <c r="AE22" i="29" s="1"/>
  <c r="S21" i="29"/>
  <c r="T21" i="29" s="1"/>
  <c r="AB21" i="29" s="1"/>
  <c r="AC30" i="29"/>
  <c r="AE30" i="29" s="1"/>
  <c r="AC23" i="29"/>
  <c r="AE23" i="29" s="1"/>
  <c r="S32" i="29"/>
  <c r="T32" i="29" s="1"/>
  <c r="U32" i="29" s="1"/>
  <c r="AB36" i="29"/>
  <c r="AD36" i="29" s="1"/>
  <c r="S12" i="29"/>
  <c r="T12" i="29" s="1"/>
  <c r="S31" i="29"/>
  <c r="T31" i="29" s="1"/>
  <c r="U31" i="29" s="1"/>
  <c r="S13" i="29"/>
  <c r="T13" i="29" s="1"/>
  <c r="AB13" i="29" s="1"/>
  <c r="AD13" i="29" s="1"/>
  <c r="AB26" i="29"/>
  <c r="AC26" i="29" s="1"/>
  <c r="AE26" i="29" s="1"/>
  <c r="S10" i="29"/>
  <c r="T10" i="29" s="1"/>
  <c r="U10" i="29" s="1"/>
  <c r="S27" i="29"/>
  <c r="T27" i="29" s="1"/>
  <c r="AB17" i="29"/>
  <c r="AD39" i="29"/>
  <c r="AC39" i="29"/>
  <c r="AE39" i="29" s="1"/>
  <c r="U43" i="29"/>
  <c r="AB43" i="29"/>
  <c r="AD14" i="29"/>
  <c r="AC14" i="29"/>
  <c r="AE14" i="29" s="1"/>
  <c r="U41" i="29"/>
  <c r="AB41" i="29"/>
  <c r="AD8" i="29"/>
  <c r="AC8" i="29"/>
  <c r="AE8" i="29" s="1"/>
  <c r="AC15" i="29"/>
  <c r="AE15" i="29" s="1"/>
  <c r="AD42" i="29"/>
  <c r="AC42" i="29"/>
  <c r="AE42" i="29" s="1"/>
  <c r="U38" i="29"/>
  <c r="AB38" i="29"/>
  <c r="AD28" i="29"/>
  <c r="AC28" i="29"/>
  <c r="AE28" i="29" s="1"/>
  <c r="AD40" i="29"/>
  <c r="AC40" i="29"/>
  <c r="AE40" i="29" s="1"/>
  <c r="AC25" i="29"/>
  <c r="AE25" i="29" s="1"/>
  <c r="AD11" i="29"/>
  <c r="AC11" i="29"/>
  <c r="AE11" i="29" s="1"/>
  <c r="AD29" i="29"/>
  <c r="AC29" i="29"/>
  <c r="AE29" i="29" s="1"/>
  <c r="U8" i="27"/>
  <c r="AB8" i="27"/>
  <c r="S23" i="27"/>
  <c r="T23" i="27" s="1"/>
  <c r="AB35" i="27"/>
  <c r="AD35" i="27" s="1"/>
  <c r="S18" i="27"/>
  <c r="T18" i="27" s="1"/>
  <c r="S14" i="27"/>
  <c r="T14" i="27" s="1"/>
  <c r="AB14" i="27" s="1"/>
  <c r="S26" i="27"/>
  <c r="T26" i="27" s="1"/>
  <c r="AC22" i="27"/>
  <c r="AE22" i="27" s="1"/>
  <c r="S19" i="27"/>
  <c r="T19" i="27" s="1"/>
  <c r="U19" i="27" s="1"/>
  <c r="U33" i="27"/>
  <c r="S34" i="27"/>
  <c r="T34" i="27" s="1"/>
  <c r="U34" i="27"/>
  <c r="AB34" i="27"/>
  <c r="AD34" i="27" s="1"/>
  <c r="S12" i="27"/>
  <c r="T12" i="27" s="1"/>
  <c r="U12" i="27" s="1"/>
  <c r="S17" i="27"/>
  <c r="T17" i="27" s="1"/>
  <c r="S30" i="27"/>
  <c r="T30" i="27" s="1"/>
  <c r="U30" i="27" s="1"/>
  <c r="S25" i="27"/>
  <c r="T25" i="27" s="1"/>
  <c r="AB25" i="27" s="1"/>
  <c r="S31" i="27"/>
  <c r="T31" i="27" s="1"/>
  <c r="U31" i="27" s="1"/>
  <c r="AD28" i="27"/>
  <c r="AC28" i="27"/>
  <c r="AE28" i="27" s="1"/>
  <c r="S9" i="27"/>
  <c r="T9" i="27" s="1"/>
  <c r="AB9" i="27" s="1"/>
  <c r="AC9" i="27" s="1"/>
  <c r="AE9" i="27" s="1"/>
  <c r="S24" i="27"/>
  <c r="T24" i="27" s="1"/>
  <c r="AB24" i="27" s="1"/>
  <c r="S13" i="27"/>
  <c r="T13" i="27" s="1"/>
  <c r="U13" i="27" s="1"/>
  <c r="AD21" i="27"/>
  <c r="AC21" i="27"/>
  <c r="AE21" i="27" s="1"/>
  <c r="AB12" i="27"/>
  <c r="AD12" i="27" s="1"/>
  <c r="AC33" i="27"/>
  <c r="AE33" i="27" s="1"/>
  <c r="S27" i="27"/>
  <c r="T27" i="27" s="1"/>
  <c r="U23" i="27"/>
  <c r="AB23" i="27"/>
  <c r="U17" i="27"/>
  <c r="AB17" i="27"/>
  <c r="AD40" i="27"/>
  <c r="AC40" i="27"/>
  <c r="AE40" i="27" s="1"/>
  <c r="AD36" i="27"/>
  <c r="AC36" i="27"/>
  <c r="AE36" i="27" s="1"/>
  <c r="AD10" i="27"/>
  <c r="AC10" i="27"/>
  <c r="AE10" i="27" s="1"/>
  <c r="AB39" i="27"/>
  <c r="U39" i="27"/>
  <c r="AB30" i="27"/>
  <c r="AD11" i="27"/>
  <c r="AC11" i="27"/>
  <c r="AE11" i="27" s="1"/>
  <c r="U38" i="27"/>
  <c r="AB38" i="27"/>
  <c r="U29" i="27"/>
  <c r="AB29" i="27"/>
  <c r="AD37" i="27"/>
  <c r="AC37" i="27"/>
  <c r="AE37" i="27" s="1"/>
  <c r="U18" i="27"/>
  <c r="AB18" i="27"/>
  <c r="AD15" i="27"/>
  <c r="AC15" i="27"/>
  <c r="AE15" i="27" s="1"/>
  <c r="AD32" i="27"/>
  <c r="AC32" i="27"/>
  <c r="AE32" i="27" s="1"/>
  <c r="AD16" i="27"/>
  <c r="AC16" i="27"/>
  <c r="AE16" i="27" s="1"/>
  <c r="AD8" i="27"/>
  <c r="AC8" i="27"/>
  <c r="AE8" i="27" s="1"/>
  <c r="U41" i="27"/>
  <c r="AB41" i="27"/>
  <c r="U26" i="25"/>
  <c r="AB26" i="25"/>
  <c r="AD30" i="25"/>
  <c r="AC30" i="25"/>
  <c r="AE30" i="25" s="1"/>
  <c r="S15" i="25"/>
  <c r="T15" i="25" s="1"/>
  <c r="AB15" i="25" s="1"/>
  <c r="AD31" i="25"/>
  <c r="AC31" i="25"/>
  <c r="AE31" i="25" s="1"/>
  <c r="AD21" i="25"/>
  <c r="AC21" i="25"/>
  <c r="AE21" i="25" s="1"/>
  <c r="AD39" i="25"/>
  <c r="AC39" i="25"/>
  <c r="AE39" i="25" s="1"/>
  <c r="AD40" i="25"/>
  <c r="AC40" i="25"/>
  <c r="AE40" i="25" s="1"/>
  <c r="S11" i="25"/>
  <c r="T11" i="25" s="1"/>
  <c r="U11" i="25" s="1"/>
  <c r="S23" i="25"/>
  <c r="T23" i="25" s="1"/>
  <c r="AB23" i="25" s="1"/>
  <c r="U13" i="25"/>
  <c r="S8" i="25"/>
  <c r="T8" i="25" s="1"/>
  <c r="U8" i="25" s="1"/>
  <c r="S36" i="25"/>
  <c r="T36" i="25" s="1"/>
  <c r="AB36" i="25" s="1"/>
  <c r="S14" i="25"/>
  <c r="T14" i="25" s="1"/>
  <c r="U14" i="25" s="1"/>
  <c r="S9" i="25"/>
  <c r="T9" i="25" s="1"/>
  <c r="U9" i="25" s="1"/>
  <c r="S18" i="25"/>
  <c r="T18" i="25" s="1"/>
  <c r="AB18" i="25" s="1"/>
  <c r="S29" i="25"/>
  <c r="T29" i="25" s="1"/>
  <c r="U29" i="25" s="1"/>
  <c r="S34" i="25"/>
  <c r="T34" i="25" s="1"/>
  <c r="U34" i="25" s="1"/>
  <c r="S32" i="25"/>
  <c r="T32" i="25" s="1"/>
  <c r="AB32" i="25" s="1"/>
  <c r="AD32" i="25" s="1"/>
  <c r="S12" i="25"/>
  <c r="T12" i="25" s="1"/>
  <c r="U12" i="25" s="1"/>
  <c r="S16" i="25"/>
  <c r="T16" i="25" s="1"/>
  <c r="U16" i="25" s="1"/>
  <c r="S10" i="25"/>
  <c r="T10" i="25" s="1"/>
  <c r="AB10" i="25" s="1"/>
  <c r="S17" i="25"/>
  <c r="T17" i="25" s="1"/>
  <c r="U17" i="25" s="1"/>
  <c r="AB33" i="25"/>
  <c r="AD33" i="25" s="1"/>
  <c r="U15" i="25"/>
  <c r="AC28" i="25"/>
  <c r="AE28" i="25" s="1"/>
  <c r="S19" i="25"/>
  <c r="T19" i="25" s="1"/>
  <c r="AB19" i="25" s="1"/>
  <c r="S24" i="25"/>
  <c r="T24" i="25" s="1"/>
  <c r="U24" i="25" s="1"/>
  <c r="AB20" i="25"/>
  <c r="AC20" i="25" s="1"/>
  <c r="AE20" i="25" s="1"/>
  <c r="U20" i="25"/>
  <c r="AB38" i="25"/>
  <c r="AC38" i="25" s="1"/>
  <c r="AE38" i="25" s="1"/>
  <c r="U38" i="25"/>
  <c r="S25" i="25"/>
  <c r="T25" i="25" s="1"/>
  <c r="AD13" i="25"/>
  <c r="AC13" i="25"/>
  <c r="AE13" i="25" s="1"/>
  <c r="U27" i="25"/>
  <c r="AB27" i="25"/>
  <c r="AD37" i="25"/>
  <c r="AC37" i="25"/>
  <c r="AE37" i="25" s="1"/>
  <c r="AD15" i="25"/>
  <c r="AC15" i="25"/>
  <c r="AE15" i="25" s="1"/>
  <c r="R18" i="23"/>
  <c r="M18" i="23"/>
  <c r="S18" i="23" s="1"/>
  <c r="T18" i="23" s="1"/>
  <c r="U18" i="23" s="1"/>
  <c r="S21" i="23"/>
  <c r="T21" i="23" s="1"/>
  <c r="U21" i="23" s="1"/>
  <c r="N14" i="23"/>
  <c r="M14" i="23"/>
  <c r="R14" i="23"/>
  <c r="Q14" i="23"/>
  <c r="P14" i="23"/>
  <c r="O14" i="23"/>
  <c r="R29" i="23"/>
  <c r="N29" i="23"/>
  <c r="M29" i="23"/>
  <c r="O29" i="23"/>
  <c r="R28" i="23"/>
  <c r="S28" i="23" s="1"/>
  <c r="T28" i="23" s="1"/>
  <c r="M28" i="23"/>
  <c r="M19" i="23"/>
  <c r="R19" i="23"/>
  <c r="Q19" i="23"/>
  <c r="O19" i="23"/>
  <c r="N19" i="23"/>
  <c r="P19" i="23"/>
  <c r="O27" i="23"/>
  <c r="N27" i="23"/>
  <c r="M27" i="23"/>
  <c r="R27" i="23"/>
  <c r="N16" i="23"/>
  <c r="M16" i="23"/>
  <c r="R16" i="23"/>
  <c r="R17" i="23"/>
  <c r="O17" i="23"/>
  <c r="N17" i="23"/>
  <c r="M17" i="23"/>
  <c r="M32" i="23"/>
  <c r="S32" i="23" s="1"/>
  <c r="T32" i="23" s="1"/>
  <c r="U32" i="23" s="1"/>
  <c r="N10" i="23"/>
  <c r="M10" i="23"/>
  <c r="R10" i="23"/>
  <c r="Q10" i="23"/>
  <c r="P10" i="23"/>
  <c r="O10" i="23"/>
  <c r="P13" i="23"/>
  <c r="R13" i="23"/>
  <c r="Q13" i="23"/>
  <c r="O13" i="23"/>
  <c r="N13" i="23"/>
  <c r="M13" i="23"/>
  <c r="M31" i="23"/>
  <c r="S31" i="23" s="1"/>
  <c r="T31" i="23" s="1"/>
  <c r="R23" i="23"/>
  <c r="O23" i="23"/>
  <c r="N23" i="23"/>
  <c r="M23" i="23"/>
  <c r="R12" i="23"/>
  <c r="P12" i="23"/>
  <c r="N12" i="23"/>
  <c r="Q12" i="23"/>
  <c r="O12" i="23"/>
  <c r="M12" i="23"/>
  <c r="M30" i="23"/>
  <c r="R30" i="23"/>
  <c r="R8" i="23"/>
  <c r="Q8" i="23"/>
  <c r="P8" i="23"/>
  <c r="O8" i="23"/>
  <c r="N8" i="23"/>
  <c r="M8" i="23"/>
  <c r="M11" i="23"/>
  <c r="N11" i="23"/>
  <c r="R11" i="23"/>
  <c r="P15" i="23"/>
  <c r="O15" i="23"/>
  <c r="N15" i="23"/>
  <c r="M15" i="23"/>
  <c r="R15" i="23"/>
  <c r="Q15" i="23"/>
  <c r="O9" i="23"/>
  <c r="R9" i="23"/>
  <c r="Q9" i="23"/>
  <c r="P9" i="23"/>
  <c r="N9" i="23"/>
  <c r="M9" i="23"/>
  <c r="U22" i="23"/>
  <c r="AB22" i="23"/>
  <c r="AB26" i="23"/>
  <c r="AB20" i="23"/>
  <c r="S19" i="23"/>
  <c r="T19" i="23" s="1"/>
  <c r="AB25" i="23"/>
  <c r="AB24" i="23"/>
  <c r="S29" i="23"/>
  <c r="T29" i="23" s="1"/>
  <c r="AB21" i="23"/>
  <c r="AB18" i="23"/>
  <c r="P15" i="20"/>
  <c r="O15" i="20"/>
  <c r="R15" i="20"/>
  <c r="N15" i="20"/>
  <c r="S15" i="20" s="1"/>
  <c r="T15" i="20" s="1"/>
  <c r="S14" i="20"/>
  <c r="T14" i="20" s="1"/>
  <c r="U14" i="20" s="1"/>
  <c r="AB14" i="20"/>
  <c r="R11" i="20"/>
  <c r="N11" i="20"/>
  <c r="M11" i="20"/>
  <c r="O17" i="20"/>
  <c r="R17" i="20"/>
  <c r="N17" i="20"/>
  <c r="M17" i="20"/>
  <c r="M22" i="20"/>
  <c r="R22" i="20"/>
  <c r="M30" i="20"/>
  <c r="R30" i="20"/>
  <c r="O21" i="20"/>
  <c r="R21" i="20"/>
  <c r="N21" i="20"/>
  <c r="M21" i="20"/>
  <c r="M16" i="20"/>
  <c r="R16" i="20"/>
  <c r="N16" i="20"/>
  <c r="R18" i="20"/>
  <c r="M18" i="20"/>
  <c r="O23" i="20"/>
  <c r="R23" i="20"/>
  <c r="N23" i="20"/>
  <c r="M23" i="20"/>
  <c r="R24" i="20"/>
  <c r="M24" i="20"/>
  <c r="R25" i="20"/>
  <c r="M25" i="20"/>
  <c r="Z26" i="20"/>
  <c r="Z28" i="20"/>
  <c r="F13" i="20"/>
  <c r="Z17" i="20"/>
  <c r="F26" i="20"/>
  <c r="S32" i="20"/>
  <c r="T32" i="20" s="1"/>
  <c r="U32" i="20" s="1"/>
  <c r="Z12" i="20"/>
  <c r="Z13" i="20"/>
  <c r="Z16" i="20"/>
  <c r="F8" i="20"/>
  <c r="F9" i="20"/>
  <c r="F10" i="20"/>
  <c r="F12" i="20"/>
  <c r="F19" i="20"/>
  <c r="Z31" i="20"/>
  <c r="F20" i="20"/>
  <c r="F27" i="20"/>
  <c r="F28" i="20"/>
  <c r="F29" i="20"/>
  <c r="I9" i="19"/>
  <c r="I27" i="19"/>
  <c r="Z30" i="19"/>
  <c r="G8" i="19"/>
  <c r="I10" i="19"/>
  <c r="Z16" i="19"/>
  <c r="L8" i="19"/>
  <c r="L14" i="19"/>
  <c r="H15" i="19"/>
  <c r="L15" i="19"/>
  <c r="L18" i="19"/>
  <c r="Z11" i="19"/>
  <c r="Z21" i="19"/>
  <c r="Z26" i="19"/>
  <c r="Z12" i="19"/>
  <c r="G24" i="19"/>
  <c r="O14" i="19"/>
  <c r="L22" i="19"/>
  <c r="H8" i="19"/>
  <c r="Z8" i="19"/>
  <c r="K10" i="19"/>
  <c r="H12" i="19"/>
  <c r="G17" i="19"/>
  <c r="H22" i="19"/>
  <c r="F24" i="19"/>
  <c r="R24" i="19" s="1"/>
  <c r="F29" i="19"/>
  <c r="M29" i="19" s="1"/>
  <c r="I8" i="19"/>
  <c r="Z9" i="19"/>
  <c r="G10" i="19"/>
  <c r="L10" i="19"/>
  <c r="I12" i="19"/>
  <c r="K14" i="19"/>
  <c r="S14" i="19" s="1"/>
  <c r="T14" i="19" s="1"/>
  <c r="U14" i="19" s="1"/>
  <c r="H18" i="19"/>
  <c r="L20" i="19"/>
  <c r="G23" i="19"/>
  <c r="L25" i="19"/>
  <c r="G26" i="19"/>
  <c r="G27" i="19"/>
  <c r="F22" i="19"/>
  <c r="O22" i="19" s="1"/>
  <c r="K8" i="19"/>
  <c r="Z10" i="19"/>
  <c r="K12" i="19"/>
  <c r="Z13" i="19"/>
  <c r="I26" i="19"/>
  <c r="H27" i="19"/>
  <c r="Z14" i="19"/>
  <c r="N21" i="19"/>
  <c r="R21" i="19"/>
  <c r="M23" i="19"/>
  <c r="J9" i="19"/>
  <c r="J13" i="19"/>
  <c r="P14" i="19"/>
  <c r="G16" i="19"/>
  <c r="I18" i="19"/>
  <c r="I20" i="19"/>
  <c r="M20" i="19"/>
  <c r="G21" i="19"/>
  <c r="O21" i="19"/>
  <c r="I22" i="19"/>
  <c r="M22" i="19"/>
  <c r="G29" i="19"/>
  <c r="G9" i="19"/>
  <c r="K9" i="19"/>
  <c r="G11" i="19"/>
  <c r="K13" i="19"/>
  <c r="M14" i="19"/>
  <c r="Q14" i="19"/>
  <c r="H16" i="19"/>
  <c r="L16" i="19"/>
  <c r="M17" i="19"/>
  <c r="S17" i="19" s="1"/>
  <c r="T17" i="19" s="1"/>
  <c r="U17" i="19" s="1"/>
  <c r="J18" i="19"/>
  <c r="N20" i="19"/>
  <c r="R20" i="19"/>
  <c r="H21" i="19"/>
  <c r="L21" i="19"/>
  <c r="N22" i="19"/>
  <c r="R22" i="19"/>
  <c r="H9" i="19"/>
  <c r="H11" i="19"/>
  <c r="H13" i="19"/>
  <c r="N14" i="19"/>
  <c r="G18" i="19"/>
  <c r="H26" i="19"/>
  <c r="H28" i="19"/>
  <c r="F13" i="19"/>
  <c r="Z25" i="19"/>
  <c r="S30" i="19"/>
  <c r="T30" i="19" s="1"/>
  <c r="U30" i="19" s="1"/>
  <c r="F8" i="19"/>
  <c r="F9" i="19"/>
  <c r="F11" i="19"/>
  <c r="Z15" i="19"/>
  <c r="F16" i="19"/>
  <c r="F15" i="19"/>
  <c r="F18" i="19"/>
  <c r="F25" i="19"/>
  <c r="Z27" i="19"/>
  <c r="F10" i="19"/>
  <c r="F12" i="19"/>
  <c r="Z18" i="19"/>
  <c r="S19" i="19"/>
  <c r="T19" i="19" s="1"/>
  <c r="U19" i="19" s="1"/>
  <c r="Z20" i="19"/>
  <c r="S31" i="19"/>
  <c r="T31" i="19" s="1"/>
  <c r="U31" i="19" s="1"/>
  <c r="F26" i="19"/>
  <c r="F27" i="19"/>
  <c r="F28" i="19"/>
  <c r="AG32" i="17"/>
  <c r="AF32" i="17"/>
  <c r="Y32" i="17"/>
  <c r="X32" i="17"/>
  <c r="W32" i="17"/>
  <c r="V32" i="17"/>
  <c r="R32" i="17"/>
  <c r="Q32" i="17"/>
  <c r="P32" i="17"/>
  <c r="O32" i="17"/>
  <c r="N32" i="17"/>
  <c r="E32" i="17"/>
  <c r="F32" i="17"/>
  <c r="M32" i="17"/>
  <c r="L32" i="17"/>
  <c r="K32" i="17"/>
  <c r="J32" i="17"/>
  <c r="I32" i="17"/>
  <c r="H32" i="17"/>
  <c r="G32" i="17"/>
  <c r="D32" i="17"/>
  <c r="C32" i="17"/>
  <c r="B32" i="17"/>
  <c r="A32" i="17"/>
  <c r="AG31" i="17"/>
  <c r="AF31" i="17"/>
  <c r="Y31" i="17"/>
  <c r="X31" i="17"/>
  <c r="W31" i="17"/>
  <c r="V31" i="17"/>
  <c r="R31" i="17"/>
  <c r="Q31" i="17"/>
  <c r="P31" i="17"/>
  <c r="O31" i="17"/>
  <c r="N31" i="17"/>
  <c r="E31" i="17"/>
  <c r="F31" i="17"/>
  <c r="M31" i="17"/>
  <c r="L31" i="17"/>
  <c r="K31" i="17"/>
  <c r="J31" i="17"/>
  <c r="I31" i="17"/>
  <c r="H31" i="17"/>
  <c r="G31" i="17"/>
  <c r="D31" i="17"/>
  <c r="C31" i="17"/>
  <c r="B31" i="17"/>
  <c r="AG30" i="17"/>
  <c r="AF30" i="17"/>
  <c r="Y30" i="17"/>
  <c r="X30" i="17"/>
  <c r="W30" i="17"/>
  <c r="V30" i="17"/>
  <c r="E30" i="17"/>
  <c r="F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D30" i="17"/>
  <c r="C30" i="17"/>
  <c r="B30" i="17"/>
  <c r="A30" i="17"/>
  <c r="AG29" i="17"/>
  <c r="AF29" i="17"/>
  <c r="Y29" i="17"/>
  <c r="X29" i="17"/>
  <c r="W29" i="17"/>
  <c r="V29" i="17"/>
  <c r="E29" i="17"/>
  <c r="F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D29" i="17"/>
  <c r="C29" i="17"/>
  <c r="B29" i="17"/>
  <c r="AG28" i="17"/>
  <c r="AF28" i="17"/>
  <c r="Y28" i="17"/>
  <c r="X28" i="17"/>
  <c r="W28" i="17"/>
  <c r="V28" i="17"/>
  <c r="E28" i="17"/>
  <c r="F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D28" i="17"/>
  <c r="C28" i="17"/>
  <c r="B28" i="17"/>
  <c r="AG27" i="17"/>
  <c r="AF27" i="17"/>
  <c r="Y27" i="17"/>
  <c r="X27" i="17"/>
  <c r="W27" i="17"/>
  <c r="V27" i="17"/>
  <c r="E27" i="17"/>
  <c r="F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D27" i="17"/>
  <c r="C27" i="17"/>
  <c r="B27" i="17"/>
  <c r="A27" i="17"/>
  <c r="AG26" i="17"/>
  <c r="AF26" i="17"/>
  <c r="Y26" i="17"/>
  <c r="X26" i="17"/>
  <c r="W26" i="17"/>
  <c r="V26" i="17"/>
  <c r="E26" i="17"/>
  <c r="F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D26" i="17"/>
  <c r="C26" i="17"/>
  <c r="B26" i="17"/>
  <c r="A26" i="17"/>
  <c r="AG25" i="17"/>
  <c r="AF25" i="17"/>
  <c r="Y25" i="17"/>
  <c r="X25" i="17"/>
  <c r="W25" i="17"/>
  <c r="V25" i="17"/>
  <c r="E25" i="17"/>
  <c r="F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D25" i="17"/>
  <c r="C25" i="17"/>
  <c r="B25" i="17"/>
  <c r="AG24" i="17"/>
  <c r="AF24" i="17"/>
  <c r="Y24" i="17"/>
  <c r="X24" i="17"/>
  <c r="W24" i="17"/>
  <c r="V24" i="17"/>
  <c r="E24" i="17"/>
  <c r="F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D24" i="17"/>
  <c r="C24" i="17"/>
  <c r="B24" i="17"/>
  <c r="A24" i="17"/>
  <c r="AG23" i="17"/>
  <c r="AF23" i="17"/>
  <c r="Y23" i="17"/>
  <c r="X23" i="17"/>
  <c r="W23" i="17"/>
  <c r="V23" i="17"/>
  <c r="E23" i="17"/>
  <c r="F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D23" i="17"/>
  <c r="C23" i="17"/>
  <c r="B23" i="17"/>
  <c r="AG22" i="17"/>
  <c r="AF22" i="17"/>
  <c r="Y22" i="17"/>
  <c r="X22" i="17"/>
  <c r="W22" i="17"/>
  <c r="V22" i="17"/>
  <c r="E22" i="17"/>
  <c r="F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D22" i="17"/>
  <c r="C22" i="17"/>
  <c r="B22" i="17"/>
  <c r="AG21" i="17"/>
  <c r="AF21" i="17"/>
  <c r="Y21" i="17"/>
  <c r="X21" i="17"/>
  <c r="W21" i="17"/>
  <c r="V21" i="17"/>
  <c r="E21" i="17"/>
  <c r="F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D21" i="17"/>
  <c r="C21" i="17"/>
  <c r="B21" i="17"/>
  <c r="A21" i="17"/>
  <c r="AG20" i="17"/>
  <c r="AF20" i="17"/>
  <c r="Y20" i="17"/>
  <c r="X20" i="17"/>
  <c r="W20" i="17"/>
  <c r="V20" i="17"/>
  <c r="R20" i="17"/>
  <c r="Q20" i="17"/>
  <c r="P20" i="17"/>
  <c r="O20" i="17"/>
  <c r="N20" i="17"/>
  <c r="E20" i="17"/>
  <c r="F20" i="17"/>
  <c r="M20" i="17"/>
  <c r="L20" i="17"/>
  <c r="K20" i="17"/>
  <c r="J20" i="17"/>
  <c r="I20" i="17"/>
  <c r="H20" i="17"/>
  <c r="G20" i="17"/>
  <c r="D20" i="17"/>
  <c r="C20" i="17"/>
  <c r="B20" i="17"/>
  <c r="A20" i="17"/>
  <c r="AG19" i="17"/>
  <c r="AF19" i="17"/>
  <c r="Y19" i="17"/>
  <c r="X19" i="17"/>
  <c r="W19" i="17"/>
  <c r="V19" i="17"/>
  <c r="E19" i="17"/>
  <c r="F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D19" i="17"/>
  <c r="C19" i="17"/>
  <c r="B19" i="17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18" i="17"/>
  <c r="AG17" i="17"/>
  <c r="AF17" i="17"/>
  <c r="Y17" i="17"/>
  <c r="X17" i="17"/>
  <c r="W17" i="17"/>
  <c r="V17" i="17"/>
  <c r="E17" i="17"/>
  <c r="F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G15" i="17"/>
  <c r="AF15" i="17"/>
  <c r="Y15" i="17"/>
  <c r="X15" i="17"/>
  <c r="W15" i="17"/>
  <c r="V15" i="17"/>
  <c r="E15" i="17"/>
  <c r="F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D15" i="17"/>
  <c r="C15" i="17"/>
  <c r="B15" i="17"/>
  <c r="A15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E12" i="17"/>
  <c r="F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G11" i="17"/>
  <c r="AF11" i="17"/>
  <c r="Y11" i="17"/>
  <c r="X11" i="17"/>
  <c r="W11" i="17"/>
  <c r="V11" i="17"/>
  <c r="E11" i="17"/>
  <c r="F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E8" i="17"/>
  <c r="F8" i="17"/>
  <c r="R8" i="17"/>
  <c r="Q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Z32" i="17"/>
  <c r="AA32" i="17"/>
  <c r="S32" i="17"/>
  <c r="T32" i="17"/>
  <c r="AB32" i="17"/>
  <c r="AC32" i="17"/>
  <c r="AE32" i="17"/>
  <c r="AD32" i="17"/>
  <c r="U32" i="17"/>
  <c r="Z31" i="17"/>
  <c r="AA31" i="17"/>
  <c r="S31" i="17"/>
  <c r="T31" i="17"/>
  <c r="AB31" i="17"/>
  <c r="AC31" i="17"/>
  <c r="AE31" i="17"/>
  <c r="AD31" i="17"/>
  <c r="U31" i="17"/>
  <c r="Z30" i="17"/>
  <c r="AA30" i="17"/>
  <c r="S30" i="17"/>
  <c r="T30" i="17"/>
  <c r="AB30" i="17"/>
  <c r="AC30" i="17"/>
  <c r="AE30" i="17"/>
  <c r="AD30" i="17"/>
  <c r="U30" i="17"/>
  <c r="Z29" i="17"/>
  <c r="AA29" i="17"/>
  <c r="S29" i="17"/>
  <c r="T29" i="17"/>
  <c r="AB29" i="17"/>
  <c r="AC29" i="17"/>
  <c r="AE29" i="17"/>
  <c r="AD29" i="17"/>
  <c r="U29" i="17"/>
  <c r="Z28" i="17"/>
  <c r="AA28" i="17"/>
  <c r="S28" i="17"/>
  <c r="T28" i="17"/>
  <c r="AB28" i="17"/>
  <c r="AC28" i="17"/>
  <c r="AE28" i="17"/>
  <c r="AD28" i="17"/>
  <c r="U28" i="17"/>
  <c r="Z27" i="17"/>
  <c r="AA27" i="17"/>
  <c r="S27" i="17"/>
  <c r="T27" i="17"/>
  <c r="AB27" i="17"/>
  <c r="AC27" i="17"/>
  <c r="AE27" i="17"/>
  <c r="AD27" i="17"/>
  <c r="U27" i="17"/>
  <c r="Z26" i="17"/>
  <c r="AA26" i="17"/>
  <c r="S26" i="17"/>
  <c r="T26" i="17"/>
  <c r="AB26" i="17"/>
  <c r="AC26" i="17"/>
  <c r="AE26" i="17"/>
  <c r="AD26" i="17"/>
  <c r="U26" i="17"/>
  <c r="Z25" i="17"/>
  <c r="AA25" i="17"/>
  <c r="S25" i="17"/>
  <c r="T25" i="17"/>
  <c r="AB25" i="17"/>
  <c r="AC25" i="17"/>
  <c r="AE25" i="17"/>
  <c r="AD25" i="17"/>
  <c r="U25" i="17"/>
  <c r="Z24" i="17"/>
  <c r="AA24" i="17"/>
  <c r="S24" i="17"/>
  <c r="T24" i="17"/>
  <c r="AB24" i="17"/>
  <c r="AC24" i="17"/>
  <c r="AE24" i="17"/>
  <c r="AD24" i="17"/>
  <c r="U24" i="17"/>
  <c r="Z23" i="17"/>
  <c r="AA23" i="17"/>
  <c r="S23" i="17"/>
  <c r="T23" i="17"/>
  <c r="AB23" i="17"/>
  <c r="AC23" i="17"/>
  <c r="AE23" i="17"/>
  <c r="AD23" i="17"/>
  <c r="U23" i="17"/>
  <c r="Z22" i="17"/>
  <c r="AA22" i="17"/>
  <c r="S22" i="17"/>
  <c r="T22" i="17"/>
  <c r="AB22" i="17"/>
  <c r="AC22" i="17"/>
  <c r="AE22" i="17"/>
  <c r="AD22" i="17"/>
  <c r="U22" i="17"/>
  <c r="Z21" i="17"/>
  <c r="AA21" i="17"/>
  <c r="S21" i="17"/>
  <c r="T21" i="17"/>
  <c r="AB21" i="17"/>
  <c r="AC21" i="17"/>
  <c r="AE21" i="17"/>
  <c r="AD21" i="17"/>
  <c r="U21" i="17"/>
  <c r="Z20" i="17"/>
  <c r="AA20" i="17"/>
  <c r="S20" i="17"/>
  <c r="T20" i="17"/>
  <c r="AB20" i="17"/>
  <c r="AC20" i="17"/>
  <c r="AE20" i="17"/>
  <c r="AD20" i="17"/>
  <c r="U20" i="17"/>
  <c r="Z19" i="17"/>
  <c r="AA19" i="17"/>
  <c r="S19" i="17"/>
  <c r="T19" i="17"/>
  <c r="AB19" i="17"/>
  <c r="AC19" i="17"/>
  <c r="AE19" i="17"/>
  <c r="AD19" i="17"/>
  <c r="U19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5" i="17"/>
  <c r="AA15" i="17"/>
  <c r="S15" i="17"/>
  <c r="T15" i="17"/>
  <c r="AB15" i="17"/>
  <c r="AC15" i="17"/>
  <c r="AE15" i="17"/>
  <c r="AD15" i="17"/>
  <c r="U15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1" i="17"/>
  <c r="AA11" i="17"/>
  <c r="S11" i="17"/>
  <c r="T11" i="17"/>
  <c r="AB11" i="17"/>
  <c r="AC11" i="17"/>
  <c r="AE11" i="17"/>
  <c r="AD11" i="17"/>
  <c r="U11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I8" i="15"/>
  <c r="H8" i="15"/>
  <c r="F8" i="15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8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11" i="12"/>
  <c r="Z10" i="12"/>
  <c r="Z9" i="12"/>
  <c r="Z8" i="12"/>
  <c r="R18" i="12"/>
  <c r="R28" i="12"/>
  <c r="Q13" i="12"/>
  <c r="Q14" i="12"/>
  <c r="Q15" i="12"/>
  <c r="Q18" i="12"/>
  <c r="Q19" i="12"/>
  <c r="Q20" i="12"/>
  <c r="Q21" i="12"/>
  <c r="Q22" i="12"/>
  <c r="Q23" i="12"/>
  <c r="Q24" i="12"/>
  <c r="Q25" i="12"/>
  <c r="Q26" i="12"/>
  <c r="Q27" i="12"/>
  <c r="Q28" i="12"/>
  <c r="Q8" i="12"/>
  <c r="P8" i="12"/>
  <c r="P13" i="12"/>
  <c r="P14" i="12"/>
  <c r="P15" i="12"/>
  <c r="P18" i="12"/>
  <c r="P19" i="12"/>
  <c r="P20" i="12"/>
  <c r="P21" i="12"/>
  <c r="P22" i="12"/>
  <c r="P23" i="12"/>
  <c r="P24" i="12"/>
  <c r="P25" i="12"/>
  <c r="P26" i="12"/>
  <c r="P27" i="12"/>
  <c r="P28" i="12"/>
  <c r="N15" i="12"/>
  <c r="N18" i="12"/>
  <c r="N21" i="12"/>
  <c r="N22" i="12"/>
  <c r="N23" i="12"/>
  <c r="N26" i="12"/>
  <c r="N27" i="12"/>
  <c r="N28" i="12"/>
  <c r="N8" i="12"/>
  <c r="N8" i="15"/>
  <c r="L18" i="12"/>
  <c r="L28" i="12"/>
  <c r="K13" i="12"/>
  <c r="K14" i="12"/>
  <c r="K15" i="12"/>
  <c r="K18" i="12"/>
  <c r="K19" i="12"/>
  <c r="K20" i="12"/>
  <c r="K21" i="12"/>
  <c r="K22" i="12"/>
  <c r="K23" i="12"/>
  <c r="K24" i="12"/>
  <c r="K25" i="12"/>
  <c r="K26" i="12"/>
  <c r="K27" i="12"/>
  <c r="K28" i="12"/>
  <c r="K8" i="12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8" i="15"/>
  <c r="J13" i="12"/>
  <c r="J15" i="12"/>
  <c r="J18" i="12"/>
  <c r="J20" i="12"/>
  <c r="J21" i="12"/>
  <c r="J22" i="12"/>
  <c r="J23" i="12"/>
  <c r="J24" i="12"/>
  <c r="J26" i="12"/>
  <c r="J27" i="12"/>
  <c r="J28" i="12"/>
  <c r="J8" i="12"/>
  <c r="J8" i="15"/>
  <c r="I15" i="12"/>
  <c r="I18" i="12"/>
  <c r="I21" i="12"/>
  <c r="I22" i="12"/>
  <c r="I23" i="12"/>
  <c r="I26" i="12"/>
  <c r="I27" i="12"/>
  <c r="I28" i="12"/>
  <c r="I8" i="12"/>
  <c r="H18" i="12"/>
  <c r="H28" i="12"/>
  <c r="E9" i="12"/>
  <c r="H9" i="12"/>
  <c r="E10" i="12"/>
  <c r="G10" i="12"/>
  <c r="E11" i="12"/>
  <c r="G11" i="12"/>
  <c r="E12" i="12"/>
  <c r="H12" i="12"/>
  <c r="E13" i="12"/>
  <c r="H13" i="12"/>
  <c r="E14" i="12"/>
  <c r="G14" i="12"/>
  <c r="E15" i="12"/>
  <c r="H15" i="12"/>
  <c r="E16" i="12"/>
  <c r="F16" i="12"/>
  <c r="Q16" i="12"/>
  <c r="E17" i="12"/>
  <c r="H17" i="12"/>
  <c r="E18" i="12"/>
  <c r="G18" i="12"/>
  <c r="E19" i="12"/>
  <c r="H19" i="12"/>
  <c r="E20" i="12"/>
  <c r="G20" i="12"/>
  <c r="E21" i="12"/>
  <c r="H21" i="12"/>
  <c r="E22" i="12"/>
  <c r="G22" i="12"/>
  <c r="E23" i="12"/>
  <c r="G23" i="12"/>
  <c r="E24" i="12"/>
  <c r="H24" i="12"/>
  <c r="E25" i="12"/>
  <c r="H25" i="12"/>
  <c r="E26" i="12"/>
  <c r="G26" i="12"/>
  <c r="E27" i="12"/>
  <c r="F27" i="12"/>
  <c r="M27" i="12"/>
  <c r="E28" i="12"/>
  <c r="F28" i="12"/>
  <c r="M28" i="12"/>
  <c r="E8" i="12"/>
  <c r="H8" i="12"/>
  <c r="R16" i="12"/>
  <c r="P16" i="12"/>
  <c r="R27" i="12"/>
  <c r="M16" i="12"/>
  <c r="N16" i="12"/>
  <c r="K11" i="12"/>
  <c r="L20" i="12"/>
  <c r="L16" i="12"/>
  <c r="L24" i="12"/>
  <c r="L12" i="12"/>
  <c r="K10" i="12"/>
  <c r="L27" i="12"/>
  <c r="L23" i="12"/>
  <c r="L19" i="12"/>
  <c r="L15" i="12"/>
  <c r="L11" i="12"/>
  <c r="K17" i="12"/>
  <c r="K9" i="12"/>
  <c r="L26" i="12"/>
  <c r="L22" i="12"/>
  <c r="L14" i="12"/>
  <c r="L10" i="12"/>
  <c r="K16" i="12"/>
  <c r="K12" i="12"/>
  <c r="L8" i="12"/>
  <c r="L25" i="12"/>
  <c r="L21" i="12"/>
  <c r="L17" i="12"/>
  <c r="L13" i="12"/>
  <c r="L9" i="12"/>
  <c r="J12" i="12"/>
  <c r="J16" i="12"/>
  <c r="J19" i="12"/>
  <c r="J11" i="12"/>
  <c r="I19" i="12"/>
  <c r="J14" i="12"/>
  <c r="J10" i="12"/>
  <c r="J25" i="12"/>
  <c r="J17" i="12"/>
  <c r="J9" i="12"/>
  <c r="G12" i="12"/>
  <c r="I11" i="12"/>
  <c r="H20" i="12"/>
  <c r="F8" i="12"/>
  <c r="G28" i="12"/>
  <c r="S28" i="12"/>
  <c r="I14" i="12"/>
  <c r="I10" i="12"/>
  <c r="F21" i="12"/>
  <c r="I25" i="12"/>
  <c r="I17" i="12"/>
  <c r="I13" i="12"/>
  <c r="I9" i="12"/>
  <c r="F13" i="12"/>
  <c r="I24" i="12"/>
  <c r="I20" i="12"/>
  <c r="I16" i="12"/>
  <c r="I12" i="12"/>
  <c r="S8" i="15"/>
  <c r="F20" i="12"/>
  <c r="F12" i="12"/>
  <c r="G16" i="12"/>
  <c r="H16" i="12"/>
  <c r="F25" i="12"/>
  <c r="F17" i="12"/>
  <c r="F9" i="12"/>
  <c r="F24" i="12"/>
  <c r="G8" i="12"/>
  <c r="G24" i="12"/>
  <c r="G27" i="12"/>
  <c r="H27" i="12"/>
  <c r="H23" i="12"/>
  <c r="H11" i="12"/>
  <c r="F23" i="12"/>
  <c r="F19" i="12"/>
  <c r="F15" i="12"/>
  <c r="F11" i="12"/>
  <c r="G9" i="12"/>
  <c r="G13" i="12"/>
  <c r="G17" i="12"/>
  <c r="G21" i="12"/>
  <c r="G25" i="12"/>
  <c r="H26" i="12"/>
  <c r="H22" i="12"/>
  <c r="H14" i="12"/>
  <c r="H10" i="12"/>
  <c r="G15" i="12"/>
  <c r="G19" i="12"/>
  <c r="F26" i="12"/>
  <c r="F22" i="12"/>
  <c r="F18" i="12"/>
  <c r="F14" i="12"/>
  <c r="F10" i="12"/>
  <c r="S16" i="12"/>
  <c r="S27" i="12"/>
  <c r="M19" i="12"/>
  <c r="R19" i="12"/>
  <c r="N19" i="12"/>
  <c r="M24" i="12"/>
  <c r="N24" i="12"/>
  <c r="R24" i="12"/>
  <c r="M23" i="12"/>
  <c r="R23" i="12"/>
  <c r="R9" i="12"/>
  <c r="N9" i="12"/>
  <c r="Q9" i="12"/>
  <c r="P9" i="12"/>
  <c r="M9" i="12"/>
  <c r="S9" i="12"/>
  <c r="R13" i="12"/>
  <c r="N13" i="12"/>
  <c r="M13" i="12"/>
  <c r="P10" i="12"/>
  <c r="R10" i="12"/>
  <c r="N10" i="12"/>
  <c r="Q10" i="12"/>
  <c r="M10" i="12"/>
  <c r="R26" i="12"/>
  <c r="M26" i="12"/>
  <c r="M11" i="12"/>
  <c r="Q11" i="12"/>
  <c r="P11" i="12"/>
  <c r="R11" i="12"/>
  <c r="N11" i="12"/>
  <c r="R17" i="12"/>
  <c r="N17" i="12"/>
  <c r="Q17" i="12"/>
  <c r="M17" i="12"/>
  <c r="P17" i="12"/>
  <c r="Q12" i="12"/>
  <c r="M12" i="12"/>
  <c r="N12" i="12"/>
  <c r="P12" i="12"/>
  <c r="R12" i="12"/>
  <c r="R21" i="12"/>
  <c r="M21" i="12"/>
  <c r="R8" i="12"/>
  <c r="M8" i="12"/>
  <c r="M18" i="12"/>
  <c r="R22" i="12"/>
  <c r="M22" i="12"/>
  <c r="R14" i="12"/>
  <c r="N14" i="12"/>
  <c r="M14" i="12"/>
  <c r="M15" i="12"/>
  <c r="R15" i="12"/>
  <c r="R25" i="12"/>
  <c r="N25" i="12"/>
  <c r="M25" i="12"/>
  <c r="M20" i="12"/>
  <c r="R20" i="12"/>
  <c r="N20" i="12"/>
  <c r="S18" i="12"/>
  <c r="S26" i="12"/>
  <c r="S24" i="12"/>
  <c r="S23" i="12"/>
  <c r="S21" i="12"/>
  <c r="S14" i="12"/>
  <c r="S22" i="12"/>
  <c r="S13" i="12"/>
  <c r="S20" i="12"/>
  <c r="S8" i="12"/>
  <c r="T8" i="12"/>
  <c r="AB8" i="12"/>
  <c r="S17" i="12"/>
  <c r="S10" i="12"/>
  <c r="S25" i="12"/>
  <c r="S15" i="12"/>
  <c r="S12" i="12"/>
  <c r="S11" i="12"/>
  <c r="S19" i="12"/>
  <c r="AD8" i="12"/>
  <c r="AC8" i="12"/>
  <c r="AE8" i="12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S27" i="15"/>
  <c r="T27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9" i="15"/>
  <c r="Q10" i="15"/>
  <c r="Q11" i="15"/>
  <c r="Q12" i="15"/>
  <c r="Q13" i="15"/>
  <c r="Q8" i="15"/>
  <c r="L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9" i="15"/>
  <c r="AA9" i="15"/>
  <c r="Z8" i="15"/>
  <c r="AA8" i="15"/>
  <c r="P11" i="15"/>
  <c r="P15" i="15"/>
  <c r="P16" i="15"/>
  <c r="P17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O15" i="15"/>
  <c r="O17" i="15"/>
  <c r="O20" i="15"/>
  <c r="O24" i="15"/>
  <c r="O25" i="15"/>
  <c r="O26" i="15"/>
  <c r="O30" i="15"/>
  <c r="O31" i="15"/>
  <c r="O32" i="15"/>
  <c r="N17" i="15"/>
  <c r="N20" i="15"/>
  <c r="N24" i="15"/>
  <c r="N25" i="15"/>
  <c r="N26" i="15"/>
  <c r="N30" i="15"/>
  <c r="N31" i="15"/>
  <c r="N32" i="15"/>
  <c r="J15" i="15"/>
  <c r="J16" i="15"/>
  <c r="J17" i="15"/>
  <c r="J20" i="15"/>
  <c r="J24" i="15"/>
  <c r="J25" i="15"/>
  <c r="J26" i="15"/>
  <c r="J28" i="15"/>
  <c r="J30" i="15"/>
  <c r="J31" i="15"/>
  <c r="J32" i="15"/>
  <c r="I17" i="15"/>
  <c r="I20" i="15"/>
  <c r="I24" i="15"/>
  <c r="I25" i="15"/>
  <c r="I26" i="15"/>
  <c r="I30" i="15"/>
  <c r="I31" i="15"/>
  <c r="I32" i="15"/>
  <c r="E23" i="15"/>
  <c r="F23" i="15"/>
  <c r="O23" i="15"/>
  <c r="E24" i="15"/>
  <c r="G24" i="15"/>
  <c r="E25" i="15"/>
  <c r="E26" i="15"/>
  <c r="G26" i="15"/>
  <c r="E27" i="15"/>
  <c r="F27" i="15"/>
  <c r="O27" i="15"/>
  <c r="E28" i="15"/>
  <c r="G28" i="15"/>
  <c r="E29" i="15"/>
  <c r="E30" i="15"/>
  <c r="G30" i="15"/>
  <c r="E31" i="15"/>
  <c r="F31" i="15"/>
  <c r="M31" i="15"/>
  <c r="E32" i="15"/>
  <c r="G32" i="15"/>
  <c r="E22" i="15"/>
  <c r="G22" i="15"/>
  <c r="E21" i="15"/>
  <c r="E20" i="15"/>
  <c r="G20" i="15"/>
  <c r="E19" i="15"/>
  <c r="F19" i="15"/>
  <c r="O19" i="15"/>
  <c r="E18" i="15"/>
  <c r="G18" i="15"/>
  <c r="E17" i="15"/>
  <c r="E16" i="15"/>
  <c r="G16" i="15"/>
  <c r="E15" i="15"/>
  <c r="F15" i="15"/>
  <c r="N15" i="15"/>
  <c r="E14" i="15"/>
  <c r="G14" i="15"/>
  <c r="E13" i="15"/>
  <c r="E12" i="15"/>
  <c r="G12" i="15"/>
  <c r="E11" i="15"/>
  <c r="F11" i="15"/>
  <c r="O11" i="15"/>
  <c r="E10" i="15"/>
  <c r="G10" i="15"/>
  <c r="E9" i="15"/>
  <c r="E8" i="15"/>
  <c r="M27" i="15"/>
  <c r="M23" i="15"/>
  <c r="M15" i="15"/>
  <c r="P19" i="15"/>
  <c r="M19" i="15"/>
  <c r="N27" i="15"/>
  <c r="N23" i="15"/>
  <c r="N19" i="15"/>
  <c r="N11" i="15"/>
  <c r="M11" i="15"/>
  <c r="J12" i="15"/>
  <c r="J27" i="15"/>
  <c r="J23" i="15"/>
  <c r="J19" i="15"/>
  <c r="J11" i="15"/>
  <c r="J22" i="15"/>
  <c r="J18" i="15"/>
  <c r="J14" i="15"/>
  <c r="J10" i="15"/>
  <c r="J29" i="15"/>
  <c r="J21" i="15"/>
  <c r="J13" i="15"/>
  <c r="J9" i="15"/>
  <c r="I28" i="15"/>
  <c r="I16" i="15"/>
  <c r="I12" i="15"/>
  <c r="I27" i="15"/>
  <c r="I23" i="15"/>
  <c r="I19" i="15"/>
  <c r="I15" i="15"/>
  <c r="I11" i="15"/>
  <c r="I22" i="15"/>
  <c r="I18" i="15"/>
  <c r="I14" i="15"/>
  <c r="I10" i="15"/>
  <c r="I29" i="15"/>
  <c r="I21" i="15"/>
  <c r="I13" i="15"/>
  <c r="I9" i="15"/>
  <c r="G27" i="15"/>
  <c r="F13" i="15"/>
  <c r="G19" i="15"/>
  <c r="S19" i="15"/>
  <c r="T19" i="15"/>
  <c r="F9" i="15"/>
  <c r="G23" i="15"/>
  <c r="S23" i="15"/>
  <c r="T23" i="15"/>
  <c r="F21" i="15"/>
  <c r="G11" i="15"/>
  <c r="F17" i="15"/>
  <c r="M17" i="15"/>
  <c r="G15" i="15"/>
  <c r="S15" i="15"/>
  <c r="T15" i="15"/>
  <c r="G31" i="15"/>
  <c r="S31" i="15"/>
  <c r="T31" i="15"/>
  <c r="F29" i="15"/>
  <c r="F32" i="15"/>
  <c r="M32" i="15"/>
  <c r="S32" i="15"/>
  <c r="T32" i="15"/>
  <c r="F28" i="15"/>
  <c r="F24" i="15"/>
  <c r="M24" i="15"/>
  <c r="S24" i="15"/>
  <c r="T24" i="15"/>
  <c r="F20" i="15"/>
  <c r="M20" i="15"/>
  <c r="S20" i="15"/>
  <c r="T20" i="15"/>
  <c r="F16" i="15"/>
  <c r="F12" i="15"/>
  <c r="G8" i="15"/>
  <c r="F25" i="15"/>
  <c r="M25" i="15"/>
  <c r="G9" i="15"/>
  <c r="G13" i="15"/>
  <c r="G17" i="15"/>
  <c r="S17" i="15"/>
  <c r="T17" i="15"/>
  <c r="G21" i="15"/>
  <c r="G25" i="15"/>
  <c r="S25" i="15"/>
  <c r="T25" i="15"/>
  <c r="G29" i="15"/>
  <c r="S30" i="15"/>
  <c r="T30" i="15"/>
  <c r="S26" i="15"/>
  <c r="T26" i="15"/>
  <c r="F30" i="15"/>
  <c r="M30" i="15"/>
  <c r="F26" i="15"/>
  <c r="M26" i="15"/>
  <c r="F22" i="15"/>
  <c r="F18" i="15"/>
  <c r="F14" i="15"/>
  <c r="F10" i="15"/>
  <c r="S11" i="15"/>
  <c r="T11" i="15"/>
  <c r="N14" i="15"/>
  <c r="O14" i="15"/>
  <c r="P14" i="15"/>
  <c r="M14" i="15"/>
  <c r="S14" i="15"/>
  <c r="T14" i="15"/>
  <c r="M12" i="15"/>
  <c r="S12" i="15"/>
  <c r="T12" i="15"/>
  <c r="O12" i="15"/>
  <c r="N12" i="15"/>
  <c r="P12" i="15"/>
  <c r="M28" i="15"/>
  <c r="S28" i="15"/>
  <c r="T28" i="15"/>
  <c r="O28" i="15"/>
  <c r="N28" i="15"/>
  <c r="P9" i="15"/>
  <c r="N9" i="15"/>
  <c r="M9" i="15"/>
  <c r="S9" i="15"/>
  <c r="T9" i="15"/>
  <c r="O9" i="15"/>
  <c r="N18" i="15"/>
  <c r="P18" i="15"/>
  <c r="M18" i="15"/>
  <c r="S18" i="15"/>
  <c r="T18" i="15"/>
  <c r="O18" i="15"/>
  <c r="M16" i="15"/>
  <c r="S16" i="15"/>
  <c r="T16" i="15"/>
  <c r="O16" i="15"/>
  <c r="N16" i="15"/>
  <c r="N21" i="15"/>
  <c r="M21" i="15"/>
  <c r="S21" i="15"/>
  <c r="T21" i="15"/>
  <c r="O21" i="15"/>
  <c r="P8" i="15"/>
  <c r="M8" i="15"/>
  <c r="T8" i="15"/>
  <c r="O8" i="15"/>
  <c r="N22" i="15"/>
  <c r="M22" i="15"/>
  <c r="O22" i="15"/>
  <c r="S22" i="15"/>
  <c r="T22" i="15"/>
  <c r="M29" i="15"/>
  <c r="S29" i="15"/>
  <c r="T29" i="15"/>
  <c r="O29" i="15"/>
  <c r="N29" i="15"/>
  <c r="N10" i="15"/>
  <c r="P10" i="15"/>
  <c r="M10" i="15"/>
  <c r="S10" i="15"/>
  <c r="T10" i="15"/>
  <c r="O10" i="15"/>
  <c r="P13" i="15"/>
  <c r="M13" i="15"/>
  <c r="S13" i="15"/>
  <c r="T13" i="15"/>
  <c r="N13" i="15"/>
  <c r="O13" i="15"/>
  <c r="A17" i="15"/>
  <c r="AF27" i="15"/>
  <c r="AG27" i="15"/>
  <c r="V27" i="15"/>
  <c r="W27" i="15"/>
  <c r="X27" i="15"/>
  <c r="Y27" i="15"/>
  <c r="V28" i="15"/>
  <c r="W28" i="15"/>
  <c r="X28" i="15"/>
  <c r="Y28" i="15"/>
  <c r="V29" i="15"/>
  <c r="W29" i="15"/>
  <c r="X29" i="15"/>
  <c r="Y29" i="15"/>
  <c r="V30" i="15"/>
  <c r="W30" i="15"/>
  <c r="X30" i="15"/>
  <c r="Y30" i="15"/>
  <c r="V31" i="15"/>
  <c r="W31" i="15"/>
  <c r="X31" i="15"/>
  <c r="Y31" i="15"/>
  <c r="V32" i="15"/>
  <c r="W32" i="15"/>
  <c r="X32" i="15"/>
  <c r="Y32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C32" i="15"/>
  <c r="C31" i="15"/>
  <c r="C30" i="15"/>
  <c r="C29" i="15"/>
  <c r="C28" i="15"/>
  <c r="A24" i="15"/>
  <c r="A21" i="15"/>
  <c r="A20" i="15"/>
  <c r="A18" i="15"/>
  <c r="A15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A32" i="15"/>
  <c r="B32" i="15"/>
  <c r="B31" i="15"/>
  <c r="B30" i="15"/>
  <c r="B29" i="15"/>
  <c r="B28" i="15"/>
  <c r="B27" i="15"/>
  <c r="C27" i="15"/>
  <c r="A27" i="15"/>
  <c r="A30" i="15"/>
  <c r="AF30" i="15"/>
  <c r="AG30" i="15"/>
  <c r="AB12" i="15"/>
  <c r="AB23" i="15"/>
  <c r="AB13" i="15"/>
  <c r="AB17" i="15"/>
  <c r="AB27" i="15"/>
  <c r="AB14" i="15"/>
  <c r="AB15" i="15"/>
  <c r="AB29" i="15"/>
  <c r="AB31" i="15"/>
  <c r="AB25" i="15"/>
  <c r="AB32" i="15"/>
  <c r="AB30" i="15"/>
  <c r="AB28" i="15"/>
  <c r="U16" i="15"/>
  <c r="AB16" i="15"/>
  <c r="AD32" i="15"/>
  <c r="AC32" i="15"/>
  <c r="AE32" i="15"/>
  <c r="U18" i="15"/>
  <c r="AB18" i="15"/>
  <c r="AD25" i="15"/>
  <c r="AC25" i="15"/>
  <c r="AE25" i="15"/>
  <c r="AD14" i="15"/>
  <c r="AC14" i="15"/>
  <c r="AE14" i="15"/>
  <c r="AC12" i="15"/>
  <c r="AE12" i="15"/>
  <c r="AD12" i="15"/>
  <c r="AD28" i="15"/>
  <c r="AC28" i="15"/>
  <c r="AE28" i="15"/>
  <c r="AD31" i="15"/>
  <c r="AC31" i="15"/>
  <c r="AE31" i="15"/>
  <c r="U22" i="15"/>
  <c r="AB22" i="15"/>
  <c r="U10" i="15"/>
  <c r="AB10" i="15"/>
  <c r="AC13" i="15"/>
  <c r="AE13" i="15"/>
  <c r="AD13" i="15"/>
  <c r="U20" i="15"/>
  <c r="AB20" i="15"/>
  <c r="AD15" i="15"/>
  <c r="AC15" i="15"/>
  <c r="AE15" i="15"/>
  <c r="U21" i="15"/>
  <c r="AB21" i="15"/>
  <c r="U24" i="15"/>
  <c r="AB24" i="15"/>
  <c r="U26" i="15"/>
  <c r="AB26" i="15"/>
  <c r="AD17" i="15"/>
  <c r="AC17" i="15"/>
  <c r="AE17" i="15"/>
  <c r="AD23" i="15"/>
  <c r="AC23" i="15"/>
  <c r="AE23" i="15"/>
  <c r="AC30" i="15"/>
  <c r="AE30" i="15"/>
  <c r="AD30" i="15"/>
  <c r="AD29" i="15"/>
  <c r="AC29" i="15"/>
  <c r="AE29" i="15"/>
  <c r="U11" i="15"/>
  <c r="AB11" i="15"/>
  <c r="AC27" i="15"/>
  <c r="AE27" i="15"/>
  <c r="AD27" i="15"/>
  <c r="U9" i="15"/>
  <c r="AB9" i="15"/>
  <c r="U19" i="15"/>
  <c r="AB19" i="15"/>
  <c r="U32" i="15"/>
  <c r="U31" i="15"/>
  <c r="U15" i="15"/>
  <c r="U25" i="15"/>
  <c r="U14" i="15"/>
  <c r="U17" i="15"/>
  <c r="U23" i="15"/>
  <c r="U12" i="15"/>
  <c r="U13" i="15"/>
  <c r="U28" i="15"/>
  <c r="U30" i="15"/>
  <c r="U29" i="15"/>
  <c r="U27" i="15"/>
  <c r="AF24" i="15"/>
  <c r="AG24" i="15"/>
  <c r="AF14" i="15"/>
  <c r="AG14" i="15"/>
  <c r="V14" i="15"/>
  <c r="W14" i="15"/>
  <c r="X14" i="15"/>
  <c r="Y14" i="15"/>
  <c r="V24" i="15"/>
  <c r="W24" i="15"/>
  <c r="X24" i="15"/>
  <c r="Y24" i="15"/>
  <c r="B24" i="15"/>
  <c r="C24" i="15"/>
  <c r="AF23" i="15"/>
  <c r="AG23" i="15"/>
  <c r="V23" i="15"/>
  <c r="W23" i="15"/>
  <c r="X23" i="15"/>
  <c r="Y23" i="15"/>
  <c r="B23" i="15"/>
  <c r="C23" i="15"/>
  <c r="B14" i="15"/>
  <c r="C14" i="15"/>
  <c r="AC10" i="15"/>
  <c r="AE10" i="15"/>
  <c r="AD10" i="15"/>
  <c r="AD19" i="15"/>
  <c r="AC19" i="15"/>
  <c r="AE19" i="15"/>
  <c r="AC21" i="15"/>
  <c r="AE21" i="15"/>
  <c r="AD21" i="15"/>
  <c r="AC9" i="15"/>
  <c r="AE9" i="15"/>
  <c r="AD9" i="15"/>
  <c r="AC24" i="15"/>
  <c r="AE24" i="15"/>
  <c r="AD24" i="15"/>
  <c r="AD22" i="15"/>
  <c r="AC22" i="15"/>
  <c r="AE22" i="15"/>
  <c r="AD18" i="15"/>
  <c r="AC18" i="15"/>
  <c r="AE18" i="15"/>
  <c r="AD16" i="15"/>
  <c r="AC16" i="15"/>
  <c r="AE16" i="15"/>
  <c r="AD26" i="15"/>
  <c r="AC26" i="15"/>
  <c r="AE26" i="15"/>
  <c r="AD20" i="15"/>
  <c r="AC20" i="15"/>
  <c r="AE20" i="15"/>
  <c r="AD11" i="15"/>
  <c r="AC11" i="15"/>
  <c r="AE11" i="15"/>
  <c r="AG32" i="15"/>
  <c r="AF32" i="15"/>
  <c r="AG31" i="15"/>
  <c r="AF31" i="15"/>
  <c r="AG29" i="15"/>
  <c r="AF29" i="15"/>
  <c r="AG28" i="15"/>
  <c r="AF28" i="15"/>
  <c r="AG26" i="15"/>
  <c r="AF26" i="15"/>
  <c r="Y26" i="15"/>
  <c r="X26" i="15"/>
  <c r="W26" i="15"/>
  <c r="V26" i="15"/>
  <c r="C26" i="15"/>
  <c r="B26" i="15"/>
  <c r="A26" i="15"/>
  <c r="AG25" i="15"/>
  <c r="AF25" i="15"/>
  <c r="Y25" i="15"/>
  <c r="X25" i="15"/>
  <c r="W25" i="15"/>
  <c r="V25" i="15"/>
  <c r="C25" i="15"/>
  <c r="B25" i="15"/>
  <c r="AG22" i="15"/>
  <c r="AF22" i="15"/>
  <c r="Y22" i="15"/>
  <c r="X22" i="15"/>
  <c r="W22" i="15"/>
  <c r="V22" i="15"/>
  <c r="C22" i="15"/>
  <c r="B22" i="15"/>
  <c r="AG21" i="15"/>
  <c r="AF21" i="15"/>
  <c r="Y21" i="15"/>
  <c r="X21" i="15"/>
  <c r="W21" i="15"/>
  <c r="V21" i="15"/>
  <c r="C21" i="15"/>
  <c r="B21" i="15"/>
  <c r="AG20" i="15"/>
  <c r="AF20" i="15"/>
  <c r="Y20" i="15"/>
  <c r="X20" i="15"/>
  <c r="W20" i="15"/>
  <c r="V20" i="15"/>
  <c r="C20" i="15"/>
  <c r="B20" i="15"/>
  <c r="AG19" i="15"/>
  <c r="AF19" i="15"/>
  <c r="Y19" i="15"/>
  <c r="X19" i="15"/>
  <c r="W19" i="15"/>
  <c r="V19" i="15"/>
  <c r="C19" i="15"/>
  <c r="B19" i="15"/>
  <c r="AG18" i="15"/>
  <c r="AF18" i="15"/>
  <c r="Y18" i="15"/>
  <c r="X18" i="15"/>
  <c r="W18" i="15"/>
  <c r="V18" i="15"/>
  <c r="C18" i="15"/>
  <c r="B18" i="15"/>
  <c r="AG17" i="15"/>
  <c r="AF17" i="15"/>
  <c r="Y17" i="15"/>
  <c r="X17" i="15"/>
  <c r="W17" i="15"/>
  <c r="V17" i="15"/>
  <c r="C17" i="15"/>
  <c r="B17" i="15"/>
  <c r="AG16" i="15"/>
  <c r="AF16" i="15"/>
  <c r="Y16" i="15"/>
  <c r="X16" i="15"/>
  <c r="W16" i="15"/>
  <c r="V16" i="15"/>
  <c r="C16" i="15"/>
  <c r="B16" i="15"/>
  <c r="AG15" i="15"/>
  <c r="AF15" i="15"/>
  <c r="Y15" i="15"/>
  <c r="X15" i="15"/>
  <c r="W15" i="15"/>
  <c r="V15" i="15"/>
  <c r="C15" i="15"/>
  <c r="B15" i="15"/>
  <c r="AG13" i="15"/>
  <c r="AF13" i="15"/>
  <c r="Y13" i="15"/>
  <c r="X13" i="15"/>
  <c r="W13" i="15"/>
  <c r="V13" i="15"/>
  <c r="C13" i="15"/>
  <c r="B13" i="15"/>
  <c r="AG12" i="15"/>
  <c r="AF12" i="15"/>
  <c r="Y12" i="15"/>
  <c r="X12" i="15"/>
  <c r="W12" i="15"/>
  <c r="V12" i="15"/>
  <c r="C12" i="15"/>
  <c r="B12" i="15"/>
  <c r="AG11" i="15"/>
  <c r="AF11" i="15"/>
  <c r="Y11" i="15"/>
  <c r="X11" i="15"/>
  <c r="W11" i="15"/>
  <c r="V11" i="15"/>
  <c r="C11" i="15"/>
  <c r="B11" i="15"/>
  <c r="AG10" i="15"/>
  <c r="AF10" i="15"/>
  <c r="Y10" i="15"/>
  <c r="X10" i="15"/>
  <c r="W10" i="15"/>
  <c r="V10" i="15"/>
  <c r="C10" i="15"/>
  <c r="B10" i="15"/>
  <c r="AG9" i="15"/>
  <c r="AF9" i="15"/>
  <c r="Y9" i="15"/>
  <c r="X9" i="15"/>
  <c r="W9" i="15"/>
  <c r="V9" i="15"/>
  <c r="C9" i="15"/>
  <c r="B9" i="15"/>
  <c r="AG8" i="15"/>
  <c r="AF8" i="15"/>
  <c r="Y8" i="15"/>
  <c r="X8" i="15"/>
  <c r="W8" i="15"/>
  <c r="V8" i="15"/>
  <c r="D8" i="15"/>
  <c r="C8" i="15"/>
  <c r="B8" i="15"/>
  <c r="A8" i="15"/>
  <c r="U8" i="15"/>
  <c r="AB8" i="15"/>
  <c r="AG28" i="12"/>
  <c r="AF28" i="12"/>
  <c r="Y28" i="12"/>
  <c r="X28" i="12"/>
  <c r="W28" i="12"/>
  <c r="V28" i="12"/>
  <c r="D28" i="12"/>
  <c r="T28" i="12"/>
  <c r="C28" i="12"/>
  <c r="B28" i="12"/>
  <c r="A28" i="12"/>
  <c r="AG27" i="12"/>
  <c r="AF27" i="12"/>
  <c r="Y27" i="12"/>
  <c r="X27" i="12"/>
  <c r="W27" i="12"/>
  <c r="V27" i="12"/>
  <c r="D27" i="12"/>
  <c r="T27" i="12"/>
  <c r="C27" i="12"/>
  <c r="B27" i="12"/>
  <c r="AG26" i="12"/>
  <c r="AF26" i="12"/>
  <c r="Y26" i="12"/>
  <c r="X26" i="12"/>
  <c r="W26" i="12"/>
  <c r="V26" i="12"/>
  <c r="D26" i="12"/>
  <c r="T26" i="12"/>
  <c r="C26" i="12"/>
  <c r="B26" i="12"/>
  <c r="A26" i="12"/>
  <c r="AG25" i="12"/>
  <c r="AF25" i="12"/>
  <c r="Y25" i="12"/>
  <c r="X25" i="12"/>
  <c r="W25" i="12"/>
  <c r="V25" i="12"/>
  <c r="D25" i="12"/>
  <c r="T25" i="12"/>
  <c r="C25" i="12"/>
  <c r="B25" i="12"/>
  <c r="AG24" i="12"/>
  <c r="AF24" i="12"/>
  <c r="Y24" i="12"/>
  <c r="X24" i="12"/>
  <c r="W24" i="12"/>
  <c r="V24" i="12"/>
  <c r="D24" i="12"/>
  <c r="T24" i="12"/>
  <c r="C24" i="12"/>
  <c r="B24" i="12"/>
  <c r="A24" i="12"/>
  <c r="AG23" i="12"/>
  <c r="AF23" i="12"/>
  <c r="Y23" i="12"/>
  <c r="X23" i="12"/>
  <c r="W23" i="12"/>
  <c r="V23" i="12"/>
  <c r="D23" i="12"/>
  <c r="T23" i="12"/>
  <c r="C23" i="12"/>
  <c r="B23" i="12"/>
  <c r="A23" i="12"/>
  <c r="AG22" i="12"/>
  <c r="AF22" i="12"/>
  <c r="Y22" i="12"/>
  <c r="X22" i="12"/>
  <c r="W22" i="12"/>
  <c r="V22" i="12"/>
  <c r="D22" i="12"/>
  <c r="T22" i="12"/>
  <c r="C22" i="12"/>
  <c r="B22" i="12"/>
  <c r="AG21" i="12"/>
  <c r="AF21" i="12"/>
  <c r="Y21" i="12"/>
  <c r="X21" i="12"/>
  <c r="W21" i="12"/>
  <c r="V21" i="12"/>
  <c r="D21" i="12"/>
  <c r="T21" i="12"/>
  <c r="C21" i="12"/>
  <c r="B21" i="12"/>
  <c r="A21" i="12"/>
  <c r="AG20" i="12"/>
  <c r="AF20" i="12"/>
  <c r="Y20" i="12"/>
  <c r="X20" i="12"/>
  <c r="W20" i="12"/>
  <c r="V20" i="12"/>
  <c r="D20" i="12"/>
  <c r="T20" i="12"/>
  <c r="C20" i="12"/>
  <c r="B20" i="12"/>
  <c r="AG19" i="12"/>
  <c r="AF19" i="12"/>
  <c r="Y19" i="12"/>
  <c r="X19" i="12"/>
  <c r="W19" i="12"/>
  <c r="V19" i="12"/>
  <c r="D19" i="12"/>
  <c r="T19" i="12"/>
  <c r="C19" i="12"/>
  <c r="B19" i="12"/>
  <c r="A19" i="12"/>
  <c r="AG18" i="12"/>
  <c r="AF18" i="12"/>
  <c r="Y18" i="12"/>
  <c r="X18" i="12"/>
  <c r="W18" i="12"/>
  <c r="V18" i="12"/>
  <c r="D18" i="12"/>
  <c r="T18" i="12"/>
  <c r="C18" i="12"/>
  <c r="B18" i="12"/>
  <c r="A18" i="12"/>
  <c r="AG17" i="12"/>
  <c r="AF17" i="12"/>
  <c r="Y17" i="12"/>
  <c r="X17" i="12"/>
  <c r="W17" i="12"/>
  <c r="V17" i="12"/>
  <c r="D17" i="12"/>
  <c r="T17" i="12"/>
  <c r="C17" i="12"/>
  <c r="B17" i="12"/>
  <c r="AG16" i="12"/>
  <c r="AF16" i="12"/>
  <c r="Y16" i="12"/>
  <c r="X16" i="12"/>
  <c r="W16" i="12"/>
  <c r="V16" i="12"/>
  <c r="D16" i="12"/>
  <c r="T16" i="12"/>
  <c r="C16" i="12"/>
  <c r="B16" i="12"/>
  <c r="A16" i="12"/>
  <c r="AG15" i="12"/>
  <c r="AF15" i="12"/>
  <c r="Y15" i="12"/>
  <c r="X15" i="12"/>
  <c r="W15" i="12"/>
  <c r="V15" i="12"/>
  <c r="D15" i="12"/>
  <c r="T15" i="12"/>
  <c r="C15" i="12"/>
  <c r="B15" i="12"/>
  <c r="A15" i="12"/>
  <c r="AG14" i="12"/>
  <c r="AF14" i="12"/>
  <c r="Y14" i="12"/>
  <c r="X14" i="12"/>
  <c r="W14" i="12"/>
  <c r="V14" i="12"/>
  <c r="D14" i="12"/>
  <c r="T14" i="12"/>
  <c r="C14" i="12"/>
  <c r="B14" i="12"/>
  <c r="AG13" i="12"/>
  <c r="AF13" i="12"/>
  <c r="Y13" i="12"/>
  <c r="X13" i="12"/>
  <c r="W13" i="12"/>
  <c r="V13" i="12"/>
  <c r="D13" i="12"/>
  <c r="T13" i="12"/>
  <c r="C13" i="12"/>
  <c r="B13" i="12"/>
  <c r="A13" i="12"/>
  <c r="AG12" i="12"/>
  <c r="AF12" i="12"/>
  <c r="Y12" i="12"/>
  <c r="X12" i="12"/>
  <c r="W12" i="12"/>
  <c r="V12" i="12"/>
  <c r="D12" i="12"/>
  <c r="T12" i="12"/>
  <c r="C12" i="12"/>
  <c r="B12" i="12"/>
  <c r="AG11" i="12"/>
  <c r="AF11" i="12"/>
  <c r="Y11" i="12"/>
  <c r="X11" i="12"/>
  <c r="W11" i="12"/>
  <c r="V11" i="12"/>
  <c r="D11" i="12"/>
  <c r="T11" i="12"/>
  <c r="C11" i="12"/>
  <c r="B11" i="12"/>
  <c r="AG10" i="12"/>
  <c r="AF10" i="12"/>
  <c r="Y10" i="12"/>
  <c r="X10" i="12"/>
  <c r="W10" i="12"/>
  <c r="V10" i="12"/>
  <c r="D10" i="12"/>
  <c r="T10" i="12"/>
  <c r="C10" i="12"/>
  <c r="B10" i="12"/>
  <c r="AG9" i="12"/>
  <c r="AF9" i="12"/>
  <c r="Y9" i="12"/>
  <c r="X9" i="12"/>
  <c r="W9" i="12"/>
  <c r="V9" i="12"/>
  <c r="D9" i="12"/>
  <c r="T9" i="12"/>
  <c r="C9" i="12"/>
  <c r="B9" i="12"/>
  <c r="AG8" i="12"/>
  <c r="AF8" i="12"/>
  <c r="Y8" i="12"/>
  <c r="X8" i="12"/>
  <c r="W8" i="12"/>
  <c r="V8" i="12"/>
  <c r="D8" i="12"/>
  <c r="U8" i="12"/>
  <c r="C8" i="12"/>
  <c r="B8" i="12"/>
  <c r="A8" i="12"/>
  <c r="U11" i="12"/>
  <c r="AB11" i="12"/>
  <c r="U14" i="12"/>
  <c r="AB14" i="12"/>
  <c r="U16" i="12"/>
  <c r="AB16" i="12"/>
  <c r="U21" i="12"/>
  <c r="AB21" i="12"/>
  <c r="U26" i="12"/>
  <c r="AB26" i="12"/>
  <c r="U12" i="12"/>
  <c r="AB12" i="12"/>
  <c r="U17" i="12"/>
  <c r="AB17" i="12"/>
  <c r="U19" i="12"/>
  <c r="AB19" i="12"/>
  <c r="U22" i="12"/>
  <c r="AB22" i="12"/>
  <c r="U24" i="12"/>
  <c r="AB24" i="12"/>
  <c r="U27" i="12"/>
  <c r="AB27" i="12"/>
  <c r="U9" i="12"/>
  <c r="AB9" i="12"/>
  <c r="U15" i="12"/>
  <c r="AB15" i="12"/>
  <c r="U20" i="12"/>
  <c r="AB20" i="12"/>
  <c r="U25" i="12"/>
  <c r="AB25" i="12"/>
  <c r="U10" i="12"/>
  <c r="AB10" i="12"/>
  <c r="U13" i="12"/>
  <c r="AB13" i="12"/>
  <c r="U18" i="12"/>
  <c r="AB18" i="12"/>
  <c r="U23" i="12"/>
  <c r="AB23" i="12"/>
  <c r="U28" i="12"/>
  <c r="AB28" i="12"/>
  <c r="AD8" i="15"/>
  <c r="AC8" i="15"/>
  <c r="AE8" i="15"/>
  <c r="E8" i="11"/>
  <c r="F8" i="11"/>
  <c r="G8" i="11"/>
  <c r="H8" i="11"/>
  <c r="I8" i="11"/>
  <c r="J8" i="11"/>
  <c r="K8" i="11"/>
  <c r="L8" i="11"/>
  <c r="M8" i="11"/>
  <c r="N8" i="11"/>
  <c r="O8" i="11"/>
  <c r="P8" i="11"/>
  <c r="D8" i="11"/>
  <c r="AD20" i="12"/>
  <c r="AC20" i="12"/>
  <c r="AE20" i="12"/>
  <c r="AD10" i="12"/>
  <c r="AC10" i="12"/>
  <c r="AE10" i="12"/>
  <c r="AD18" i="12"/>
  <c r="AC18" i="12"/>
  <c r="AE18" i="12"/>
  <c r="AC24" i="12"/>
  <c r="AE24" i="12"/>
  <c r="AD24" i="12"/>
  <c r="AD12" i="12"/>
  <c r="AC12" i="12"/>
  <c r="AE12" i="12"/>
  <c r="AD21" i="12"/>
  <c r="AC21" i="12"/>
  <c r="AE21" i="12"/>
  <c r="AD23" i="12"/>
  <c r="AC23" i="12"/>
  <c r="AE23" i="12"/>
  <c r="AD25" i="12"/>
  <c r="AC25" i="12"/>
  <c r="AE25" i="12"/>
  <c r="AD27" i="12"/>
  <c r="AC27" i="12"/>
  <c r="AE27" i="12"/>
  <c r="AC17" i="12"/>
  <c r="AE17" i="12"/>
  <c r="AD17" i="12"/>
  <c r="AD16" i="12"/>
  <c r="AC16" i="12"/>
  <c r="AE16" i="12"/>
  <c r="AD28" i="12"/>
  <c r="AC28" i="12"/>
  <c r="AE28" i="12"/>
  <c r="AC9" i="12"/>
  <c r="AE9" i="12"/>
  <c r="AD9" i="12"/>
  <c r="AC19" i="12"/>
  <c r="AE19" i="12"/>
  <c r="AD19" i="12"/>
  <c r="AC14" i="12"/>
  <c r="AE14" i="12"/>
  <c r="AD14" i="12"/>
  <c r="AD13" i="12"/>
  <c r="AC13" i="12"/>
  <c r="AE13" i="12"/>
  <c r="AD15" i="12"/>
  <c r="AC15" i="12"/>
  <c r="AE15" i="12"/>
  <c r="AD22" i="12"/>
  <c r="AC22" i="12"/>
  <c r="AE22" i="12"/>
  <c r="AD26" i="12"/>
  <c r="AC26" i="12"/>
  <c r="AE26" i="12"/>
  <c r="AD11" i="12"/>
  <c r="AC11" i="12"/>
  <c r="AE11" i="12"/>
  <c r="Q8" i="11"/>
  <c r="AA28" i="11"/>
  <c r="Z28" i="11"/>
  <c r="U28" i="11"/>
  <c r="T28" i="11"/>
  <c r="S28" i="11"/>
  <c r="R28" i="11"/>
  <c r="P28" i="11"/>
  <c r="O28" i="11"/>
  <c r="K28" i="11"/>
  <c r="J28" i="11"/>
  <c r="I28" i="11"/>
  <c r="H28" i="11"/>
  <c r="G28" i="11"/>
  <c r="F28" i="11"/>
  <c r="E28" i="11"/>
  <c r="D28" i="11"/>
  <c r="C28" i="11"/>
  <c r="B28" i="11"/>
  <c r="A28" i="11"/>
  <c r="AA27" i="11"/>
  <c r="Z27" i="11"/>
  <c r="U27" i="11"/>
  <c r="T27" i="11"/>
  <c r="S27" i="11"/>
  <c r="R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A26" i="11"/>
  <c r="Z26" i="11"/>
  <c r="U26" i="11"/>
  <c r="T26" i="11"/>
  <c r="S26" i="11"/>
  <c r="R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A25" i="11"/>
  <c r="Z25" i="11"/>
  <c r="U25" i="11"/>
  <c r="T25" i="11"/>
  <c r="S25" i="11"/>
  <c r="R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A24" i="11"/>
  <c r="Z24" i="11"/>
  <c r="U24" i="11"/>
  <c r="T24" i="11"/>
  <c r="S24" i="11"/>
  <c r="R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A23" i="11"/>
  <c r="Z23" i="11"/>
  <c r="U23" i="11"/>
  <c r="T23" i="11"/>
  <c r="S23" i="11"/>
  <c r="R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A22" i="11"/>
  <c r="Z22" i="11"/>
  <c r="U22" i="11"/>
  <c r="T22" i="11"/>
  <c r="S22" i="11"/>
  <c r="R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A21" i="11"/>
  <c r="Z21" i="11"/>
  <c r="U21" i="11"/>
  <c r="T21" i="11"/>
  <c r="S21" i="11"/>
  <c r="R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A20" i="11"/>
  <c r="Z20" i="11"/>
  <c r="U20" i="11"/>
  <c r="T20" i="11"/>
  <c r="S20" i="11"/>
  <c r="R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A19" i="11"/>
  <c r="Z19" i="11"/>
  <c r="U19" i="11"/>
  <c r="T19" i="11"/>
  <c r="S19" i="11"/>
  <c r="R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A18" i="11"/>
  <c r="Z18" i="11"/>
  <c r="U18" i="11"/>
  <c r="T18" i="11"/>
  <c r="S18" i="11"/>
  <c r="R18" i="11"/>
  <c r="P18" i="11"/>
  <c r="O18" i="11"/>
  <c r="K18" i="11"/>
  <c r="J18" i="11"/>
  <c r="I18" i="11"/>
  <c r="E18" i="11"/>
  <c r="D18" i="11"/>
  <c r="C18" i="11"/>
  <c r="B18" i="11"/>
  <c r="A18" i="11"/>
  <c r="AA17" i="11"/>
  <c r="Z17" i="11"/>
  <c r="U17" i="11"/>
  <c r="T17" i="11"/>
  <c r="S17" i="11"/>
  <c r="R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A16" i="11"/>
  <c r="Z16" i="11"/>
  <c r="U16" i="11"/>
  <c r="T16" i="11"/>
  <c r="S16" i="11"/>
  <c r="R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A15" i="11"/>
  <c r="Z15" i="11"/>
  <c r="U15" i="11"/>
  <c r="T15" i="11"/>
  <c r="S15" i="11"/>
  <c r="R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A14" i="11"/>
  <c r="Z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C8" i="11"/>
  <c r="B8" i="11"/>
  <c r="A8" i="11"/>
  <c r="Q27" i="11"/>
  <c r="V27" i="11"/>
  <c r="AA28" i="9"/>
  <c r="Z28" i="9"/>
  <c r="U28" i="9"/>
  <c r="T28" i="9"/>
  <c r="S28" i="9"/>
  <c r="R28" i="9"/>
  <c r="P28" i="9"/>
  <c r="O28" i="9"/>
  <c r="K28" i="9"/>
  <c r="J28" i="9"/>
  <c r="I28" i="9"/>
  <c r="H28" i="9"/>
  <c r="G28" i="9"/>
  <c r="F28" i="9"/>
  <c r="E28" i="9"/>
  <c r="D28" i="9"/>
  <c r="C28" i="9"/>
  <c r="B28" i="9"/>
  <c r="A28" i="9"/>
  <c r="AA27" i="9"/>
  <c r="Z27" i="9"/>
  <c r="U27" i="9"/>
  <c r="T27" i="9"/>
  <c r="S27" i="9"/>
  <c r="R27" i="9"/>
  <c r="P27" i="9"/>
  <c r="O27" i="9"/>
  <c r="N27" i="9"/>
  <c r="M27" i="9"/>
  <c r="L27" i="9"/>
  <c r="K27" i="9"/>
  <c r="J27" i="9"/>
  <c r="I27" i="9"/>
  <c r="H27" i="9"/>
  <c r="G27" i="9"/>
  <c r="F27" i="9"/>
  <c r="D27" i="9"/>
  <c r="E27" i="9"/>
  <c r="Q27" i="9"/>
  <c r="V27" i="9"/>
  <c r="C27" i="9"/>
  <c r="B27" i="9"/>
  <c r="AA26" i="9"/>
  <c r="Z26" i="9"/>
  <c r="U26" i="9"/>
  <c r="T26" i="9"/>
  <c r="S26" i="9"/>
  <c r="R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A25" i="9"/>
  <c r="Z25" i="9"/>
  <c r="U25" i="9"/>
  <c r="T25" i="9"/>
  <c r="S25" i="9"/>
  <c r="R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A24" i="9"/>
  <c r="Z24" i="9"/>
  <c r="U24" i="9"/>
  <c r="T24" i="9"/>
  <c r="S24" i="9"/>
  <c r="R24" i="9"/>
  <c r="P24" i="9"/>
  <c r="O24" i="9"/>
  <c r="N24" i="9"/>
  <c r="M24" i="9"/>
  <c r="L24" i="9"/>
  <c r="K24" i="9"/>
  <c r="J24" i="9"/>
  <c r="I24" i="9"/>
  <c r="H24" i="9"/>
  <c r="G24" i="9"/>
  <c r="F24" i="9"/>
  <c r="D24" i="9"/>
  <c r="Q24" i="9"/>
  <c r="V24" i="9"/>
  <c r="E24" i="9"/>
  <c r="C24" i="9"/>
  <c r="B24" i="9"/>
  <c r="A24" i="9"/>
  <c r="AA23" i="9"/>
  <c r="Z23" i="9"/>
  <c r="U23" i="9"/>
  <c r="T23" i="9"/>
  <c r="S23" i="9"/>
  <c r="R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Q23" i="9"/>
  <c r="V23" i="9"/>
  <c r="X23" i="9"/>
  <c r="C23" i="9"/>
  <c r="B23" i="9"/>
  <c r="A23" i="9"/>
  <c r="AA22" i="9"/>
  <c r="Z22" i="9"/>
  <c r="U22" i="9"/>
  <c r="T22" i="9"/>
  <c r="S22" i="9"/>
  <c r="R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A21" i="9"/>
  <c r="Z21" i="9"/>
  <c r="U21" i="9"/>
  <c r="T21" i="9"/>
  <c r="S21" i="9"/>
  <c r="R21" i="9"/>
  <c r="P21" i="9"/>
  <c r="O21" i="9"/>
  <c r="N21" i="9"/>
  <c r="M21" i="9"/>
  <c r="L21" i="9"/>
  <c r="K21" i="9"/>
  <c r="J21" i="9"/>
  <c r="I21" i="9"/>
  <c r="H21" i="9"/>
  <c r="G21" i="9"/>
  <c r="D21" i="9"/>
  <c r="E21" i="9"/>
  <c r="F21" i="9"/>
  <c r="C21" i="9"/>
  <c r="B21" i="9"/>
  <c r="A21" i="9"/>
  <c r="AA20" i="9"/>
  <c r="Z20" i="9"/>
  <c r="U20" i="9"/>
  <c r="T20" i="9"/>
  <c r="S20" i="9"/>
  <c r="R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A19" i="9"/>
  <c r="Z19" i="9"/>
  <c r="U19" i="9"/>
  <c r="T19" i="9"/>
  <c r="S19" i="9"/>
  <c r="R19" i="9"/>
  <c r="P19" i="9"/>
  <c r="O19" i="9"/>
  <c r="N19" i="9"/>
  <c r="M19" i="9"/>
  <c r="L19" i="9"/>
  <c r="K19" i="9"/>
  <c r="J19" i="9"/>
  <c r="I19" i="9"/>
  <c r="H19" i="9"/>
  <c r="G19" i="9"/>
  <c r="F19" i="9"/>
  <c r="Q19" i="9"/>
  <c r="V19" i="9"/>
  <c r="D19" i="9"/>
  <c r="E19" i="9"/>
  <c r="C19" i="9"/>
  <c r="B19" i="9"/>
  <c r="A19" i="9"/>
  <c r="AA18" i="9"/>
  <c r="Z18" i="9"/>
  <c r="U18" i="9"/>
  <c r="T18" i="9"/>
  <c r="S18" i="9"/>
  <c r="R18" i="9"/>
  <c r="P18" i="9"/>
  <c r="O18" i="9"/>
  <c r="K18" i="9"/>
  <c r="J18" i="9"/>
  <c r="I18" i="9"/>
  <c r="E18" i="9"/>
  <c r="D18" i="9"/>
  <c r="C18" i="9"/>
  <c r="B18" i="9"/>
  <c r="A18" i="9"/>
  <c r="AA17" i="9"/>
  <c r="Z17" i="9"/>
  <c r="U17" i="9"/>
  <c r="T17" i="9"/>
  <c r="S17" i="9"/>
  <c r="R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Q17" i="9"/>
  <c r="V17" i="9"/>
  <c r="C17" i="9"/>
  <c r="B17" i="9"/>
  <c r="AA16" i="9"/>
  <c r="Z16" i="9"/>
  <c r="U16" i="9"/>
  <c r="T16" i="9"/>
  <c r="S16" i="9"/>
  <c r="R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A15" i="9"/>
  <c r="Z15" i="9"/>
  <c r="U15" i="9"/>
  <c r="T15" i="9"/>
  <c r="S15" i="9"/>
  <c r="R15" i="9"/>
  <c r="P15" i="9"/>
  <c r="O15" i="9"/>
  <c r="N15" i="9"/>
  <c r="M15" i="9"/>
  <c r="L15" i="9"/>
  <c r="K15" i="9"/>
  <c r="J15" i="9"/>
  <c r="I15" i="9"/>
  <c r="H15" i="9"/>
  <c r="G15" i="9"/>
  <c r="D15" i="9"/>
  <c r="E15" i="9"/>
  <c r="F15" i="9"/>
  <c r="C15" i="9"/>
  <c r="B15" i="9"/>
  <c r="A15" i="9"/>
  <c r="AA14" i="9"/>
  <c r="Z14" i="9"/>
  <c r="U14" i="9"/>
  <c r="T14" i="9"/>
  <c r="S14" i="9"/>
  <c r="R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D13" i="9"/>
  <c r="E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Q12" i="9"/>
  <c r="V12" i="9"/>
  <c r="C12" i="9"/>
  <c r="B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D8" i="9"/>
  <c r="E8" i="9"/>
  <c r="C8" i="9"/>
  <c r="B8" i="9"/>
  <c r="A8" i="9"/>
  <c r="K8" i="7"/>
  <c r="E8" i="7"/>
  <c r="A28" i="7"/>
  <c r="A13" i="7"/>
  <c r="A15" i="7"/>
  <c r="A16" i="7"/>
  <c r="A18" i="7"/>
  <c r="A19" i="7"/>
  <c r="A21" i="7"/>
  <c r="A23" i="7"/>
  <c r="A24" i="7"/>
  <c r="A26" i="7"/>
  <c r="A8" i="7"/>
  <c r="AA28" i="7"/>
  <c r="Z28" i="7"/>
  <c r="U28" i="7"/>
  <c r="T28" i="7"/>
  <c r="S28" i="7"/>
  <c r="R28" i="7"/>
  <c r="P28" i="7"/>
  <c r="O28" i="7"/>
  <c r="K28" i="7"/>
  <c r="J28" i="7"/>
  <c r="I28" i="7"/>
  <c r="H28" i="7"/>
  <c r="G28" i="7"/>
  <c r="F28" i="7"/>
  <c r="D28" i="7"/>
  <c r="Q28" i="7"/>
  <c r="V28" i="7"/>
  <c r="E28" i="7"/>
  <c r="C28" i="7"/>
  <c r="B28" i="7"/>
  <c r="AA27" i="7"/>
  <c r="Z27" i="7"/>
  <c r="U27" i="7"/>
  <c r="T27" i="7"/>
  <c r="S27" i="7"/>
  <c r="R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A26" i="7"/>
  <c r="Z26" i="7"/>
  <c r="U26" i="7"/>
  <c r="T26" i="7"/>
  <c r="S26" i="7"/>
  <c r="R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A25" i="7"/>
  <c r="Z25" i="7"/>
  <c r="U25" i="7"/>
  <c r="T25" i="7"/>
  <c r="S25" i="7"/>
  <c r="R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A24" i="7"/>
  <c r="Z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G24" i="7"/>
  <c r="F24" i="7"/>
  <c r="D24" i="7"/>
  <c r="E24" i="7"/>
  <c r="C24" i="7"/>
  <c r="B24" i="7"/>
  <c r="AA23" i="7"/>
  <c r="Z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A22" i="7"/>
  <c r="Z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A21" i="7"/>
  <c r="Z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A20" i="7"/>
  <c r="Z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G20" i="7"/>
  <c r="F20" i="7"/>
  <c r="D20" i="7"/>
  <c r="E20" i="7"/>
  <c r="C20" i="7"/>
  <c r="B20" i="7"/>
  <c r="AA19" i="7"/>
  <c r="Z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G19" i="7"/>
  <c r="D19" i="7"/>
  <c r="E19" i="7"/>
  <c r="F19" i="7"/>
  <c r="C19" i="7"/>
  <c r="B19" i="7"/>
  <c r="AA18" i="7"/>
  <c r="Z18" i="7"/>
  <c r="U18" i="7"/>
  <c r="T18" i="7"/>
  <c r="S18" i="7"/>
  <c r="R18" i="7"/>
  <c r="P18" i="7"/>
  <c r="O18" i="7"/>
  <c r="K18" i="7"/>
  <c r="J18" i="7"/>
  <c r="I18" i="7"/>
  <c r="D18" i="7"/>
  <c r="E18" i="7"/>
  <c r="C18" i="7"/>
  <c r="B18" i="7"/>
  <c r="AA17" i="7"/>
  <c r="Z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A16" i="7"/>
  <c r="Z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A15" i="7"/>
  <c r="Z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G14" i="7"/>
  <c r="F14" i="7"/>
  <c r="D14" i="7"/>
  <c r="E14" i="7"/>
  <c r="C14" i="7"/>
  <c r="B14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Q11" i="7"/>
  <c r="V11" i="7"/>
  <c r="E11" i="7"/>
  <c r="D11" i="7"/>
  <c r="C11" i="7"/>
  <c r="B11" i="7"/>
  <c r="AA10" i="7"/>
  <c r="Z10" i="7"/>
  <c r="U10" i="7"/>
  <c r="T10" i="7"/>
  <c r="S10" i="7"/>
  <c r="R10" i="7"/>
  <c r="P10" i="7"/>
  <c r="O10" i="7"/>
  <c r="N10" i="7"/>
  <c r="M10" i="7"/>
  <c r="L10" i="7"/>
  <c r="K10" i="7"/>
  <c r="J10" i="7"/>
  <c r="I10" i="7"/>
  <c r="H10" i="7"/>
  <c r="G10" i="7"/>
  <c r="F10" i="7"/>
  <c r="D10" i="7"/>
  <c r="E10" i="7"/>
  <c r="Q10" i="7"/>
  <c r="V10" i="7"/>
  <c r="C10" i="7"/>
  <c r="B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Q8" i="7"/>
  <c r="C8" i="7"/>
  <c r="B8" i="7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S28" i="2"/>
  <c r="D9" i="2"/>
  <c r="E9" i="2"/>
  <c r="F9" i="2"/>
  <c r="G9" i="2"/>
  <c r="H9" i="2"/>
  <c r="I9" i="2"/>
  <c r="J9" i="2"/>
  <c r="K9" i="2"/>
  <c r="L9" i="2"/>
  <c r="M9" i="2"/>
  <c r="N9" i="2"/>
  <c r="O9" i="2"/>
  <c r="P9" i="2"/>
  <c r="S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S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T13" i="2"/>
  <c r="D8" i="2"/>
  <c r="E8" i="2"/>
  <c r="F8" i="2"/>
  <c r="G8" i="2"/>
  <c r="H8" i="2"/>
  <c r="I8" i="2"/>
  <c r="J8" i="2"/>
  <c r="K8" i="2"/>
  <c r="L8" i="2"/>
  <c r="M8" i="2"/>
  <c r="N8" i="2"/>
  <c r="O8" i="2"/>
  <c r="P8" i="2"/>
  <c r="U10" i="2"/>
  <c r="S1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S21" i="2"/>
  <c r="D22" i="2"/>
  <c r="E22" i="2"/>
  <c r="I22" i="2"/>
  <c r="J22" i="2"/>
  <c r="K22" i="2"/>
  <c r="O22" i="2"/>
  <c r="P22" i="2"/>
  <c r="D23" i="2"/>
  <c r="E23" i="2"/>
  <c r="I23" i="2"/>
  <c r="J23" i="2"/>
  <c r="K23" i="2"/>
  <c r="O23" i="2"/>
  <c r="P23" i="2"/>
  <c r="S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S27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S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S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S35" i="2"/>
  <c r="D36" i="2"/>
  <c r="E36" i="2"/>
  <c r="F36" i="2"/>
  <c r="G36" i="2"/>
  <c r="H36" i="2"/>
  <c r="I36" i="2"/>
  <c r="J36" i="2"/>
  <c r="K36" i="2"/>
  <c r="O36" i="2"/>
  <c r="P36" i="2"/>
  <c r="D37" i="2"/>
  <c r="E37" i="2"/>
  <c r="F37" i="2"/>
  <c r="Q37" i="2"/>
  <c r="V37" i="2"/>
  <c r="G37" i="2"/>
  <c r="H37" i="2"/>
  <c r="I37" i="2"/>
  <c r="J37" i="2"/>
  <c r="K37" i="2"/>
  <c r="O37" i="2"/>
  <c r="P37" i="2"/>
  <c r="S37" i="2"/>
  <c r="AA36" i="2"/>
  <c r="Z36" i="2"/>
  <c r="S36" i="2"/>
  <c r="U36" i="2"/>
  <c r="T36" i="2"/>
  <c r="R36" i="2"/>
  <c r="C36" i="2"/>
  <c r="B36" i="2"/>
  <c r="A36" i="2"/>
  <c r="AA34" i="2"/>
  <c r="Z34" i="2"/>
  <c r="S34" i="2"/>
  <c r="U34" i="2"/>
  <c r="T34" i="2"/>
  <c r="R34" i="2"/>
  <c r="C34" i="2"/>
  <c r="B34" i="2"/>
  <c r="A34" i="2"/>
  <c r="AA31" i="2"/>
  <c r="Z31" i="2"/>
  <c r="S31" i="2"/>
  <c r="U31" i="2"/>
  <c r="T31" i="2"/>
  <c r="R31" i="2"/>
  <c r="C31" i="2"/>
  <c r="B31" i="2"/>
  <c r="A31" i="2"/>
  <c r="AA29" i="2"/>
  <c r="Z29" i="2"/>
  <c r="S29" i="2"/>
  <c r="U29" i="2"/>
  <c r="T29" i="2"/>
  <c r="R29" i="2"/>
  <c r="C29" i="2"/>
  <c r="B29" i="2"/>
  <c r="A29" i="2"/>
  <c r="AA27" i="2"/>
  <c r="Z27" i="2"/>
  <c r="U27" i="2"/>
  <c r="T27" i="2"/>
  <c r="R27" i="2"/>
  <c r="C27" i="2"/>
  <c r="B27" i="2"/>
  <c r="A27" i="2"/>
  <c r="AA24" i="2"/>
  <c r="Z24" i="2"/>
  <c r="S24" i="2"/>
  <c r="U24" i="2"/>
  <c r="T24" i="2"/>
  <c r="R24" i="2"/>
  <c r="C24" i="2"/>
  <c r="B24" i="2"/>
  <c r="A24" i="2"/>
  <c r="AA22" i="2"/>
  <c r="Z22" i="2"/>
  <c r="S22" i="2"/>
  <c r="U22" i="2"/>
  <c r="T22" i="2"/>
  <c r="R22" i="2"/>
  <c r="C22" i="2"/>
  <c r="B22" i="2"/>
  <c r="A22" i="2"/>
  <c r="AA19" i="2"/>
  <c r="Z19" i="2"/>
  <c r="U19" i="2"/>
  <c r="T19" i="2"/>
  <c r="S19" i="2"/>
  <c r="R19" i="2"/>
  <c r="C19" i="2"/>
  <c r="B19" i="2"/>
  <c r="A19" i="2"/>
  <c r="AA17" i="2"/>
  <c r="Z17" i="2"/>
  <c r="U17" i="2"/>
  <c r="T17" i="2"/>
  <c r="S17" i="2"/>
  <c r="R17" i="2"/>
  <c r="C17" i="2"/>
  <c r="B17" i="2"/>
  <c r="A17" i="2"/>
  <c r="AA14" i="2"/>
  <c r="Z14" i="2"/>
  <c r="U14" i="2"/>
  <c r="T14" i="2"/>
  <c r="S14" i="2"/>
  <c r="R14" i="2"/>
  <c r="C14" i="2"/>
  <c r="B14" i="2"/>
  <c r="A14" i="2"/>
  <c r="AA8" i="2"/>
  <c r="Z8" i="2"/>
  <c r="U8" i="2"/>
  <c r="T8" i="2"/>
  <c r="S8" i="2"/>
  <c r="R8" i="2"/>
  <c r="C8" i="2"/>
  <c r="B8" i="2"/>
  <c r="A8" i="2"/>
  <c r="Z10" i="2"/>
  <c r="AA10" i="2"/>
  <c r="Z11" i="2"/>
  <c r="AA11" i="2"/>
  <c r="Z12" i="2"/>
  <c r="AA12" i="2"/>
  <c r="Z13" i="2"/>
  <c r="AA13" i="2"/>
  <c r="Z15" i="2"/>
  <c r="AA15" i="2"/>
  <c r="Z16" i="2"/>
  <c r="AA16" i="2"/>
  <c r="Z18" i="2"/>
  <c r="AA18" i="2"/>
  <c r="Z20" i="2"/>
  <c r="AA20" i="2"/>
  <c r="Z21" i="2"/>
  <c r="AA21" i="2"/>
  <c r="Z23" i="2"/>
  <c r="AA23" i="2"/>
  <c r="Z25" i="2"/>
  <c r="AA25" i="2"/>
  <c r="Z26" i="2"/>
  <c r="AA26" i="2"/>
  <c r="Z28" i="2"/>
  <c r="AA28" i="2"/>
  <c r="Z30" i="2"/>
  <c r="AA30" i="2"/>
  <c r="Z32" i="2"/>
  <c r="AA32" i="2"/>
  <c r="Z33" i="2"/>
  <c r="AA33" i="2"/>
  <c r="Z35" i="2"/>
  <c r="AA35" i="2"/>
  <c r="Z37" i="2"/>
  <c r="AA37" i="2"/>
  <c r="AA9" i="2"/>
  <c r="Z9" i="2"/>
  <c r="S10" i="2"/>
  <c r="T10" i="2"/>
  <c r="T11" i="2"/>
  <c r="U11" i="2"/>
  <c r="T12" i="2"/>
  <c r="U12" i="2"/>
  <c r="S13" i="2"/>
  <c r="U13" i="2"/>
  <c r="S15" i="2"/>
  <c r="T15" i="2"/>
  <c r="U15" i="2"/>
  <c r="S16" i="2"/>
  <c r="T16" i="2"/>
  <c r="U16" i="2"/>
  <c r="S18" i="2"/>
  <c r="T18" i="2"/>
  <c r="U18" i="2"/>
  <c r="S20" i="2"/>
  <c r="T20" i="2"/>
  <c r="U20" i="2"/>
  <c r="T21" i="2"/>
  <c r="U21" i="2"/>
  <c r="T23" i="2"/>
  <c r="U23" i="2"/>
  <c r="T25" i="2"/>
  <c r="U25" i="2"/>
  <c r="T26" i="2"/>
  <c r="U26" i="2"/>
  <c r="T28" i="2"/>
  <c r="U28" i="2"/>
  <c r="T30" i="2"/>
  <c r="U30" i="2"/>
  <c r="T32" i="2"/>
  <c r="U32" i="2"/>
  <c r="T33" i="2"/>
  <c r="U33" i="2"/>
  <c r="T35" i="2"/>
  <c r="U35" i="2"/>
  <c r="T37" i="2"/>
  <c r="U37" i="2"/>
  <c r="U9" i="2"/>
  <c r="T9" i="2"/>
  <c r="R10" i="2"/>
  <c r="R11" i="2"/>
  <c r="R12" i="2"/>
  <c r="R13" i="2"/>
  <c r="R15" i="2"/>
  <c r="R16" i="2"/>
  <c r="R18" i="2"/>
  <c r="R20" i="2"/>
  <c r="R21" i="2"/>
  <c r="R23" i="2"/>
  <c r="R25" i="2"/>
  <c r="R26" i="2"/>
  <c r="R28" i="2"/>
  <c r="R30" i="2"/>
  <c r="R32" i="2"/>
  <c r="R33" i="2"/>
  <c r="R35" i="2"/>
  <c r="R37" i="2"/>
  <c r="R9" i="2"/>
  <c r="C10" i="2"/>
  <c r="C11" i="2"/>
  <c r="C12" i="2"/>
  <c r="C13" i="2"/>
  <c r="C15" i="2"/>
  <c r="C16" i="2"/>
  <c r="C18" i="2"/>
  <c r="C20" i="2"/>
  <c r="C21" i="2"/>
  <c r="C23" i="2"/>
  <c r="C25" i="2"/>
  <c r="C26" i="2"/>
  <c r="C28" i="2"/>
  <c r="C30" i="2"/>
  <c r="C32" i="2"/>
  <c r="C33" i="2"/>
  <c r="C35" i="2"/>
  <c r="C37" i="2"/>
  <c r="B10" i="2"/>
  <c r="B11" i="2"/>
  <c r="B12" i="2"/>
  <c r="B13" i="2"/>
  <c r="B15" i="2"/>
  <c r="B16" i="2"/>
  <c r="B18" i="2"/>
  <c r="B20" i="2"/>
  <c r="B21" i="2"/>
  <c r="B23" i="2"/>
  <c r="B25" i="2"/>
  <c r="B26" i="2"/>
  <c r="B28" i="2"/>
  <c r="B30" i="2"/>
  <c r="B32" i="2"/>
  <c r="B33" i="2"/>
  <c r="B35" i="2"/>
  <c r="B37" i="2"/>
  <c r="C9" i="2"/>
  <c r="B9" i="2"/>
  <c r="D28" i="5"/>
  <c r="Q28" i="5"/>
  <c r="V28" i="5"/>
  <c r="W28" i="5"/>
  <c r="Y28" i="5"/>
  <c r="E28" i="5"/>
  <c r="F28" i="5"/>
  <c r="G28" i="5"/>
  <c r="H28" i="5"/>
  <c r="I28" i="5"/>
  <c r="J28" i="5"/>
  <c r="K28" i="5"/>
  <c r="L28" i="5"/>
  <c r="M28" i="5"/>
  <c r="N28" i="5"/>
  <c r="O28" i="5"/>
  <c r="P28" i="5"/>
  <c r="S28" i="5"/>
  <c r="D11" i="5"/>
  <c r="E11" i="5"/>
  <c r="F11" i="5"/>
  <c r="Q11" i="5"/>
  <c r="V11" i="5"/>
  <c r="W11" i="5"/>
  <c r="Y11" i="5"/>
  <c r="G11" i="5"/>
  <c r="H11" i="5"/>
  <c r="I11" i="5"/>
  <c r="J11" i="5"/>
  <c r="K11" i="5"/>
  <c r="L11" i="5"/>
  <c r="M11" i="5"/>
  <c r="N11" i="5"/>
  <c r="O11" i="5"/>
  <c r="P11" i="5"/>
  <c r="S11" i="5"/>
  <c r="D9" i="5"/>
  <c r="Q9" i="5"/>
  <c r="V9" i="5"/>
  <c r="E9" i="5"/>
  <c r="F9" i="5"/>
  <c r="G9" i="5"/>
  <c r="H9" i="5"/>
  <c r="I9" i="5"/>
  <c r="J9" i="5"/>
  <c r="K9" i="5"/>
  <c r="L9" i="5"/>
  <c r="M9" i="5"/>
  <c r="N9" i="5"/>
  <c r="O9" i="5"/>
  <c r="P9" i="5"/>
  <c r="S9" i="5"/>
  <c r="F15" i="5"/>
  <c r="G15" i="5"/>
  <c r="L15" i="5"/>
  <c r="M15" i="5"/>
  <c r="H15" i="5"/>
  <c r="I15" i="5"/>
  <c r="J15" i="5"/>
  <c r="N15" i="5"/>
  <c r="O15" i="5"/>
  <c r="P15" i="5"/>
  <c r="D15" i="5"/>
  <c r="E15" i="5"/>
  <c r="K15" i="5"/>
  <c r="S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S16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S20" i="5"/>
  <c r="D10" i="5"/>
  <c r="Q10" i="5"/>
  <c r="V10" i="5"/>
  <c r="E10" i="5"/>
  <c r="F10" i="5"/>
  <c r="G10" i="5"/>
  <c r="H10" i="5"/>
  <c r="I10" i="5"/>
  <c r="J10" i="5"/>
  <c r="K10" i="5"/>
  <c r="L10" i="5"/>
  <c r="M10" i="5"/>
  <c r="N10" i="5"/>
  <c r="O10" i="5"/>
  <c r="P10" i="5"/>
  <c r="T10" i="5"/>
  <c r="B36" i="5"/>
  <c r="C36" i="5"/>
  <c r="D36" i="5"/>
  <c r="Q36" i="5"/>
  <c r="V36" i="5"/>
  <c r="E36" i="5"/>
  <c r="F36" i="5"/>
  <c r="G36" i="5"/>
  <c r="H36" i="5"/>
  <c r="I36" i="5"/>
  <c r="J36" i="5"/>
  <c r="K36" i="5"/>
  <c r="L36" i="5"/>
  <c r="M36" i="5"/>
  <c r="N36" i="5"/>
  <c r="O36" i="5"/>
  <c r="P36" i="5"/>
  <c r="S36" i="5"/>
  <c r="B37" i="5"/>
  <c r="C37" i="5"/>
  <c r="D37" i="5"/>
  <c r="E37" i="5"/>
  <c r="F37" i="5"/>
  <c r="G37" i="5"/>
  <c r="Q37" i="5"/>
  <c r="V37" i="5"/>
  <c r="H37" i="5"/>
  <c r="I37" i="5"/>
  <c r="J37" i="5"/>
  <c r="K37" i="5"/>
  <c r="L37" i="5"/>
  <c r="M37" i="5"/>
  <c r="N37" i="5"/>
  <c r="O37" i="5"/>
  <c r="P37" i="5"/>
  <c r="T37" i="5"/>
  <c r="Z37" i="5"/>
  <c r="AA37" i="5"/>
  <c r="R37" i="5"/>
  <c r="S37" i="5"/>
  <c r="U37" i="5"/>
  <c r="Z29" i="5"/>
  <c r="AA29" i="5"/>
  <c r="D29" i="5"/>
  <c r="E29" i="5"/>
  <c r="F29" i="5"/>
  <c r="Q29" i="5"/>
  <c r="V29" i="5"/>
  <c r="W29" i="5"/>
  <c r="Y29" i="5"/>
  <c r="G29" i="5"/>
  <c r="H29" i="5"/>
  <c r="I29" i="5"/>
  <c r="J29" i="5"/>
  <c r="K29" i="5"/>
  <c r="L29" i="5"/>
  <c r="M29" i="5"/>
  <c r="N29" i="5"/>
  <c r="O29" i="5"/>
  <c r="P29" i="5"/>
  <c r="T29" i="5"/>
  <c r="R29" i="5"/>
  <c r="S29" i="5"/>
  <c r="U29" i="5"/>
  <c r="B29" i="5"/>
  <c r="C29" i="5"/>
  <c r="AA39" i="5"/>
  <c r="Z39" i="5"/>
  <c r="U39" i="5"/>
  <c r="T39" i="5"/>
  <c r="S39" i="5"/>
  <c r="R39" i="5"/>
  <c r="P39" i="5"/>
  <c r="O39" i="5"/>
  <c r="K39" i="5"/>
  <c r="J39" i="5"/>
  <c r="I39" i="5"/>
  <c r="H39" i="5"/>
  <c r="G39" i="5"/>
  <c r="D39" i="5"/>
  <c r="E39" i="5"/>
  <c r="F39" i="5"/>
  <c r="C39" i="5"/>
  <c r="B39" i="5"/>
  <c r="AA38" i="5"/>
  <c r="Z38" i="5"/>
  <c r="U38" i="5"/>
  <c r="T38" i="5"/>
  <c r="S38" i="5"/>
  <c r="R38" i="5"/>
  <c r="P38" i="5"/>
  <c r="O38" i="5"/>
  <c r="K38" i="5"/>
  <c r="J38" i="5"/>
  <c r="I38" i="5"/>
  <c r="H38" i="5"/>
  <c r="G38" i="5"/>
  <c r="F38" i="5"/>
  <c r="E38" i="5"/>
  <c r="D38" i="5"/>
  <c r="C38" i="5"/>
  <c r="B38" i="5"/>
  <c r="A38" i="5"/>
  <c r="AA36" i="5"/>
  <c r="Z36" i="5"/>
  <c r="U36" i="5"/>
  <c r="T36" i="5"/>
  <c r="R36" i="5"/>
  <c r="AA35" i="5"/>
  <c r="Z35" i="5"/>
  <c r="U35" i="5"/>
  <c r="T35" i="5"/>
  <c r="S35" i="5"/>
  <c r="R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A34" i="5"/>
  <c r="Z34" i="5"/>
  <c r="U34" i="5"/>
  <c r="T34" i="5"/>
  <c r="S34" i="5"/>
  <c r="R34" i="5"/>
  <c r="P34" i="5"/>
  <c r="O34" i="5"/>
  <c r="N34" i="5"/>
  <c r="M34" i="5"/>
  <c r="L34" i="5"/>
  <c r="K34" i="5"/>
  <c r="J34" i="5"/>
  <c r="I34" i="5"/>
  <c r="H34" i="5"/>
  <c r="G34" i="5"/>
  <c r="Q34" i="5"/>
  <c r="V34" i="5"/>
  <c r="W34" i="5"/>
  <c r="Y34" i="5"/>
  <c r="F34" i="5"/>
  <c r="E34" i="5"/>
  <c r="D34" i="5"/>
  <c r="C34" i="5"/>
  <c r="B34" i="5"/>
  <c r="AA33" i="5"/>
  <c r="Z33" i="5"/>
  <c r="U33" i="5"/>
  <c r="T33" i="5"/>
  <c r="S33" i="5"/>
  <c r="R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Q33" i="5"/>
  <c r="V33" i="5"/>
  <c r="C33" i="5"/>
  <c r="B33" i="5"/>
  <c r="AA32" i="5"/>
  <c r="Z32" i="5"/>
  <c r="U32" i="5"/>
  <c r="T32" i="5"/>
  <c r="S32" i="5"/>
  <c r="R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A31" i="5"/>
  <c r="Z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Q31" i="5"/>
  <c r="V31" i="5"/>
  <c r="C31" i="5"/>
  <c r="B31" i="5"/>
  <c r="AA30" i="5"/>
  <c r="Z30" i="5"/>
  <c r="U30" i="5"/>
  <c r="T30" i="5"/>
  <c r="S30" i="5"/>
  <c r="R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A28" i="5"/>
  <c r="Z28" i="5"/>
  <c r="U28" i="5"/>
  <c r="T28" i="5"/>
  <c r="R28" i="5"/>
  <c r="C28" i="5"/>
  <c r="B28" i="5"/>
  <c r="AA27" i="5"/>
  <c r="Z27" i="5"/>
  <c r="U27" i="5"/>
  <c r="T27" i="5"/>
  <c r="S27" i="5"/>
  <c r="R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A26" i="5"/>
  <c r="Z26" i="5"/>
  <c r="U26" i="5"/>
  <c r="T26" i="5"/>
  <c r="S26" i="5"/>
  <c r="R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A25" i="5"/>
  <c r="Z25" i="5"/>
  <c r="U25" i="5"/>
  <c r="T25" i="5"/>
  <c r="S25" i="5"/>
  <c r="R25" i="5"/>
  <c r="P25" i="5"/>
  <c r="O25" i="5"/>
  <c r="N25" i="5"/>
  <c r="M25" i="5"/>
  <c r="L25" i="5"/>
  <c r="K25" i="5"/>
  <c r="J25" i="5"/>
  <c r="I25" i="5"/>
  <c r="H25" i="5"/>
  <c r="G25" i="5"/>
  <c r="F25" i="5"/>
  <c r="E25" i="5"/>
  <c r="Q25" i="5"/>
  <c r="V25" i="5"/>
  <c r="D25" i="5"/>
  <c r="C25" i="5"/>
  <c r="B25" i="5"/>
  <c r="AA24" i="5"/>
  <c r="Z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F24" i="5"/>
  <c r="Q24" i="5"/>
  <c r="V24" i="5"/>
  <c r="E24" i="5"/>
  <c r="D24" i="5"/>
  <c r="C24" i="5"/>
  <c r="B24" i="5"/>
  <c r="A24" i="5"/>
  <c r="AA23" i="5"/>
  <c r="Z23" i="5"/>
  <c r="U23" i="5"/>
  <c r="T23" i="5"/>
  <c r="S23" i="5"/>
  <c r="R23" i="5"/>
  <c r="P23" i="5"/>
  <c r="O23" i="5"/>
  <c r="K23" i="5"/>
  <c r="J23" i="5"/>
  <c r="I23" i="5"/>
  <c r="E23" i="5"/>
  <c r="D23" i="5"/>
  <c r="Q23" i="5"/>
  <c r="V23" i="5"/>
  <c r="C23" i="5"/>
  <c r="B23" i="5"/>
  <c r="AA22" i="5"/>
  <c r="Z22" i="5"/>
  <c r="U22" i="5"/>
  <c r="T22" i="5"/>
  <c r="S22" i="5"/>
  <c r="R22" i="5"/>
  <c r="P22" i="5"/>
  <c r="O22" i="5"/>
  <c r="K22" i="5"/>
  <c r="J22" i="5"/>
  <c r="I22" i="5"/>
  <c r="E22" i="5"/>
  <c r="D22" i="5"/>
  <c r="C22" i="5"/>
  <c r="B22" i="5"/>
  <c r="A22" i="5"/>
  <c r="AA21" i="5"/>
  <c r="Z21" i="5"/>
  <c r="U21" i="5"/>
  <c r="T21" i="5"/>
  <c r="S21" i="5"/>
  <c r="R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Q21" i="5"/>
  <c r="V21" i="5"/>
  <c r="X21" i="5"/>
  <c r="C21" i="5"/>
  <c r="B21" i="5"/>
  <c r="AA20" i="5"/>
  <c r="Z20" i="5"/>
  <c r="U20" i="5"/>
  <c r="T20" i="5"/>
  <c r="R20" i="5"/>
  <c r="C20" i="5"/>
  <c r="B20" i="5"/>
  <c r="AA19" i="5"/>
  <c r="Z19" i="5"/>
  <c r="U19" i="5"/>
  <c r="T19" i="5"/>
  <c r="S19" i="5"/>
  <c r="R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A18" i="5"/>
  <c r="Z18" i="5"/>
  <c r="U18" i="5"/>
  <c r="T18" i="5"/>
  <c r="S18" i="5"/>
  <c r="R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A17" i="5"/>
  <c r="Z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A16" i="5"/>
  <c r="Z16" i="5"/>
  <c r="U16" i="5"/>
  <c r="T16" i="5"/>
  <c r="R16" i="5"/>
  <c r="C16" i="5"/>
  <c r="B16" i="5"/>
  <c r="AA15" i="5"/>
  <c r="Z15" i="5"/>
  <c r="U15" i="5"/>
  <c r="T15" i="5"/>
  <c r="R15" i="5"/>
  <c r="C15" i="5"/>
  <c r="B15" i="5"/>
  <c r="AA14" i="5"/>
  <c r="Z14" i="5"/>
  <c r="U14" i="5"/>
  <c r="T14" i="5"/>
  <c r="S14" i="5"/>
  <c r="R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Q13" i="5"/>
  <c r="V13" i="5"/>
  <c r="W13" i="5"/>
  <c r="Y13" i="5"/>
  <c r="C13" i="5"/>
  <c r="B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A11" i="5"/>
  <c r="Z11" i="5"/>
  <c r="U11" i="5"/>
  <c r="T11" i="5"/>
  <c r="R11" i="5"/>
  <c r="C11" i="5"/>
  <c r="B11" i="5"/>
  <c r="AA10" i="5"/>
  <c r="Z10" i="5"/>
  <c r="U10" i="5"/>
  <c r="S10" i="5"/>
  <c r="R10" i="5"/>
  <c r="C10" i="5"/>
  <c r="B10" i="5"/>
  <c r="AA9" i="5"/>
  <c r="Z9" i="5"/>
  <c r="U9" i="5"/>
  <c r="T9" i="5"/>
  <c r="R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22" i="5"/>
  <c r="V22" i="5"/>
  <c r="W22" i="5"/>
  <c r="Y22" i="5"/>
  <c r="W23" i="9"/>
  <c r="Y23" i="9"/>
  <c r="Q29" i="2"/>
  <c r="V29" i="2"/>
  <c r="W29" i="2"/>
  <c r="Y29" i="2"/>
  <c r="Q20" i="2"/>
  <c r="V20" i="2"/>
  <c r="Q18" i="2"/>
  <c r="V18" i="2"/>
  <c r="X18" i="2"/>
  <c r="Q14" i="2"/>
  <c r="V14" i="2"/>
  <c r="X14" i="2"/>
  <c r="Q16" i="5"/>
  <c r="V16" i="5"/>
  <c r="Q33" i="2"/>
  <c r="V33" i="2"/>
  <c r="Q16" i="2"/>
  <c r="V16" i="2"/>
  <c r="Q12" i="2"/>
  <c r="V12" i="2"/>
  <c r="W12" i="2"/>
  <c r="Y12" i="2"/>
  <c r="X10" i="7"/>
  <c r="W10" i="7"/>
  <c r="Y10" i="7"/>
  <c r="Q30" i="2"/>
  <c r="V30" i="2"/>
  <c r="W30" i="2"/>
  <c r="Y30" i="2"/>
  <c r="Q27" i="2"/>
  <c r="V27" i="2"/>
  <c r="Q8" i="2"/>
  <c r="V8" i="2"/>
  <c r="Q9" i="7"/>
  <c r="V9" i="7"/>
  <c r="Q13" i="7"/>
  <c r="V13" i="7"/>
  <c r="Q17" i="7"/>
  <c r="V17" i="7"/>
  <c r="Q20" i="5"/>
  <c r="V20" i="5"/>
  <c r="Q25" i="2"/>
  <c r="V25" i="2"/>
  <c r="Q21" i="2"/>
  <c r="V21" i="2"/>
  <c r="Q19" i="2"/>
  <c r="V19" i="2"/>
  <c r="Q17" i="2"/>
  <c r="V17" i="2"/>
  <c r="Q15" i="2"/>
  <c r="V15" i="2"/>
  <c r="W33" i="2"/>
  <c r="Y33" i="2"/>
  <c r="X33" i="2"/>
  <c r="W18" i="2"/>
  <c r="Y18" i="2"/>
  <c r="X12" i="2"/>
  <c r="W31" i="5"/>
  <c r="Y31" i="5"/>
  <c r="X31" i="5"/>
  <c r="W28" i="7"/>
  <c r="Y28" i="7"/>
  <c r="X28" i="7"/>
  <c r="X27" i="9"/>
  <c r="W27" i="9"/>
  <c r="Y27" i="9"/>
  <c r="X33" i="5"/>
  <c r="W33" i="5"/>
  <c r="Y33" i="5"/>
  <c r="X37" i="5"/>
  <c r="W37" i="5"/>
  <c r="Y37" i="5"/>
  <c r="X20" i="5"/>
  <c r="W20" i="5"/>
  <c r="Y20" i="5"/>
  <c r="X23" i="5"/>
  <c r="W23" i="5"/>
  <c r="Y23" i="5"/>
  <c r="X9" i="5"/>
  <c r="W9" i="5"/>
  <c r="Y9" i="5"/>
  <c r="X29" i="2"/>
  <c r="Q8" i="5"/>
  <c r="V8" i="5"/>
  <c r="Q30" i="5"/>
  <c r="V30" i="5"/>
  <c r="X30" i="5"/>
  <c r="Q15" i="5"/>
  <c r="V15" i="5"/>
  <c r="X15" i="5"/>
  <c r="Q12" i="7"/>
  <c r="V12" i="7"/>
  <c r="Q26" i="7"/>
  <c r="V26" i="7"/>
  <c r="Q8" i="9"/>
  <c r="V8" i="9"/>
  <c r="Q13" i="9"/>
  <c r="V13" i="9"/>
  <c r="W13" i="9"/>
  <c r="Y13" i="9"/>
  <c r="Q14" i="9"/>
  <c r="V14" i="9"/>
  <c r="X14" i="9"/>
  <c r="Q13" i="2"/>
  <c r="V13" i="2"/>
  <c r="X13" i="2"/>
  <c r="X22" i="5"/>
  <c r="Q14" i="5"/>
  <c r="V14" i="5"/>
  <c r="W14" i="5"/>
  <c r="Y14" i="5"/>
  <c r="Q26" i="2"/>
  <c r="V26" i="2"/>
  <c r="W14" i="2"/>
  <c r="Y14" i="2"/>
  <c r="Q35" i="2"/>
  <c r="V35" i="2"/>
  <c r="X35" i="2"/>
  <c r="V8" i="7"/>
  <c r="X8" i="7"/>
  <c r="Q19" i="7"/>
  <c r="V19" i="7"/>
  <c r="Q25" i="7"/>
  <c r="V25" i="7"/>
  <c r="Q28" i="9"/>
  <c r="V28" i="9"/>
  <c r="W28" i="9"/>
  <c r="Y28" i="9"/>
  <c r="Q12" i="11"/>
  <c r="V12" i="11"/>
  <c r="W12" i="11"/>
  <c r="Y12" i="11"/>
  <c r="Q17" i="11"/>
  <c r="V17" i="11"/>
  <c r="X16" i="2"/>
  <c r="W16" i="2"/>
  <c r="Y16" i="2"/>
  <c r="W8" i="7"/>
  <c r="Y8" i="7"/>
  <c r="W19" i="7"/>
  <c r="Y19" i="7"/>
  <c r="X19" i="7"/>
  <c r="X28" i="9"/>
  <c r="X8" i="2"/>
  <c r="W8" i="2"/>
  <c r="Y8" i="2"/>
  <c r="X8" i="5"/>
  <c r="W8" i="5"/>
  <c r="Y8" i="5"/>
  <c r="W30" i="5"/>
  <c r="Y30" i="5"/>
  <c r="W12" i="7"/>
  <c r="Y12" i="7"/>
  <c r="X12" i="7"/>
  <c r="X26" i="7"/>
  <c r="W26" i="7"/>
  <c r="Y26" i="7"/>
  <c r="X13" i="9"/>
  <c r="X9" i="7"/>
  <c r="W9" i="7"/>
  <c r="Y9" i="7"/>
  <c r="W12" i="9"/>
  <c r="Y12" i="9"/>
  <c r="X12" i="9"/>
  <c r="X17" i="9"/>
  <c r="W17" i="9"/>
  <c r="Y17" i="9"/>
  <c r="W19" i="9"/>
  <c r="Y19" i="9"/>
  <c r="X19" i="9"/>
  <c r="W24" i="9"/>
  <c r="Y24" i="9"/>
  <c r="X24" i="9"/>
  <c r="W17" i="2"/>
  <c r="Y17" i="2"/>
  <c r="X17" i="2"/>
  <c r="W37" i="2"/>
  <c r="Y37" i="2"/>
  <c r="X37" i="2"/>
  <c r="X19" i="2"/>
  <c r="W19" i="2"/>
  <c r="Y19" i="2"/>
  <c r="X20" i="2"/>
  <c r="W20" i="2"/>
  <c r="Y20" i="2"/>
  <c r="W21" i="2"/>
  <c r="Y21" i="2"/>
  <c r="X21" i="2"/>
  <c r="X17" i="7"/>
  <c r="W17" i="7"/>
  <c r="Y17" i="7"/>
  <c r="W27" i="2"/>
  <c r="Y27" i="2"/>
  <c r="X27" i="2"/>
  <c r="X24" i="5"/>
  <c r="W24" i="5"/>
  <c r="Y24" i="5"/>
  <c r="X11" i="7"/>
  <c r="W11" i="7"/>
  <c r="Y11" i="7"/>
  <c r="X15" i="2"/>
  <c r="W15" i="2"/>
  <c r="Y15" i="2"/>
  <c r="W25" i="2"/>
  <c r="Y25" i="2"/>
  <c r="X25" i="2"/>
  <c r="X13" i="7"/>
  <c r="W13" i="7"/>
  <c r="Y13" i="7"/>
  <c r="X14" i="5"/>
  <c r="W26" i="2"/>
  <c r="Y26" i="2"/>
  <c r="X26" i="2"/>
  <c r="Q10" i="2"/>
  <c r="V10" i="2"/>
  <c r="W21" i="5"/>
  <c r="Y21" i="5"/>
  <c r="X34" i="5"/>
  <c r="Q26" i="5"/>
  <c r="V26" i="5"/>
  <c r="Q16" i="7"/>
  <c r="V16" i="7"/>
  <c r="Q15" i="9"/>
  <c r="V15" i="9"/>
  <c r="Q25" i="9"/>
  <c r="V25" i="9"/>
  <c r="Q18" i="5"/>
  <c r="V18" i="5"/>
  <c r="Q9" i="2"/>
  <c r="V9" i="2"/>
  <c r="Q22" i="7"/>
  <c r="V22" i="7"/>
  <c r="Q23" i="7"/>
  <c r="V23" i="7"/>
  <c r="Q10" i="9"/>
  <c r="V10" i="9"/>
  <c r="Q18" i="9"/>
  <c r="V18" i="9"/>
  <c r="Q14" i="11"/>
  <c r="V14" i="11"/>
  <c r="X14" i="11"/>
  <c r="Q24" i="11"/>
  <c r="V24" i="11"/>
  <c r="Q12" i="5"/>
  <c r="V12" i="5"/>
  <c r="X12" i="5"/>
  <c r="X13" i="5"/>
  <c r="Q32" i="5"/>
  <c r="V32" i="5"/>
  <c r="Q38" i="5"/>
  <c r="V38" i="5"/>
  <c r="Q22" i="2"/>
  <c r="V22" i="2"/>
  <c r="Q14" i="7"/>
  <c r="V14" i="7"/>
  <c r="Q18" i="7"/>
  <c r="V18" i="7"/>
  <c r="X18" i="7"/>
  <c r="Q20" i="7"/>
  <c r="V20" i="7"/>
  <c r="Q20" i="9"/>
  <c r="V20" i="9"/>
  <c r="Q21" i="9"/>
  <c r="V21" i="9"/>
  <c r="Q22" i="9"/>
  <c r="V22" i="9"/>
  <c r="Q26" i="9"/>
  <c r="V26" i="9"/>
  <c r="V8" i="11"/>
  <c r="Q25" i="11"/>
  <c r="V25" i="11"/>
  <c r="X25" i="11"/>
  <c r="Q16" i="11"/>
  <c r="V16" i="11"/>
  <c r="X16" i="11"/>
  <c r="Q28" i="11"/>
  <c r="Q26" i="11"/>
  <c r="Q23" i="11"/>
  <c r="V23" i="11"/>
  <c r="X23" i="11"/>
  <c r="Q22" i="11"/>
  <c r="V22" i="11"/>
  <c r="X22" i="11"/>
  <c r="Q21" i="11"/>
  <c r="Q20" i="11"/>
  <c r="Q19" i="11"/>
  <c r="Q18" i="11"/>
  <c r="Q15" i="11"/>
  <c r="V15" i="11"/>
  <c r="Q13" i="11"/>
  <c r="Q11" i="11"/>
  <c r="Q10" i="11"/>
  <c r="Q9" i="11"/>
  <c r="V9" i="11"/>
  <c r="W8" i="11"/>
  <c r="Y8" i="11"/>
  <c r="X16" i="5"/>
  <c r="W16" i="5"/>
  <c r="Y16" i="5"/>
  <c r="W10" i="5"/>
  <c r="Y10" i="5"/>
  <c r="X10" i="5"/>
  <c r="W25" i="5"/>
  <c r="Y25" i="5"/>
  <c r="X25" i="5"/>
  <c r="W36" i="5"/>
  <c r="Y36" i="5"/>
  <c r="X36" i="5"/>
  <c r="W15" i="5"/>
  <c r="Y15" i="5"/>
  <c r="X25" i="7"/>
  <c r="W25" i="7"/>
  <c r="Y25" i="7"/>
  <c r="X29" i="5"/>
  <c r="W18" i="7"/>
  <c r="Y18" i="7"/>
  <c r="W12" i="5"/>
  <c r="Y12" i="5"/>
  <c r="W14" i="9"/>
  <c r="Y14" i="9"/>
  <c r="X28" i="5"/>
  <c r="X30" i="2"/>
  <c r="X11" i="5"/>
  <c r="Q31" i="2"/>
  <c r="V31" i="2"/>
  <c r="Q36" i="2"/>
  <c r="V36" i="2"/>
  <c r="Q34" i="2"/>
  <c r="V34" i="2"/>
  <c r="Q32" i="2"/>
  <c r="V32" i="2"/>
  <c r="W13" i="2"/>
  <c r="Y13" i="2"/>
  <c r="Q11" i="2"/>
  <c r="V11" i="2"/>
  <c r="X12" i="11"/>
  <c r="X17" i="11"/>
  <c r="W17" i="11"/>
  <c r="Y17" i="11"/>
  <c r="Q17" i="5"/>
  <c r="V17" i="5"/>
  <c r="Q35" i="5"/>
  <c r="V35" i="5"/>
  <c r="Q39" i="5"/>
  <c r="V39" i="5"/>
  <c r="Q24" i="2"/>
  <c r="V24" i="2"/>
  <c r="Q23" i="2"/>
  <c r="V23" i="2"/>
  <c r="Q28" i="2"/>
  <c r="V28" i="2"/>
  <c r="Q15" i="7"/>
  <c r="V15" i="7"/>
  <c r="Q21" i="7"/>
  <c r="V21" i="7"/>
  <c r="Q11" i="9"/>
  <c r="V11" i="9"/>
  <c r="Q16" i="9"/>
  <c r="V16" i="9"/>
  <c r="W15" i="11"/>
  <c r="Y15" i="11"/>
  <c r="X15" i="11"/>
  <c r="W27" i="11"/>
  <c r="Y27" i="11"/>
  <c r="X27" i="11"/>
  <c r="Q19" i="5"/>
  <c r="V19" i="5"/>
  <c r="Q27" i="5"/>
  <c r="V27" i="5"/>
  <c r="Q24" i="7"/>
  <c r="V24" i="7"/>
  <c r="Q27" i="7"/>
  <c r="V27" i="7"/>
  <c r="Q9" i="9"/>
  <c r="V9" i="9"/>
  <c r="X24" i="11"/>
  <c r="W24" i="11"/>
  <c r="Y24" i="11"/>
  <c r="W25" i="11"/>
  <c r="Y25" i="11"/>
  <c r="W35" i="2"/>
  <c r="Y35" i="2"/>
  <c r="X8" i="9"/>
  <c r="W8" i="9"/>
  <c r="Y8" i="9"/>
  <c r="W23" i="11"/>
  <c r="Y23" i="11"/>
  <c r="W14" i="11"/>
  <c r="Y14" i="11"/>
  <c r="V10" i="11"/>
  <c r="X10" i="11"/>
  <c r="W32" i="5"/>
  <c r="Y32" i="5"/>
  <c r="X32" i="5"/>
  <c r="V18" i="11"/>
  <c r="W18" i="11"/>
  <c r="Y18" i="11"/>
  <c r="X22" i="9"/>
  <c r="W22" i="9"/>
  <c r="Y22" i="9"/>
  <c r="W15" i="9"/>
  <c r="Y15" i="9"/>
  <c r="X15" i="9"/>
  <c r="W16" i="11"/>
  <c r="Y16" i="11"/>
  <c r="V19" i="11"/>
  <c r="X19" i="11"/>
  <c r="X14" i="7"/>
  <c r="W14" i="7"/>
  <c r="Y14" i="7"/>
  <c r="X9" i="2"/>
  <c r="W9" i="2"/>
  <c r="Y9" i="2"/>
  <c r="X10" i="2"/>
  <c r="W10" i="2"/>
  <c r="Y10" i="2"/>
  <c r="V13" i="11"/>
  <c r="X13" i="11"/>
  <c r="V20" i="11"/>
  <c r="W20" i="11"/>
  <c r="Y20" i="11"/>
  <c r="V26" i="11"/>
  <c r="X26" i="11"/>
  <c r="X20" i="9"/>
  <c r="W20" i="9"/>
  <c r="Y20" i="9"/>
  <c r="W22" i="2"/>
  <c r="Y22" i="2"/>
  <c r="X22" i="2"/>
  <c r="W10" i="9"/>
  <c r="Y10" i="9"/>
  <c r="X10" i="9"/>
  <c r="W18" i="5"/>
  <c r="Y18" i="5"/>
  <c r="X18" i="5"/>
  <c r="W26" i="5"/>
  <c r="Y26" i="5"/>
  <c r="X26" i="5"/>
  <c r="W22" i="7"/>
  <c r="Y22" i="7"/>
  <c r="X22" i="7"/>
  <c r="V11" i="11"/>
  <c r="W11" i="11"/>
  <c r="Y11" i="11"/>
  <c r="X21" i="9"/>
  <c r="W21" i="9"/>
  <c r="Y21" i="9"/>
  <c r="X18" i="9"/>
  <c r="W18" i="9"/>
  <c r="Y18" i="9"/>
  <c r="X16" i="7"/>
  <c r="W16" i="7"/>
  <c r="Y16" i="7"/>
  <c r="W9" i="11"/>
  <c r="Y9" i="11"/>
  <c r="V21" i="11"/>
  <c r="X21" i="11"/>
  <c r="V28" i="11"/>
  <c r="X28" i="11"/>
  <c r="W26" i="9"/>
  <c r="Y26" i="9"/>
  <c r="X26" i="9"/>
  <c r="X20" i="7"/>
  <c r="W20" i="7"/>
  <c r="Y20" i="7"/>
  <c r="W38" i="5"/>
  <c r="Y38" i="5"/>
  <c r="X38" i="5"/>
  <c r="W23" i="7"/>
  <c r="Y23" i="7"/>
  <c r="X23" i="7"/>
  <c r="X25" i="9"/>
  <c r="W25" i="9"/>
  <c r="Y25" i="9"/>
  <c r="W22" i="11"/>
  <c r="Y22" i="11"/>
  <c r="W26" i="11"/>
  <c r="Y26" i="11"/>
  <c r="X9" i="11"/>
  <c r="X8" i="11"/>
  <c r="X16" i="9"/>
  <c r="W16" i="9"/>
  <c r="Y16" i="9"/>
  <c r="W35" i="5"/>
  <c r="Y35" i="5"/>
  <c r="X35" i="5"/>
  <c r="W36" i="2"/>
  <c r="Y36" i="2"/>
  <c r="X36" i="2"/>
  <c r="X24" i="7"/>
  <c r="W24" i="7"/>
  <c r="Y24" i="7"/>
  <c r="X23" i="2"/>
  <c r="W23" i="2"/>
  <c r="Y23" i="2"/>
  <c r="X21" i="7"/>
  <c r="W21" i="7"/>
  <c r="Y21" i="7"/>
  <c r="W27" i="7"/>
  <c r="Y27" i="7"/>
  <c r="X27" i="7"/>
  <c r="W28" i="2"/>
  <c r="Y28" i="2"/>
  <c r="X28" i="2"/>
  <c r="X11" i="2"/>
  <c r="W11" i="2"/>
  <c r="Y11" i="2"/>
  <c r="X11" i="9"/>
  <c r="W11" i="9"/>
  <c r="Y11" i="9"/>
  <c r="X17" i="5"/>
  <c r="W17" i="5"/>
  <c r="Y17" i="5"/>
  <c r="X27" i="5"/>
  <c r="W27" i="5"/>
  <c r="Y27" i="5"/>
  <c r="W24" i="2"/>
  <c r="Y24" i="2"/>
  <c r="X24" i="2"/>
  <c r="X32" i="2"/>
  <c r="W32" i="2"/>
  <c r="Y32" i="2"/>
  <c r="W9" i="9"/>
  <c r="Y9" i="9"/>
  <c r="X9" i="9"/>
  <c r="X19" i="5"/>
  <c r="W19" i="5"/>
  <c r="Y19" i="5"/>
  <c r="X15" i="7"/>
  <c r="W15" i="7"/>
  <c r="Y15" i="7"/>
  <c r="X39" i="5"/>
  <c r="W39" i="5"/>
  <c r="Y39" i="5"/>
  <c r="W34" i="2"/>
  <c r="Y34" i="2"/>
  <c r="X34" i="2"/>
  <c r="X31" i="2"/>
  <c r="W31" i="2"/>
  <c r="Y31" i="2"/>
  <c r="W19" i="11"/>
  <c r="Y19" i="11"/>
  <c r="W10" i="11"/>
  <c r="Y10" i="11"/>
  <c r="W13" i="11"/>
  <c r="Y13" i="11"/>
  <c r="W21" i="11"/>
  <c r="Y21" i="11"/>
  <c r="X20" i="11"/>
  <c r="X18" i="11"/>
  <c r="X11" i="11"/>
  <c r="W28" i="11"/>
  <c r="Y28" i="11"/>
  <c r="AB8" i="33" l="1"/>
  <c r="AB13" i="33"/>
  <c r="AC16" i="33"/>
  <c r="AE16" i="33" s="1"/>
  <c r="AD8" i="33"/>
  <c r="AC8" i="33"/>
  <c r="AE8" i="33" s="1"/>
  <c r="U32" i="33"/>
  <c r="U30" i="33"/>
  <c r="AB15" i="33"/>
  <c r="AC15" i="33" s="1"/>
  <c r="AE15" i="33" s="1"/>
  <c r="AB21" i="33"/>
  <c r="AD21" i="33" s="1"/>
  <c r="U11" i="33"/>
  <c r="AC18" i="33"/>
  <c r="AE18" i="33" s="1"/>
  <c r="AD29" i="33"/>
  <c r="AB25" i="33"/>
  <c r="AD25" i="33" s="1"/>
  <c r="U12" i="33"/>
  <c r="U14" i="33"/>
  <c r="AD12" i="33"/>
  <c r="AC12" i="33"/>
  <c r="AE12" i="33" s="1"/>
  <c r="U9" i="33"/>
  <c r="AB9" i="33"/>
  <c r="AB31" i="33"/>
  <c r="U20" i="33"/>
  <c r="AB20" i="33"/>
  <c r="U34" i="33"/>
  <c r="AB34" i="33"/>
  <c r="AC24" i="33"/>
  <c r="AE24" i="33" s="1"/>
  <c r="AD30" i="33"/>
  <c r="AC30" i="33"/>
  <c r="AE30" i="33" s="1"/>
  <c r="AD32" i="33"/>
  <c r="AC32" i="33"/>
  <c r="AE32" i="33" s="1"/>
  <c r="AD11" i="33"/>
  <c r="AC11" i="33"/>
  <c r="AE11" i="33" s="1"/>
  <c r="U17" i="33"/>
  <c r="AB17" i="33"/>
  <c r="U28" i="33"/>
  <c r="AB28" i="33"/>
  <c r="AD13" i="33"/>
  <c r="AC13" i="33"/>
  <c r="AE13" i="33" s="1"/>
  <c r="AD14" i="33"/>
  <c r="AC14" i="33"/>
  <c r="AE14" i="33" s="1"/>
  <c r="U33" i="33"/>
  <c r="AB33" i="33"/>
  <c r="AD10" i="33"/>
  <c r="AC10" i="33"/>
  <c r="AE10" i="33" s="1"/>
  <c r="AD34" i="31"/>
  <c r="AC34" i="31"/>
  <c r="AE34" i="31" s="1"/>
  <c r="U34" i="31"/>
  <c r="AB12" i="31"/>
  <c r="AD12" i="31" s="1"/>
  <c r="AB17" i="31"/>
  <c r="AC17" i="31" s="1"/>
  <c r="AE17" i="31" s="1"/>
  <c r="AC21" i="31"/>
  <c r="AE21" i="31" s="1"/>
  <c r="AB18" i="31"/>
  <c r="AC18" i="31" s="1"/>
  <c r="AE18" i="31" s="1"/>
  <c r="AB19" i="31"/>
  <c r="U32" i="31"/>
  <c r="AB32" i="31"/>
  <c r="AC13" i="31"/>
  <c r="AE13" i="31" s="1"/>
  <c r="U16" i="31"/>
  <c r="AB16" i="31"/>
  <c r="U9" i="31"/>
  <c r="AB9" i="31"/>
  <c r="AD17" i="31"/>
  <c r="AD28" i="31"/>
  <c r="AC28" i="31"/>
  <c r="AE28" i="31" s="1"/>
  <c r="AD20" i="31"/>
  <c r="AC20" i="31"/>
  <c r="AE20" i="31" s="1"/>
  <c r="AD19" i="31"/>
  <c r="AC19" i="31"/>
  <c r="AE19" i="31" s="1"/>
  <c r="U25" i="31"/>
  <c r="AB25" i="31"/>
  <c r="AD8" i="31"/>
  <c r="AC8" i="31"/>
  <c r="AE8" i="31" s="1"/>
  <c r="AD27" i="31"/>
  <c r="AC27" i="31"/>
  <c r="AE27" i="31" s="1"/>
  <c r="AD35" i="31"/>
  <c r="AC35" i="31"/>
  <c r="AE35" i="31" s="1"/>
  <c r="AD36" i="31"/>
  <c r="AC36" i="31"/>
  <c r="AE36" i="31" s="1"/>
  <c r="AD15" i="31"/>
  <c r="AC15" i="31"/>
  <c r="AE15" i="31" s="1"/>
  <c r="AD11" i="31"/>
  <c r="AC11" i="31"/>
  <c r="AE11" i="31" s="1"/>
  <c r="AD38" i="31"/>
  <c r="AC38" i="31"/>
  <c r="AE38" i="31" s="1"/>
  <c r="AD33" i="31"/>
  <c r="AC33" i="31"/>
  <c r="AE33" i="31" s="1"/>
  <c r="AC12" i="31"/>
  <c r="AE12" i="31" s="1"/>
  <c r="AB16" i="29"/>
  <c r="AB9" i="29"/>
  <c r="AC20" i="29"/>
  <c r="AE20" i="29" s="1"/>
  <c r="AD19" i="29"/>
  <c r="AC19" i="29"/>
  <c r="AE19" i="29" s="1"/>
  <c r="AD18" i="29"/>
  <c r="AC18" i="29"/>
  <c r="AE18" i="29" s="1"/>
  <c r="U33" i="29"/>
  <c r="AB33" i="29"/>
  <c r="U21" i="29"/>
  <c r="AB37" i="29"/>
  <c r="AB32" i="29"/>
  <c r="AD32" i="29" s="1"/>
  <c r="AD26" i="29"/>
  <c r="AD34" i="29"/>
  <c r="AC34" i="29"/>
  <c r="AE34" i="29" s="1"/>
  <c r="U34" i="29"/>
  <c r="AD35" i="29"/>
  <c r="AC35" i="29"/>
  <c r="AE35" i="29" s="1"/>
  <c r="AB31" i="29"/>
  <c r="AD31" i="29" s="1"/>
  <c r="AC36" i="29"/>
  <c r="AE36" i="29" s="1"/>
  <c r="U13" i="29"/>
  <c r="AB10" i="29"/>
  <c r="AB12" i="29"/>
  <c r="U12" i="29"/>
  <c r="AC13" i="29"/>
  <c r="AE13" i="29" s="1"/>
  <c r="AB27" i="29"/>
  <c r="U27" i="29"/>
  <c r="AD16" i="29"/>
  <c r="AC16" i="29"/>
  <c r="AE16" i="29" s="1"/>
  <c r="AD41" i="29"/>
  <c r="AC41" i="29"/>
  <c r="AE41" i="29" s="1"/>
  <c r="AD43" i="29"/>
  <c r="AC43" i="29"/>
  <c r="AE43" i="29" s="1"/>
  <c r="AD21" i="29"/>
  <c r="AC21" i="29"/>
  <c r="AE21" i="29" s="1"/>
  <c r="AD38" i="29"/>
  <c r="AC38" i="29"/>
  <c r="AE38" i="29" s="1"/>
  <c r="AD17" i="29"/>
  <c r="AC17" i="29"/>
  <c r="AE17" i="29" s="1"/>
  <c r="U9" i="27"/>
  <c r="U26" i="27"/>
  <c r="AB26" i="27"/>
  <c r="AD14" i="27"/>
  <c r="AC14" i="27"/>
  <c r="AE14" i="27" s="1"/>
  <c r="U25" i="27"/>
  <c r="U14" i="27"/>
  <c r="AC35" i="27"/>
  <c r="AE35" i="27" s="1"/>
  <c r="AC34" i="27"/>
  <c r="AE34" i="27" s="1"/>
  <c r="AB19" i="27"/>
  <c r="U24" i="27"/>
  <c r="AB13" i="27"/>
  <c r="AB31" i="27"/>
  <c r="AD31" i="27" s="1"/>
  <c r="AD9" i="27"/>
  <c r="U27" i="27"/>
  <c r="AB27" i="27"/>
  <c r="AC12" i="27"/>
  <c r="AE12" i="27" s="1"/>
  <c r="AD30" i="27"/>
  <c r="AC30" i="27"/>
  <c r="AE30" i="27" s="1"/>
  <c r="AD25" i="27"/>
  <c r="AC25" i="27"/>
  <c r="AE25" i="27" s="1"/>
  <c r="AD41" i="27"/>
  <c r="AC41" i="27"/>
  <c r="AE41" i="27" s="1"/>
  <c r="AD17" i="27"/>
  <c r="AC17" i="27"/>
  <c r="AE17" i="27" s="1"/>
  <c r="AD29" i="27"/>
  <c r="AC29" i="27"/>
  <c r="AE29" i="27" s="1"/>
  <c r="AD39" i="27"/>
  <c r="AC39" i="27"/>
  <c r="AE39" i="27" s="1"/>
  <c r="AD23" i="27"/>
  <c r="AC23" i="27"/>
  <c r="AE23" i="27" s="1"/>
  <c r="AD38" i="27"/>
  <c r="AC38" i="27"/>
  <c r="AE38" i="27" s="1"/>
  <c r="AD19" i="27"/>
  <c r="AC19" i="27"/>
  <c r="AE19" i="27" s="1"/>
  <c r="AD24" i="27"/>
  <c r="AC24" i="27"/>
  <c r="AE24" i="27" s="1"/>
  <c r="AD26" i="27"/>
  <c r="AC26" i="27"/>
  <c r="AE26" i="27" s="1"/>
  <c r="AD18" i="27"/>
  <c r="AC18" i="27"/>
  <c r="AE18" i="27" s="1"/>
  <c r="AB11" i="25"/>
  <c r="AC11" i="25" s="1"/>
  <c r="AE11" i="25" s="1"/>
  <c r="U23" i="25"/>
  <c r="AD26" i="25"/>
  <c r="AC26" i="25"/>
  <c r="AE26" i="25" s="1"/>
  <c r="AB8" i="25"/>
  <c r="AD8" i="25" s="1"/>
  <c r="AD23" i="25"/>
  <c r="AC23" i="25"/>
  <c r="AE23" i="25" s="1"/>
  <c r="U36" i="25"/>
  <c r="AB14" i="25"/>
  <c r="AD14" i="25" s="1"/>
  <c r="U18" i="25"/>
  <c r="AD11" i="25"/>
  <c r="U10" i="25"/>
  <c r="AB29" i="25"/>
  <c r="AD29" i="25" s="1"/>
  <c r="AB34" i="25"/>
  <c r="AD34" i="25" s="1"/>
  <c r="U19" i="25"/>
  <c r="AB16" i="25"/>
  <c r="AD16" i="25" s="1"/>
  <c r="AB9" i="25"/>
  <c r="AC9" i="25" s="1"/>
  <c r="AE9" i="25" s="1"/>
  <c r="U32" i="25"/>
  <c r="AB17" i="25"/>
  <c r="AD17" i="25" s="1"/>
  <c r="AB12" i="25"/>
  <c r="AD20" i="25"/>
  <c r="AD10" i="25"/>
  <c r="AC10" i="25"/>
  <c r="AE10" i="25" s="1"/>
  <c r="AC32" i="25"/>
  <c r="AE32" i="25" s="1"/>
  <c r="AC33" i="25"/>
  <c r="AE33" i="25" s="1"/>
  <c r="AB24" i="25"/>
  <c r="AC24" i="25" s="1"/>
  <c r="AE24" i="25" s="1"/>
  <c r="AD38" i="25"/>
  <c r="AB25" i="25"/>
  <c r="U25" i="25"/>
  <c r="AD18" i="25"/>
  <c r="AC18" i="25"/>
  <c r="AE18" i="25" s="1"/>
  <c r="AD27" i="25"/>
  <c r="AC27" i="25"/>
  <c r="AE27" i="25" s="1"/>
  <c r="AD36" i="25"/>
  <c r="AC36" i="25"/>
  <c r="AE36" i="25" s="1"/>
  <c r="AD19" i="25"/>
  <c r="AC19" i="25"/>
  <c r="AE19" i="25" s="1"/>
  <c r="S27" i="23"/>
  <c r="T27" i="23" s="1"/>
  <c r="S12" i="23"/>
  <c r="T12" i="23" s="1"/>
  <c r="S13" i="23"/>
  <c r="T13" i="23" s="1"/>
  <c r="S16" i="23"/>
  <c r="T16" i="23" s="1"/>
  <c r="AB16" i="23" s="1"/>
  <c r="S11" i="23"/>
  <c r="T11" i="23" s="1"/>
  <c r="S8" i="23"/>
  <c r="T8" i="23" s="1"/>
  <c r="AB8" i="23" s="1"/>
  <c r="S14" i="23"/>
  <c r="T14" i="23" s="1"/>
  <c r="U14" i="23" s="1"/>
  <c r="S9" i="23"/>
  <c r="T9" i="23" s="1"/>
  <c r="U9" i="23" s="1"/>
  <c r="S15" i="23"/>
  <c r="T15" i="23" s="1"/>
  <c r="U15" i="23" s="1"/>
  <c r="S10" i="23"/>
  <c r="T10" i="23" s="1"/>
  <c r="U10" i="23" s="1"/>
  <c r="S17" i="23"/>
  <c r="T17" i="23" s="1"/>
  <c r="U17" i="23" s="1"/>
  <c r="U31" i="23"/>
  <c r="AB31" i="23"/>
  <c r="AD31" i="23" s="1"/>
  <c r="AB32" i="23"/>
  <c r="AC32" i="23" s="1"/>
  <c r="AE32" i="23" s="1"/>
  <c r="S23" i="23"/>
  <c r="T23" i="23" s="1"/>
  <c r="U29" i="23"/>
  <c r="AB29" i="23"/>
  <c r="AB9" i="23"/>
  <c r="AB14" i="23"/>
  <c r="U16" i="23"/>
  <c r="U27" i="23"/>
  <c r="AB27" i="23"/>
  <c r="U13" i="23"/>
  <c r="AB13" i="23"/>
  <c r="U11" i="23"/>
  <c r="AB11" i="23"/>
  <c r="U12" i="23"/>
  <c r="AB12" i="23"/>
  <c r="U19" i="23"/>
  <c r="AB19" i="23"/>
  <c r="S30" i="23"/>
  <c r="T30" i="23" s="1"/>
  <c r="AD26" i="23"/>
  <c r="AC26" i="23"/>
  <c r="AE26" i="23" s="1"/>
  <c r="U28" i="23"/>
  <c r="AB28" i="23"/>
  <c r="AD24" i="23"/>
  <c r="AC24" i="23"/>
  <c r="AE24" i="23" s="1"/>
  <c r="AD21" i="23"/>
  <c r="AC21" i="23"/>
  <c r="AE21" i="23" s="1"/>
  <c r="AD18" i="23"/>
  <c r="AC18" i="23"/>
  <c r="AE18" i="23" s="1"/>
  <c r="AD25" i="23"/>
  <c r="AC25" i="23"/>
  <c r="AE25" i="23" s="1"/>
  <c r="AD22" i="23"/>
  <c r="AC22" i="23"/>
  <c r="AE22" i="23" s="1"/>
  <c r="AD20" i="23"/>
  <c r="AC20" i="23"/>
  <c r="AE20" i="23" s="1"/>
  <c r="U15" i="20"/>
  <c r="AB15" i="20"/>
  <c r="S11" i="20"/>
  <c r="T11" i="20" s="1"/>
  <c r="S21" i="20"/>
  <c r="T21" i="20" s="1"/>
  <c r="S30" i="20"/>
  <c r="T30" i="20" s="1"/>
  <c r="AD14" i="20"/>
  <c r="AC14" i="20"/>
  <c r="AE14" i="20" s="1"/>
  <c r="S17" i="20"/>
  <c r="T17" i="20" s="1"/>
  <c r="U17" i="20" s="1"/>
  <c r="S16" i="20"/>
  <c r="T16" i="20" s="1"/>
  <c r="U16" i="20" s="1"/>
  <c r="S23" i="20"/>
  <c r="T23" i="20" s="1"/>
  <c r="U23" i="20" s="1"/>
  <c r="S18" i="20"/>
  <c r="T18" i="20" s="1"/>
  <c r="U18" i="20" s="1"/>
  <c r="R9" i="20"/>
  <c r="N9" i="20"/>
  <c r="M9" i="20"/>
  <c r="Q9" i="20"/>
  <c r="P9" i="20"/>
  <c r="O9" i="20"/>
  <c r="R26" i="20"/>
  <c r="M26" i="20"/>
  <c r="S25" i="20"/>
  <c r="T25" i="20" s="1"/>
  <c r="O29" i="20"/>
  <c r="R29" i="20"/>
  <c r="N29" i="20"/>
  <c r="M29" i="20"/>
  <c r="Q19" i="20"/>
  <c r="M19" i="20"/>
  <c r="R19" i="20"/>
  <c r="P19" i="20"/>
  <c r="O19" i="20"/>
  <c r="N19" i="20"/>
  <c r="P8" i="20"/>
  <c r="O8" i="20"/>
  <c r="Q8" i="20"/>
  <c r="R8" i="20"/>
  <c r="N8" i="20"/>
  <c r="M8" i="20"/>
  <c r="R28" i="20"/>
  <c r="M28" i="20"/>
  <c r="M20" i="20"/>
  <c r="S20" i="20" s="1"/>
  <c r="T20" i="20" s="1"/>
  <c r="P12" i="20"/>
  <c r="O12" i="20"/>
  <c r="R12" i="20"/>
  <c r="N12" i="20"/>
  <c r="Q12" i="20"/>
  <c r="M12" i="20"/>
  <c r="P13" i="20"/>
  <c r="Q13" i="20"/>
  <c r="O13" i="20"/>
  <c r="R13" i="20"/>
  <c r="N13" i="20"/>
  <c r="M13" i="20"/>
  <c r="S24" i="20"/>
  <c r="T24" i="20" s="1"/>
  <c r="O27" i="20"/>
  <c r="R27" i="20"/>
  <c r="N27" i="20"/>
  <c r="M27" i="20"/>
  <c r="P10" i="20"/>
  <c r="O10" i="20"/>
  <c r="Q10" i="20"/>
  <c r="R10" i="20"/>
  <c r="N10" i="20"/>
  <c r="M10" i="20"/>
  <c r="U21" i="20"/>
  <c r="AB21" i="20"/>
  <c r="U30" i="20"/>
  <c r="AB30" i="20"/>
  <c r="U11" i="20"/>
  <c r="AB11" i="20"/>
  <c r="AB31" i="20"/>
  <c r="AD31" i="20" s="1"/>
  <c r="AB32" i="20"/>
  <c r="S22" i="20"/>
  <c r="T22" i="20" s="1"/>
  <c r="S20" i="19"/>
  <c r="T20" i="19" s="1"/>
  <c r="U20" i="19" s="1"/>
  <c r="S23" i="19"/>
  <c r="T23" i="19" s="1"/>
  <c r="U23" i="19" s="1"/>
  <c r="AB30" i="19"/>
  <c r="AD30" i="19" s="1"/>
  <c r="M24" i="19"/>
  <c r="S24" i="19" s="1"/>
  <c r="T24" i="19" s="1"/>
  <c r="U24" i="19" s="1"/>
  <c r="AB19" i="19"/>
  <c r="AD19" i="19" s="1"/>
  <c r="R29" i="19"/>
  <c r="S29" i="19" s="1"/>
  <c r="T29" i="19" s="1"/>
  <c r="O26" i="19"/>
  <c r="R26" i="19"/>
  <c r="N26" i="19"/>
  <c r="M26" i="19"/>
  <c r="R12" i="19"/>
  <c r="N12" i="19"/>
  <c r="Q12" i="19"/>
  <c r="M12" i="19"/>
  <c r="P12" i="19"/>
  <c r="O12" i="19"/>
  <c r="R10" i="19"/>
  <c r="N10" i="19"/>
  <c r="Q10" i="19"/>
  <c r="M10" i="19"/>
  <c r="P10" i="19"/>
  <c r="O10" i="19"/>
  <c r="O18" i="19"/>
  <c r="R18" i="19"/>
  <c r="N18" i="19"/>
  <c r="Q18" i="19"/>
  <c r="M18" i="19"/>
  <c r="P18" i="19"/>
  <c r="M11" i="19"/>
  <c r="O11" i="19"/>
  <c r="R11" i="19"/>
  <c r="N11" i="19"/>
  <c r="O28" i="19"/>
  <c r="R28" i="19"/>
  <c r="N28" i="19"/>
  <c r="M28" i="19"/>
  <c r="R15" i="19"/>
  <c r="N15" i="19"/>
  <c r="M15" i="19"/>
  <c r="P9" i="19"/>
  <c r="Q9" i="19"/>
  <c r="O9" i="19"/>
  <c r="R9" i="19"/>
  <c r="N9" i="19"/>
  <c r="M9" i="19"/>
  <c r="P13" i="19"/>
  <c r="O13" i="19"/>
  <c r="M13" i="19"/>
  <c r="R13" i="19"/>
  <c r="N13" i="19"/>
  <c r="Q13" i="19"/>
  <c r="R27" i="19"/>
  <c r="N27" i="19"/>
  <c r="M27" i="19"/>
  <c r="O27" i="19"/>
  <c r="R25" i="19"/>
  <c r="M25" i="19"/>
  <c r="M16" i="19"/>
  <c r="O16" i="19"/>
  <c r="N16" i="19"/>
  <c r="R16" i="19"/>
  <c r="R8" i="19"/>
  <c r="N8" i="19"/>
  <c r="Q8" i="19"/>
  <c r="M8" i="19"/>
  <c r="O8" i="19"/>
  <c r="P8" i="19"/>
  <c r="AC30" i="19"/>
  <c r="AE30" i="19" s="1"/>
  <c r="AB31" i="19"/>
  <c r="AB23" i="19"/>
  <c r="S22" i="19"/>
  <c r="T22" i="19" s="1"/>
  <c r="AB20" i="19"/>
  <c r="AD20" i="19" s="1"/>
  <c r="AB14" i="19"/>
  <c r="AB24" i="19"/>
  <c r="S21" i="19"/>
  <c r="T21" i="19" s="1"/>
  <c r="AB17" i="19"/>
  <c r="AC21" i="33" l="1"/>
  <c r="AE21" i="33" s="1"/>
  <c r="AD15" i="33"/>
  <c r="AC25" i="33"/>
  <c r="AE25" i="33" s="1"/>
  <c r="AC20" i="33"/>
  <c r="AE20" i="33" s="1"/>
  <c r="AD20" i="33"/>
  <c r="AD31" i="33"/>
  <c r="AC31" i="33"/>
  <c r="AE31" i="33" s="1"/>
  <c r="AC9" i="33"/>
  <c r="AE9" i="33" s="1"/>
  <c r="AD9" i="33"/>
  <c r="AD34" i="33"/>
  <c r="AC34" i="33"/>
  <c r="AE34" i="33" s="1"/>
  <c r="AD17" i="33"/>
  <c r="AC17" i="33"/>
  <c r="AE17" i="33" s="1"/>
  <c r="AD28" i="33"/>
  <c r="AC28" i="33"/>
  <c r="AE28" i="33" s="1"/>
  <c r="AD33" i="33"/>
  <c r="AC33" i="33"/>
  <c r="AE33" i="33" s="1"/>
  <c r="AD18" i="31"/>
  <c r="AD9" i="31"/>
  <c r="AC9" i="31"/>
  <c r="AE9" i="31" s="1"/>
  <c r="AD16" i="31"/>
  <c r="AC16" i="31"/>
  <c r="AE16" i="31" s="1"/>
  <c r="AD32" i="31"/>
  <c r="AC32" i="31"/>
  <c r="AE32" i="31" s="1"/>
  <c r="AD25" i="31"/>
  <c r="AC25" i="31"/>
  <c r="AE25" i="31" s="1"/>
  <c r="AD9" i="29"/>
  <c r="AC9" i="29"/>
  <c r="AE9" i="29" s="1"/>
  <c r="AD33" i="29"/>
  <c r="AC33" i="29"/>
  <c r="AE33" i="29" s="1"/>
  <c r="AC32" i="29"/>
  <c r="AE32" i="29" s="1"/>
  <c r="AD37" i="29"/>
  <c r="AC37" i="29"/>
  <c r="AE37" i="29" s="1"/>
  <c r="AC31" i="29"/>
  <c r="AE31" i="29" s="1"/>
  <c r="AD12" i="29"/>
  <c r="AC12" i="29"/>
  <c r="AE12" i="29" s="1"/>
  <c r="AD10" i="29"/>
  <c r="AC10" i="29"/>
  <c r="AE10" i="29" s="1"/>
  <c r="AD27" i="29"/>
  <c r="AC27" i="29"/>
  <c r="AE27" i="29" s="1"/>
  <c r="AC31" i="27"/>
  <c r="AE31" i="27" s="1"/>
  <c r="AD13" i="27"/>
  <c r="AC13" i="27"/>
  <c r="AE13" i="27" s="1"/>
  <c r="AD27" i="27"/>
  <c r="AC27" i="27"/>
  <c r="AE27" i="27" s="1"/>
  <c r="AC29" i="25"/>
  <c r="AE29" i="25" s="1"/>
  <c r="AC8" i="25"/>
  <c r="AE8" i="25" s="1"/>
  <c r="AC14" i="25"/>
  <c r="AE14" i="25" s="1"/>
  <c r="AC16" i="25"/>
  <c r="AE16" i="25" s="1"/>
  <c r="AD9" i="25"/>
  <c r="AC17" i="25"/>
  <c r="AE17" i="25" s="1"/>
  <c r="AC34" i="25"/>
  <c r="AE34" i="25" s="1"/>
  <c r="AD12" i="25"/>
  <c r="AC12" i="25"/>
  <c r="AE12" i="25" s="1"/>
  <c r="AD24" i="25"/>
  <c r="AD25" i="25"/>
  <c r="AC25" i="25"/>
  <c r="AE25" i="25" s="1"/>
  <c r="U8" i="23"/>
  <c r="AD32" i="23"/>
  <c r="AB10" i="23"/>
  <c r="AC31" i="23"/>
  <c r="AE31" i="23" s="1"/>
  <c r="AB17" i="23"/>
  <c r="AD17" i="23" s="1"/>
  <c r="AB15" i="23"/>
  <c r="AD15" i="23" s="1"/>
  <c r="U23" i="23"/>
  <c r="AB23" i="23"/>
  <c r="AD9" i="23"/>
  <c r="AC9" i="23"/>
  <c r="AE9" i="23" s="1"/>
  <c r="AD29" i="23"/>
  <c r="AC29" i="23"/>
  <c r="AE29" i="23" s="1"/>
  <c r="AD27" i="23"/>
  <c r="AC27" i="23"/>
  <c r="AE27" i="23" s="1"/>
  <c r="AD11" i="23"/>
  <c r="AC11" i="23"/>
  <c r="AE11" i="23" s="1"/>
  <c r="AD14" i="23"/>
  <c r="AC14" i="23"/>
  <c r="AE14" i="23" s="1"/>
  <c r="AD28" i="23"/>
  <c r="AC28" i="23"/>
  <c r="AE28" i="23" s="1"/>
  <c r="AD12" i="23"/>
  <c r="AC12" i="23"/>
  <c r="AE12" i="23" s="1"/>
  <c r="AD16" i="23"/>
  <c r="AC16" i="23"/>
  <c r="AE16" i="23" s="1"/>
  <c r="AD8" i="23"/>
  <c r="AC8" i="23"/>
  <c r="AE8" i="23" s="1"/>
  <c r="U30" i="23"/>
  <c r="AB30" i="23"/>
  <c r="AD19" i="23"/>
  <c r="AC19" i="23"/>
  <c r="AE19" i="23" s="1"/>
  <c r="AD13" i="23"/>
  <c r="AC13" i="23"/>
  <c r="AE13" i="23" s="1"/>
  <c r="AD10" i="23"/>
  <c r="AC10" i="23"/>
  <c r="AE10" i="23" s="1"/>
  <c r="AD15" i="20"/>
  <c r="AC15" i="20"/>
  <c r="AE15" i="20" s="1"/>
  <c r="AB23" i="20"/>
  <c r="AB16" i="20"/>
  <c r="AD16" i="20" s="1"/>
  <c r="AB17" i="20"/>
  <c r="AD17" i="20" s="1"/>
  <c r="AB18" i="20"/>
  <c r="S29" i="20"/>
  <c r="T29" i="20" s="1"/>
  <c r="AB29" i="20" s="1"/>
  <c r="S12" i="20"/>
  <c r="T12" i="20" s="1"/>
  <c r="AB12" i="20" s="1"/>
  <c r="S26" i="20"/>
  <c r="T26" i="20" s="1"/>
  <c r="U26" i="20" s="1"/>
  <c r="S19" i="20"/>
  <c r="T19" i="20" s="1"/>
  <c r="U19" i="20" s="1"/>
  <c r="S27" i="20"/>
  <c r="T27" i="20" s="1"/>
  <c r="U27" i="20" s="1"/>
  <c r="S13" i="20"/>
  <c r="T13" i="20" s="1"/>
  <c r="U13" i="20" s="1"/>
  <c r="S10" i="20"/>
  <c r="T10" i="20" s="1"/>
  <c r="U10" i="20" s="1"/>
  <c r="S9" i="20"/>
  <c r="T9" i="20" s="1"/>
  <c r="U9" i="20" s="1"/>
  <c r="S8" i="20"/>
  <c r="T8" i="20" s="1"/>
  <c r="U8" i="20" s="1"/>
  <c r="U20" i="20"/>
  <c r="AB20" i="20"/>
  <c r="AC20" i="20" s="1"/>
  <c r="AE20" i="20" s="1"/>
  <c r="U24" i="20"/>
  <c r="AB24" i="20"/>
  <c r="AC31" i="20"/>
  <c r="AE31" i="20" s="1"/>
  <c r="U25" i="20"/>
  <c r="AB25" i="20"/>
  <c r="AB13" i="20"/>
  <c r="U12" i="20"/>
  <c r="AD23" i="20"/>
  <c r="AC23" i="20"/>
  <c r="AE23" i="20" s="1"/>
  <c r="AD32" i="20"/>
  <c r="AC32" i="20"/>
  <c r="AE32" i="20" s="1"/>
  <c r="AD11" i="20"/>
  <c r="AC11" i="20"/>
  <c r="AE11" i="20" s="1"/>
  <c r="AD21" i="20"/>
  <c r="AC21" i="20"/>
  <c r="AE21" i="20" s="1"/>
  <c r="U22" i="20"/>
  <c r="AB22" i="20"/>
  <c r="S28" i="20"/>
  <c r="T28" i="20" s="1"/>
  <c r="AD30" i="20"/>
  <c r="AC30" i="20"/>
  <c r="AE30" i="20" s="1"/>
  <c r="S27" i="19"/>
  <c r="T27" i="19" s="1"/>
  <c r="U27" i="19" s="1"/>
  <c r="U29" i="19"/>
  <c r="AB29" i="19"/>
  <c r="AC29" i="19" s="1"/>
  <c r="AE29" i="19" s="1"/>
  <c r="S16" i="19"/>
  <c r="T16" i="19" s="1"/>
  <c r="U16" i="19" s="1"/>
  <c r="S28" i="19"/>
  <c r="T28" i="19" s="1"/>
  <c r="U28" i="19" s="1"/>
  <c r="S26" i="19"/>
  <c r="T26" i="19" s="1"/>
  <c r="AC19" i="19"/>
  <c r="AE19" i="19" s="1"/>
  <c r="S15" i="19"/>
  <c r="T15" i="19" s="1"/>
  <c r="AB15" i="19" s="1"/>
  <c r="S25" i="19"/>
  <c r="T25" i="19" s="1"/>
  <c r="AB25" i="19" s="1"/>
  <c r="S10" i="19"/>
  <c r="T10" i="19" s="1"/>
  <c r="S18" i="19"/>
  <c r="T18" i="19" s="1"/>
  <c r="U18" i="19" s="1"/>
  <c r="S13" i="19"/>
  <c r="T13" i="19" s="1"/>
  <c r="U13" i="19" s="1"/>
  <c r="S9" i="19"/>
  <c r="T9" i="19" s="1"/>
  <c r="U9" i="19" s="1"/>
  <c r="S8" i="19"/>
  <c r="T8" i="19" s="1"/>
  <c r="S11" i="19"/>
  <c r="T11" i="19" s="1"/>
  <c r="U11" i="19" s="1"/>
  <c r="S12" i="19"/>
  <c r="T12" i="19" s="1"/>
  <c r="U12" i="19" s="1"/>
  <c r="AB28" i="19"/>
  <c r="AB11" i="19"/>
  <c r="U15" i="19"/>
  <c r="U26" i="19"/>
  <c r="AB26" i="19"/>
  <c r="U10" i="19"/>
  <c r="AB10" i="19"/>
  <c r="AD17" i="19"/>
  <c r="AC17" i="19"/>
  <c r="AE17" i="19" s="1"/>
  <c r="AD24" i="19"/>
  <c r="AC24" i="19"/>
  <c r="AE24" i="19" s="1"/>
  <c r="AD14" i="19"/>
  <c r="AC14" i="19"/>
  <c r="AE14" i="19" s="1"/>
  <c r="AB16" i="19"/>
  <c r="U22" i="19"/>
  <c r="AB22" i="19"/>
  <c r="AD23" i="19"/>
  <c r="AC23" i="19"/>
  <c r="AE23" i="19" s="1"/>
  <c r="AD31" i="19"/>
  <c r="AC31" i="19"/>
  <c r="AE31" i="19" s="1"/>
  <c r="U21" i="19"/>
  <c r="AB21" i="19"/>
  <c r="U8" i="19"/>
  <c r="AB8" i="19"/>
  <c r="AC20" i="19"/>
  <c r="AE20" i="19" s="1"/>
  <c r="AC17" i="23" l="1"/>
  <c r="AE17" i="23" s="1"/>
  <c r="AC15" i="23"/>
  <c r="AE15" i="23" s="1"/>
  <c r="AD23" i="23"/>
  <c r="AC23" i="23"/>
  <c r="AE23" i="23" s="1"/>
  <c r="AD30" i="23"/>
  <c r="AC30" i="23"/>
  <c r="AE30" i="23" s="1"/>
  <c r="AC17" i="20"/>
  <c r="AE17" i="20" s="1"/>
  <c r="AC16" i="20"/>
  <c r="AE16" i="20" s="1"/>
  <c r="AB27" i="20"/>
  <c r="AD27" i="20" s="1"/>
  <c r="U29" i="20"/>
  <c r="AB19" i="20"/>
  <c r="AD19" i="20" s="1"/>
  <c r="AB9" i="20"/>
  <c r="AD9" i="20" s="1"/>
  <c r="AB10" i="20"/>
  <c r="AD10" i="20" s="1"/>
  <c r="AB26" i="20"/>
  <c r="AC26" i="20" s="1"/>
  <c r="AE26" i="20" s="1"/>
  <c r="AD18" i="20"/>
  <c r="AC18" i="20"/>
  <c r="AE18" i="20" s="1"/>
  <c r="AD20" i="20"/>
  <c r="AB8" i="20"/>
  <c r="AC8" i="20" s="1"/>
  <c r="AE8" i="20" s="1"/>
  <c r="AD24" i="20"/>
  <c r="AC24" i="20"/>
  <c r="AE24" i="20" s="1"/>
  <c r="AD25" i="20"/>
  <c r="AC25" i="20"/>
  <c r="AE25" i="20" s="1"/>
  <c r="U28" i="20"/>
  <c r="AB28" i="20"/>
  <c r="AD29" i="20"/>
  <c r="AC29" i="20"/>
  <c r="AE29" i="20" s="1"/>
  <c r="AD22" i="20"/>
  <c r="AC22" i="20"/>
  <c r="AE22" i="20" s="1"/>
  <c r="AD12" i="20"/>
  <c r="AC12" i="20"/>
  <c r="AE12" i="20" s="1"/>
  <c r="AC27" i="20"/>
  <c r="AE27" i="20" s="1"/>
  <c r="AD13" i="20"/>
  <c r="AC13" i="20"/>
  <c r="AE13" i="20" s="1"/>
  <c r="AD29" i="19"/>
  <c r="AB27" i="19"/>
  <c r="U25" i="19"/>
  <c r="AB18" i="19"/>
  <c r="AD18" i="19" s="1"/>
  <c r="AB13" i="19"/>
  <c r="AD25" i="19"/>
  <c r="AC25" i="19"/>
  <c r="AE25" i="19" s="1"/>
  <c r="AB12" i="19"/>
  <c r="AD12" i="19" s="1"/>
  <c r="AB9" i="19"/>
  <c r="AD9" i="19" s="1"/>
  <c r="AD10" i="19"/>
  <c r="AC10" i="19"/>
  <c r="AE10" i="19" s="1"/>
  <c r="AD26" i="19"/>
  <c r="AC26" i="19"/>
  <c r="AE26" i="19" s="1"/>
  <c r="AD15" i="19"/>
  <c r="AC15" i="19"/>
  <c r="AE15" i="19" s="1"/>
  <c r="AC9" i="19"/>
  <c r="AE9" i="19" s="1"/>
  <c r="AD8" i="19"/>
  <c r="AC8" i="19"/>
  <c r="AE8" i="19" s="1"/>
  <c r="AD16" i="19"/>
  <c r="AC16" i="19"/>
  <c r="AE16" i="19" s="1"/>
  <c r="AD13" i="19"/>
  <c r="AC13" i="19"/>
  <c r="AE13" i="19" s="1"/>
  <c r="AC12" i="19"/>
  <c r="AE12" i="19" s="1"/>
  <c r="AD21" i="19"/>
  <c r="AC21" i="19"/>
  <c r="AE21" i="19" s="1"/>
  <c r="AD22" i="19"/>
  <c r="AC22" i="19"/>
  <c r="AE22" i="19" s="1"/>
  <c r="AD27" i="19"/>
  <c r="AC27" i="19"/>
  <c r="AE27" i="19" s="1"/>
  <c r="AD11" i="19"/>
  <c r="AC11" i="19"/>
  <c r="AE11" i="19" s="1"/>
  <c r="AD28" i="19"/>
  <c r="AC28" i="19"/>
  <c r="AE28" i="19" s="1"/>
  <c r="AD26" i="20" l="1"/>
  <c r="AD8" i="20"/>
  <c r="AC10" i="20"/>
  <c r="AE10" i="20" s="1"/>
  <c r="AC19" i="20"/>
  <c r="AE19" i="20" s="1"/>
  <c r="AC9" i="20"/>
  <c r="AE9" i="20" s="1"/>
  <c r="AD28" i="20"/>
  <c r="AC28" i="20"/>
  <c r="AE28" i="20" s="1"/>
  <c r="AC18" i="19"/>
  <c r="AE1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88519D69-963A-554E-8075-14D2E11B6EC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8570160A-634D-F943-9533-90123BEA1A1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B1AF014D-5052-0143-A6CC-F13F10B663F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180B48D-22E4-F547-A70B-0D561BACF63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C15B7177-0705-0945-91DC-DB652039D6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0ABEA0C-2E75-2B4C-B09C-FEF826900FA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F302073-52E8-D64D-99B5-6BC2393D1A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6C119FBB-8D29-E34A-82E1-6A877AEDE2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8189C481-6BE8-BA42-8CD3-3742F6C9D8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D307A2C6-6739-CB4F-8AA3-3B2505640E8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<sst xmlns="http://schemas.openxmlformats.org/spreadsheetml/2006/main" count="5905" uniqueCount="511">
  <si>
    <t>2nd shoulder rate (c/MJ)</t>
    <phoneticPr fontId="3" type="noConversion"/>
  </si>
  <si>
    <t>3rd shoulder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</si>
  <si>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</si>
  <si>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</si>
  <si>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</si>
  <si>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Freedom Saver</t>
    <phoneticPr fontId="3" type="noConversion"/>
  </si>
  <si>
    <t>n</t>
    <phoneticPr fontId="3" type="noConversion"/>
  </si>
  <si>
    <t xml:space="preserve">Easy Saver </t>
    <phoneticPr fontId="3" type="noConversion"/>
  </si>
  <si>
    <t>Business Saver</t>
    <phoneticPr fontId="3" type="noConversion"/>
  </si>
  <si>
    <t>N</t>
    <phoneticPr fontId="3" type="noConversion"/>
  </si>
  <si>
    <t>y</t>
  </si>
  <si>
    <t>Y</t>
  </si>
  <si>
    <t>bi-monthly</t>
  </si>
  <si>
    <t>n</t>
  </si>
  <si>
    <t>Rate Saver</t>
  </si>
  <si>
    <t>N</t>
  </si>
  <si>
    <t>April</t>
  </si>
  <si>
    <t>Small Business Gas Offers</t>
  </si>
  <si>
    <t>NSW</t>
  </si>
  <si>
    <t>NSW Workbook 2 - Gas offers</t>
  </si>
  <si>
    <t>Tab colors:</t>
  </si>
  <si>
    <t>Supply (c/day)</t>
  </si>
  <si>
    <t>POT discount off usage (%)</t>
    <phoneticPr fontId="3" type="noConversion"/>
  </si>
  <si>
    <t>DD discount off bill (%)</t>
    <phoneticPr fontId="3" type="noConversion"/>
  </si>
  <si>
    <t>block type</t>
    <phoneticPr fontId="3" type="noConversion"/>
  </si>
  <si>
    <t>1st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</si>
  <si>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</si>
  <si>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</si>
  <si>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</si>
  <si>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</si>
  <si>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</si>
  <si>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</si>
  <si>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</si>
  <si>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Exit fee (yes/no)</t>
    <phoneticPr fontId="3" type="noConversion"/>
  </si>
  <si>
    <t>3rd peak rate (c/MJ)</t>
    <phoneticPr fontId="3" type="noConversion"/>
  </si>
  <si>
    <t>Regulated</t>
    <phoneticPr fontId="3" type="noConversion"/>
  </si>
  <si>
    <t>Regulated</t>
    <phoneticPr fontId="3" type="noConversion"/>
  </si>
  <si>
    <t>Business plan</t>
    <phoneticPr fontId="3" type="noConversion"/>
  </si>
  <si>
    <t>Regulated</t>
    <phoneticPr fontId="3" type="noConversion"/>
  </si>
  <si>
    <t>Capital Region</t>
    <phoneticPr fontId="3" type="noConversion"/>
  </si>
  <si>
    <t>Regulated</t>
    <phoneticPr fontId="3" type="noConversion"/>
  </si>
  <si>
    <t>Tamworth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</si>
  <si>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</si>
  <si>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</si>
  <si>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</si>
  <si>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 xml:space="preserve">ActewAGL Queanbeyan </t>
  </si>
  <si>
    <t>w</t>
    <phoneticPr fontId="3" type="noConversion"/>
  </si>
  <si>
    <t>ActewAGL</t>
    <phoneticPr fontId="3" type="noConversion"/>
  </si>
  <si>
    <t>AGL</t>
    <phoneticPr fontId="3" type="noConversion"/>
  </si>
  <si>
    <t xml:space="preserve">Summer bill Off-peak balance </t>
  </si>
  <si>
    <t>Gas offers</t>
    <phoneticPr fontId="3" type="noConversion"/>
  </si>
  <si>
    <t>Retailer</t>
    <phoneticPr fontId="3" type="noConversion"/>
  </si>
  <si>
    <t>Offer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</si>
  <si>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</si>
  <si>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</si>
  <si>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Small Business Gas Offers </t>
    <phoneticPr fontId="3" type="noConversion"/>
  </si>
  <si>
    <t>POT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</si>
  <si>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</si>
  <si>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</si>
  <si>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</si>
  <si>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</si>
  <si>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</si>
  <si>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</si>
  <si>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</si>
  <si>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Annual bill incl conditional discounts</t>
    <phoneticPr fontId="3" type="noConversion"/>
  </si>
  <si>
    <t>1st off-peak rate (c/MJ)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</si>
  <si>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</si>
  <si>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</si>
  <si>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</si>
  <si>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</si>
  <si>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</si>
  <si>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</si>
  <si>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</si>
  <si>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</si>
  <si>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</si>
  <si>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Dual Fuel discount off bill (%)</t>
    <phoneticPr fontId="3" type="noConversion"/>
  </si>
  <si>
    <t>2nd off-peak rate (c/MJ)</t>
    <phoneticPr fontId="3" type="noConversion"/>
  </si>
  <si>
    <t>Envestra Albury</t>
  </si>
  <si>
    <t>bi-monthly</t>
    <phoneticPr fontId="3" type="noConversion"/>
  </si>
  <si>
    <t>Envestra Murray Valley</t>
    <phoneticPr fontId="3" type="noConversion"/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</si>
  <si>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</si>
  <si>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</si>
  <si>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</si>
  <si>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</si>
  <si>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</si>
  <si>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 xml:space="preserve">Everyday Saver 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</si>
  <si>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</si>
  <si>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</si>
  <si>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</si>
  <si>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Winter bill Peak balance</t>
  </si>
  <si>
    <t xml:space="preserve">Summer bill 2nd block Off-peak </t>
  </si>
  <si>
    <t>Summer bill 3rd block Off-peak</t>
  </si>
  <si>
    <t>Summer bill 4th block Off-peak</t>
  </si>
  <si>
    <t>NSW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</si>
  <si>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</si>
  <si>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</si>
  <si>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</si>
  <si>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</si>
  <si>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</si>
  <si>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</si>
  <si>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Retailer</t>
  </si>
  <si>
    <t>Name</t>
    <phoneticPr fontId="3" type="noConversion"/>
  </si>
  <si>
    <t>Sydney, Newcastle, Wollongong, Blue Mountains</t>
  </si>
  <si>
    <t>Cooma and Bombala</t>
  </si>
  <si>
    <t>Origin 3</t>
  </si>
  <si>
    <t>Origin 4</t>
  </si>
  <si>
    <t>Wagga Wagga and Uranquity</t>
  </si>
  <si>
    <t>Origin 5</t>
  </si>
  <si>
    <t>Tamworth</t>
  </si>
  <si>
    <t>Envestra</t>
    <phoneticPr fontId="3" type="noConversion"/>
  </si>
  <si>
    <t>ActewAGL 2</t>
  </si>
  <si>
    <t>Queanbeyan and Bundgendore</t>
  </si>
  <si>
    <t>ActewAGL 3</t>
  </si>
  <si>
    <t>Shoalhaven</t>
  </si>
  <si>
    <t>Albury, Moama and Jindera</t>
  </si>
  <si>
    <t>Murray Valley Towns</t>
  </si>
  <si>
    <t>Jemena</t>
    <phoneticPr fontId="3" type="noConversion"/>
  </si>
  <si>
    <t>Tumut and Gundagai</t>
    <phoneticPr fontId="3" type="noConversion"/>
  </si>
  <si>
    <t>Envestra</t>
    <phoneticPr fontId="3" type="noConversion"/>
  </si>
  <si>
    <t>Host retailer zones</t>
    <phoneticPr fontId="3" type="noConversion"/>
  </si>
  <si>
    <t>Areas covered</t>
    <phoneticPr fontId="3" type="noConversion"/>
  </si>
  <si>
    <t>Network</t>
    <phoneticPr fontId="3" type="noConversion"/>
  </si>
  <si>
    <t>Origin 1</t>
    <phoneticPr fontId="3" type="noConversion"/>
  </si>
  <si>
    <t>Envestra</t>
    <phoneticPr fontId="3" type="noConversion"/>
  </si>
  <si>
    <t>Origin 2</t>
    <phoneticPr fontId="3" type="noConversion"/>
  </si>
  <si>
    <t>Temora, Holbrook, Henty, Culcairn and Walla Walla</t>
    <phoneticPr fontId="3" type="noConversion"/>
  </si>
  <si>
    <t>ActewAGL 1</t>
    <phoneticPr fontId="3" type="noConversion"/>
  </si>
  <si>
    <t>Boroowa, Goulburn, Yass and Young</t>
    <phoneticPr fontId="3" type="noConversion"/>
  </si>
  <si>
    <t>Origin 6</t>
    <phoneticPr fontId="3" type="noConversion"/>
  </si>
  <si>
    <t>Origin 7</t>
    <phoneticPr fontId="3" type="noConversion"/>
  </si>
  <si>
    <t>Note: Annual consumption will be allocated to winter peak and summer off-peak as per retail offer (e.g a four month winter peak equals 33.33% of the year)</t>
  </si>
  <si>
    <t>Envestra Holbrook</t>
    <phoneticPr fontId="3" type="noConversion"/>
  </si>
  <si>
    <t xml:space="preserve">ActewAGL Queanbeyan </t>
    <phoneticPr fontId="3" type="noConversion"/>
  </si>
  <si>
    <t>Jemena Sydney</t>
    <phoneticPr fontId="3" type="noConversion"/>
  </si>
  <si>
    <t>Limited benefit period? (months)</t>
    <phoneticPr fontId="3" type="noConversion"/>
  </si>
  <si>
    <t>Business Savers</t>
    <phoneticPr fontId="3" type="noConversion"/>
  </si>
  <si>
    <t>$75 credit if signing up online</t>
    <phoneticPr fontId="3" type="noConversion"/>
  </si>
  <si>
    <t>Winter bill 5th block peak</t>
    <phoneticPr fontId="3" type="noConversion"/>
  </si>
  <si>
    <t>Summer bill 5th block Off-peak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</si>
  <si>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</si>
  <si>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</si>
  <si>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</si>
  <si>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</si>
  <si>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n</t>
    <phoneticPr fontId="3" type="noConversion"/>
  </si>
  <si>
    <t>Red Energy</t>
    <phoneticPr fontId="3" type="noConversion"/>
  </si>
  <si>
    <t>ActewAGL Shoalhaven</t>
  </si>
  <si>
    <t>Covau</t>
    <phoneticPr fontId="3" type="noConversion"/>
  </si>
  <si>
    <t>y</t>
    <phoneticPr fontId="3" type="noConversion"/>
  </si>
  <si>
    <t>Y</t>
    <phoneticPr fontId="3" type="noConversion"/>
  </si>
  <si>
    <t>Source: www.resourcesandenergy.nsw.gov.au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</si>
  <si>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</si>
  <si>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</si>
  <si>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</si>
  <si>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</si>
  <si>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</si>
  <si>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NSW.  </t>
    <phoneticPr fontId="3" type="noConversion"/>
  </si>
  <si>
    <t>AGL</t>
  </si>
  <si>
    <t>Covau</t>
  </si>
  <si>
    <t>EnergyAustralia</t>
  </si>
  <si>
    <t>Origin Energy</t>
  </si>
  <si>
    <t>Red Energy</t>
  </si>
  <si>
    <t>ActewAGL</t>
    <phoneticPr fontId="3" type="noConversion"/>
  </si>
  <si>
    <t>NSW Retailers:</t>
    <phoneticPr fontId="3" type="noConversion"/>
  </si>
  <si>
    <t>Basic Business</t>
    <phoneticPr fontId="3" type="noConversion"/>
  </si>
  <si>
    <t>POT discount off bill (%)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</si>
  <si>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</si>
  <si>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</si>
  <si>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</si>
  <si>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</si>
  <si>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</si>
  <si>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</si>
  <si>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</si>
  <si>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</si>
  <si>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</si>
  <si>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</si>
  <si>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</si>
  <si>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</si>
  <si>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</si>
  <si>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Envestra Cooma</t>
  </si>
  <si>
    <t>NSW</t>
    <phoneticPr fontId="3" type="noConversion"/>
  </si>
  <si>
    <t>Origin Energy</t>
    <phoneticPr fontId="3" type="noConversion"/>
  </si>
  <si>
    <t>Envestra Tumut</t>
  </si>
  <si>
    <t>Envestra Wagga Wagga</t>
  </si>
  <si>
    <t>Account credit</t>
    <phoneticPr fontId="3" type="noConversion"/>
  </si>
  <si>
    <t>n</t>
    <phoneticPr fontId="3" type="noConversion"/>
  </si>
  <si>
    <t>N</t>
    <phoneticPr fontId="3" type="noConversion"/>
  </si>
  <si>
    <t>EnergyAustralia</t>
    <phoneticPr fontId="3" type="noConversion"/>
  </si>
  <si>
    <t>y</t>
    <phoneticPr fontId="3" type="noConversion"/>
  </si>
  <si>
    <t>bi-monthly</t>
    <phoneticPr fontId="3" type="noConversion"/>
  </si>
  <si>
    <t>n</t>
    <phoneticPr fontId="3" type="noConversion"/>
  </si>
  <si>
    <t>NSW</t>
    <phoneticPr fontId="3" type="noConversion"/>
  </si>
  <si>
    <t>2nd step (MJ)</t>
    <phoneticPr fontId="3" type="noConversion"/>
  </si>
  <si>
    <t>Number of peak bills</t>
    <phoneticPr fontId="3" type="noConversion"/>
  </si>
  <si>
    <t>Supply charge (per annum)</t>
    <phoneticPr fontId="3" type="noConversion"/>
  </si>
  <si>
    <t>Summer bill 1st block Off-peak</t>
    <phoneticPr fontId="3" type="noConversion"/>
  </si>
  <si>
    <t>October</t>
  </si>
  <si>
    <t>Jemena Sydney</t>
    <phoneticPr fontId="3" type="noConversion"/>
  </si>
  <si>
    <t>y</t>
    <phoneticPr fontId="3" type="noConversion"/>
  </si>
  <si>
    <t>Freedom</t>
  </si>
  <si>
    <t>https://www.energymadeeasy.gov.au/offer/551194?utm_source=AGL&amp;utm_campaign=bpi-retailer&amp;utm_content=AGL551194MS</t>
  </si>
  <si>
    <t>https://www.energymadeeasy.gov.au/offer/528945?utm_source=CovaU&amp;utm_campaign=bpi-retailer&amp;utm_content=COV528945MS</t>
  </si>
  <si>
    <t>https://www.energymadeeasy.gov.au/offer/588587?utm_source=EnergyAustralia&amp;utm_campaign=bpi-retailer&amp;utm_content=ENE588587MS</t>
  </si>
  <si>
    <t>https://www.energymadeeasy.gov.au/offer/685904?postcode=2000&amp;fuelType=G&amp;customerType=smallBusiness&amp;distributor-G=44&amp;provider-G=9649&amp;gasBillStart=01/08/2018&amp;gasBillEnd=01/10/2018&amp;gasTotalUsage=10000</t>
  </si>
  <si>
    <t>https://www.energymadeeasy.gov.au/offer/669187?postcode=2000&amp;fuelType=G&amp;customerType=smallBusiness&amp;distributor-G=44&amp;provider-G=9634&amp;gasBillStart=01/08/2018&amp;gasBillEnd=01/10/2018&amp;gasTotalUsage=10000</t>
  </si>
  <si>
    <t>Business plan</t>
  </si>
  <si>
    <t>https://www.energymadeeasy.gov.au/offer/619133?utm_source=ActewAGL&amp;utm_campaign=bpi-retailer&amp;utm_content=ACT619133SS</t>
  </si>
  <si>
    <t>https://www.energymadeeasy.gov.au/offer/588586?utm_source=EnergyAustralia&amp;utm_campaign=bpi-retailer&amp;utm_content=ENE588586MS</t>
  </si>
  <si>
    <t>https://www.energymadeeasy.gov.au/offer/619136?utm_source=ActewAGL&amp;utm_campaign=bpi-retailer&amp;utm_content=ACT619136SS</t>
  </si>
  <si>
    <t>https://www.energymadeeasy.gov.au/offer/685912?postcode=2340&amp;fuelType=G&amp;customerType=smallBusiness&amp;distributor-G=7&amp;provider-G=9649&amp;gasBillStart=02/08/2018&amp;gasBillEnd=02/10/2018&amp;gasTotalUsage=10000</t>
  </si>
  <si>
    <t>https://www.energymadeeasy.gov.au/offer/685906?postcode=2640&amp;fuelType=G&amp;customerType=smallBusiness&amp;distributor-G=16&amp;provider-G=9637&amp;gasBillStart=01/08/2018&amp;gasBillEnd=01/10/2018&amp;gasTotalUsage=10000</t>
  </si>
  <si>
    <t>https://www.energymadeeasy.gov.au/offer/588584?postcode=2640&amp;fuelType=G&amp;customerType=smallBusiness&amp;distributor-G=16&amp;provider-G=9637&amp;gasBillStart=01/08/2018&amp;gasBillEnd=01/10/2018&amp;gasTotalUsage=10000</t>
  </si>
  <si>
    <t>https://www.energymadeeasy.gov.au/offer/685911?postcode=2630&amp;fuelType=G&amp;customerType=smallBusiness&amp;distributor-G=16&amp;provider-G=9649&amp;gasBillStart=01/08/2018&amp;gasBillEnd=01/10/2018&amp;gasTotalUsage=10000</t>
  </si>
  <si>
    <t>https://www.energymadeeasy.gov.au/offer/685910?postcode=2644&amp;fuelType=G&amp;customerType=smallBusiness&amp;distributor-G=16&amp;provider-G=9649&amp;gasBillStart=01/08/2018&amp;gasBillEnd=01/10/2018&amp;gasTotalUsage=10000</t>
  </si>
  <si>
    <t>https://www.energymadeeasy.gov.au/offer/685918?postcode=2720&amp;fuelType=G&amp;customerType=smallBusiness&amp;distributor-G=16&amp;provider-G=9649&amp;gasBillStart=01/08/2018&amp;gasBillEnd=01/10/2018&amp;gasTotalUsage=10000</t>
  </si>
  <si>
    <t>https://www.energymadeeasy.gov.au/offer/669184/print?postcode=2720&amp;fuelType=G&amp;distributor-G=24</t>
  </si>
  <si>
    <t>https://www.energymadeeasy.gov.au/offer/669182/print?postcode=2630&amp;fuelType=G&amp;distributor-G=26</t>
  </si>
  <si>
    <t>https://www.energymadeeasy.gov.au/offer/685908?postcode=2650&amp;fuelType=G&amp;customerType=smallBusiness&amp;distributor-G=16&amp;provider-G=9649&amp;gasBillStart=01/07/2018&amp;gasBillEnd=02/10/2018&amp;gasTotalUsage=10000</t>
  </si>
  <si>
    <t>Standard plan</t>
  </si>
  <si>
    <t>https://www.energymadeeasy.gov.au/offer/864770?utm_source=AGL&amp;utm_campaign=bpi-retailer&amp;utm_medium=retailer</t>
  </si>
  <si>
    <t>https://www.energymadeeasy.gov.au/offer/863144?utm_source=CovaU&amp;utm_campaign=bpi-retailer&amp;utm_medium=retailer</t>
  </si>
  <si>
    <t>https://www.energymadeeasy.gov.au/offer/769783?utm_source=EnergyAustralia&amp;utm_campaign=bpi-retailer&amp;utm_medium=retailer&amp;postcode=2000</t>
  </si>
  <si>
    <t>https://www.energymadeeasy.gov.au/offer/769784?utm_source=EnergyAustralia&amp;utm_campaign=bpi-retailer&amp;utm_medium=retailer&amp;postcode=2620</t>
  </si>
  <si>
    <t>https://www.energymadeeasy.gov.au/offer/769782?utm_source=EnergyAustralia&amp;utm_campaign=bpi-retailer&amp;utm_medium=retailer&amp;postcode=2586</t>
  </si>
  <si>
    <t>https://www.energymadeeasy.gov.au/offer/814145/print?postcode=2000&amp;fuelType=G&amp;distributor-G=44</t>
  </si>
  <si>
    <t>https://www.energymadeeasy.gov.au/offer/814160/print?postcode=2630&amp;fuelType=G&amp;distributor-G=26</t>
  </si>
  <si>
    <t>https://www.energymadeeasy.gov.au/offer/814154/print?postcode=2720&amp;fuelType=G&amp;distributor-G=24</t>
  </si>
  <si>
    <t xml:space="preserve">April </t>
  </si>
  <si>
    <t>*Gas market and regulated offers as of April 2016, April 2017, October 2017, April 2018, October 2018,</t>
  </si>
  <si>
    <t>Jemena Sydney</t>
  </si>
  <si>
    <t>Total Plan</t>
  </si>
  <si>
    <t>Click Energy</t>
  </si>
  <si>
    <t xml:space="preserve">Business Start Gas </t>
  </si>
  <si>
    <t>ActewAGL</t>
  </si>
  <si>
    <t>https://www.actewagl.com.au/~/media/actewagl/actewagl-files/products-and-services/retail-prices/natural-gas-retail-prices/nsw_gas_prices-2019.pdf?la=en&amp;hash=DDEB958837C2FDFF53AF3D592A558F39D4802C2D</t>
  </si>
  <si>
    <t>Capital Region</t>
  </si>
  <si>
    <t>https://www.energymadeeasy.gov.au/offer/1008894?utm_source=EnergyAustralia&amp;utm_campaign=bpi-retailer&amp;utm_medium=retailer&amp;postcode=2580</t>
  </si>
  <si>
    <t>AGN Albury</t>
  </si>
  <si>
    <t>https://www.energymadeeasy.gov.au/offer/1008885?utm_source=EnergyAustralia&amp;utm_campaign=bpi-retailer&amp;utm_medium=retailer&amp;postcode=2640</t>
  </si>
  <si>
    <t>AGN Cooma</t>
  </si>
  <si>
    <t>AGN Holbrook</t>
  </si>
  <si>
    <t>AGN Murray Valley</t>
  </si>
  <si>
    <t>https://www.energymadeeasy.gov.au/offer/1008882?utm_source=EnergyAustralia&amp;utm_campaign=bpi-retailer&amp;utm_medium=retailer&amp;postcode=2647</t>
  </si>
  <si>
    <t>AGN Tumut</t>
  </si>
  <si>
    <t>https://www.energymadeeasy.gov.au/offer/1067356/print?postcode=2720&amp;fuelType=G&amp;distributor-G=24</t>
  </si>
  <si>
    <t>AGN Wagga Wagga</t>
  </si>
  <si>
    <t>https://www.energymadeeasy.gov.au/offer/936430</t>
  </si>
  <si>
    <t>Business Flexi</t>
  </si>
  <si>
    <t>https://www.energymadeeasy.gov.au/offer/958429?postcode=2000&amp;fuelType=G&amp;customerType=smallBusiness&amp;distributor-G=44&amp;provider-G=notSure&amp;gasBillStart=01/09/2019&amp;gasBillEnd=01/10/2019&amp;gasTotalUsage=4000</t>
  </si>
  <si>
    <t xml:space="preserve">Business Saver </t>
  </si>
  <si>
    <t>https://www.energymadeeasy.gov.au/offer/1067359?postcode=2000&amp;fuelType=G&amp;customerType=smallBusiness&amp;distributor-G=44&amp;provider-G=notSure&amp;gasBillStart=01/09/2019&amp;gasBillEnd=01/10/2019&amp;gasTotalUsage=4000</t>
  </si>
  <si>
    <t>Business Freedom</t>
  </si>
  <si>
    <t>https://www.energymadeeasy.gov.au/offer/1040404?postcode=2000&amp;fuelType=G&amp;customerType=smallBusiness&amp;distributor-G=44&amp;provider-G=notSure&amp;gasBillStart=01/09/2019&amp;gasBillEnd=01/10/2019&amp;gasTotalUsage=4000</t>
  </si>
  <si>
    <t>Simply Energy</t>
  </si>
  <si>
    <t xml:space="preserve">Business Plus </t>
  </si>
  <si>
    <t>https://www.energymadeeasy.gov.au/offer/958417?postcode=2340&amp;fuelType=G&amp;customerType=smallBusiness&amp;distributor-G=7&amp;provider-G=notSure&amp;gasBillStart=01/09/2019&amp;gasBillEnd=01/10/2019&amp;gasTotalUsage=4000</t>
  </si>
  <si>
    <t>https://www.energymadeeasy.gov.au/offer/958387?postcode=2640&amp;fuelType=G&amp;customerType=smallBusiness&amp;distributor-G=16&amp;provider-G=notSure&amp;gasBillStart=01/09/2019&amp;gasBillEnd=01/10/2019&amp;gasTotalUsage=4000</t>
  </si>
  <si>
    <t>https://www.energymadeeasy.gov.au/offer/958393?postcode=2630&amp;fuelType=G&amp;customerType=smallBusiness&amp;distributor-G=16&amp;gasBillStart=01/09/2019&amp;gasBillEnd=01/10/2019&amp;gasTotalUsage=4000&amp;provider-G=notSure</t>
  </si>
  <si>
    <t>https://www.energymadeeasy.gov.au/offer/1008891?utm_source=EnergyAustralia&amp;utm_campaign=bpi-retailer&amp;utm_medium=retailer&amp;postcode=2000</t>
  </si>
  <si>
    <t>https://www.energymadeeasy.gov.au/offer/958402?postcode=2647&amp;fuelType=G&amp;customerType=smallBusiness&amp;distributor-G=16&amp;provider-G=notSure&amp;gasBillStart=01/09/2019&amp;gasBillEnd=01/10/2019&amp;gasTotalUsage=4000</t>
  </si>
  <si>
    <t>https://www.energymadeeasy.gov.au/offer/958381?postcode=2720&amp;fuelType=G&amp;customerType=smallBusiness&amp;distributor-G=16&amp;gasBillStart=01/09/2019&amp;gasBillEnd=01/10/2019&amp;gasTotalUsage=4000&amp;provider-G=notSure</t>
  </si>
  <si>
    <t>https://www.energymadeeasy.gov.au/offer/958411?postcode=2650&amp;fuelType=G&amp;customerType=smallBusiness&amp;distributor-G=16&amp;gasBillStart=01/09/2019&amp;gasBillEnd=01/10/2019&amp;gasTotalUsage=4000&amp;provider-G=notSure</t>
  </si>
  <si>
    <t>https://www.energymadeeasy.gov.au/offer/1067353/print?postcode=2630&amp;fuelType=G&amp;distributor-G=26</t>
  </si>
  <si>
    <t>Essentials Saver</t>
  </si>
  <si>
    <t>https://www.energymadeeasy.gov.au/offer/1075307?utm_source=AGL&amp;utm_campaign=bpi-retailer&amp;utm_medium=retailer</t>
  </si>
  <si>
    <t>https://www.energymadeeasy.gov.au/offer/1075310?utm_source=AGL&amp;utm_campaign=bpi-retailer&amp;utm_medium=retailer</t>
  </si>
  <si>
    <t>https://www.energymadeeasy.gov.au/offer/1075319?utm_source=AGL&amp;utm_campaign=bpi-retailer&amp;utm_medium=retailer</t>
  </si>
  <si>
    <t>https://www.energymadeeasy.gov.au/offer/1082495?utm_source=Simply%20Energy&amp;utm_campaign=bpi-retailer&amp;utm_content=SIM910197MS&amp;postcode=2000</t>
  </si>
  <si>
    <t>https://www.energymadeeasy.gov.au/offer/1046071?utm_source=ActewAGL&amp;utm_campaign=bpi-retailer&amp;utm_medium=retailer&amp;tab=G</t>
  </si>
  <si>
    <t>https://www.energymadeeasy.gov.au/offer/958405?postcode=2644&amp;fuelType=G&amp;customerType=smallBusiness&amp;distributor-G=16&amp;provider-G=notSure&amp;gasBillStart=01/09/2019&amp;gasBillEnd=01/11/2019&amp;gasTotalUsage=4000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</si>
  <si>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</si>
  <si>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</si>
  <si>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</si>
  <si>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</si>
  <si>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</si>
  <si>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</si>
  <si>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</si>
  <si>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</si>
  <si>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</si>
  <si>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</si>
  <si>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</si>
  <si>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</si>
  <si>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</si>
  <si>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</si>
  <si>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</si>
  <si>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</si>
  <si>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</si>
  <si>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</si>
  <si>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</si>
  <si>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</si>
  <si>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</si>
  <si>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</si>
  <si>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>Insert annual consumption (MJ):</t>
  </si>
  <si>
    <t xml:space="preserve">*The spreadsheets are interactive where the user can adjust annual consumption (MJ) </t>
  </si>
  <si>
    <t>https://www.energymadeeasy.gov.au/offer/1107531?utm_source=AGL&amp;utm_campaign=bpi-retailer&amp;utm_medium=retailer</t>
  </si>
  <si>
    <t>https://www.energymadeeasy.gov.au/offer/1107528?utm_source=AGL&amp;utm_campaign=bpi-retailer&amp;utm_medium=retailer</t>
  </si>
  <si>
    <t>https://www.energymadeeasy.gov.au/offer/1124641?utm_source=EnergyAustralia&amp;utm_campaign=bpi-retailer&amp;utm_medium=retailer&amp;postcode=2620</t>
  </si>
  <si>
    <t>https://www.energymadeeasy.gov.au/offer/1124639?utm_source=EnergyAustralia&amp;utm_campaign=bpi-retailer&amp;utm_medium=retailer&amp;postcode=2586</t>
  </si>
  <si>
    <t>https://www.energymadeeasy.gov.au/offer/1124637?utm_source=EnergyAustralia&amp;utm_campaign=bpi-retailer&amp;utm_medium=retailer&amp;postcode=2640</t>
  </si>
  <si>
    <t>https://www.energymadeeasy.gov.au/offer/1056266?utm_source=Origin%20Energy&amp;utm_campaign=bpi-retailer&amp;utm_medium=retailer</t>
  </si>
  <si>
    <t>https://www.energymadeeasy.gov.au/offer/1056262?utm_source=Origin%20Energy&amp;utm_campaign=bpi-retailer&amp;utm_medium=retailer</t>
  </si>
  <si>
    <t>https://www.energymadeeasy.gov.au/plan?id=ENE32441MBG&amp;utm_source=EnergyAustralia&amp;utm_campaign=bpi-retailer&amp;utm_medium=retailer&amp;postcode=2000</t>
  </si>
  <si>
    <t>https://www.energymadeeasy.gov.au/plan?id=ORI19101MBG&amp;postcode=2000</t>
  </si>
  <si>
    <t>https://www.energymadeeasy.gov.au/plan?id=AGL15366MBG&amp;postcode=2000</t>
  </si>
  <si>
    <t>https://www.energymadeeasy.gov.au/plan?id=ACT26000MBD&amp;postcode=2620</t>
  </si>
  <si>
    <t>https://www.energymadeeasy.gov.au/plan?id=ACT25998MBD&amp;postcode=2586</t>
  </si>
  <si>
    <t>https://www.energymadeeasy.gov.au/plan?id=COV14204MBG1&amp;postcode=2000</t>
  </si>
  <si>
    <t>https://www.energymadeeasy.gov.au/plan?id=RED21397MBG2&amp;postcode=2000</t>
  </si>
  <si>
    <t>https://www.energymadeeasy.gov.au/plan?id=CLI40004MBG1&amp;postcode=2000</t>
  </si>
  <si>
    <t>https://www.energymadeeasy.gov.au/plan?id=SIM20125MBG1&amp;postcode=2000</t>
  </si>
  <si>
    <t>https://www.energymadeeasy.gov.au/plan?id=RED21399MBG&amp;postcode=2630</t>
  </si>
  <si>
    <t>Business Essentials Saver</t>
  </si>
  <si>
    <t>https://www.energymadeeasy.gov.au/plan?id=RED21397MBG&amp;postcode=2000</t>
  </si>
  <si>
    <t>Business Freedom Plus</t>
  </si>
  <si>
    <t>https://www.energymadeeasy.gov.au/plan?id=COV76269MBG1&amp;postcode=2000</t>
  </si>
  <si>
    <t xml:space="preserve">Business Pin Gas </t>
  </si>
  <si>
    <t>https://www.energymadeeasy.gov.au/plan?id=CLI65185MBG1&amp;postcode=2000</t>
  </si>
  <si>
    <t>https://www.energymadeeasy.gov.au/plan?id=SIM61702MBG4&amp;postcode=2000</t>
  </si>
  <si>
    <t>https://www.energymadeeasy.gov.au/plan?id=ACT65072MBD&amp;postcode=2620</t>
  </si>
  <si>
    <t>https://www.energymadeeasy.gov.au/plan?id=ACT65420MBD&amp;postcode=2586</t>
  </si>
  <si>
    <t>https://www.energymadeeasy.gov.au/plan?id=ACT64477SBG2&amp;utm_source=ActewAGL&amp;utm_campaign=bpi-retailer&amp;utm_medium=retailer&amp;postcode=2540</t>
  </si>
  <si>
    <t>https://www.energymadeeasy.gov.au/plan?id=ENE32440MBG&amp;utm_source=EnergyAustralia&amp;utm_campaign=bpi-retailer&amp;utm_medium=retailer&amp;postcode=2620</t>
  </si>
  <si>
    <t>https://www.energymadeeasy.gov.au/plan?id=ORI18986MBG&amp;postcode=2340</t>
  </si>
  <si>
    <t>https://www.energymadeeasy.gov.au/plan?id=ENE32444MBG&amp;utm_source=EnergyAustralia&amp;utm_campaign=bpi-retailer&amp;utm_medium=retailer&amp;postcode=2640</t>
  </si>
  <si>
    <t>https://www.energymadeeasy.gov.au/plan?id=ORI19095MBG3&amp;utm_source=Origin%20Energy&amp;utm_campaign=bpi-retailer&amp;utm_medium=retailer&amp;postcode=2640</t>
  </si>
  <si>
    <t>https://www.energymadeeasy.gov.au/plan?id=AGL15367MBG2&amp;utm_source=AGL&amp;utm_campaign=bpi-retailer&amp;utm_medium=retailer&amp;postcode=2640</t>
  </si>
  <si>
    <t>https://www.energymadeeasy.gov.au/plan?id=ORI18992MBG&amp;postcode=2630</t>
  </si>
  <si>
    <t>https://www.energymadeeasy.gov.au/plan?id=ORI18990MBG3&amp;utm_source=Origin%20Energy&amp;utm_campaign=bpi-retailer&amp;utm_medium=retailer&amp;postcode=2644</t>
  </si>
  <si>
    <t>https://www.energymadeeasy.gov.au/plan?id=ORI19097MBG3&amp;utm_source=Origin%20Energy&amp;utm_campaign=bpi-retailer&amp;utm_medium=retailer&amp;postcode=2643</t>
  </si>
  <si>
    <t>https://www.energymadeeasy.gov.au/plan?id=AGL15370MBG2&amp;utm_source=AGL&amp;utm_campaign=bpi-retailer&amp;utm_medium=retailer&amp;postcode=2643</t>
  </si>
  <si>
    <t>https://www.energymadeeasy.gov.au/plan?id=ORI18994MBG&amp;postcode=2720</t>
  </si>
  <si>
    <t>https://www.energymadeeasy.gov.au/plan?id=RED21398MBG&amp;postcode=2720</t>
  </si>
  <si>
    <t>https://www.energymadeeasy.gov.au/plan?id=ORI18988MBG3&amp;utm_source=Origin%20Energy&amp;utm_campaign=bpi-retailer&amp;utm_medium=retailer&amp;postcode=2650</t>
  </si>
  <si>
    <t>https://www.energymadeeasy.gov.au/plan?id=AGL15383MBG&amp;postcode=2000</t>
  </si>
  <si>
    <t>https://www.energymadeeasy.gov.au/plan?id=AGL15382MBG3&amp;utm_source=AGL&amp;utm_campaign=bpi-retailer&amp;utm_medium=retailer&amp;postcode=2640</t>
  </si>
  <si>
    <t>https://www.energymadeeasy.gov.au/plan?id=AGL15379MBG3&amp;utm_source=AGL&amp;utm_campaign=bpi-retailer&amp;utm_medium=retailer&amp;postcode=2643</t>
  </si>
  <si>
    <t>https://www.energymadeeasy.gov.au/plan?id=ORI19102MBG&amp;postcode=2000</t>
  </si>
  <si>
    <t>https://www.energymadeeasy.gov.au/plan?id=ORI18985MBG&amp;postcode=2340</t>
  </si>
  <si>
    <t>Not available</t>
  </si>
  <si>
    <t>Alinta Energy</t>
  </si>
  <si>
    <t>BusinessDeal</t>
  </si>
  <si>
    <t>https://www.energymadeeasy.gov.au/plan?id=ALI152665MBG&amp;postcode=2000</t>
  </si>
  <si>
    <t>https://www.energymadeeasy.gov.au/plan?id=SIM180388MBG2&amp;postcode=2000</t>
  </si>
  <si>
    <t>https://www.energymadeeasy.gov.au/plan?id=ENE211800MBG1&amp;postcode=2000</t>
  </si>
  <si>
    <t>Discover Energy</t>
  </si>
  <si>
    <t>Budget</t>
  </si>
  <si>
    <t>https://www.energymadeeasy.gov.au/plan?id=DEN82792MBG1&amp;postcode=2000</t>
  </si>
  <si>
    <t>Business Flexible Saver</t>
  </si>
  <si>
    <t>https://www.energymadeeasy.gov.au/plan?id=AGL238829MBG&amp;postcode=2000</t>
  </si>
  <si>
    <t>https://www.energymadeeasy.gov.au/plan?id=ENE32443MBG&amp;utm_source=EnergyAustralia&amp;utm_campaign=bpi-retailer&amp;utm_medium=retailer&amp;postcode=2647</t>
  </si>
  <si>
    <t>https://www.energymadeeasy.gov.au/plan?id=AGL238832MBG5&amp;utm_source=AGL&amp;utm_campaign=bpi-retailer&amp;utm_medium=retailer&amp;postcode=2640</t>
  </si>
  <si>
    <t>https://www.energymadeeasy.gov.au/plan?id=AGL238830MBG5&amp;utm_source=AGL&amp;utm_campaign=bpi-retailer&amp;utm_medium=retailer&amp;postcode=2643</t>
  </si>
  <si>
    <t>Business Go</t>
  </si>
  <si>
    <t>https://www.energymadeeasy.gov.au/plan?id=ORI151090MBG&amp;postcode=2000</t>
  </si>
  <si>
    <t>https://www.energymadeeasy.gov.au/plan?id=ORI151089MBG&amp;postcode=2340</t>
  </si>
  <si>
    <t>https://www.energymadeeasy.gov.au/plan?id=ORI151102MBG5&amp;utm_source=Origin%20Energy&amp;utm_campaign=bpi-retailer&amp;utm_medium=retailer&amp;postcode=2640</t>
  </si>
  <si>
    <t>https://www.energymadeeasy.gov.au/plan?id=ORI151086MBG&amp;postcode=2630</t>
  </si>
  <si>
    <t>https://www.energymadeeasy.gov.au/plan?id=ORI151097MBG5&amp;utm_source=Origin%20Energy&amp;utm_campaign=bpi-retailer&amp;utm_medium=retailer&amp;postcode=2644</t>
  </si>
  <si>
    <t>https://www.energymadeeasy.gov.au/plan?id=ORI151085MBG5&amp;utm_source=Origin%20Energy&amp;utm_campaign=bpi-retailer&amp;utm_medium=retailer&amp;postcode=2643</t>
  </si>
  <si>
    <t>https://www.energymadeeasy.gov.au/plan?id=ORI151088MBG&amp;postcode=2720</t>
  </si>
  <si>
    <t>https://www.energymadeeasy.gov.au/plan?id=ORI151094MBG5&amp;utm_source=Origin%20Energy&amp;utm_campaign=bpi-retailer&amp;utm_medium=retailer&amp;postcode=2650</t>
  </si>
  <si>
    <t>https://www.energymadeeasy.gov.au/plan?id=ACT64477SBG3&amp;utm_source=ActewAGL&amp;utm_campaign=bpi-retailer&amp;utm_medium=retailer&amp;postcode=2540</t>
  </si>
  <si>
    <t>https://www.energymadeeasy.gov.au/plan?id=ALI152665MBG4&amp;postcode=2000</t>
  </si>
  <si>
    <t>https://www.energymadeeasy.gov.au/plan?id=SIM240367MBG1&amp;postcode=2000</t>
  </si>
  <si>
    <t xml:space="preserve">Business Freedom </t>
  </si>
  <si>
    <t>https://www.energymadeeasy.gov.au/plan?id=COV283949MBG1&amp;postcode=2000</t>
  </si>
  <si>
    <t>https://www.energymadeeasy.gov.au/plan?id=DEN254576MBG1&amp;postcode=2000</t>
  </si>
  <si>
    <t>Fixed price (months)</t>
  </si>
  <si>
    <t>Benefit period (months)</t>
  </si>
  <si>
    <t>Business Value Saver</t>
  </si>
  <si>
    <t>https://www.energymadeeasy.gov.au/plan?id=AGL361374MBG2&amp;postcode=2000</t>
  </si>
  <si>
    <t>https://www.energymadeeasy.gov.au/plan?id=ENE32441MBG6&amp;postcode=2000</t>
  </si>
  <si>
    <t>https://www.energymadeeasy.gov.au/plan?id=ORI151090MBG6&amp;postcode=2000</t>
  </si>
  <si>
    <t>https://www.energymadeeasy.gov.au/plan?id=RED21397MBG9&amp;postcode=2000</t>
  </si>
  <si>
    <t>https://www.energymadeeasy.gov.au/plan?id=ALI152664MBG6&amp;postcode=2000</t>
  </si>
  <si>
    <t>https://www.energymadeeasy.gov.au/plan?id=ENE32440MBG5&amp;postcode=2620</t>
  </si>
  <si>
    <t>https://www.energymadeeasy.gov.au/plan?id=ORI151089MBG6&amp;postcode=2340</t>
  </si>
  <si>
    <t>https://www.energymadeeasy.gov.au/plan?id=ENE32444MBG4&amp;postcode=2640</t>
  </si>
  <si>
    <t>https://www.energymadeeasy.gov.au/plan?id=ORI151102MBG7&amp;postcode=2640</t>
  </si>
  <si>
    <t>https://www.energymadeeasy.gov.au/plan?id=ORI151086MBG6&amp;postcode=2630</t>
  </si>
  <si>
    <t>https://www.energymadeeasy.gov.au/plan?id=RED21399MBG8&amp;postcode=2630</t>
  </si>
  <si>
    <t>https://www.energymadeeasy.gov.au/plan?id=ORI151097MBG6&amp;postcode=2644</t>
  </si>
  <si>
    <t>https://www.energymadeeasy.gov.au/plan?id=ENE32443MBG4&amp;postcode=2647</t>
  </si>
  <si>
    <t>https://www.energymadeeasy.gov.au/plan?id=ORI151085MBG7&amp;postcode=2647</t>
  </si>
  <si>
    <t>https://www.energymadeeasy.gov.au/plan?id=ORI151088MBG6&amp;postcode=2720</t>
  </si>
  <si>
    <t>https://www.energymadeeasy.gov.au/plan?id=RED21398MBG8&amp;postcode=2720</t>
  </si>
  <si>
    <t>https://www.energymadeeasy.gov.au/plan?id=ORI151094MBG6&amp;postcode=2650</t>
  </si>
  <si>
    <t>https://www.energymadeeasy.gov.au/plan?id=COV354587MBG1&amp;postcode=2650</t>
  </si>
  <si>
    <t>https://www.energymadeeasy.gov.au/plan?id=RED21355MBG8&amp;postcode=2650</t>
  </si>
  <si>
    <t>https://www.energymadeeasy.gov.au/plan?id=AGL361376MBG2&amp;postcode=2650</t>
  </si>
  <si>
    <t>https://www.energymadeeasy.gov.au/plan?id=RED21290MBG8&amp;postcode=2647</t>
  </si>
  <si>
    <t>https://www.energymadeeasy.gov.au/plan?id=AGL361372MBG2&amp;postcode=2644</t>
  </si>
  <si>
    <t>https://www.energymadeeasy.gov.au/plan?id=RED21290MBG8&amp;postcode=2644</t>
  </si>
  <si>
    <t>https://www.energymadeeasy.gov.au/plan?id=RED21298MBG8&amp;postcode=2640</t>
  </si>
  <si>
    <t>https://www.energymadeeasy.gov.au/plan?id=COV353230MBG2&amp;postcode=2340</t>
  </si>
  <si>
    <t>https://www.energymadeeasy.gov.au/plan?id=RED95260MBG6&amp;postcode=2340</t>
  </si>
  <si>
    <t>E-billing only</t>
  </si>
  <si>
    <t>https://www.energymadeeasy.gov.au/plan?id=AGL361374MBG3&amp;postcode=2000</t>
  </si>
  <si>
    <t>https://www.energymadeeasy.gov.au/plan?id=ALI463725MBG3&amp;postcode=2000</t>
  </si>
  <si>
    <t>Business Go Variable</t>
  </si>
  <si>
    <t>https://www.energymadeeasy.gov.au/plan?id=ORI430604MBG1&amp;postcode=2000</t>
  </si>
  <si>
    <t>Powershop</t>
  </si>
  <si>
    <t>Carbon Neutral</t>
  </si>
  <si>
    <t>https://www.energymadeeasy.gov.au/plan?id=PSH402144MBG1&amp;postcode=2000</t>
  </si>
  <si>
    <t>Business Balance Plan</t>
  </si>
  <si>
    <t>https://www.energymadeeasy.gov.au/plan?id=ORI430603MBG1&amp;postcode=2340</t>
  </si>
  <si>
    <t>https://www.energymadeeasy.gov.au/plan?id=RED95259MBG4&amp;postcode=2340</t>
  </si>
  <si>
    <t>https://www.energymadeeasy.gov.au/plan?id=ORI430607MBG1&amp;postcode=2640</t>
  </si>
  <si>
    <t>https://www.energymadeeasy.gov.au/plan?id=AGL361373MBG3&amp;postcode=2640</t>
  </si>
  <si>
    <t>https://www.energymadeeasy.gov.au/plan?id=ORI430602MBG1&amp;postcode=2630</t>
  </si>
  <si>
    <t>https://www.energymadeeasy.gov.au/plan?id=RED21399MBG11&amp;postcode=2630</t>
  </si>
  <si>
    <t>https://www.energymadeeasy.gov.au/plan?id=ORI430606MBG1&amp;postcode=2644</t>
  </si>
  <si>
    <t>https://www.energymadeeasy.gov.au/plan?id=AGL361372MBG3&amp;postcode=2644</t>
  </si>
  <si>
    <t>https://www.energymadeeasy.gov.au/plan?id=RED21354MBG11&amp;postcode=2644</t>
  </si>
  <si>
    <t>https://www.energymadeeasy.gov.au/plan?id=ORI430598MBG1&amp;postcode=2647</t>
  </si>
  <si>
    <t>https://www.energymadeeasy.gov.au/plan?id=AGL361375MBG3&amp;postcode=2647</t>
  </si>
  <si>
    <t>https://www.energymadeeasy.gov.au/plan?id=ENE211803MBG9&amp;postcode=2647</t>
  </si>
  <si>
    <t>https://www.energymadeeasy.gov.au/plan?id=RED21290MBG12&amp;postcode=2647</t>
  </si>
  <si>
    <t>https://www.energymadeeasy.gov.au/plan?id=ORI430599MBG1&amp;postcode=2720</t>
  </si>
  <si>
    <t>https://www.energymadeeasy.gov.au/plan?id=RED21398MBG11&amp;postcode=2720</t>
  </si>
  <si>
    <t>https://www.energymadeeasy.gov.au/plan?id=ORI430605MBG1&amp;postcode=2650</t>
  </si>
  <si>
    <t>https://www.energymadeeasy.gov.au/plan?id=AGL361376MBG3&amp;postcode=2650</t>
  </si>
  <si>
    <t>https://www.energymadeeasy.gov.au/plan?id=RED21355MBG11&amp;postcode=2650</t>
  </si>
  <si>
    <t>https://www.energymadeeasy.gov.au/plan?id=ACT202798MBG6&amp;postcode=2620</t>
  </si>
  <si>
    <t>https://www.energymadeeasy.gov.au/plan?id=ACT64477SBG5&amp;utm_source=ActewAGL&amp;utm_campaign=bpi-retailer&amp;utm_medium=retailer&amp;postcode=2540</t>
  </si>
  <si>
    <t>https://www.energymadeeasy.gov.au/plan?id=ACT79930MBD&amp;postcode=2586</t>
  </si>
  <si>
    <t>https://www.energymadeeasy.gov.au/plan?id=COV480644MBG&amp;postcode=2000&amp;utm_source=CovaU%20Pty%20Ltd&amp;utm_campaign=bpi-retailer&amp;utm_medium=retailer</t>
  </si>
  <si>
    <t>https://www.energymadeeasy.gov.au/plan?id=COV480645MBG&amp;postcode=2340&amp;utm_source=CovaU%20Pty%20Ltd&amp;utm_campaign=bpi-retailer&amp;utm_medium=retailer</t>
  </si>
  <si>
    <t>https://www.energymadeeasy.gov.au/plan?id=COV480646MBG&amp;postcode=2650&amp;utm_source=CovaU%20Pty%20Ltd&amp;utm_campaign=bpi-retailer&amp;utm_medium=retailer</t>
  </si>
  <si>
    <t>https://www.energymadeeasy.gov.au/plan?id=ENE211800MBG10&amp;postcode=2000</t>
  </si>
  <si>
    <t>https://www.energymadeeasy.gov.au/plan?id=RED21397MBG13&amp;postcode=2000</t>
  </si>
  <si>
    <t>https://www.energymadeeasy.gov.au/plan?id=RED21298MBG13&amp;postcode=2640</t>
  </si>
  <si>
    <t>https://www.energymadeeasy.gov.au/plan?id=ENE211802MBG10&amp;postcode=2640</t>
  </si>
  <si>
    <t>https://www.energymadeeasy.gov.au/plan?id=ENE211804MBG10&amp;postcode=2620</t>
  </si>
  <si>
    <t>https://www.energymadeeasy.gov.au/plan?id=SIM484127MBG1&amp;postcode=2000</t>
  </si>
  <si>
    <t>https://www.energymadeeasy.gov.au/plan?id=RED539021MBG1&amp;postcode=2000</t>
  </si>
  <si>
    <t>https://www.energymadeeasy.gov.au/plan?id=AGL361374MBG5&amp;postcode=2000</t>
  </si>
  <si>
    <t>https://www.energymadeeasy.gov.au/plan?id=ENE211800MBG11&amp;postcode=2000</t>
  </si>
  <si>
    <t>https://www.energymadeeasy.gov.au/plan?id=ORI430604MBG4&amp;postcode=2000</t>
  </si>
  <si>
    <t>https://www.energymadeeasy.gov.au/plan?id=PSH529604MBG1&amp;postcode=2000</t>
  </si>
  <si>
    <t>$50 sign-up credit</t>
  </si>
  <si>
    <t>Account credit</t>
  </si>
  <si>
    <t>https://www.energymadeeasy.gov.au/plan?id=COV522036MBG3&amp;postcode=2000</t>
  </si>
  <si>
    <t>https://www.energymadeeasy.gov.au/plan?id=ENE211804MBG11&amp;postcode=2620</t>
  </si>
  <si>
    <t>https://www.energymadeeasy.gov.au/plan?id=RED538841MBG1&amp;postcode=2620</t>
  </si>
  <si>
    <t>Business Basic</t>
  </si>
  <si>
    <t>https://www.energymadeeasy.gov.au/plan?id=ORI525124MBG1&amp;postcode=2620</t>
  </si>
  <si>
    <t>https://www.energymadeeasy.gov.au/plan?id=ORI430603MBG4&amp;postcode=2340</t>
  </si>
  <si>
    <t>https://www.energymadeeasy.gov.au/plan?id=RED538923MBG1&amp;postcode=2340</t>
  </si>
  <si>
    <t>https://www.energymadeeasy.gov.au/plan?id=COV522037MBG3&amp;postcode=2340</t>
  </si>
  <si>
    <t>https://www.energymadeeasy.gov.au/plan?id=AGL361373MBG6&amp;postcode=2640</t>
  </si>
  <si>
    <t>https://www.energymadeeasy.gov.au/plan?id=RED538931MBG1&amp;postcode=2640</t>
  </si>
  <si>
    <t>https://www.energymadeeasy.gov.au/plan?id=ORI430607MBG5&amp;postcode=2640</t>
  </si>
  <si>
    <t>https://www.energymadeeasy.gov.au/plan?id=ENE211802MBG12&amp;postcode=2640</t>
  </si>
  <si>
    <t>https://www.energymadeeasy.gov.au/plan?id=ORI430602MBG4&amp;postcode=2630</t>
  </si>
  <si>
    <t>https://www.energymadeeasy.gov.au/plan?id=RED539017MBG1&amp;postcode=2630</t>
  </si>
  <si>
    <t>https://www.energymadeeasy.gov.au/plan?id=ORI430606MBG4&amp;postcode=2644</t>
  </si>
  <si>
    <t>https://www.energymadeeasy.gov.au/plan?id=AGL361372MBG5&amp;postcode=2644</t>
  </si>
  <si>
    <t>https://www.energymadeeasy.gov.au/plan?id=RED539002MBG1&amp;postcode=2644</t>
  </si>
  <si>
    <t>https://www.energymadeeasy.gov.au/plan?id=ENE211803MBG12&amp;postcode=2647</t>
  </si>
  <si>
    <t>https://www.energymadeeasy.gov.au/plan?id=ORI430598MBG5&amp;postcode=2647</t>
  </si>
  <si>
    <t>https://www.energymadeeasy.gov.au/plan?id=AGL361375MBG6&amp;postcode=2647</t>
  </si>
  <si>
    <t>https://www.energymadeeasy.gov.au/plan?id=RED539002MBG1&amp;postcode=2647</t>
  </si>
  <si>
    <t>https://www.energymadeeasy.gov.au/plan?id=ORI430599MBG4&amp;postcode=2720</t>
  </si>
  <si>
    <t>https://www.energymadeeasy.gov.au/plan?id=RED538939MBG1&amp;postcode=2720</t>
  </si>
  <si>
    <t>https://www.energymadeeasy.gov.au/plan?id=ORI430605MBG4&amp;postcode=2650</t>
  </si>
  <si>
    <t>https://www.energymadeeasy.gov.au/plan?id=COV522038MBG3&amp;postcode=2650</t>
  </si>
  <si>
    <t>https://www.energymadeeasy.gov.au/plan?id=RED539025MBG1&amp;postcode=2650</t>
  </si>
  <si>
    <t>https://www.energymadeeasy.gov.au/plan?id=AGL361376MBG5&amp;postcode=2650</t>
  </si>
  <si>
    <t>https://www.energymadeeasy.gov.au/plan?id=ACT514494MBD&amp;postcode=2586</t>
  </si>
  <si>
    <t>https://www.energymadeeasy.gov.au/plan?id=COV522033MBG3&amp;postcode=2000</t>
  </si>
  <si>
    <t>https://www.energymadeeasy.gov.au/plan?id=ENE211800MBG13&amp;postcode=2000</t>
  </si>
  <si>
    <t>https://www.energymadeeasy.gov.au/plan?id=ORI430600MBG8&amp;postcode=2000</t>
  </si>
  <si>
    <t>https://www.energymadeeasy.gov.au/plan?id=RED552121MBG2&amp;postcode=2000</t>
  </si>
  <si>
    <t>https://www.energymadeeasy.gov.au/plan?id=SIM661309MBG1&amp;postcode=2000</t>
  </si>
  <si>
    <t>https://www.energymadeeasy.gov.au/plan?id=ALI463725MBG4&amp;postcode=2000</t>
  </si>
  <si>
    <t>https://www.energymadeeasy.gov.au/plan?id=PSH612197MBG1&amp;postcode=2000</t>
  </si>
  <si>
    <t>https://www.energymadeeasy.gov.au/plan?id=ORI430603MBG6&amp;postcode=2340</t>
  </si>
  <si>
    <t>https://www.energymadeeasy.gov.au/plan?id=RED552125MBG2&amp;postcode=2340</t>
  </si>
  <si>
    <t>https://www.energymadeeasy.gov.au/plan?id=COV522034MBG2&amp;postcode=2340</t>
  </si>
  <si>
    <t>https://www.energymadeeasy.gov.au/plan?id=ENE211802MBG14&amp;postcode=2640</t>
  </si>
  <si>
    <t>https://www.energymadeeasy.gov.au/plan?id=ORI430607MBG7&amp;postcode=2640</t>
  </si>
  <si>
    <t>https://www.energymadeeasy.gov.au/plan?id=RED552123MBG2&amp;postcode=2640</t>
  </si>
  <si>
    <t>https://www.energymadeeasy.gov.au/plan?id=ORI430602MBG6&amp;postcode=2630</t>
  </si>
  <si>
    <t>https://www.energymadeeasy.gov.au/plan?id=RED552122MBG2&amp;postcode=2630</t>
  </si>
  <si>
    <t>https://www.energymadeeasy.gov.au/plan?id=ORI430606MBG6&amp;postcode=2644</t>
  </si>
  <si>
    <t>https://www.energymadeeasy.gov.au/plan?id=RED552128MBG2&amp;postcode=2644</t>
  </si>
  <si>
    <t>https://www.energymadeeasy.gov.au/plan?id=ENE211803MBG14&amp;postcode=2647</t>
  </si>
  <si>
    <t>https://www.energymadeeasy.gov.au/plan?id=ORI430598MBG7&amp;postcode=2647</t>
  </si>
  <si>
    <t>https://www.energymadeeasy.gov.au/plan?id=RED552128MBG2&amp;postcode=2647</t>
  </si>
  <si>
    <t>https://www.energymadeeasy.gov.au/plan?id=ORI430599MBG6&amp;postcode=2720</t>
  </si>
  <si>
    <t>https://www.energymadeeasy.gov.au/plan?id=RED552113MBG2&amp;postcode=2720</t>
  </si>
  <si>
    <t>https://www.energymadeeasy.gov.au/plan?id=ORI430605MBG6&amp;postcode=2650</t>
  </si>
  <si>
    <t>https://www.energymadeeasy.gov.au/plan?id=RED552112MBG2&amp;postcode=2650</t>
  </si>
  <si>
    <t>https://www.energymadeeasy.gov.au/plan?id=ENE211804MBG13&amp;postcode=2620</t>
  </si>
  <si>
    <t>https://www.energymadeeasy.gov.au/plan?id=RED552150MBG2&amp;postcode=2620</t>
  </si>
  <si>
    <t>https://www.energymadeeasy.gov.au/plan?id=ORI525124MBG3&amp;postcode=2620</t>
  </si>
  <si>
    <t>https://www.energymadeeasy.gov.au/plan?id=ACT202798MBG7&amp;postcode=2620</t>
  </si>
  <si>
    <t>https://www.energymadeeasy.gov.au/plan?id=ACT202797MBG&amp;postcode=2586</t>
  </si>
  <si>
    <t>https://www.energymadeeasy.gov.au/plan?id=ACT64477SBG6&amp;utm_source=ActewAGL&amp;utm_campaign=bpi-retailer&amp;utm_medium=retailer&amp;postcode=2540</t>
  </si>
  <si>
    <t>https://www.energymadeeasy.gov.au/plan?id=AGL361374MBG10&amp;postcode=2000</t>
  </si>
  <si>
    <t>https://www.energymadeeasy.gov.au/plan?id=AGL361373MBG10&amp;postcode=2640</t>
  </si>
  <si>
    <t>https://www.energymadeeasy.gov.au/plan?id=AGL361372MBG9&amp;postcode=2644</t>
  </si>
  <si>
    <t>https://www.energymadeeasy.gov.au/plan?id=AGL361375MBG10&amp;postcode=2647</t>
  </si>
  <si>
    <t>https://www.energymadeeasy.gov.au/plan?id=AGL361376MBG9&amp;postcode=2650</t>
  </si>
  <si>
    <t>Purpose of SME Tariff-Tracking project:</t>
  </si>
  <si>
    <t>Engie</t>
  </si>
  <si>
    <t>Sumo</t>
  </si>
  <si>
    <t>NEW</t>
  </si>
  <si>
    <t xml:space="preserve">April 2019, October 2019, April 2020, October 2020, April 2021, October 2021, April 2022, October 2022, April 2023, </t>
  </si>
  <si>
    <t>October 2023 and April 2024</t>
  </si>
  <si>
    <t>https://www.energymadeeasy.gov.au/plan?id=AGL698057MBG3&amp;postcode=2000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</si>
</sst>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0"/>
      <color theme="10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ArialMT"/>
      <family val="2"/>
    </font>
    <font>
      <sz val="12"/>
      <name val="ArialMT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ArialMT"/>
      <family val="2"/>
    </font>
    <font>
      <sz val="11"/>
      <color theme="1"/>
      <name val="Verdana"/>
      <family val="2"/>
    </font>
    <font>
      <sz val="12"/>
      <color rgb="FF000000"/>
      <name val="ArialMT"/>
    </font>
    <font>
      <sz val="12"/>
      <name val="ArialMT"/>
    </font>
    <font>
      <sz val="12"/>
      <color theme="1"/>
      <name val="ArialMT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7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0" xfId="0" applyNumberFormat="1"/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10" fontId="0" fillId="0" borderId="4" xfId="0" applyNumberFormat="1" applyBorder="1" applyAlignment="1">
      <alignment horizontal="center"/>
    </xf>
    <xf numFmtId="0" fontId="0" fillId="10" borderId="0" xfId="0" applyFill="1"/>
    <xf numFmtId="0" fontId="0" fillId="0" borderId="0" xfId="0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3" fontId="0" fillId="0" borderId="4" xfId="0" applyNumberFormat="1" applyBorder="1"/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2" fillId="10" borderId="0" xfId="0" applyFont="1" applyFill="1"/>
    <xf numFmtId="0" fontId="11" fillId="0" borderId="0" xfId="0" applyFont="1"/>
    <xf numFmtId="0" fontId="4" fillId="10" borderId="17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9" xfId="0" applyFont="1" applyFill="1" applyBorder="1"/>
    <xf numFmtId="0" fontId="4" fillId="11" borderId="0" xfId="0" applyFont="1" applyFill="1"/>
    <xf numFmtId="0" fontId="4" fillId="10" borderId="6" xfId="0" applyFont="1" applyFill="1" applyBorder="1" applyProtection="1">
      <protection hidden="1"/>
    </xf>
    <xf numFmtId="0" fontId="4" fillId="10" borderId="2" xfId="0" applyFont="1" applyFill="1" applyBorder="1" applyProtection="1">
      <protection hidden="1"/>
    </xf>
    <xf numFmtId="0" fontId="4" fillId="10" borderId="29" xfId="0" applyFont="1" applyFill="1" applyBorder="1" applyProtection="1">
      <protection hidden="1"/>
    </xf>
    <xf numFmtId="0" fontId="4" fillId="10" borderId="3" xfId="0" applyFont="1" applyFill="1" applyBorder="1" applyProtection="1">
      <protection hidden="1"/>
    </xf>
    <xf numFmtId="0" fontId="4" fillId="10" borderId="0" xfId="0" applyFont="1" applyFill="1" applyProtection="1">
      <protection hidden="1"/>
    </xf>
    <xf numFmtId="0" fontId="4" fillId="10" borderId="30" xfId="0" applyFont="1" applyFill="1" applyBorder="1" applyProtection="1">
      <protection hidden="1"/>
    </xf>
    <xf numFmtId="0" fontId="4" fillId="3" borderId="25" xfId="0" applyFont="1" applyFill="1" applyBorder="1" applyProtection="1">
      <protection hidden="1"/>
    </xf>
    <xf numFmtId="0" fontId="4" fillId="3" borderId="26" xfId="0" applyFont="1" applyFill="1" applyBorder="1" applyProtection="1">
      <protection hidden="1"/>
    </xf>
    <xf numFmtId="0" fontId="4" fillId="3" borderId="27" xfId="0" applyFont="1" applyFill="1" applyBorder="1" applyProtection="1">
      <protection hidden="1"/>
    </xf>
    <xf numFmtId="0" fontId="4" fillId="3" borderId="28" xfId="0" applyFont="1" applyFill="1" applyBorder="1" applyProtection="1">
      <protection hidden="1"/>
    </xf>
    <xf numFmtId="0" fontId="4" fillId="10" borderId="1" xfId="0" applyFont="1" applyFill="1" applyBorder="1" applyProtection="1">
      <protection hidden="1"/>
    </xf>
    <xf numFmtId="0" fontId="4" fillId="10" borderId="31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13" borderId="4" xfId="0" applyFill="1" applyBorder="1"/>
    <xf numFmtId="0" fontId="10" fillId="10" borderId="8" xfId="0" applyFont="1" applyFill="1" applyBorder="1"/>
    <xf numFmtId="17" fontId="10" fillId="15" borderId="5" xfId="0" applyNumberFormat="1" applyFont="1" applyFill="1" applyBorder="1"/>
    <xf numFmtId="0" fontId="10" fillId="15" borderId="7" xfId="0" applyFont="1" applyFill="1" applyBorder="1"/>
    <xf numFmtId="17" fontId="10" fillId="16" borderId="17" xfId="0" applyNumberFormat="1" applyFont="1" applyFill="1" applyBorder="1"/>
    <xf numFmtId="0" fontId="10" fillId="16" borderId="19" xfId="0" applyFont="1" applyFill="1" applyBorder="1"/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4" fillId="7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7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4" fillId="0" borderId="1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0" fillId="12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0" fillId="14" borderId="0" xfId="0" applyFill="1" applyProtection="1"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11" xfId="0" applyFont="1" applyFill="1" applyBorder="1" applyProtection="1">
      <protection hidden="1"/>
    </xf>
    <xf numFmtId="17" fontId="10" fillId="18" borderId="5" xfId="0" applyNumberFormat="1" applyFont="1" applyFill="1" applyBorder="1"/>
    <xf numFmtId="0" fontId="10" fillId="18" borderId="7" xfId="0" applyFont="1" applyFill="1" applyBorder="1"/>
    <xf numFmtId="14" fontId="0" fillId="19" borderId="4" xfId="0" applyNumberForma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6" fillId="3" borderId="3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7" xfId="0" applyFont="1" applyFill="1" applyBorder="1" applyAlignment="1" applyProtection="1">
      <alignment horizontal="center" wrapText="1"/>
      <protection hidden="1"/>
    </xf>
    <xf numFmtId="0" fontId="4" fillId="3" borderId="38" xfId="0" applyFont="1" applyFill="1" applyBorder="1" applyAlignment="1" applyProtection="1">
      <alignment horizont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3" fontId="5" fillId="0" borderId="1" xfId="0" applyNumberFormat="1" applyFont="1" applyBorder="1" applyAlignment="1" applyProtection="1">
      <alignment horizontal="right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" fontId="4" fillId="0" borderId="21" xfId="0" applyNumberFormat="1" applyFont="1" applyBorder="1" applyProtection="1">
      <protection hidden="1"/>
    </xf>
    <xf numFmtId="4" fontId="7" fillId="0" borderId="0" xfId="0" applyNumberFormat="1" applyFont="1" applyProtection="1">
      <protection hidden="1"/>
    </xf>
    <xf numFmtId="4" fontId="7" fillId="0" borderId="21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21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4" fontId="4" fillId="0" borderId="20" xfId="0" applyNumberFormat="1" applyFont="1" applyBorder="1" applyProtection="1">
      <protection hidden="1"/>
    </xf>
    <xf numFmtId="4" fontId="7" fillId="0" borderId="20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22" xfId="0" applyNumberFormat="1" applyFont="1" applyBorder="1" applyProtection="1">
      <protection hidden="1"/>
    </xf>
    <xf numFmtId="3" fontId="5" fillId="0" borderId="21" xfId="0" applyNumberFormat="1" applyFont="1" applyBorder="1" applyProtection="1">
      <protection hidden="1"/>
    </xf>
    <xf numFmtId="0" fontId="4" fillId="0" borderId="20" xfId="0" applyFont="1" applyBorder="1" applyProtection="1">
      <protection hidden="1"/>
    </xf>
    <xf numFmtId="3" fontId="5" fillId="0" borderId="20" xfId="0" applyNumberFormat="1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4" fontId="7" fillId="0" borderId="22" xfId="0" applyNumberFormat="1" applyFont="1" applyBorder="1" applyProtection="1">
      <protection hidden="1"/>
    </xf>
    <xf numFmtId="3" fontId="5" fillId="0" borderId="6" xfId="0" applyNumberFormat="1" applyFont="1" applyBorder="1" applyProtection="1">
      <protection hidden="1"/>
    </xf>
    <xf numFmtId="4" fontId="4" fillId="0" borderId="12" xfId="0" applyNumberFormat="1" applyFont="1" applyBorder="1" applyProtection="1">
      <protection hidden="1"/>
    </xf>
    <xf numFmtId="4" fontId="7" fillId="0" borderId="12" xfId="0" applyNumberFormat="1" applyFont="1" applyBorder="1" applyProtection="1">
      <protection hidden="1"/>
    </xf>
    <xf numFmtId="4" fontId="4" fillId="0" borderId="16" xfId="0" applyNumberFormat="1" applyFont="1" applyBorder="1" applyProtection="1">
      <protection hidden="1"/>
    </xf>
    <xf numFmtId="3" fontId="5" fillId="0" borderId="12" xfId="0" applyNumberFormat="1" applyFont="1" applyBorder="1" applyProtection="1">
      <protection hidden="1"/>
    </xf>
    <xf numFmtId="0" fontId="4" fillId="0" borderId="16" xfId="0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4" fontId="7" fillId="0" borderId="15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4" fontId="7" fillId="0" borderId="6" xfId="0" applyNumberFormat="1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3" fontId="5" fillId="0" borderId="16" xfId="0" applyNumberFormat="1" applyFont="1" applyBorder="1" applyProtection="1"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0" borderId="18" xfId="0" applyFont="1" applyBorder="1" applyProtection="1">
      <protection hidden="1"/>
    </xf>
    <xf numFmtId="4" fontId="4" fillId="0" borderId="18" xfId="0" applyNumberFormat="1" applyFont="1" applyBorder="1" applyProtection="1">
      <protection hidden="1"/>
    </xf>
    <xf numFmtId="4" fontId="7" fillId="0" borderId="18" xfId="0" applyNumberFormat="1" applyFont="1" applyBorder="1" applyProtection="1">
      <protection hidden="1"/>
    </xf>
    <xf numFmtId="4" fontId="4" fillId="0" borderId="11" xfId="0" applyNumberFormat="1" applyFont="1" applyBorder="1" applyProtection="1">
      <protection hidden="1"/>
    </xf>
    <xf numFmtId="4" fontId="7" fillId="0" borderId="11" xfId="0" applyNumberFormat="1" applyFont="1" applyBorder="1" applyProtection="1">
      <protection hidden="1"/>
    </xf>
    <xf numFmtId="3" fontId="5" fillId="0" borderId="18" xfId="0" applyNumberFormat="1" applyFont="1" applyBorder="1" applyProtection="1">
      <protection hidden="1"/>
    </xf>
    <xf numFmtId="0" fontId="4" fillId="0" borderId="11" xfId="0" applyFont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17" fontId="10" fillId="20" borderId="5" xfId="0" applyNumberFormat="1" applyFont="1" applyFill="1" applyBorder="1"/>
    <xf numFmtId="0" fontId="10" fillId="20" borderId="7" xfId="0" applyFont="1" applyFill="1" applyBorder="1"/>
    <xf numFmtId="0" fontId="2" fillId="0" borderId="4" xfId="0" applyFont="1" applyBorder="1"/>
    <xf numFmtId="0" fontId="13" fillId="0" borderId="4" xfId="1" applyFill="1" applyBorder="1" applyAlignment="1">
      <alignment horizontal="left"/>
    </xf>
    <xf numFmtId="3" fontId="5" fillId="21" borderId="6" xfId="0" applyNumberFormat="1" applyFont="1" applyFill="1" applyBorder="1" applyProtection="1">
      <protection hidden="1"/>
    </xf>
    <xf numFmtId="3" fontId="5" fillId="21" borderId="1" xfId="0" applyNumberFormat="1" applyFont="1" applyFill="1" applyBorder="1" applyProtection="1">
      <protection hidden="1"/>
    </xf>
    <xf numFmtId="3" fontId="5" fillId="21" borderId="15" xfId="0" applyNumberFormat="1" applyFont="1" applyFill="1" applyBorder="1" applyProtection="1">
      <protection hidden="1"/>
    </xf>
    <xf numFmtId="3" fontId="5" fillId="21" borderId="12" xfId="0" applyNumberFormat="1" applyFont="1" applyFill="1" applyBorder="1" applyProtection="1">
      <protection hidden="1"/>
    </xf>
    <xf numFmtId="2" fontId="0" fillId="0" borderId="4" xfId="0" applyNumberFormat="1" applyBorder="1"/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10" fillId="22" borderId="5" xfId="0" applyFont="1" applyFill="1" applyBorder="1"/>
    <xf numFmtId="0" fontId="10" fillId="22" borderId="7" xfId="0" applyFont="1" applyFill="1" applyBorder="1"/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1" fillId="3" borderId="42" xfId="0" applyFont="1" applyFill="1" applyBorder="1"/>
    <xf numFmtId="0" fontId="10" fillId="23" borderId="5" xfId="0" applyFont="1" applyFill="1" applyBorder="1"/>
    <xf numFmtId="0" fontId="10" fillId="23" borderId="7" xfId="0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14" fontId="16" fillId="0" borderId="4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16" fillId="0" borderId="0" xfId="0" applyFont="1"/>
    <xf numFmtId="3" fontId="16" fillId="0" borderId="4" xfId="0" applyNumberFormat="1" applyFont="1" applyBorder="1"/>
    <xf numFmtId="2" fontId="16" fillId="0" borderId="4" xfId="0" applyNumberFormat="1" applyFont="1" applyBorder="1"/>
    <xf numFmtId="0" fontId="17" fillId="0" borderId="4" xfId="0" applyFont="1" applyBorder="1"/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0" xfId="0" applyFont="1"/>
    <xf numFmtId="0" fontId="13" fillId="0" borderId="4" xfId="1" applyBorder="1" applyAlignment="1">
      <alignment horizontal="left"/>
    </xf>
    <xf numFmtId="0" fontId="4" fillId="0" borderId="0" xfId="0" applyFont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Protection="1">
      <protection hidden="1"/>
    </xf>
    <xf numFmtId="4" fontId="4" fillId="0" borderId="48" xfId="0" applyNumberFormat="1" applyFont="1" applyBorder="1" applyProtection="1">
      <protection hidden="1"/>
    </xf>
    <xf numFmtId="3" fontId="5" fillId="0" borderId="48" xfId="0" applyNumberFormat="1" applyFont="1" applyBorder="1" applyProtection="1"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49" xfId="0" applyFont="1" applyBorder="1" applyAlignment="1" applyProtection="1">
      <alignment horizontal="center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25" borderId="0" xfId="0" applyNumberFormat="1" applyFont="1" applyFill="1" applyAlignment="1">
      <alignment horizontal="right" wrapText="1"/>
    </xf>
    <xf numFmtId="3" fontId="16" fillId="0" borderId="0" xfId="0" applyNumberFormat="1" applyFont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21" borderId="0" xfId="0" applyNumberFormat="1" applyFont="1" applyFill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15" xfId="0" applyNumberFormat="1" applyFont="1" applyBorder="1" applyProtection="1">
      <protection hidden="1"/>
    </xf>
    <xf numFmtId="3" fontId="4" fillId="0" borderId="11" xfId="0" applyNumberFormat="1" applyFont="1" applyBorder="1" applyProtection="1">
      <protection hidden="1"/>
    </xf>
    <xf numFmtId="0" fontId="11" fillId="23" borderId="0" xfId="0" applyFont="1" applyFill="1" applyProtection="1">
      <protection hidden="1"/>
    </xf>
    <xf numFmtId="9" fontId="11" fillId="23" borderId="0" xfId="2" applyFont="1" applyFill="1" applyProtection="1">
      <protection hidden="1"/>
    </xf>
    <xf numFmtId="0" fontId="12" fillId="23" borderId="0" xfId="0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9" fontId="4" fillId="22" borderId="0" xfId="2" applyFont="1" applyFill="1" applyProtection="1">
      <protection hidden="1"/>
    </xf>
    <xf numFmtId="9" fontId="0" fillId="22" borderId="0" xfId="2" applyFont="1" applyFill="1" applyProtection="1">
      <protection hidden="1"/>
    </xf>
    <xf numFmtId="4" fontId="4" fillId="0" borderId="51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3" fontId="4" fillId="0" borderId="18" xfId="0" applyNumberFormat="1" applyFont="1" applyBorder="1" applyProtection="1">
      <protection hidden="1"/>
    </xf>
    <xf numFmtId="4" fontId="4" fillId="21" borderId="2" xfId="0" applyNumberFormat="1" applyFont="1" applyFill="1" applyBorder="1" applyProtection="1">
      <protection hidden="1"/>
    </xf>
    <xf numFmtId="4" fontId="4" fillId="21" borderId="13" xfId="0" applyNumberFormat="1" applyFont="1" applyFill="1" applyBorder="1" applyProtection="1">
      <protection hidden="1"/>
    </xf>
    <xf numFmtId="4" fontId="4" fillId="21" borderId="51" xfId="0" applyNumberFormat="1" applyFont="1" applyFill="1" applyBorder="1" applyProtection="1">
      <protection hidden="1"/>
    </xf>
    <xf numFmtId="3" fontId="4" fillId="21" borderId="1" xfId="0" applyNumberFormat="1" applyFont="1" applyFill="1" applyBorder="1" applyProtection="1">
      <protection hidden="1"/>
    </xf>
    <xf numFmtId="3" fontId="4" fillId="21" borderId="12" xfId="0" applyNumberFormat="1" applyFont="1" applyFill="1" applyBorder="1" applyProtection="1">
      <protection hidden="1"/>
    </xf>
    <xf numFmtId="3" fontId="4" fillId="21" borderId="2" xfId="0" applyNumberFormat="1" applyFont="1" applyFill="1" applyBorder="1" applyProtection="1">
      <protection hidden="1"/>
    </xf>
    <xf numFmtId="3" fontId="4" fillId="21" borderId="13" xfId="0" applyNumberFormat="1" applyFont="1" applyFill="1" applyBorder="1" applyProtection="1">
      <protection hidden="1"/>
    </xf>
    <xf numFmtId="3" fontId="4" fillId="21" borderId="51" xfId="0" applyNumberFormat="1" applyFont="1" applyFill="1" applyBorder="1" applyProtection="1">
      <protection hidden="1"/>
    </xf>
    <xf numFmtId="3" fontId="4" fillId="0" borderId="13" xfId="0" applyNumberFormat="1" applyFont="1" applyBorder="1" applyProtection="1">
      <protection hidden="1"/>
    </xf>
    <xf numFmtId="3" fontId="4" fillId="0" borderId="2" xfId="0" applyNumberFormat="1" applyFont="1" applyBorder="1" applyProtection="1">
      <protection hidden="1"/>
    </xf>
    <xf numFmtId="3" fontId="4" fillId="21" borderId="18" xfId="0" applyNumberFormat="1" applyFont="1" applyFill="1" applyBorder="1" applyProtection="1">
      <protection hidden="1"/>
    </xf>
    <xf numFmtId="0" fontId="11" fillId="0" borderId="0" xfId="0" applyFont="1" applyProtection="1">
      <protection hidden="1"/>
    </xf>
    <xf numFmtId="0" fontId="6" fillId="3" borderId="52" xfId="0" applyFont="1" applyFill="1" applyBorder="1" applyAlignment="1" applyProtection="1">
      <alignment wrapText="1"/>
      <protection hidden="1"/>
    </xf>
    <xf numFmtId="0" fontId="6" fillId="21" borderId="4" xfId="0" applyFont="1" applyFill="1" applyBorder="1" applyAlignment="1" applyProtection="1">
      <alignment wrapText="1"/>
      <protection hidden="1"/>
    </xf>
    <xf numFmtId="9" fontId="4" fillId="21" borderId="0" xfId="2" applyFont="1" applyFill="1" applyBorder="1" applyProtection="1">
      <protection hidden="1"/>
    </xf>
    <xf numFmtId="9" fontId="4" fillId="21" borderId="15" xfId="2" applyFont="1" applyFill="1" applyBorder="1" applyProtection="1">
      <protection hidden="1"/>
    </xf>
    <xf numFmtId="9" fontId="4" fillId="21" borderId="50" xfId="2" applyFont="1" applyFill="1" applyBorder="1" applyProtection="1">
      <protection hidden="1"/>
    </xf>
    <xf numFmtId="0" fontId="4" fillId="21" borderId="4" xfId="0" applyFont="1" applyFill="1" applyBorder="1" applyAlignment="1" applyProtection="1">
      <alignment wrapText="1"/>
      <protection hidden="1"/>
    </xf>
    <xf numFmtId="3" fontId="4" fillId="21" borderId="15" xfId="0" applyNumberFormat="1" applyFont="1" applyFill="1" applyBorder="1" applyProtection="1">
      <protection hidden="1"/>
    </xf>
    <xf numFmtId="3" fontId="4" fillId="21" borderId="20" xfId="0" applyNumberFormat="1" applyFont="1" applyFill="1" applyBorder="1" applyProtection="1">
      <protection hidden="1"/>
    </xf>
    <xf numFmtId="3" fontId="4" fillId="21" borderId="48" xfId="0" applyNumberFormat="1" applyFont="1" applyFill="1" applyBorder="1" applyProtection="1">
      <protection hidden="1"/>
    </xf>
    <xf numFmtId="3" fontId="4" fillId="21" borderId="11" xfId="0" applyNumberFormat="1" applyFont="1" applyFill="1" applyBorder="1" applyProtection="1">
      <protection hidden="1"/>
    </xf>
    <xf numFmtId="4" fontId="4" fillId="21" borderId="11" xfId="0" applyNumberFormat="1" applyFont="1" applyFill="1" applyBorder="1" applyProtection="1">
      <protection hidden="1"/>
    </xf>
    <xf numFmtId="4" fontId="4" fillId="21" borderId="15" xfId="0" applyNumberFormat="1" applyFont="1" applyFill="1" applyBorder="1" applyProtection="1">
      <protection hidden="1"/>
    </xf>
    <xf numFmtId="0" fontId="5" fillId="21" borderId="4" xfId="0" applyFont="1" applyFill="1" applyBorder="1" applyAlignment="1" applyProtection="1">
      <alignment wrapText="1"/>
      <protection hidden="1"/>
    </xf>
    <xf numFmtId="0" fontId="5" fillId="21" borderId="4" xfId="0" applyFont="1" applyFill="1" applyBorder="1" applyAlignment="1" applyProtection="1">
      <alignment horizontal="center" wrapText="1"/>
      <protection hidden="1"/>
    </xf>
    <xf numFmtId="3" fontId="4" fillId="21" borderId="50" xfId="0" applyNumberFormat="1" applyFont="1" applyFill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4" fontId="4" fillId="21" borderId="50" xfId="0" applyNumberFormat="1" applyFont="1" applyFill="1" applyBorder="1" applyProtection="1">
      <protection hidden="1"/>
    </xf>
    <xf numFmtId="9" fontId="4" fillId="21" borderId="1" xfId="2" applyFont="1" applyFill="1" applyBorder="1" applyProtection="1">
      <protection hidden="1"/>
    </xf>
    <xf numFmtId="9" fontId="4" fillId="21" borderId="12" xfId="2" applyFont="1" applyFill="1" applyBorder="1" applyProtection="1">
      <protection hidden="1"/>
    </xf>
    <xf numFmtId="9" fontId="4" fillId="21" borderId="6" xfId="2" applyFont="1" applyFill="1" applyBorder="1" applyProtection="1">
      <protection hidden="1"/>
    </xf>
    <xf numFmtId="9" fontId="4" fillId="21" borderId="18" xfId="2" applyFont="1" applyFill="1" applyBorder="1" applyProtection="1">
      <protection hidden="1"/>
    </xf>
    <xf numFmtId="3" fontId="4" fillId="21" borderId="6" xfId="0" applyNumberFormat="1" applyFont="1" applyFill="1" applyBorder="1" applyProtection="1">
      <protection hidden="1"/>
    </xf>
    <xf numFmtId="3" fontId="4" fillId="21" borderId="16" xfId="0" applyNumberFormat="1" applyFont="1" applyFill="1" applyBorder="1" applyProtection="1">
      <protection hidden="1"/>
    </xf>
    <xf numFmtId="0" fontId="6" fillId="3" borderId="54" xfId="0" applyFont="1" applyFill="1" applyBorder="1" applyAlignment="1" applyProtection="1">
      <alignment wrapText="1"/>
      <protection hidden="1"/>
    </xf>
    <xf numFmtId="0" fontId="6" fillId="3" borderId="37" xfId="0" applyFont="1" applyFill="1" applyBorder="1" applyAlignment="1" applyProtection="1">
      <alignment wrapText="1"/>
      <protection hidden="1"/>
    </xf>
    <xf numFmtId="0" fontId="4" fillId="28" borderId="0" xfId="0" applyFont="1" applyFill="1" applyProtection="1">
      <protection hidden="1"/>
    </xf>
    <xf numFmtId="9" fontId="4" fillId="28" borderId="0" xfId="2" applyFont="1" applyFill="1" applyProtection="1">
      <protection hidden="1"/>
    </xf>
    <xf numFmtId="0" fontId="5" fillId="28" borderId="0" xfId="0" applyFont="1" applyFill="1" applyProtection="1">
      <protection hidden="1"/>
    </xf>
    <xf numFmtId="0" fontId="11" fillId="28" borderId="0" xfId="0" applyFont="1" applyFill="1" applyProtection="1">
      <protection hidden="1"/>
    </xf>
    <xf numFmtId="0" fontId="4" fillId="28" borderId="11" xfId="0" applyFont="1" applyFill="1" applyBorder="1" applyProtection="1">
      <protection hidden="1"/>
    </xf>
    <xf numFmtId="9" fontId="11" fillId="28" borderId="0" xfId="2" applyFont="1" applyFill="1" applyProtection="1">
      <protection hidden="1"/>
    </xf>
    <xf numFmtId="0" fontId="12" fillId="28" borderId="0" xfId="0" applyFont="1" applyFill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0" fontId="10" fillId="10" borderId="42" xfId="0" applyFont="1" applyFill="1" applyBorder="1"/>
    <xf numFmtId="0" fontId="10" fillId="10" borderId="43" xfId="0" applyFont="1" applyFill="1" applyBorder="1"/>
    <xf numFmtId="0" fontId="10" fillId="10" borderId="44" xfId="0" applyFont="1" applyFill="1" applyBorder="1"/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11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9" fontId="11" fillId="29" borderId="0" xfId="2" applyFont="1" applyFill="1" applyProtection="1">
      <protection hidden="1"/>
    </xf>
    <xf numFmtId="0" fontId="12" fillId="29" borderId="0" xfId="0" applyFont="1" applyFill="1" applyProtection="1">
      <protection hidden="1"/>
    </xf>
    <xf numFmtId="0" fontId="10" fillId="29" borderId="5" xfId="0" applyFont="1" applyFill="1" applyBorder="1"/>
    <xf numFmtId="0" fontId="10" fillId="29" borderId="7" xfId="0" applyFont="1" applyFill="1" applyBorder="1"/>
    <xf numFmtId="0" fontId="5" fillId="0" borderId="46" xfId="0" applyFont="1" applyBorder="1" applyAlignment="1" applyProtection="1">
      <alignment horizontal="center" vertical="center"/>
      <protection hidden="1"/>
    </xf>
    <xf numFmtId="2" fontId="20" fillId="0" borderId="4" xfId="0" applyNumberFormat="1" applyFont="1" applyBorder="1"/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3" fontId="20" fillId="0" borderId="4" xfId="0" applyNumberFormat="1" applyFont="1" applyBorder="1"/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11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9" fontId="11" fillId="30" borderId="0" xfId="2" applyFont="1" applyFill="1" applyProtection="1">
      <protection hidden="1"/>
    </xf>
    <xf numFmtId="0" fontId="12" fillId="30" borderId="0" xfId="0" applyFont="1" applyFill="1" applyProtection="1">
      <protection hidden="1"/>
    </xf>
    <xf numFmtId="0" fontId="10" fillId="30" borderId="5" xfId="0" applyFont="1" applyFill="1" applyBorder="1"/>
    <xf numFmtId="0" fontId="10" fillId="30" borderId="7" xfId="0" applyFont="1" applyFill="1" applyBorder="1"/>
    <xf numFmtId="14" fontId="21" fillId="0" borderId="4" xfId="0" applyNumberFormat="1" applyFont="1" applyBorder="1"/>
    <xf numFmtId="14" fontId="16" fillId="0" borderId="4" xfId="0" applyNumberFormat="1" applyFont="1" applyBorder="1" applyAlignment="1">
      <alignment horizontal="center"/>
    </xf>
    <xf numFmtId="2" fontId="22" fillId="0" borderId="4" xfId="0" applyNumberFormat="1" applyFont="1" applyBorder="1"/>
    <xf numFmtId="0" fontId="22" fillId="0" borderId="4" xfId="0" applyFont="1" applyBorder="1"/>
    <xf numFmtId="0" fontId="22" fillId="0" borderId="4" xfId="0" applyFont="1" applyBorder="1" applyAlignment="1">
      <alignment horizontal="right"/>
    </xf>
    <xf numFmtId="3" fontId="22" fillId="0" borderId="4" xfId="0" applyNumberFormat="1" applyFont="1" applyBorder="1"/>
    <xf numFmtId="3" fontId="22" fillId="0" borderId="0" xfId="0" applyNumberFormat="1" applyFont="1"/>
    <xf numFmtId="0" fontId="23" fillId="0" borderId="4" xfId="0" applyFont="1" applyBorder="1"/>
    <xf numFmtId="2" fontId="24" fillId="0" borderId="4" xfId="0" applyNumberFormat="1" applyFont="1" applyBorder="1"/>
    <xf numFmtId="0" fontId="24" fillId="0" borderId="4" xfId="0" applyFont="1" applyBorder="1"/>
    <xf numFmtId="0" fontId="24" fillId="0" borderId="4" xfId="0" applyFont="1" applyBorder="1" applyAlignment="1">
      <alignment horizontal="right"/>
    </xf>
    <xf numFmtId="3" fontId="24" fillId="0" borderId="4" xfId="0" applyNumberFormat="1" applyFont="1" applyBorder="1"/>
    <xf numFmtId="0" fontId="6" fillId="3" borderId="55" xfId="0" applyFont="1" applyFill="1" applyBorder="1" applyAlignment="1" applyProtection="1">
      <alignment wrapText="1"/>
      <protection hidden="1"/>
    </xf>
    <xf numFmtId="3" fontId="5" fillId="0" borderId="13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13" xfId="0" applyFont="1" applyBorder="1" applyProtection="1">
      <protection hidden="1"/>
    </xf>
    <xf numFmtId="3" fontId="5" fillId="0" borderId="56" xfId="0" applyNumberFormat="1" applyFont="1" applyBorder="1" applyProtection="1">
      <protection hidden="1"/>
    </xf>
    <xf numFmtId="0" fontId="0" fillId="31" borderId="0" xfId="0" applyFill="1"/>
    <xf numFmtId="0" fontId="1" fillId="31" borderId="0" xfId="0" applyFont="1" applyFill="1"/>
    <xf numFmtId="0" fontId="4" fillId="0" borderId="28" xfId="0" applyFont="1" applyBorder="1" applyAlignment="1" applyProtection="1">
      <alignment horizontal="center"/>
      <protection hidden="1"/>
    </xf>
    <xf numFmtId="0" fontId="4" fillId="0" borderId="56" xfId="0" applyFont="1" applyBorder="1" applyAlignment="1" applyProtection="1">
      <alignment horizontal="center"/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10" fillId="32" borderId="5" xfId="0" applyFont="1" applyFill="1" applyBorder="1"/>
    <xf numFmtId="0" fontId="10" fillId="32" borderId="7" xfId="0" applyFont="1" applyFill="1" applyBorder="1"/>
    <xf numFmtId="14" fontId="16" fillId="33" borderId="4" xfId="0" applyNumberFormat="1" applyFont="1" applyFill="1" applyBorder="1"/>
    <xf numFmtId="0" fontId="16" fillId="0" borderId="28" xfId="0" applyFont="1" applyBorder="1"/>
    <xf numFmtId="14" fontId="16" fillId="33" borderId="28" xfId="0" applyNumberFormat="1" applyFont="1" applyFill="1" applyBorder="1"/>
    <xf numFmtId="0" fontId="16" fillId="0" borderId="28" xfId="0" applyFont="1" applyBorder="1" applyAlignment="1">
      <alignment horizontal="left"/>
    </xf>
    <xf numFmtId="14" fontId="16" fillId="0" borderId="28" xfId="0" applyNumberFormat="1" applyFont="1" applyBorder="1"/>
    <xf numFmtId="2" fontId="22" fillId="0" borderId="28" xfId="0" applyNumberFormat="1" applyFont="1" applyBorder="1"/>
    <xf numFmtId="0" fontId="22" fillId="0" borderId="28" xfId="0" applyFont="1" applyBorder="1"/>
    <xf numFmtId="0" fontId="22" fillId="0" borderId="28" xfId="0" applyFont="1" applyBorder="1" applyAlignment="1">
      <alignment horizontal="right"/>
    </xf>
    <xf numFmtId="3" fontId="22" fillId="0" borderId="28" xfId="0" applyNumberFormat="1" applyFont="1" applyBorder="1"/>
    <xf numFmtId="0" fontId="16" fillId="0" borderId="28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4" xfId="0" applyFont="1" applyBorder="1"/>
    <xf numFmtId="0" fontId="26" fillId="0" borderId="4" xfId="0" applyFont="1" applyBorder="1"/>
    <xf numFmtId="14" fontId="26" fillId="0" borderId="4" xfId="0" applyNumberFormat="1" applyFont="1" applyBorder="1"/>
    <xf numFmtId="3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14" fontId="27" fillId="0" borderId="4" xfId="0" applyNumberFormat="1" applyFont="1" applyBorder="1"/>
    <xf numFmtId="14" fontId="26" fillId="33" borderId="4" xfId="0" applyNumberFormat="1" applyFont="1" applyFill="1" applyBorder="1"/>
    <xf numFmtId="0" fontId="0" fillId="15" borderId="0" xfId="0" applyFill="1"/>
    <xf numFmtId="0" fontId="1" fillId="15" borderId="0" xfId="0" applyFont="1" applyFill="1"/>
    <xf numFmtId="0" fontId="6" fillId="3" borderId="27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28" xfId="0" applyFont="1" applyFill="1" applyBorder="1" applyAlignment="1" applyProtection="1">
      <alignment wrapText="1"/>
      <protection hidden="1"/>
    </xf>
    <xf numFmtId="0" fontId="6" fillId="21" borderId="28" xfId="0" applyFont="1" applyFill="1" applyBorder="1" applyAlignment="1" applyProtection="1">
      <alignment wrapText="1"/>
      <protection hidden="1"/>
    </xf>
    <xf numFmtId="0" fontId="4" fillId="21" borderId="28" xfId="0" applyFont="1" applyFill="1" applyBorder="1" applyAlignment="1" applyProtection="1">
      <alignment wrapText="1"/>
      <protection hidden="1"/>
    </xf>
    <xf numFmtId="0" fontId="5" fillId="3" borderId="28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5" fillId="21" borderId="28" xfId="0" applyFont="1" applyFill="1" applyBorder="1" applyAlignment="1" applyProtection="1">
      <alignment wrapText="1"/>
      <protection hidden="1"/>
    </xf>
    <xf numFmtId="0" fontId="5" fillId="21" borderId="28" xfId="0" applyFont="1" applyFill="1" applyBorder="1" applyAlignment="1" applyProtection="1">
      <alignment horizontal="center" wrapText="1"/>
      <protection hidden="1"/>
    </xf>
    <xf numFmtId="0" fontId="5" fillId="3" borderId="28" xfId="0" applyFont="1" applyFill="1" applyBorder="1" applyAlignment="1" applyProtection="1">
      <alignment horizontal="center" wrapText="1"/>
      <protection hidden="1"/>
    </xf>
    <xf numFmtId="0" fontId="4" fillId="3" borderId="58" xfId="0" applyFont="1" applyFill="1" applyBorder="1" applyAlignment="1" applyProtection="1">
      <alignment horizontal="center" wrapText="1"/>
      <protection hidden="1"/>
    </xf>
    <xf numFmtId="0" fontId="4" fillId="0" borderId="25" xfId="0" applyFont="1" applyBorder="1" applyProtection="1">
      <protection hidden="1"/>
    </xf>
    <xf numFmtId="0" fontId="4" fillId="0" borderId="27" xfId="0" applyFont="1" applyBorder="1" applyProtection="1">
      <protection hidden="1"/>
    </xf>
    <xf numFmtId="4" fontId="4" fillId="0" borderId="27" xfId="0" applyNumberFormat="1" applyFont="1" applyBorder="1" applyProtection="1">
      <protection hidden="1"/>
    </xf>
    <xf numFmtId="9" fontId="4" fillId="21" borderId="27" xfId="2" applyFont="1" applyFill="1" applyBorder="1" applyProtection="1">
      <protection hidden="1"/>
    </xf>
    <xf numFmtId="4" fontId="4" fillId="21" borderId="27" xfId="0" applyNumberFormat="1" applyFont="1" applyFill="1" applyBorder="1" applyProtection="1">
      <protection hidden="1"/>
    </xf>
    <xf numFmtId="3" fontId="4" fillId="21" borderId="27" xfId="0" applyNumberFormat="1" applyFont="1" applyFill="1" applyBorder="1" applyProtection="1">
      <protection hidden="1"/>
    </xf>
    <xf numFmtId="3" fontId="5" fillId="0" borderId="27" xfId="0" applyNumberFormat="1" applyFont="1" applyBorder="1" applyProtection="1"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59" xfId="0" applyFont="1" applyBorder="1" applyProtection="1">
      <protection hidden="1"/>
    </xf>
    <xf numFmtId="9" fontId="4" fillId="21" borderId="48" xfId="2" applyFont="1" applyFill="1" applyBorder="1" applyProtection="1">
      <protection hidden="1"/>
    </xf>
    <xf numFmtId="4" fontId="4" fillId="21" borderId="48" xfId="0" applyNumberFormat="1" applyFont="1" applyFill="1" applyBorder="1" applyProtection="1"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10" fillId="15" borderId="5" xfId="0" applyFont="1" applyFill="1" applyBorder="1"/>
    <xf numFmtId="3" fontId="22" fillId="21" borderId="4" xfId="0" applyNumberFormat="1" applyFont="1" applyFill="1" applyBorder="1"/>
    <xf numFmtId="0" fontId="0" fillId="18" borderId="0" xfId="0" applyFill="1"/>
    <xf numFmtId="0" fontId="1" fillId="18" borderId="0" xfId="0" applyFont="1" applyFill="1"/>
    <xf numFmtId="0" fontId="10" fillId="18" borderId="5" xfId="0" applyFont="1" applyFill="1" applyBorder="1"/>
    <xf numFmtId="14" fontId="16" fillId="18" borderId="4" xfId="0" applyNumberFormat="1" applyFont="1" applyFill="1" applyBorder="1"/>
    <xf numFmtId="0" fontId="5" fillId="0" borderId="45" xfId="0" applyFont="1" applyBorder="1" applyAlignment="1" applyProtection="1">
      <alignment horizontal="center" vertical="center"/>
      <protection hidden="1"/>
    </xf>
    <xf numFmtId="0" fontId="0" fillId="34" borderId="0" xfId="0" applyFill="1"/>
    <xf numFmtId="0" fontId="1" fillId="34" borderId="0" xfId="0" applyFont="1" applyFill="1"/>
    <xf numFmtId="0" fontId="10" fillId="34" borderId="5" xfId="0" applyFont="1" applyFill="1" applyBorder="1"/>
    <xf numFmtId="0" fontId="10" fillId="34" borderId="7" xfId="0" applyFont="1" applyFill="1" applyBorder="1"/>
    <xf numFmtId="14" fontId="16" fillId="21" borderId="4" xfId="0" applyNumberFormat="1" applyFont="1" applyFill="1" applyBorder="1"/>
    <xf numFmtId="0" fontId="5" fillId="3" borderId="58" xfId="0" applyFont="1" applyFill="1" applyBorder="1" applyAlignment="1" applyProtection="1">
      <alignment horizontal="center" wrapText="1"/>
      <protection hidden="1"/>
    </xf>
    <xf numFmtId="3" fontId="5" fillId="0" borderId="61" xfId="0" applyNumberFormat="1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62" xfId="0" applyFont="1" applyBorder="1" applyProtection="1">
      <protection hidden="1"/>
    </xf>
    <xf numFmtId="9" fontId="4" fillId="21" borderId="11" xfId="2" applyFont="1" applyFill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0" fillId="35" borderId="0" xfId="0" applyFill="1"/>
    <xf numFmtId="0" fontId="1" fillId="35" borderId="0" xfId="0" applyFont="1" applyFill="1"/>
    <xf numFmtId="0" fontId="10" fillId="35" borderId="5" xfId="0" applyFont="1" applyFill="1" applyBorder="1"/>
    <xf numFmtId="0" fontId="10" fillId="35" borderId="7" xfId="0" applyFont="1" applyFill="1" applyBorder="1"/>
    <xf numFmtId="0" fontId="0" fillId="36" borderId="0" xfId="0" applyFill="1"/>
    <xf numFmtId="0" fontId="1" fillId="36" borderId="0" xfId="0" applyFont="1" applyFill="1"/>
    <xf numFmtId="0" fontId="10" fillId="36" borderId="5" xfId="0" applyFont="1" applyFill="1" applyBorder="1"/>
    <xf numFmtId="0" fontId="10" fillId="36" borderId="7" xfId="0" applyFont="1" applyFill="1" applyBorder="1"/>
    <xf numFmtId="2" fontId="0" fillId="0" borderId="0" xfId="0" applyNumberFormat="1"/>
    <xf numFmtId="0" fontId="1" fillId="0" borderId="0" xfId="0" applyFont="1"/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40" xfId="0" applyFont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0" borderId="41" xfId="0" applyFont="1" applyBorder="1" applyAlignment="1" applyProtection="1">
      <alignment horizontal="left" vertical="center"/>
      <protection hidden="1"/>
    </xf>
    <xf numFmtId="0" fontId="16" fillId="0" borderId="4" xfId="0" applyFont="1" applyFill="1" applyBorder="1"/>
    <xf numFmtId="14" fontId="22" fillId="0" borderId="4" xfId="0" applyNumberFormat="1" applyFont="1" applyFill="1" applyBorder="1"/>
    <xf numFmtId="0" fontId="16" fillId="0" borderId="4" xfId="0" applyFont="1" applyFill="1" applyBorder="1" applyAlignment="1">
      <alignment horizontal="left"/>
    </xf>
    <xf numFmtId="14" fontId="21" fillId="0" borderId="4" xfId="0" applyNumberFormat="1" applyFont="1" applyFill="1" applyBorder="1"/>
    <xf numFmtId="2" fontId="22" fillId="0" borderId="4" xfId="0" applyNumberFormat="1" applyFont="1" applyFill="1" applyBorder="1"/>
    <xf numFmtId="0" fontId="22" fillId="0" borderId="4" xfId="0" applyFont="1" applyFill="1" applyBorder="1"/>
    <xf numFmtId="0" fontId="22" fillId="0" borderId="4" xfId="0" applyFont="1" applyFill="1" applyBorder="1" applyAlignment="1">
      <alignment horizontal="right"/>
    </xf>
    <xf numFmtId="3" fontId="22" fillId="0" borderId="4" xfId="0" applyNumberFormat="1" applyFont="1" applyFill="1" applyBorder="1"/>
    <xf numFmtId="3" fontId="22" fillId="0" borderId="0" xfId="0" applyNumberFormat="1" applyFont="1" applyFill="1"/>
    <xf numFmtId="0" fontId="16" fillId="0" borderId="4" xfId="0" applyFont="1" applyFill="1" applyBorder="1" applyAlignment="1">
      <alignment horizontal="center"/>
    </xf>
    <xf numFmtId="0" fontId="16" fillId="0" borderId="0" xfId="0" applyFont="1" applyFill="1"/>
    <xf numFmtId="14" fontId="16" fillId="0" borderId="4" xfId="0" applyNumberFormat="1" applyFont="1" applyFill="1" applyBorder="1"/>
    <xf numFmtId="14" fontId="16" fillId="0" borderId="4" xfId="0" applyNumberFormat="1" applyFont="1" applyFill="1" applyBorder="1" applyAlignment="1">
      <alignment horizontal="center"/>
    </xf>
    <xf numFmtId="0" fontId="23" fillId="0" borderId="4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0" xfId="0" applyFont="1" applyFill="1"/>
    <xf numFmtId="4" fontId="22" fillId="0" borderId="4" xfId="0" applyNumberFormat="1" applyFont="1" applyFill="1" applyBorder="1"/>
    <xf numFmtId="2" fontId="24" fillId="0" borderId="4" xfId="0" applyNumberFormat="1" applyFont="1" applyFill="1" applyBorder="1"/>
    <xf numFmtId="0" fontId="24" fillId="0" borderId="4" xfId="0" applyFont="1" applyFill="1" applyBorder="1"/>
    <xf numFmtId="0" fontId="24" fillId="0" borderId="4" xfId="0" applyFont="1" applyFill="1" applyBorder="1" applyAlignment="1">
      <alignment horizontal="right"/>
    </xf>
    <xf numFmtId="3" fontId="24" fillId="0" borderId="4" xfId="0" applyNumberFormat="1" applyFont="1" applyFill="1" applyBorder="1"/>
    <xf numFmtId="0" fontId="26" fillId="0" borderId="4" xfId="0" applyFont="1" applyFill="1" applyBorder="1"/>
    <xf numFmtId="0" fontId="25" fillId="0" borderId="4" xfId="0" applyFont="1" applyFill="1" applyBorder="1"/>
    <xf numFmtId="0" fontId="25" fillId="0" borderId="4" xfId="0" applyFont="1" applyFill="1" applyBorder="1" applyAlignment="1">
      <alignment horizontal="left"/>
    </xf>
    <xf numFmtId="14" fontId="26" fillId="0" borderId="4" xfId="0" applyNumberFormat="1" applyFont="1" applyFill="1" applyBorder="1"/>
    <xf numFmtId="3" fontId="26" fillId="0" borderId="4" xfId="0" applyNumberFormat="1" applyFont="1" applyFill="1" applyBorder="1"/>
    <xf numFmtId="0" fontId="26" fillId="0" borderId="4" xfId="0" applyFont="1" applyFill="1" applyBorder="1" applyAlignment="1">
      <alignment horizontal="center"/>
    </xf>
    <xf numFmtId="0" fontId="16" fillId="0" borderId="28" xfId="0" applyFont="1" applyFill="1" applyBorder="1"/>
    <xf numFmtId="0" fontId="16" fillId="0" borderId="28" xfId="0" applyFont="1" applyFill="1" applyBorder="1" applyAlignment="1">
      <alignment horizontal="left"/>
    </xf>
    <xf numFmtId="2" fontId="22" fillId="0" borderId="28" xfId="0" applyNumberFormat="1" applyFont="1" applyFill="1" applyBorder="1"/>
    <xf numFmtId="0" fontId="22" fillId="0" borderId="28" xfId="0" applyFont="1" applyFill="1" applyBorder="1"/>
    <xf numFmtId="0" fontId="22" fillId="0" borderId="28" xfId="0" applyFont="1" applyFill="1" applyBorder="1" applyAlignment="1">
      <alignment horizontal="right"/>
    </xf>
    <xf numFmtId="3" fontId="22" fillId="0" borderId="28" xfId="0" applyNumberFormat="1" applyFont="1" applyFill="1" applyBorder="1"/>
    <xf numFmtId="0" fontId="16" fillId="0" borderId="28" xfId="0" applyFont="1" applyFill="1" applyBorder="1" applyAlignment="1">
      <alignment horizontal="center"/>
    </xf>
    <xf numFmtId="14" fontId="27" fillId="0" borderId="4" xfId="0" applyNumberFormat="1" applyFont="1" applyFill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127000</xdr:rowOff>
    </xdr:from>
    <xdr:to>
      <xdr:col>7</xdr:col>
      <xdr:colOff>749300</xdr:colOff>
      <xdr:row>68</xdr:row>
      <xdr:rowOff>152400</xdr:rowOff>
    </xdr:to>
    <xdr:pic>
      <xdr:nvPicPr>
        <xdr:cNvPr id="2" name="Picture 1" descr="Screen Shot 2015-07-09 at 10.51.21 A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9400"/>
          <a:ext cx="8013700" cy="7683500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1016000</xdr:colOff>
      <xdr:row>2</xdr:row>
      <xdr:rowOff>38100</xdr:rowOff>
    </xdr:from>
    <xdr:to>
      <xdr:col>8</xdr:col>
      <xdr:colOff>812418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5900" y="406400"/>
          <a:ext cx="270471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COV480644MBG&amp;postcode=2000&amp;utm_source=CovaU%20Pty%20Ltd&amp;utm_campaign=bpi-retailer&amp;utm_medium=retailer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plan?id=ORI19101MBG&amp;postcode=2000" TargetMode="External"/><Relationship Id="rId2" Type="http://schemas.openxmlformats.org/officeDocument/2006/relationships/hyperlink" Target="https://www.energymadeeasy.gov.au/plan?id=ENE32441MBG&amp;utm_source=EnergyAustralia&amp;utm_campaign=bpi-retailer&amp;utm_medium=retailer&amp;postcode=2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plan?id=RED21397MBG&amp;postcode=200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offer/1067356/print?postcode=2720&amp;fuelType=G&amp;distributor-G=24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58387?postcode=2640&amp;fuelType=G&amp;customerType=smallBusiness&amp;distributor-G=16&amp;provider-G=notSure&amp;gasBillStart=01/09/2019&amp;gasBillEnd=01/10/2019&amp;gasTotalUsage=4000" TargetMode="External"/><Relationship Id="rId3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7" Type="http://schemas.openxmlformats.org/officeDocument/2006/relationships/hyperlink" Target="https://www.energymadeeasy.gov.au/offer/1040404?postcode=2000&amp;fuelType=G&amp;customerType=smallBusiness&amp;distributor-G=44&amp;provider-G=notSure&amp;gasBillStart=01/09/2019&amp;gasBillEnd=01/10/2019&amp;gasTotalUsage=4000" TargetMode="External"/><Relationship Id="rId2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1" Type="http://schemas.openxmlformats.org/officeDocument/2006/relationships/hyperlink" Target="https://www.energymadeeasy.gov.au/offer/936430" TargetMode="External"/><Relationship Id="rId6" Type="http://schemas.openxmlformats.org/officeDocument/2006/relationships/hyperlink" Target="https://www.energymadeeasy.gov.au/offer/1067356/print?postcode=2720&amp;fuelType=G&amp;distributor-G=24" TargetMode="External"/><Relationship Id="rId5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7359?postcode=2000&amp;fuelType=G&amp;customerType=smallBusiness&amp;distributor-G=44&amp;provider-G=notSure&amp;gasBillStart=01/09/2019&amp;gasBillEnd=01/10/2019&amp;gasTotalUsage=4000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06?postcode=2640&amp;fuelType=G&amp;customerType=smallBusiness&amp;distributor-G=16&amp;provider-G=9637&amp;gasBillStart=01/08/2018&amp;gasBillEnd=01/10/2018&amp;gasTotalUsage=10000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nergymadeeasy.gov.au/offer/669182/print?postcode=2630&amp;fuelType=G&amp;distributor-G=26" TargetMode="External"/><Relationship Id="rId1" Type="http://schemas.openxmlformats.org/officeDocument/2006/relationships/hyperlink" Target="https://www.energymadeeasy.gov.au/offer/669184/print?postcode=2720&amp;fuelType=G&amp;distributor-G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"/>
  <sheetViews>
    <sheetView tabSelected="1" workbookViewId="0">
      <selection activeCell="G16" sqref="G16"/>
    </sheetView>
  </sheetViews>
  <sheetFormatPr baseColWidth="10" defaultRowHeight="13"/>
  <cols>
    <col min="1" max="5" width="10.83203125" style="37"/>
    <col min="6" max="6" width="18.6640625" style="37" customWidth="1"/>
    <col min="7" max="7" width="22.5" style="37" customWidth="1"/>
    <col min="8" max="8" width="15.6640625" style="37" customWidth="1"/>
    <col min="9" max="9" width="15.33203125" style="37" customWidth="1"/>
    <col min="10" max="11" width="10.83203125" style="37"/>
    <col min="12" max="12" width="11.83203125" style="37" customWidth="1"/>
    <col min="13" max="13" width="17.33203125" style="37" customWidth="1"/>
    <col min="14" max="14" width="11.83203125" style="37" customWidth="1"/>
    <col min="15" max="16" width="10.83203125" style="37"/>
    <col min="17" max="17" width="13.83203125" style="37" customWidth="1"/>
    <col min="18" max="18" width="15" style="37" customWidth="1"/>
    <col min="19" max="16384" width="10.83203125" style="37"/>
  </cols>
  <sheetData>
    <row r="1" spans="1:21" ht="14">
      <c r="A1" s="36" t="s">
        <v>172</v>
      </c>
      <c r="B1" s="26"/>
      <c r="C1" s="26"/>
      <c r="D1" s="26"/>
      <c r="E1" s="26"/>
      <c r="F1" s="26"/>
      <c r="G1" s="26"/>
      <c r="H1" s="26"/>
    </row>
    <row r="2" spans="1:21" ht="15" thickBot="1">
      <c r="A2" s="38" t="s">
        <v>173</v>
      </c>
      <c r="B2" s="38"/>
      <c r="C2" s="38"/>
      <c r="D2" s="26"/>
      <c r="E2" s="26"/>
      <c r="F2" s="26"/>
      <c r="G2" s="26"/>
      <c r="H2" s="26"/>
    </row>
    <row r="3" spans="1:21" ht="14">
      <c r="A3" s="38" t="s">
        <v>19</v>
      </c>
      <c r="B3" s="38"/>
      <c r="C3" s="38"/>
      <c r="D3" s="26"/>
      <c r="E3" s="26"/>
      <c r="F3" s="26"/>
      <c r="G3" s="26"/>
      <c r="H3" s="26"/>
      <c r="J3" s="39" t="s">
        <v>174</v>
      </c>
      <c r="K3" s="24"/>
      <c r="L3" s="24"/>
      <c r="M3" s="24"/>
      <c r="N3" s="40"/>
      <c r="O3" s="40"/>
      <c r="P3" s="40"/>
      <c r="Q3" s="41"/>
      <c r="R3" s="42"/>
    </row>
    <row r="4" spans="1:21" ht="14">
      <c r="A4" s="26"/>
      <c r="B4" s="26"/>
      <c r="C4" s="26"/>
      <c r="D4" s="26"/>
      <c r="E4" s="26"/>
      <c r="F4" s="26"/>
      <c r="G4" s="26"/>
      <c r="H4" s="26"/>
      <c r="J4" s="25" t="s">
        <v>59</v>
      </c>
      <c r="K4" s="26"/>
      <c r="L4" s="26"/>
      <c r="M4" s="26"/>
      <c r="N4" s="26"/>
      <c r="O4" s="26"/>
      <c r="P4" s="26"/>
      <c r="R4" s="43"/>
    </row>
    <row r="5" spans="1:21" ht="14">
      <c r="A5" s="44" t="s">
        <v>504</v>
      </c>
      <c r="B5" s="26"/>
      <c r="C5" s="26"/>
      <c r="D5" s="26"/>
      <c r="E5" s="26"/>
      <c r="F5" s="45"/>
      <c r="G5" s="45"/>
      <c r="H5" s="45"/>
      <c r="I5" s="29"/>
      <c r="J5" s="25" t="s">
        <v>60</v>
      </c>
      <c r="K5" s="26"/>
      <c r="L5" s="26"/>
      <c r="M5" s="26"/>
      <c r="N5" s="26"/>
      <c r="O5" s="26"/>
      <c r="P5" s="26"/>
      <c r="R5" s="43"/>
    </row>
    <row r="6" spans="1:21" ht="14">
      <c r="A6" s="26" t="s">
        <v>61</v>
      </c>
      <c r="B6" s="26"/>
      <c r="C6" s="26"/>
      <c r="D6" s="26"/>
      <c r="E6" s="26"/>
      <c r="F6" s="45"/>
      <c r="G6" s="45"/>
      <c r="H6" s="45"/>
      <c r="I6" s="29"/>
      <c r="J6" s="25" t="s">
        <v>62</v>
      </c>
      <c r="K6" s="26"/>
      <c r="L6" s="26"/>
      <c r="M6" s="26"/>
      <c r="N6" s="26"/>
      <c r="O6" s="26"/>
      <c r="P6" s="26"/>
      <c r="R6" s="43"/>
    </row>
    <row r="7" spans="1:21" ht="14">
      <c r="A7" s="26" t="s">
        <v>155</v>
      </c>
      <c r="B7" s="26"/>
      <c r="C7" s="26"/>
      <c r="D7" s="26"/>
      <c r="E7" s="26"/>
      <c r="F7" s="45"/>
      <c r="G7" s="45"/>
      <c r="H7" s="45"/>
      <c r="I7" s="29"/>
      <c r="J7" s="25" t="s">
        <v>63</v>
      </c>
      <c r="K7" s="26"/>
      <c r="L7" s="26"/>
      <c r="M7" s="26"/>
      <c r="N7" s="45"/>
      <c r="O7" s="45"/>
      <c r="P7" s="45"/>
      <c r="R7" s="43"/>
    </row>
    <row r="8" spans="1:21" ht="14">
      <c r="A8" s="26"/>
      <c r="B8" s="26"/>
      <c r="C8" s="26"/>
      <c r="D8" s="26"/>
      <c r="E8" s="26"/>
      <c r="F8" s="45"/>
      <c r="G8" s="45"/>
      <c r="H8" s="46"/>
      <c r="I8" s="29"/>
      <c r="J8" s="25" t="s">
        <v>175</v>
      </c>
      <c r="K8" s="26"/>
      <c r="L8" s="26"/>
      <c r="M8" s="26"/>
      <c r="N8" s="45"/>
      <c r="O8" s="45"/>
      <c r="P8" s="45"/>
      <c r="R8" s="43"/>
    </row>
    <row r="9" spans="1:21" ht="14">
      <c r="A9" s="44" t="s">
        <v>177</v>
      </c>
      <c r="B9" s="26"/>
      <c r="C9" s="26"/>
      <c r="D9" s="26"/>
      <c r="E9" s="26"/>
      <c r="F9" s="45"/>
      <c r="G9" s="45"/>
      <c r="H9" s="45"/>
      <c r="I9" s="29"/>
      <c r="J9" s="25" t="s">
        <v>176</v>
      </c>
      <c r="K9" s="26"/>
      <c r="L9" s="26"/>
      <c r="M9" s="26"/>
      <c r="N9" s="45"/>
      <c r="O9" s="45"/>
      <c r="P9" s="45"/>
      <c r="R9" s="43"/>
    </row>
    <row r="10" spans="1:21" ht="14">
      <c r="A10" s="26" t="s">
        <v>227</v>
      </c>
      <c r="B10" s="26"/>
      <c r="C10" s="26"/>
      <c r="D10" s="26"/>
      <c r="E10" s="26"/>
      <c r="F10" s="45"/>
      <c r="G10" s="45"/>
      <c r="H10" s="26"/>
      <c r="I10" s="29"/>
      <c r="J10" s="25" t="s">
        <v>150</v>
      </c>
      <c r="K10" s="26"/>
      <c r="L10" s="26"/>
      <c r="M10" s="26"/>
      <c r="N10" s="47"/>
      <c r="O10" s="47"/>
      <c r="P10" s="47"/>
      <c r="R10" s="43"/>
    </row>
    <row r="11" spans="1:21" ht="15" thickBot="1">
      <c r="A11" s="37" t="s">
        <v>508</v>
      </c>
      <c r="B11" s="26"/>
      <c r="C11" s="26"/>
      <c r="D11" s="26"/>
      <c r="E11" s="26"/>
      <c r="F11" s="45"/>
      <c r="G11" s="45"/>
      <c r="H11" s="26"/>
      <c r="I11" s="29"/>
      <c r="J11" s="48" t="s">
        <v>151</v>
      </c>
      <c r="K11" s="49"/>
      <c r="L11" s="49"/>
      <c r="M11" s="49"/>
      <c r="N11" s="50"/>
      <c r="O11" s="50"/>
      <c r="P11" s="50"/>
      <c r="Q11" s="51"/>
      <c r="R11" s="52"/>
    </row>
    <row r="12" spans="1:21" ht="14">
      <c r="A12" s="37" t="s">
        <v>509</v>
      </c>
      <c r="G12" s="45"/>
      <c r="H12" s="26"/>
      <c r="I12" s="29"/>
    </row>
    <row r="13" spans="1:21" ht="14">
      <c r="A13" s="26" t="s">
        <v>152</v>
      </c>
      <c r="B13" s="26"/>
      <c r="C13" s="26"/>
      <c r="D13" s="26"/>
      <c r="E13" s="26"/>
      <c r="F13" s="45"/>
      <c r="G13" s="45"/>
      <c r="H13" s="26"/>
      <c r="I13" s="29"/>
    </row>
    <row r="14" spans="1:21" ht="15" thickBot="1">
      <c r="A14" s="26"/>
      <c r="B14" s="26"/>
      <c r="C14" s="26"/>
      <c r="D14" s="26"/>
      <c r="E14" s="26"/>
      <c r="F14" s="45"/>
      <c r="G14" s="45"/>
      <c r="H14" s="45"/>
      <c r="I14" s="29"/>
      <c r="O14" s="60" t="s">
        <v>119</v>
      </c>
      <c r="P14" s="61"/>
      <c r="Q14" s="60" t="s">
        <v>120</v>
      </c>
      <c r="R14" s="62"/>
      <c r="S14" s="62"/>
      <c r="T14" s="61"/>
      <c r="U14" s="63" t="s">
        <v>121</v>
      </c>
    </row>
    <row r="15" spans="1:21" ht="15" thickBot="1">
      <c r="A15" s="26" t="s">
        <v>292</v>
      </c>
      <c r="B15" s="26"/>
      <c r="C15" s="26"/>
      <c r="D15" s="26"/>
      <c r="E15" s="26"/>
      <c r="F15" s="45"/>
      <c r="G15" s="45"/>
      <c r="H15" s="45"/>
      <c r="I15" s="29"/>
      <c r="J15" s="68" t="s">
        <v>20</v>
      </c>
      <c r="K15" s="42"/>
      <c r="M15" s="191" t="s">
        <v>162</v>
      </c>
      <c r="O15" s="54" t="s">
        <v>156</v>
      </c>
      <c r="P15" s="55"/>
      <c r="Q15" s="54" t="s">
        <v>102</v>
      </c>
      <c r="R15" s="58"/>
      <c r="S15" s="58"/>
      <c r="T15" s="55"/>
      <c r="U15" s="64" t="s">
        <v>116</v>
      </c>
    </row>
    <row r="16" spans="1:21" ht="14">
      <c r="A16" s="26" t="s">
        <v>153</v>
      </c>
      <c r="B16" s="26"/>
      <c r="C16" s="26"/>
      <c r="D16" s="26"/>
      <c r="E16" s="53"/>
      <c r="F16" s="45"/>
      <c r="G16" s="45"/>
      <c r="H16" s="45"/>
      <c r="I16" s="29"/>
      <c r="J16" s="417" t="s">
        <v>16</v>
      </c>
      <c r="K16" s="418">
        <v>2024</v>
      </c>
      <c r="M16" s="296" t="s">
        <v>156</v>
      </c>
      <c r="O16" s="54" t="s">
        <v>122</v>
      </c>
      <c r="P16" s="55"/>
      <c r="Q16" s="54" t="s">
        <v>103</v>
      </c>
      <c r="R16" s="58"/>
      <c r="S16" s="58"/>
      <c r="T16" s="55"/>
      <c r="U16" s="64" t="s">
        <v>123</v>
      </c>
    </row>
    <row r="17" spans="1:21" ht="14">
      <c r="A17" s="45"/>
      <c r="B17" s="26"/>
      <c r="C17" s="26"/>
      <c r="D17" s="26"/>
      <c r="E17" s="26"/>
      <c r="F17" s="45"/>
      <c r="G17" s="45"/>
      <c r="H17" s="45"/>
      <c r="I17" s="29"/>
      <c r="J17" s="413" t="s">
        <v>195</v>
      </c>
      <c r="K17" s="414">
        <v>2023</v>
      </c>
      <c r="M17" s="297" t="s">
        <v>157</v>
      </c>
      <c r="O17" s="54" t="s">
        <v>124</v>
      </c>
      <c r="P17" s="55"/>
      <c r="Q17" s="54" t="s">
        <v>125</v>
      </c>
      <c r="R17" s="58"/>
      <c r="S17" s="58"/>
      <c r="T17" s="55"/>
      <c r="U17" s="64" t="s">
        <v>123</v>
      </c>
    </row>
    <row r="18" spans="1:21" ht="14">
      <c r="A18" s="26" t="s">
        <v>154</v>
      </c>
      <c r="B18" s="26"/>
      <c r="C18" s="26"/>
      <c r="D18" s="26"/>
      <c r="E18" s="26"/>
      <c r="F18" s="45"/>
      <c r="H18" s="45"/>
      <c r="I18" s="29"/>
      <c r="J18" s="401" t="s">
        <v>16</v>
      </c>
      <c r="K18" s="402">
        <v>2023</v>
      </c>
      <c r="M18" s="297" t="s">
        <v>158</v>
      </c>
      <c r="O18" s="54" t="s">
        <v>104</v>
      </c>
      <c r="P18" s="55"/>
      <c r="Q18" s="54" t="s">
        <v>117</v>
      </c>
      <c r="R18" s="58"/>
      <c r="S18" s="58"/>
      <c r="T18" s="55"/>
      <c r="U18" s="64" t="s">
        <v>118</v>
      </c>
    </row>
    <row r="19" spans="1:21" ht="14">
      <c r="B19" s="29"/>
      <c r="C19" s="29"/>
      <c r="D19" s="29"/>
      <c r="E19" s="29"/>
      <c r="F19" s="29"/>
      <c r="G19" s="29"/>
      <c r="H19" s="45"/>
      <c r="I19" s="29"/>
      <c r="J19" s="396" t="s">
        <v>195</v>
      </c>
      <c r="K19" s="104">
        <v>2022</v>
      </c>
      <c r="M19" s="297" t="s">
        <v>159</v>
      </c>
      <c r="O19" s="54" t="s">
        <v>105</v>
      </c>
      <c r="P19" s="55"/>
      <c r="Q19" s="54" t="s">
        <v>106</v>
      </c>
      <c r="R19" s="58"/>
      <c r="S19" s="58"/>
      <c r="T19" s="55"/>
      <c r="U19" s="64" t="s">
        <v>118</v>
      </c>
    </row>
    <row r="20" spans="1:21" ht="14">
      <c r="A20" s="26"/>
      <c r="D20" s="29"/>
      <c r="E20" s="29"/>
      <c r="F20" s="29"/>
      <c r="G20" s="29"/>
      <c r="H20" s="45"/>
      <c r="I20" s="29"/>
      <c r="J20" s="392" t="s">
        <v>16</v>
      </c>
      <c r="K20" s="70">
        <v>2022</v>
      </c>
      <c r="M20" s="297" t="s">
        <v>160</v>
      </c>
      <c r="O20" s="54" t="s">
        <v>107</v>
      </c>
      <c r="P20" s="55"/>
      <c r="Q20" s="54" t="s">
        <v>108</v>
      </c>
      <c r="R20" s="58"/>
      <c r="S20" s="58"/>
      <c r="T20" s="55"/>
      <c r="U20" s="64" t="s">
        <v>109</v>
      </c>
    </row>
    <row r="21" spans="1:21" ht="14">
      <c r="A21" s="26"/>
      <c r="D21" s="26"/>
      <c r="E21" s="26"/>
      <c r="F21" s="45"/>
      <c r="G21" s="45"/>
      <c r="H21" s="45"/>
      <c r="I21" s="29"/>
      <c r="J21" s="344" t="s">
        <v>195</v>
      </c>
      <c r="K21" s="345">
        <v>2021</v>
      </c>
      <c r="M21" s="297" t="s">
        <v>252</v>
      </c>
      <c r="O21" s="54" t="s">
        <v>126</v>
      </c>
      <c r="P21" s="55"/>
      <c r="Q21" s="54" t="s">
        <v>127</v>
      </c>
      <c r="R21" s="58"/>
      <c r="S21" s="58"/>
      <c r="T21" s="55"/>
      <c r="U21" s="64" t="s">
        <v>161</v>
      </c>
    </row>
    <row r="22" spans="1:21" ht="14">
      <c r="A22" s="26"/>
      <c r="D22" s="26"/>
      <c r="E22" s="26"/>
      <c r="F22" s="45"/>
      <c r="G22" s="45"/>
      <c r="H22" s="45"/>
      <c r="I22" s="29"/>
      <c r="J22" s="320" t="s">
        <v>16</v>
      </c>
      <c r="K22" s="321">
        <v>2021</v>
      </c>
      <c r="M22" s="297" t="s">
        <v>338</v>
      </c>
      <c r="O22" s="54" t="s">
        <v>110</v>
      </c>
      <c r="P22" s="55"/>
      <c r="Q22" s="54" t="s">
        <v>111</v>
      </c>
      <c r="R22" s="58"/>
      <c r="S22" s="58"/>
      <c r="T22" s="55"/>
      <c r="U22" s="64" t="s">
        <v>161</v>
      </c>
    </row>
    <row r="23" spans="1:21" ht="15" thickBot="1">
      <c r="A23" s="26"/>
      <c r="D23" s="45"/>
      <c r="E23" s="45"/>
      <c r="F23" s="45"/>
      <c r="G23" s="45"/>
      <c r="H23" s="45"/>
      <c r="I23" s="29"/>
      <c r="J23" s="306" t="s">
        <v>195</v>
      </c>
      <c r="K23" s="307">
        <v>2020</v>
      </c>
      <c r="M23" s="298" t="s">
        <v>400</v>
      </c>
      <c r="O23" s="54" t="s">
        <v>112</v>
      </c>
      <c r="P23" s="55"/>
      <c r="Q23" s="54" t="s">
        <v>113</v>
      </c>
      <c r="R23" s="58"/>
      <c r="S23" s="58"/>
      <c r="T23" s="55"/>
      <c r="U23" s="64" t="s">
        <v>161</v>
      </c>
    </row>
    <row r="24" spans="1:21" ht="14">
      <c r="A24" s="26"/>
      <c r="D24" s="29"/>
      <c r="E24" s="29"/>
      <c r="F24" s="29"/>
      <c r="G24" s="29"/>
      <c r="H24" s="29"/>
      <c r="I24" s="29"/>
      <c r="J24" s="294" t="s">
        <v>226</v>
      </c>
      <c r="K24" s="295">
        <v>2020</v>
      </c>
      <c r="O24" s="54" t="s">
        <v>128</v>
      </c>
      <c r="P24" s="55"/>
      <c r="Q24" s="54" t="s">
        <v>114</v>
      </c>
      <c r="R24" s="58"/>
      <c r="S24" s="58"/>
      <c r="T24" s="55"/>
      <c r="U24" s="64" t="s">
        <v>123</v>
      </c>
    </row>
    <row r="25" spans="1:21" ht="14">
      <c r="A25" s="26"/>
      <c r="D25" s="29"/>
      <c r="E25" s="29"/>
      <c r="F25" s="29"/>
      <c r="G25" s="29"/>
      <c r="H25" s="29"/>
      <c r="I25" s="29"/>
      <c r="J25" s="192" t="s">
        <v>195</v>
      </c>
      <c r="K25" s="193">
        <v>2019</v>
      </c>
      <c r="O25" s="56" t="s">
        <v>129</v>
      </c>
      <c r="P25" s="57"/>
      <c r="Q25" s="56" t="s">
        <v>115</v>
      </c>
      <c r="R25" s="59"/>
      <c r="S25" s="59"/>
      <c r="T25" s="57"/>
      <c r="U25" s="65" t="s">
        <v>123</v>
      </c>
    </row>
    <row r="26" spans="1:21">
      <c r="D26" s="29"/>
      <c r="E26" s="29"/>
      <c r="F26" s="29"/>
      <c r="G26" s="29"/>
      <c r="H26" s="29"/>
      <c r="I26" s="29"/>
      <c r="J26" s="186" t="s">
        <v>226</v>
      </c>
      <c r="K26" s="187">
        <v>2019</v>
      </c>
    </row>
    <row r="27" spans="1:21">
      <c r="B27" s="29"/>
      <c r="C27" s="29"/>
      <c r="D27" s="29"/>
      <c r="E27" s="29"/>
      <c r="F27" s="29"/>
      <c r="G27" s="29"/>
      <c r="H27" s="29"/>
      <c r="I27" s="29"/>
      <c r="J27" s="173" t="s">
        <v>195</v>
      </c>
      <c r="K27" s="174">
        <v>2018</v>
      </c>
    </row>
    <row r="28" spans="1:21">
      <c r="B28" s="29"/>
      <c r="C28" s="29"/>
      <c r="D28" s="29"/>
      <c r="E28" s="29"/>
      <c r="F28" s="29"/>
      <c r="G28" s="29"/>
      <c r="H28" s="29"/>
      <c r="I28" s="29"/>
      <c r="J28" s="103" t="s">
        <v>16</v>
      </c>
      <c r="K28" s="104">
        <v>2018</v>
      </c>
    </row>
    <row r="29" spans="1:21">
      <c r="B29" s="29"/>
      <c r="C29" s="29"/>
      <c r="D29" s="29"/>
      <c r="E29" s="29"/>
      <c r="F29" s="29"/>
      <c r="G29" s="29"/>
      <c r="H29" s="29"/>
      <c r="I29" s="29"/>
      <c r="J29" s="73" t="s">
        <v>195</v>
      </c>
      <c r="K29" s="74">
        <v>2017</v>
      </c>
    </row>
    <row r="30" spans="1:21">
      <c r="B30" s="29"/>
      <c r="C30" s="29"/>
      <c r="D30" s="29"/>
      <c r="E30" s="29"/>
      <c r="F30" s="29"/>
      <c r="G30" s="29"/>
      <c r="H30" s="29"/>
      <c r="I30" s="29"/>
      <c r="J30" s="69" t="s">
        <v>16</v>
      </c>
      <c r="K30" s="70">
        <v>2017</v>
      </c>
    </row>
    <row r="31" spans="1:21" ht="14" thickBot="1">
      <c r="B31" s="29"/>
      <c r="C31" s="29"/>
      <c r="D31" s="29"/>
      <c r="E31" s="29"/>
      <c r="F31" s="29"/>
      <c r="G31" s="29"/>
      <c r="H31" s="29"/>
      <c r="I31" s="29"/>
      <c r="J31" s="71" t="s">
        <v>16</v>
      </c>
      <c r="K31" s="72">
        <v>2016</v>
      </c>
    </row>
    <row r="32" spans="1:21">
      <c r="B32" s="29"/>
      <c r="C32" s="29"/>
      <c r="D32" s="29"/>
      <c r="E32" s="29"/>
      <c r="F32" s="29"/>
      <c r="G32" s="29"/>
      <c r="H32" s="29"/>
      <c r="I32" s="29"/>
    </row>
    <row r="33" spans="1:9">
      <c r="B33" s="29"/>
      <c r="C33" s="29"/>
      <c r="D33" s="29"/>
      <c r="E33" s="29"/>
      <c r="F33" s="29"/>
      <c r="G33" s="29"/>
      <c r="H33" s="29"/>
      <c r="I33" s="29"/>
    </row>
    <row r="34" spans="1:9">
      <c r="A34" s="29"/>
      <c r="B34" s="29"/>
      <c r="C34" s="29"/>
      <c r="D34" s="29"/>
      <c r="E34" s="29"/>
      <c r="F34" s="29"/>
      <c r="G34" s="29"/>
      <c r="H34" s="29"/>
      <c r="I34" s="29"/>
    </row>
    <row r="69" spans="1:1">
      <c r="A69" s="66" t="s">
        <v>149</v>
      </c>
    </row>
  </sheetData>
  <sheetProtection algorithmName="SHA-512" hashValue="iPpHz+6FSpirXMS91yNtRulJ+mw/Txq42HSFGzwBOWjSFCUwxkmdQ8TQhpPfvZmSgb15TfzsVUF/H/I835R6ZA==" saltValue="gVgg5IP9E88lx0JqdaiE3Q==" spinCount="100000" sheet="1" objects="1" scenarios="1"/>
  <sortState xmlns:xlrd2="http://schemas.microsoft.com/office/spreadsheetml/2017/richdata2" ref="M17:M24">
    <sortCondition ref="M16:M24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1416-95E8-C14D-B1FB-1926AEDDC398}">
  <sheetPr codeName="Sheet30">
    <tabColor theme="5"/>
  </sheetPr>
  <dimension ref="A1:EP68"/>
  <sheetViews>
    <sheetView zoomScaleNormal="100" workbookViewId="0">
      <selection activeCell="C23" sqref="C23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1" width="12" customWidth="1"/>
    <col min="32" max="41" width="12.1640625" customWidth="1"/>
  </cols>
  <sheetData>
    <row r="1" spans="1:146">
      <c r="A1" s="415" t="s">
        <v>55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</row>
    <row r="2" spans="1:146">
      <c r="A2" s="416" t="s">
        <v>93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</row>
    <row r="3" spans="1:146" ht="14" thickBot="1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</row>
    <row r="4" spans="1:146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1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/>
      <c r="AS4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</row>
    <row r="5" spans="1:146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84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/>
      <c r="AS5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</row>
    <row r="6" spans="1:146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84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/>
      <c r="AS6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</row>
    <row r="7" spans="1:146" s="261" customFormat="1" ht="75">
      <c r="A7" s="334" t="s">
        <v>98</v>
      </c>
      <c r="B7" s="366" t="s">
        <v>51</v>
      </c>
      <c r="C7" s="367" t="s">
        <v>52</v>
      </c>
      <c r="D7" s="368" t="s">
        <v>193</v>
      </c>
      <c r="E7" s="369" t="s">
        <v>284</v>
      </c>
      <c r="F7" s="369" t="s">
        <v>285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137</v>
      </c>
      <c r="L7" s="368" t="s">
        <v>89</v>
      </c>
      <c r="M7" s="368" t="s">
        <v>194</v>
      </c>
      <c r="N7" s="368" t="s">
        <v>90</v>
      </c>
      <c r="O7" s="368" t="s">
        <v>91</v>
      </c>
      <c r="P7" s="368" t="s">
        <v>92</v>
      </c>
      <c r="Q7" s="368" t="s">
        <v>138</v>
      </c>
      <c r="R7" s="368" t="s">
        <v>49</v>
      </c>
      <c r="S7" s="370" t="s">
        <v>286</v>
      </c>
      <c r="T7" s="370" t="s">
        <v>83</v>
      </c>
      <c r="U7" s="371" t="s">
        <v>287</v>
      </c>
      <c r="V7" s="372" t="s">
        <v>81</v>
      </c>
      <c r="W7" s="372" t="s">
        <v>82</v>
      </c>
      <c r="X7" s="372" t="s">
        <v>56</v>
      </c>
      <c r="Y7" s="372" t="s">
        <v>22</v>
      </c>
      <c r="Z7" s="373" t="s">
        <v>288</v>
      </c>
      <c r="AA7" s="373" t="s">
        <v>289</v>
      </c>
      <c r="AB7" s="374" t="s">
        <v>58</v>
      </c>
      <c r="AC7" s="374" t="s">
        <v>64</v>
      </c>
      <c r="AD7" s="375" t="s">
        <v>53</v>
      </c>
      <c r="AE7" s="404" t="s">
        <v>54</v>
      </c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/>
      <c r="AS7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</row>
    <row r="8" spans="1:146" s="261" customFormat="1" ht="14">
      <c r="A8" s="426" t="str">
        <f>'NSW Apr 2024'!D3</f>
        <v>Jemena Sydney</v>
      </c>
      <c r="B8" s="130" t="str">
        <f>'NSW Apr 2024'!F2</f>
        <v>AGL</v>
      </c>
      <c r="C8" s="83" t="str">
        <f>'NSW Apr 2024'!G2</f>
        <v>Business Value Saver</v>
      </c>
      <c r="D8" s="136">
        <f>365*'NSW Apr 2024'!H2/100</f>
        <v>218.80090909090907</v>
      </c>
      <c r="E8" s="264">
        <f>IF('NSW Apr 2024'!AQ2=3,0.5,IF('NSW Apr 2024'!AQ2=2,0.33,0))</f>
        <v>0.5</v>
      </c>
      <c r="F8" s="264">
        <f t="shared" ref="F8" si="0">1-E8</f>
        <v>0.5</v>
      </c>
      <c r="G8" s="136">
        <f>IF('NSW Apr 2024'!K2="",($C$5*E8/'NSW Apr 2024'!AQ2*'NSW Apr 2024'!W2/100)*'NSW Apr 2024'!AQ2,IF($C$5*E8/'NSW Apr 2024'!AQ2&gt;='NSW Apr 2024'!L2,('NSW Apr 2024'!L2*'NSW Apr 2024'!W2/100)*'NSW Apr 2024'!AQ2,($C$5*E8/'NSW Apr 2024'!AQ2*'NSW Apr 2024'!W2/100)*'NSW Apr 2024'!AQ2))</f>
        <v>129.15899999999996</v>
      </c>
      <c r="H8" s="136">
        <f>IF(AND('NSW Apr 2024'!L2&gt;0,'NSW Apr 2024'!M2&gt;0),IF($C$5*E8/'NSW Apr 2024'!AQ2&lt;'NSW Apr 2024'!L2,0,IF(($C$5*E8/'NSW Apr 2024'!AQ2-'NSW Apr 2024'!L2)&lt;=('NSW Apr 2024'!M2+'NSW Apr 2024'!L2),((($C$5*E8/'NSW Apr 2024'!AQ2-'NSW Apr 2024'!L2)*'NSW Apr 2024'!X2/100))*'NSW Apr 2024'!AQ2,((('NSW Apr 2024'!M2)*'NSW Apr 2024'!X2/100)*'NSW Apr 2024'!AQ2))),0)</f>
        <v>103.39909090909092</v>
      </c>
      <c r="I8" s="136">
        <f>IF(AND('NSW Apr 2024'!M2&gt;0,'NSW Apr 2024'!N2&gt;0),IF($C$5*E8/'NSW Apr 2024'!AQ2&lt;('NSW Apr 2024'!L2+'NSW Apr 2024'!M2),0,IF(($C$5*E8/'NSW Apr 2024'!AQ2-'NSW Apr 2024'!L2+'NSW Apr 2024'!M2)&lt;=('NSW Apr 2024'!L2+'NSW Apr 2024'!M2+'NSW Apr 2024'!N2),((($C$5*E8/'NSW Apr 2024'!AQ2-('NSW Apr 2024'!L2+'NSW Apr 2024'!M2))*'NSW Apr 2024'!Y2/100))*'NSW Apr 2024'!AQ2,('NSW Apr 2024'!N2*'NSW Apr 2024'!Y2/100)* 'NSW Apr 2024'!AQ2)),0)</f>
        <v>246.13499999999999</v>
      </c>
      <c r="J8" s="136">
        <f>IF(AND('NSW Apr 2024'!N2&gt;0,'NSW Apr 2024'!O2&gt;0),IF($C$5*E8/'NSW Apr 2024'!AQ2&lt;('NSW Apr 2024'!L2+'NSW Apr 2024'!M2+'NSW Apr 2024'!N2),0,IF(($C$5*E8/'NSW Apr 2024'!AQ2-'NSW Apr 2024'!L2+'NSW Apr 2024'!M2+'NSW Apr 2024'!N2)&lt;=('NSW Apr 2024'!L2+'NSW Apr 2024'!M2+'NSW Apr 2024'!N2+'NSW Apr 2024'!O2),(($C$5*E8/'NSW Apr 2024'!AQ2-('NSW Apr 2024'!L2+'NSW Apr 2024'!M2+'NSW Apr 2024'!N2))*'NSW Apr 2024'!Z2/100)*'NSW Apr 2024'!AQ2,('NSW Apr 2024'!O2*'NSW Apr 2024'!Z2/100)*'NSW Apr 2024'!AQ2)),0)</f>
        <v>907.5090909090909</v>
      </c>
      <c r="K8" s="136">
        <f>IF(AND('NSW Apr 2024'!O2&gt;0,'NSW Apr 2024'!P2&gt;0),IF($C$5*E8/'NSW Apr 2024'!AQ2&lt;('NSW Apr 2024'!L2+'NSW Apr 2024'!M2+'NSW Apr 2024'!N2+'NSW Apr 2024'!O2),0,IF(($C$5*E8/'NSW Apr 2024'!AQ2-'NSW Apr 2024'!L2+'NSW Apr 2024'!M2+'NSW Apr 2024'!N2+'NSW Apr 2024'!O2)&lt;=('NSW Apr 2024'!L2+'NSW Apr 2024'!M2+'NSW Apr 2024'!N2+'NSW Apr 2024'!O2+'NSW Apr 2024'!P2),(($C$5*E8/'NSW Apr 2024'!AQ2-('NSW Apr 2024'!L2+'NSW Apr 2024'!M2+'NSW Apr 2024'!N2+'NSW Apr 2024'!O2))*'NSW Apr 2024'!AA2/100)*'NSW Apr 2024'!AQ2,('NSW Apr 2024'!P2*'NSW Apr 2024'!AA2/100)*'NSW Apr 2024'!AQ2)),0)</f>
        <v>0</v>
      </c>
      <c r="L8" s="136">
        <f>IF(AND('NSW Apr 2024'!P2&gt;0,'NSW Apr 2024'!O2&gt;0),IF(($C$5*E8/'NSW Apr 2024'!AQ2&lt;SUM('NSW Apr 2024'!L2:P2)),(0),($C$5*E8/'NSW Apr 2024'!AQ2-SUM('NSW Apr 2024'!L2:P2))*'NSW Apr 2024'!AB2/100)* 'NSW Apr 2024'!AQ2,IF(AND('NSW Apr 2024'!O2&gt;0,'NSW Apr 2024'!P2=""),IF(($C$5*E8/'NSW Apr 2024'!AQ2&lt; SUM('NSW Apr 2024'!L2:O2)),(0),($C$5*E8/'NSW Apr 2024'!AQ2-SUM('NSW Apr 2024'!L2:O2))*'NSW Apr 2024'!AA2/100)* 'NSW Apr 2024'!AQ2,IF(AND('NSW Apr 2024'!N2&gt;0,'NSW Apr 2024'!O2=""),IF(($C$5*E8/'NSW Apr 2024'!AQ2&lt; SUM('NSW Apr 2024'!L2:N2)),(0),($C$5*E8/'NSW Apr 2024'!AQ2-SUM('NSW Apr 2024'!L2:N2))*'NSW Apr 2024'!Z2/100)* 'NSW Apr 2024'!AQ2,IF(AND('NSW Apr 2024'!M2&gt;0,'NSW Apr 2024'!N2=""),IF(($C$5*E8/'NSW Apr 2024'!AQ2&lt;'NSW Apr 2024'!M2+'NSW Apr 2024'!L2),(0),(($C$5*E8/'NSW Apr 2024'!AQ2-('NSW Apr 2024'!M2+'NSW Apr 2024'!L2))*'NSW Apr 2024'!Y2/100))*'NSW Apr 2024'!AQ2,IF(AND('NSW Apr 2024'!L2&gt;0,'NSW Apr 2024'!M2=""&gt;0),IF(($C$5*E8/'NSW Apr 2024'!AQ2&lt;'NSW Apr 2024'!L2),(0),($C$5*E8/'NSW Apr 2024'!AQ2-'NSW Apr 2024'!L2)*'NSW Apr 2024'!X2/100)*'NSW Apr 2024'!AQ2,0)))))</f>
        <v>0</v>
      </c>
      <c r="M8" s="136">
        <f>IF('NSW Apr 2024'!K2="",($C$5*F8/'NSW Apr 2024'!AR2*'NSW Apr 2024'!AC2/100)*'NSW Apr 2024'!AR2,IF($C$5*F8/'NSW Apr 2024'!AR2&gt;='NSW Apr 2024'!L2,('NSW Apr 2024'!L2*'NSW Apr 2024'!AC2/100)*'NSW Apr 2024'!AR2,($C$5*F8/'NSW Apr 2024'!AR2*'NSW Apr 2024'!AC2/100)*'NSW Apr 2024'!AR2))</f>
        <v>129.15899999999996</v>
      </c>
      <c r="N8" s="136">
        <f>IF(AND('NSW Apr 2024'!L2&gt;0,'NSW Apr 2024'!M2&gt;0),IF($C$5*F8/'NSW Apr 2024'!AR2&lt;'NSW Apr 2024'!L2,0,IF(($C$5*F8/'NSW Apr 2024'!AR2-'NSW Apr 2024'!L2)&lt;=('NSW Apr 2024'!M2+'NSW Apr 2024'!L2),((($C$5*F8/'NSW Apr 2024'!AR2-'NSW Apr 2024'!L2)*'NSW Apr 2024'!AD2/100))*'NSW Apr 2024'!AR2,((('NSW Apr 2024'!M2)*'NSW Apr 2024'!AD2/100)*'NSW Apr 2024'!AR2))),0)</f>
        <v>103.39909090909092</v>
      </c>
      <c r="O8" s="136">
        <f>IF(AND('NSW Apr 2024'!M2&gt;0,'NSW Apr 2024'!N2&gt;0),IF($C$5*F8/'NSW Apr 2024'!AR2&lt;('NSW Apr 2024'!L2+'NSW Apr 2024'!M2),0,IF(($C$5*F8/'NSW Apr 2024'!AR2-'NSW Apr 2024'!L2+'NSW Apr 2024'!M2)&lt;=('NSW Apr 2024'!L2+'NSW Apr 2024'!M2+'NSW Apr 2024'!N2),((($C$5*F8/'NSW Apr 2024'!AR2-('NSW Apr 2024'!L2+'NSW Apr 2024'!M2))*'NSW Apr 2024'!AE2/100))*'NSW Apr 2024'!AR2,('NSW Apr 2024'!N2*'NSW Apr 2024'!AE2/100)*'NSW Apr 2024'!AR2)),0)</f>
        <v>246.13499999999999</v>
      </c>
      <c r="P8" s="136">
        <f>IF(AND('NSW Apr 2024'!N2&gt;0,'NSW Apr 2024'!O2&gt;0),IF($C$5*F8/'NSW Apr 2024'!AR2&lt;('NSW Apr 2024'!L2+'NSW Apr 2024'!M2+'NSW Apr 2024'!N2),0,IF(($C$5*F8/'NSW Apr 2024'!AR2-'NSW Apr 2024'!L2+'NSW Apr 2024'!M2+'NSW Apr 2024'!N2)&lt;=('NSW Apr 2024'!L2+'NSW Apr 2024'!M2+'NSW Apr 2024'!N2+'NSW Apr 2024'!O2),(($C$5*F8/'NSW Apr 2024'!AR2-('NSW Apr 2024'!L2+'NSW Apr 2024'!M2+'NSW Apr 2024'!N2))*'NSW Apr 2024'!AF2/100)*'NSW Apr 2024'!AR2,('NSW Apr 2024'!O2*'NSW Apr 2024'!AF2/100)*'NSW Apr 2024'!AR2)),0)</f>
        <v>907.5090909090909</v>
      </c>
      <c r="Q8" s="136">
        <f>IF(AND('NSW Apr 2024'!P2&gt;0,'NSW Apr 2024'!P2&gt;0),IF($C$5*F8/'NSW Apr 2024'!AR2&lt;('NSW Apr 2024'!L2+'NSW Apr 2024'!M2+'NSW Apr 2024'!N2+'NSW Apr 2024'!O2),0,IF(($C$5*F8/'NSW Apr 2024'!AR2-'NSW Apr 2024'!L2+'NSW Apr 2024'!M2+'NSW Apr 2024'!N2+'NSW Apr 2024'!O2)&lt;=('NSW Apr 2024'!L2+'NSW Apr 2024'!M2+'NSW Apr 2024'!N2+'NSW Apr 2024'!O2+'NSW Apr 2024'!P2),(($C$5*F8/'NSW Apr 2024'!AR2-('NSW Apr 2024'!L2+'NSW Apr 2024'!M2+'NSW Apr 2024'!N2+'NSW Apr 2024'!O2))*'NSW Apr 2024'!AG2/100)*'NSW Apr 2024'!AR2,('NSW Apr 2024'!P2*'NSW Apr 2024'!AG2/100)*'NSW Apr 2024'!AR2)),0)</f>
        <v>0</v>
      </c>
      <c r="R8" s="136">
        <f>IF(AND('NSW Apr 2024'!P2&gt;0,'NSW Apr 2024'!O2&gt;0),IF(($C$5*F8/'NSW Apr 2024'!AR2&lt;SUM('NSW Apr 2024'!L2:P2)),(0),($C$5*F8/'NSW Apr 2024'!AR2-SUM('NSW Apr 2024'!L2:P2))*'NSW Apr 2024'!AB2/100)* 'NSW Apr 2024'!AR2,IF(AND('NSW Apr 2024'!O2&gt;0,'NSW Apr 2024'!P2=""),IF(($C$5*F8/'NSW Apr 2024'!AR2&lt; SUM('NSW Apr 2024'!L2:O2)),(0),($C$5*F8/'NSW Apr 2024'!AR2-SUM('NSW Apr 2024'!L2:O2))*'NSW Apr 2024'!AG2/100)* 'NSW Apr 2024'!AR2,IF(AND('NSW Apr 2024'!N2&gt;0,'NSW Apr 2024'!O2=""),IF(($C$5*F8/'NSW Apr 2024'!AR2&lt; SUM('NSW Apr 2024'!L2:N2)),(0),($C$5*F8/'NSW Apr 2024'!AR2-SUM('NSW Apr 2024'!L2:N2))*'NSW Apr 2024'!AF2/100)* 'NSW Apr 2024'!AR2,IF(AND('NSW Apr 2024'!M2&gt;0,'NSW Apr 2024'!N2=""),IF(($C$5*F8/'NSW Apr 2024'!AR2&lt;'NSW Apr 2024'!M2+'NSW Apr 2024'!L2),(0),(($C$5*F8/'NSW Apr 2024'!AR2-('NSW Apr 2024'!M2+'NSW Apr 2024'!L2))*'NSW Apr 2024'!AE2/100))*'NSW Apr 2024'!AR2,IF(AND('NSW Apr 2024'!L2&gt;0,'NSW Apr 2024'!M2=""&gt;0),IF(($C$5*F8/'NSW Apr 2024'!AR2&lt;'NSW Apr 2024'!L2),(0),($C$5*F8/'NSW Apr 2024'!AR2-'NSW Apr 2024'!L2)*'NSW Apr 2024'!AD2/100)*'NSW Apr 2024'!AR2,0)))))</f>
        <v>0</v>
      </c>
      <c r="S8" s="234">
        <f t="shared" ref="S8" si="1">SUM(G8:R8)</f>
        <v>2772.4043636363635</v>
      </c>
      <c r="T8" s="243">
        <f t="shared" ref="T8" si="2">S8+D8</f>
        <v>2991.2052727272726</v>
      </c>
      <c r="U8" s="132">
        <f t="shared" ref="U8" si="3">T8*1.1</f>
        <v>3290.3258000000001</v>
      </c>
      <c r="V8" s="83">
        <f>'NSW Apr 2024'!AT2</f>
        <v>0</v>
      </c>
      <c r="W8" s="83">
        <f>'NSW Apr 2024'!AU2</f>
        <v>0</v>
      </c>
      <c r="X8" s="83">
        <f>'NSW Apr 2024'!AV2</f>
        <v>0</v>
      </c>
      <c r="Y8" s="83">
        <f>'NSW Apr 2024'!AW2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" si="4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2991.2052727272726</v>
      </c>
      <c r="AC8" s="243">
        <f t="shared" ref="AC8" si="5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2991.2052727272726</v>
      </c>
      <c r="AD8" s="132">
        <f t="shared" ref="AD8" si="6">AB8*1.1</f>
        <v>3290.3258000000001</v>
      </c>
      <c r="AE8" s="406">
        <f t="shared" ref="AE8" si="7">AC8*1.1</f>
        <v>3290.3258000000001</v>
      </c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/>
      <c r="AS8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</row>
    <row r="9" spans="1:146" s="261" customFormat="1" ht="23" customHeight="1">
      <c r="A9" s="426"/>
      <c r="B9" s="130" t="str">
        <f>'NSW Apr 2024'!F3</f>
        <v>Covau</v>
      </c>
      <c r="C9" s="83" t="str">
        <f>'NSW Apr 2024'!G3</f>
        <v xml:space="preserve">Business Freedom </v>
      </c>
      <c r="D9" s="136">
        <f>365*'NSW Apr 2024'!H3/100</f>
        <v>211.33499999999995</v>
      </c>
      <c r="E9" s="264">
        <f>IF('NSW Apr 2024'!AQ3=3,0.5,IF('NSW Apr 2024'!AQ3=2,0.33,0))</f>
        <v>0.5</v>
      </c>
      <c r="F9" s="264">
        <f t="shared" ref="F9:F39" si="8">1-E9</f>
        <v>0.5</v>
      </c>
      <c r="G9" s="136">
        <f>IF('NSW Apr 2024'!K3="",($C$5*E9/'NSW Apr 2024'!AQ3*'NSW Apr 2024'!W3/100)*'NSW Apr 2024'!AQ3,IF($C$5*E9/'NSW Apr 2024'!AQ3&gt;='NSW Apr 2024'!L3,('NSW Apr 2024'!L3*'NSW Apr 2024'!W3/100)*'NSW Apr 2024'!AQ3,($C$5*E9/'NSW Apr 2024'!AQ3*'NSW Apr 2024'!W3/100)*'NSW Apr 2024'!AQ3))</f>
        <v>140.346</v>
      </c>
      <c r="H9" s="136">
        <f>IF(AND('NSW Apr 2024'!L3&gt;0,'NSW Apr 2024'!M3&gt;0),IF($C$5*E9/'NSW Apr 2024'!AQ3&lt;'NSW Apr 2024'!L3,0,IF(($C$5*E9/'NSW Apr 2024'!AQ3-'NSW Apr 2024'!L3)&lt;=('NSW Apr 2024'!M3+'NSW Apr 2024'!L3),((($C$5*E9/'NSW Apr 2024'!AQ3-'NSW Apr 2024'!L3)*'NSW Apr 2024'!X3/100))*'NSW Apr 2024'!AQ3,((('NSW Apr 2024'!M3)*'NSW Apr 2024'!X3/100)*'NSW Apr 2024'!AQ3))),0)</f>
        <v>107.0680909090909</v>
      </c>
      <c r="I9" s="136">
        <f>IF(AND('NSW Apr 2024'!M3&gt;0,'NSW Apr 2024'!N3&gt;0),IF($C$5*E9/'NSW Apr 2024'!AQ3&lt;('NSW Apr 2024'!L3+'NSW Apr 2024'!M3),0,IF(($C$5*E9/'NSW Apr 2024'!AQ3-'NSW Apr 2024'!L3+'NSW Apr 2024'!M3)&lt;=('NSW Apr 2024'!L3+'NSW Apr 2024'!M3+'NSW Apr 2024'!N3),((($C$5*E9/'NSW Apr 2024'!AQ3-('NSW Apr 2024'!L3+'NSW Apr 2024'!M3))*'NSW Apr 2024'!Y3/100))*'NSW Apr 2024'!AQ3,('NSW Apr 2024'!N3*'NSW Apr 2024'!Y3/100)* 'NSW Apr 2024'!AQ3)),0)</f>
        <v>250.97699999999992</v>
      </c>
      <c r="J9" s="136">
        <f>IF(AND('NSW Apr 2024'!N3&gt;0,'NSW Apr 2024'!O3&gt;0),IF($C$5*E9/'NSW Apr 2024'!AQ3&lt;('NSW Apr 2024'!L3+'NSW Apr 2024'!M3+'NSW Apr 2024'!N3),0,IF(($C$5*E9/'NSW Apr 2024'!AQ3-'NSW Apr 2024'!L3+'NSW Apr 2024'!M3+'NSW Apr 2024'!N3)&lt;=('NSW Apr 2024'!L3+'NSW Apr 2024'!M3+'NSW Apr 2024'!N3+'NSW Apr 2024'!O3),(($C$5*E9/'NSW Apr 2024'!AQ3-('NSW Apr 2024'!L3+'NSW Apr 2024'!M3+'NSW Apr 2024'!N3))*'NSW Apr 2024'!Z3/100)*'NSW Apr 2024'!AQ3,('NSW Apr 2024'!O3*'NSW Apr 2024'!Z3/100)*'NSW Apr 2024'!AQ3)),0)</f>
        <v>922.83863636363617</v>
      </c>
      <c r="K9" s="136">
        <f>IF(AND('NSW Apr 2024'!O3&gt;0,'NSW Apr 2024'!P3&gt;0),IF($C$5*E9/'NSW Apr 2024'!AQ3&lt;('NSW Apr 2024'!L3+'NSW Apr 2024'!M3+'NSW Apr 2024'!N3+'NSW Apr 2024'!O3),0,IF(($C$5*E9/'NSW Apr 2024'!AQ3-'NSW Apr 2024'!L3+'NSW Apr 2024'!M3+'NSW Apr 2024'!N3+'NSW Apr 2024'!O3)&lt;=('NSW Apr 2024'!L3+'NSW Apr 2024'!M3+'NSW Apr 2024'!N3+'NSW Apr 2024'!O3+'NSW Apr 2024'!P3),(($C$5*E9/'NSW Apr 2024'!AQ3-('NSW Apr 2024'!L3+'NSW Apr 2024'!M3+'NSW Apr 2024'!N3+'NSW Apr 2024'!O3))*'NSW Apr 2024'!AA3/100)*'NSW Apr 2024'!AQ3,('NSW Apr 2024'!P3*'NSW Apr 2024'!AA3/100)*'NSW Apr 2024'!AQ3)),0)</f>
        <v>0</v>
      </c>
      <c r="L9" s="136">
        <f>IF(AND('NSW Apr 2024'!P3&gt;0,'NSW Apr 2024'!O3&gt;0),IF(($C$5*E9/'NSW Apr 2024'!AQ3&lt;SUM('NSW Apr 2024'!L3:P3)),(0),($C$5*E9/'NSW Apr 2024'!AQ3-SUM('NSW Apr 2024'!L3:P3))*'NSW Apr 2024'!AB3/100)* 'NSW Apr 2024'!AQ3,IF(AND('NSW Apr 2024'!O3&gt;0,'NSW Apr 2024'!P3=""),IF(($C$5*E9/'NSW Apr 2024'!AQ3&lt; SUM('NSW Apr 2024'!L3:O3)),(0),($C$5*E9/'NSW Apr 2024'!AQ3-SUM('NSW Apr 2024'!L3:O3))*'NSW Apr 2024'!AA3/100)* 'NSW Apr 2024'!AQ3,IF(AND('NSW Apr 2024'!N3&gt;0,'NSW Apr 2024'!O3=""),IF(($C$5*E9/'NSW Apr 2024'!AQ3&lt; SUM('NSW Apr 2024'!L3:N3)),(0),($C$5*E9/'NSW Apr 2024'!AQ3-SUM('NSW Apr 2024'!L3:N3))*'NSW Apr 2024'!Z3/100)* 'NSW Apr 2024'!AQ3,IF(AND('NSW Apr 2024'!M3&gt;0,'NSW Apr 2024'!N3=""),IF(($C$5*E9/'NSW Apr 2024'!AQ3&lt;'NSW Apr 2024'!M3+'NSW Apr 2024'!L3),(0),(($C$5*E9/'NSW Apr 2024'!AQ3-('NSW Apr 2024'!M3+'NSW Apr 2024'!L3))*'NSW Apr 2024'!Y3/100))*'NSW Apr 2024'!AQ3,IF(AND('NSW Apr 2024'!L3&gt;0,'NSW Apr 2024'!M3=""&gt;0),IF(($C$5*E9/'NSW Apr 2024'!AQ3&lt;'NSW Apr 2024'!L3),(0),($C$5*E9/'NSW Apr 2024'!AQ3-'NSW Apr 2024'!L3)*'NSW Apr 2024'!X3/100)*'NSW Apr 2024'!AQ3,0)))))</f>
        <v>0</v>
      </c>
      <c r="M9" s="136">
        <f>IF('NSW Apr 2024'!K3="",($C$5*F9/'NSW Apr 2024'!AR3*'NSW Apr 2024'!AC3/100)*'NSW Apr 2024'!AR3,IF($C$5*F9/'NSW Apr 2024'!AR3&gt;='NSW Apr 2024'!L3,('NSW Apr 2024'!L3*'NSW Apr 2024'!AC3/100)*'NSW Apr 2024'!AR3,($C$5*F9/'NSW Apr 2024'!AR3*'NSW Apr 2024'!AC3/100)*'NSW Apr 2024'!AR3))</f>
        <v>140.346</v>
      </c>
      <c r="N9" s="136">
        <f>IF(AND('NSW Apr 2024'!L3&gt;0,'NSW Apr 2024'!M3&gt;0),IF($C$5*F9/'NSW Apr 2024'!AR3&lt;'NSW Apr 2024'!L3,0,IF(($C$5*F9/'NSW Apr 2024'!AR3-'NSW Apr 2024'!L3)&lt;=('NSW Apr 2024'!M3+'NSW Apr 2024'!L3),((($C$5*F9/'NSW Apr 2024'!AR3-'NSW Apr 2024'!L3)*'NSW Apr 2024'!AD3/100))*'NSW Apr 2024'!AR3,((('NSW Apr 2024'!M3)*'NSW Apr 2024'!AD3/100)*'NSW Apr 2024'!AR3))),0)</f>
        <v>107.0680909090909</v>
      </c>
      <c r="O9" s="136">
        <f>IF(AND('NSW Apr 2024'!M3&gt;0,'NSW Apr 2024'!N3&gt;0),IF($C$5*F9/'NSW Apr 2024'!AR3&lt;('NSW Apr 2024'!L3+'NSW Apr 2024'!M3),0,IF(($C$5*F9/'NSW Apr 2024'!AR3-'NSW Apr 2024'!L3+'NSW Apr 2024'!M3)&lt;=('NSW Apr 2024'!L3+'NSW Apr 2024'!M3+'NSW Apr 2024'!N3),((($C$5*F9/'NSW Apr 2024'!AR3-('NSW Apr 2024'!L3+'NSW Apr 2024'!M3))*'NSW Apr 2024'!AE3/100))*'NSW Apr 2024'!AR3,('NSW Apr 2024'!N3*'NSW Apr 2024'!AE3/100)*'NSW Apr 2024'!AR3)),0)</f>
        <v>250.97699999999992</v>
      </c>
      <c r="P9" s="136">
        <f>IF(AND('NSW Apr 2024'!N3&gt;0,'NSW Apr 2024'!O3&gt;0),IF($C$5*F9/'NSW Apr 2024'!AR3&lt;('NSW Apr 2024'!L3+'NSW Apr 2024'!M3+'NSW Apr 2024'!N3),0,IF(($C$5*F9/'NSW Apr 2024'!AR3-'NSW Apr 2024'!L3+'NSW Apr 2024'!M3+'NSW Apr 2024'!N3)&lt;=('NSW Apr 2024'!L3+'NSW Apr 2024'!M3+'NSW Apr 2024'!N3+'NSW Apr 2024'!O3),(($C$5*F9/'NSW Apr 2024'!AR3-('NSW Apr 2024'!L3+'NSW Apr 2024'!M3+'NSW Apr 2024'!N3))*'NSW Apr 2024'!AF3/100)*'NSW Apr 2024'!AR3,('NSW Apr 2024'!O3*'NSW Apr 2024'!AF3/100)*'NSW Apr 2024'!AR3)),0)</f>
        <v>922.83863636363617</v>
      </c>
      <c r="Q9" s="136">
        <f>IF(AND('NSW Apr 2024'!P3&gt;0,'NSW Apr 2024'!P3&gt;0),IF($C$5*F9/'NSW Apr 2024'!AR3&lt;('NSW Apr 2024'!L3+'NSW Apr 2024'!M3+'NSW Apr 2024'!N3+'NSW Apr 2024'!O3),0,IF(($C$5*F9/'NSW Apr 2024'!AR3-'NSW Apr 2024'!L3+'NSW Apr 2024'!M3+'NSW Apr 2024'!N3+'NSW Apr 2024'!O3)&lt;=('NSW Apr 2024'!L3+'NSW Apr 2024'!M3+'NSW Apr 2024'!N3+'NSW Apr 2024'!O3+'NSW Apr 2024'!P3),(($C$5*F9/'NSW Apr 2024'!AR3-('NSW Apr 2024'!L3+'NSW Apr 2024'!M3+'NSW Apr 2024'!N3+'NSW Apr 2024'!O3))*'NSW Apr 2024'!AG3/100)*'NSW Apr 2024'!AR3,('NSW Apr 2024'!P3*'NSW Apr 2024'!AG3/100)*'NSW Apr 2024'!AR3)),0)</f>
        <v>0</v>
      </c>
      <c r="R9" s="136">
        <f>IF(AND('NSW Apr 2024'!P3&gt;0,'NSW Apr 2024'!O3&gt;0),IF(($C$5*F9/'NSW Apr 2024'!AR3&lt;SUM('NSW Apr 2024'!L3:P3)),(0),($C$5*F9/'NSW Apr 2024'!AR3-SUM('NSW Apr 2024'!L3:P3))*'NSW Apr 2024'!AB3/100)* 'NSW Apr 2024'!AR3,IF(AND('NSW Apr 2024'!O3&gt;0,'NSW Apr 2024'!P3=""),IF(($C$5*F9/'NSW Apr 2024'!AR3&lt; SUM('NSW Apr 2024'!L3:O3)),(0),($C$5*F9/'NSW Apr 2024'!AR3-SUM('NSW Apr 2024'!L3:O3))*'NSW Apr 2024'!AG3/100)* 'NSW Apr 2024'!AR3,IF(AND('NSW Apr 2024'!N3&gt;0,'NSW Apr 2024'!O3=""),IF(($C$5*F9/'NSW Apr 2024'!AR3&lt; SUM('NSW Apr 2024'!L3:N3)),(0),($C$5*F9/'NSW Apr 2024'!AR3-SUM('NSW Apr 2024'!L3:N3))*'NSW Apr 2024'!AF3/100)* 'NSW Apr 2024'!AR3,IF(AND('NSW Apr 2024'!M3&gt;0,'NSW Apr 2024'!N3=""),IF(($C$5*F9/'NSW Apr 2024'!AR3&lt;'NSW Apr 2024'!M3+'NSW Apr 2024'!L3),(0),(($C$5*F9/'NSW Apr 2024'!AR3-('NSW Apr 2024'!M3+'NSW Apr 2024'!L3))*'NSW Apr 2024'!AE3/100))*'NSW Apr 2024'!AR3,IF(AND('NSW Apr 2024'!L3&gt;0,'NSW Apr 2024'!M3=""&gt;0),IF(($C$5*F9/'NSW Apr 2024'!AR3&lt;'NSW Apr 2024'!L3),(0),($C$5*F9/'NSW Apr 2024'!AR3-'NSW Apr 2024'!L3)*'NSW Apr 2024'!AD3/100)*'NSW Apr 2024'!AR3,0)))))</f>
        <v>0</v>
      </c>
      <c r="S9" s="234">
        <f t="shared" ref="S9:S37" si="9">SUM(G9:R9)</f>
        <v>2842.4594545454538</v>
      </c>
      <c r="T9" s="243">
        <f t="shared" ref="T9:T39" si="10">S9+D9</f>
        <v>3053.7944545454538</v>
      </c>
      <c r="U9" s="132">
        <f t="shared" ref="U9:U39" si="11">T9*1.1</f>
        <v>3359.1738999999993</v>
      </c>
      <c r="V9" s="83">
        <f>'NSW Apr 2024'!AT3</f>
        <v>0</v>
      </c>
      <c r="W9" s="83">
        <f>'NSW Apr 2024'!AU3</f>
        <v>0</v>
      </c>
      <c r="X9" s="83">
        <f>'NSW Apr 2024'!AV3</f>
        <v>0</v>
      </c>
      <c r="Y9" s="83">
        <f>'NSW Apr 2024'!AW3</f>
        <v>0</v>
      </c>
      <c r="Z9" s="243" t="str">
        <f>IF(SUM(V9:Y9)=0,"No discount",IF(V9&gt;0,"Guaranteed off bill",IF(W9&gt;0,"Guaranteed off usage",IF(X9&gt;0,"Pay-on-time off bill","Pay-on-time off usage"))))</f>
        <v>No discount</v>
      </c>
      <c r="AA9" s="243" t="str">
        <f>IF(OR(B9="Origin Energy",B9="Red Energy",B9="Powershop"),"Inclusive","Exclusive")</f>
        <v>Exclusive</v>
      </c>
      <c r="AB9" s="243">
        <f t="shared" ref="AB9:AB39" si="12"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3053.7944545454538</v>
      </c>
      <c r="AC9" s="243">
        <f t="shared" ref="AC9:AC39" si="13"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3053.7944545454538</v>
      </c>
      <c r="AD9" s="132">
        <f t="shared" ref="AD9:AE28" si="14">AB9*1.1</f>
        <v>3359.1738999999993</v>
      </c>
      <c r="AE9" s="406">
        <f t="shared" si="14"/>
        <v>3359.1738999999993</v>
      </c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/>
      <c r="AS9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</row>
    <row r="10" spans="1:146" s="261" customFormat="1" ht="23" customHeight="1">
      <c r="A10" s="426"/>
      <c r="B10" s="130" t="str">
        <f>'NSW Apr 2024'!F4</f>
        <v>EnergyAustralia</v>
      </c>
      <c r="C10" s="83" t="str">
        <f>'NSW Apr 2024'!G4</f>
        <v>Business Balance Plan</v>
      </c>
      <c r="D10" s="136">
        <f>365*'NSW Apr 2024'!H4/100</f>
        <v>294.55499999999995</v>
      </c>
      <c r="E10" s="264">
        <f>IF('NSW Apr 2024'!AQ4=3,0.5,IF('NSW Apr 2024'!AQ4=2,0.33,0))</f>
        <v>0.5</v>
      </c>
      <c r="F10" s="264">
        <f t="shared" si="8"/>
        <v>0.5</v>
      </c>
      <c r="G10" s="136">
        <f>IF('NSW Apr 2024'!K4="",($C$5*E10/'NSW Apr 2024'!AQ4*'NSW Apr 2024'!W4/100)*'NSW Apr 2024'!AQ4,IF($C$5*E10/'NSW Apr 2024'!AQ4&gt;='NSW Apr 2024'!L4,('NSW Apr 2024'!L4*'NSW Apr 2024'!W4/100)*'NSW Apr 2024'!AQ4,($C$5*E10/'NSW Apr 2024'!AQ4*'NSW Apr 2024'!W4/100)*'NSW Apr 2024'!AQ4))</f>
        <v>196.28099999999998</v>
      </c>
      <c r="H10" s="136">
        <f>IF(AND('NSW Apr 2024'!L4&gt;0,'NSW Apr 2024'!M4&gt;0),IF($C$5*E10/'NSW Apr 2024'!AQ4&lt;'NSW Apr 2024'!L4,0,IF(($C$5*E10/'NSW Apr 2024'!AQ4-'NSW Apr 2024'!L4)&lt;=('NSW Apr 2024'!M4+'NSW Apr 2024'!L4),((($C$5*E10/'NSW Apr 2024'!AQ4-'NSW Apr 2024'!L4)*'NSW Apr 2024'!X4/100))*'NSW Apr 2024'!AQ4,((('NSW Apr 2024'!M4)*'NSW Apr 2024'!X4/100)*'NSW Apr 2024'!AQ4))),0)</f>
        <v>137.08718181818182</v>
      </c>
      <c r="I10" s="136">
        <f>IF(AND('NSW Apr 2024'!M4&gt;0,'NSW Apr 2024'!N4&gt;0),IF($C$5*E10/'NSW Apr 2024'!AQ4&lt;('NSW Apr 2024'!L4+'NSW Apr 2024'!M4),0,IF(($C$5*E10/'NSW Apr 2024'!AQ4-'NSW Apr 2024'!L4+'NSW Apr 2024'!M4)&lt;=('NSW Apr 2024'!L4+'NSW Apr 2024'!M4+'NSW Apr 2024'!N4),((($C$5*E10/'NSW Apr 2024'!AQ4-('NSW Apr 2024'!L4+'NSW Apr 2024'!M4))*'NSW Apr 2024'!Y4/100))*'NSW Apr 2024'!AQ4,('NSW Apr 2024'!N4*'NSW Apr 2024'!Y4/100)* 'NSW Apr 2024'!AQ4)),0)</f>
        <v>319.572</v>
      </c>
      <c r="J10" s="136">
        <f>IF(AND('NSW Apr 2024'!N4&gt;0,'NSW Apr 2024'!O4&gt;0),IF($C$5*E10/'NSW Apr 2024'!AQ4&lt;('NSW Apr 2024'!L4+'NSW Apr 2024'!M4+'NSW Apr 2024'!N4),0,IF(($C$5*E10/'NSW Apr 2024'!AQ4-'NSW Apr 2024'!L4+'NSW Apr 2024'!M4+'NSW Apr 2024'!N4)&lt;=('NSW Apr 2024'!L4+'NSW Apr 2024'!M4+'NSW Apr 2024'!N4+'NSW Apr 2024'!O4),(($C$5*E10/'NSW Apr 2024'!AQ4-('NSW Apr 2024'!L4+'NSW Apr 2024'!M4+'NSW Apr 2024'!N4))*'NSW Apr 2024'!Z4/100)*'NSW Apr 2024'!AQ4,('NSW Apr 2024'!O4*'NSW Apr 2024'!Z4/100)*'NSW Apr 2024'!AQ4)),0)</f>
        <v>1143.5840909090909</v>
      </c>
      <c r="K10" s="136">
        <f>IF(AND('NSW Apr 2024'!O4&gt;0,'NSW Apr 2024'!P4&gt;0),IF($C$5*E10/'NSW Apr 2024'!AQ4&lt;('NSW Apr 2024'!L4+'NSW Apr 2024'!M4+'NSW Apr 2024'!N4+'NSW Apr 2024'!O4),0,IF(($C$5*E10/'NSW Apr 2024'!AQ4-'NSW Apr 2024'!L4+'NSW Apr 2024'!M4+'NSW Apr 2024'!N4+'NSW Apr 2024'!O4)&lt;=('NSW Apr 2024'!L4+'NSW Apr 2024'!M4+'NSW Apr 2024'!N4+'NSW Apr 2024'!O4+'NSW Apr 2024'!P4),(($C$5*E10/'NSW Apr 2024'!AQ4-('NSW Apr 2024'!L4+'NSW Apr 2024'!M4+'NSW Apr 2024'!N4+'NSW Apr 2024'!O4))*'NSW Apr 2024'!AA4/100)*'NSW Apr 2024'!AQ4,('NSW Apr 2024'!P4*'NSW Apr 2024'!AA4/100)*'NSW Apr 2024'!AQ4)),0)</f>
        <v>0</v>
      </c>
      <c r="L10" s="136">
        <f>IF(AND('NSW Apr 2024'!P4&gt;0,'NSW Apr 2024'!O4&gt;0),IF(($C$5*E10/'NSW Apr 2024'!AQ4&lt;SUM('NSW Apr 2024'!L4:P4)),(0),($C$5*E10/'NSW Apr 2024'!AQ4-SUM('NSW Apr 2024'!L4:P4))*'NSW Apr 2024'!AB4/100)* 'NSW Apr 2024'!AQ4,IF(AND('NSW Apr 2024'!O4&gt;0,'NSW Apr 2024'!P4=""),IF(($C$5*E10/'NSW Apr 2024'!AQ4&lt; SUM('NSW Apr 2024'!L4:O4)),(0),($C$5*E10/'NSW Apr 2024'!AQ4-SUM('NSW Apr 2024'!L4:O4))*'NSW Apr 2024'!AA4/100)* 'NSW Apr 2024'!AQ4,IF(AND('NSW Apr 2024'!N4&gt;0,'NSW Apr 2024'!O4=""),IF(($C$5*E10/'NSW Apr 2024'!AQ4&lt; SUM('NSW Apr 2024'!L4:N4)),(0),($C$5*E10/'NSW Apr 2024'!AQ4-SUM('NSW Apr 2024'!L4:N4))*'NSW Apr 2024'!Z4/100)* 'NSW Apr 2024'!AQ4,IF(AND('NSW Apr 2024'!M4&gt;0,'NSW Apr 2024'!N4=""),IF(($C$5*E10/'NSW Apr 2024'!AQ4&lt;'NSW Apr 2024'!M4+'NSW Apr 2024'!L4),(0),(($C$5*E10/'NSW Apr 2024'!AQ4-('NSW Apr 2024'!M4+'NSW Apr 2024'!L4))*'NSW Apr 2024'!Y4/100))*'NSW Apr 2024'!AQ4,IF(AND('NSW Apr 2024'!L4&gt;0,'NSW Apr 2024'!M4=""&gt;0),IF(($C$5*E10/'NSW Apr 2024'!AQ4&lt;'NSW Apr 2024'!L4),(0),($C$5*E10/'NSW Apr 2024'!AQ4-'NSW Apr 2024'!L4)*'NSW Apr 2024'!X4/100)*'NSW Apr 2024'!AQ4,0)))))</f>
        <v>0</v>
      </c>
      <c r="M10" s="136">
        <f>IF('NSW Apr 2024'!K4="",($C$5*F10/'NSW Apr 2024'!AR4*'NSW Apr 2024'!AC4/100)*'NSW Apr 2024'!AR4,IF($C$5*F10/'NSW Apr 2024'!AR4&gt;='NSW Apr 2024'!L4,('NSW Apr 2024'!L4*'NSW Apr 2024'!AC4/100)*'NSW Apr 2024'!AR4,($C$5*F10/'NSW Apr 2024'!AR4*'NSW Apr 2024'!AC4/100)*'NSW Apr 2024'!AR4))</f>
        <v>196.28099999999998</v>
      </c>
      <c r="N10" s="136">
        <f>IF(AND('NSW Apr 2024'!L4&gt;0,'NSW Apr 2024'!M4&gt;0),IF($C$5*F10/'NSW Apr 2024'!AR4&lt;'NSW Apr 2024'!L4,0,IF(($C$5*F10/'NSW Apr 2024'!AR4-'NSW Apr 2024'!L4)&lt;=('NSW Apr 2024'!M4+'NSW Apr 2024'!L4),((($C$5*F10/'NSW Apr 2024'!AR4-'NSW Apr 2024'!L4)*'NSW Apr 2024'!AD4/100))*'NSW Apr 2024'!AR4,((('NSW Apr 2024'!M4)*'NSW Apr 2024'!AD4/100)*'NSW Apr 2024'!AR4))),0)</f>
        <v>137.08718181818182</v>
      </c>
      <c r="O10" s="136">
        <f>IF(AND('NSW Apr 2024'!M4&gt;0,'NSW Apr 2024'!N4&gt;0),IF($C$5*F10/'NSW Apr 2024'!AR4&lt;('NSW Apr 2024'!L4+'NSW Apr 2024'!M4),0,IF(($C$5*F10/'NSW Apr 2024'!AR4-'NSW Apr 2024'!L4+'NSW Apr 2024'!M4)&lt;=('NSW Apr 2024'!L4+'NSW Apr 2024'!M4+'NSW Apr 2024'!N4),((($C$5*F10/'NSW Apr 2024'!AR4-('NSW Apr 2024'!L4+'NSW Apr 2024'!M4))*'NSW Apr 2024'!AE4/100))*'NSW Apr 2024'!AR4,('NSW Apr 2024'!N4*'NSW Apr 2024'!AE4/100)*'NSW Apr 2024'!AR4)),0)</f>
        <v>319.572</v>
      </c>
      <c r="P10" s="136">
        <f>IF(AND('NSW Apr 2024'!N4&gt;0,'NSW Apr 2024'!O4&gt;0),IF($C$5*F10/'NSW Apr 2024'!AR4&lt;('NSW Apr 2024'!L4+'NSW Apr 2024'!M4+'NSW Apr 2024'!N4),0,IF(($C$5*F10/'NSW Apr 2024'!AR4-'NSW Apr 2024'!L4+'NSW Apr 2024'!M4+'NSW Apr 2024'!N4)&lt;=('NSW Apr 2024'!L4+'NSW Apr 2024'!M4+'NSW Apr 2024'!N4+'NSW Apr 2024'!O4),(($C$5*F10/'NSW Apr 2024'!AR4-('NSW Apr 2024'!L4+'NSW Apr 2024'!M4+'NSW Apr 2024'!N4))*'NSW Apr 2024'!AF4/100)*'NSW Apr 2024'!AR4,('NSW Apr 2024'!O4*'NSW Apr 2024'!AF4/100)*'NSW Apr 2024'!AR4)),0)</f>
        <v>1143.5840909090909</v>
      </c>
      <c r="Q10" s="136">
        <f>IF(AND('NSW Apr 2024'!P4&gt;0,'NSW Apr 2024'!P4&gt;0),IF($C$5*F10/'NSW Apr 2024'!AR4&lt;('NSW Apr 2024'!L4+'NSW Apr 2024'!M4+'NSW Apr 2024'!N4+'NSW Apr 2024'!O4),0,IF(($C$5*F10/'NSW Apr 2024'!AR4-'NSW Apr 2024'!L4+'NSW Apr 2024'!M4+'NSW Apr 2024'!N4+'NSW Apr 2024'!O4)&lt;=('NSW Apr 2024'!L4+'NSW Apr 2024'!M4+'NSW Apr 2024'!N4+'NSW Apr 2024'!O4+'NSW Apr 2024'!P4),(($C$5*F10/'NSW Apr 2024'!AR4-('NSW Apr 2024'!L4+'NSW Apr 2024'!M4+'NSW Apr 2024'!N4+'NSW Apr 2024'!O4))*'NSW Apr 2024'!AG4/100)*'NSW Apr 2024'!AR4,('NSW Apr 2024'!P4*'NSW Apr 2024'!AG4/100)*'NSW Apr 2024'!AR4)),0)</f>
        <v>0</v>
      </c>
      <c r="R10" s="136">
        <f>IF(AND('NSW Apr 2024'!P4&gt;0,'NSW Apr 2024'!O4&gt;0),IF(($C$5*F10/'NSW Apr 2024'!AR4&lt;SUM('NSW Apr 2024'!L4:P4)),(0),($C$5*F10/'NSW Apr 2024'!AR4-SUM('NSW Apr 2024'!L4:P4))*'NSW Apr 2024'!AB4/100)* 'NSW Apr 2024'!AR4,IF(AND('NSW Apr 2024'!O4&gt;0,'NSW Apr 2024'!P4=""),IF(($C$5*F10/'NSW Apr 2024'!AR4&lt; SUM('NSW Apr 2024'!L4:O4)),(0),($C$5*F10/'NSW Apr 2024'!AR4-SUM('NSW Apr 2024'!L4:O4))*'NSW Apr 2024'!AG4/100)* 'NSW Apr 2024'!AR4,IF(AND('NSW Apr 2024'!N4&gt;0,'NSW Apr 2024'!O4=""),IF(($C$5*F10/'NSW Apr 2024'!AR4&lt; SUM('NSW Apr 2024'!L4:N4)),(0),($C$5*F10/'NSW Apr 2024'!AR4-SUM('NSW Apr 2024'!L4:N4))*'NSW Apr 2024'!AF4/100)* 'NSW Apr 2024'!AR4,IF(AND('NSW Apr 2024'!M4&gt;0,'NSW Apr 2024'!N4=""),IF(($C$5*F10/'NSW Apr 2024'!AR4&lt;'NSW Apr 2024'!M4+'NSW Apr 2024'!L4),(0),(($C$5*F10/'NSW Apr 2024'!AR4-('NSW Apr 2024'!M4+'NSW Apr 2024'!L4))*'NSW Apr 2024'!AE4/100))*'NSW Apr 2024'!AR4,IF(AND('NSW Apr 2024'!L4&gt;0,'NSW Apr 2024'!M4=""&gt;0),IF(($C$5*F10/'NSW Apr 2024'!AR4&lt;'NSW Apr 2024'!L4),(0),($C$5*F10/'NSW Apr 2024'!AR4-'NSW Apr 2024'!L4)*'NSW Apr 2024'!AD4/100)*'NSW Apr 2024'!AR4,0)))))</f>
        <v>0</v>
      </c>
      <c r="S10" s="234">
        <f t="shared" si="9"/>
        <v>3593.048545454546</v>
      </c>
      <c r="T10" s="243">
        <f t="shared" si="10"/>
        <v>3887.6035454545458</v>
      </c>
      <c r="U10" s="132">
        <f t="shared" si="11"/>
        <v>4276.3639000000012</v>
      </c>
      <c r="V10" s="83">
        <f>'NSW Apr 2024'!AT4</f>
        <v>5</v>
      </c>
      <c r="W10" s="83">
        <f>'NSW Apr 2024'!AU4</f>
        <v>0</v>
      </c>
      <c r="X10" s="83">
        <f>'NSW Apr 2024'!AV4</f>
        <v>0</v>
      </c>
      <c r="Y10" s="83">
        <f>'NSW Apr 2024'!AW4</f>
        <v>0</v>
      </c>
      <c r="Z10" s="243" t="str">
        <f t="shared" ref="Z10:Z39" si="15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9" si="16">IF(OR(B10="Origin Energy",B10="Red Energy",B10="Powershop"),"Inclusive","Exclusive")</f>
        <v>Exclusive</v>
      </c>
      <c r="AB10" s="243">
        <f t="shared" si="12"/>
        <v>3693.2233681818184</v>
      </c>
      <c r="AC10" s="243">
        <f t="shared" si="13"/>
        <v>3693.2233681818184</v>
      </c>
      <c r="AD10" s="132">
        <f t="shared" si="14"/>
        <v>4062.5457050000005</v>
      </c>
      <c r="AE10" s="406">
        <f t="shared" si="14"/>
        <v>4062.5457050000005</v>
      </c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/>
      <c r="AS10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</row>
    <row r="11" spans="1:146" s="261" customFormat="1" ht="23" customHeight="1">
      <c r="A11" s="426"/>
      <c r="B11" s="130" t="str">
        <f>'NSW Apr 2024'!F5</f>
        <v>Origin Energy</v>
      </c>
      <c r="C11" s="83" t="str">
        <f>'NSW Apr 2024'!G5</f>
        <v>Business Go Variable</v>
      </c>
      <c r="D11" s="136">
        <f>365*'NSW Apr 2024'!H5/100</f>
        <v>235.59090909090909</v>
      </c>
      <c r="E11" s="264">
        <f>IF('NSW Apr 2024'!AQ5=3,0.5,IF('NSW Apr 2024'!AQ5=2,0.33,0))</f>
        <v>0.5</v>
      </c>
      <c r="F11" s="264">
        <f t="shared" si="8"/>
        <v>0.5</v>
      </c>
      <c r="G11" s="136">
        <f>IF('NSW Apr 2024'!K5="",($C$5*E11/'NSW Apr 2024'!AQ5*'NSW Apr 2024'!W5/100)*'NSW Apr 2024'!AQ5,IF($C$5*E11/'NSW Apr 2024'!AQ5&gt;='NSW Apr 2024'!L5,('NSW Apr 2024'!L5*'NSW Apr 2024'!W5/100)*'NSW Apr 2024'!AQ5,($C$5*E11/'NSW Apr 2024'!AQ5*'NSW Apr 2024'!W5/100)*'NSW Apr 2024'!AQ5))</f>
        <v>148.82099999999997</v>
      </c>
      <c r="H11" s="136">
        <f>IF(AND('NSW Apr 2024'!L5&gt;0,'NSW Apr 2024'!M5&gt;0),IF($C$5*E11/'NSW Apr 2024'!AQ5&lt;'NSW Apr 2024'!L5,0,IF(($C$5*E11/'NSW Apr 2024'!AQ5-'NSW Apr 2024'!L5)&lt;=('NSW Apr 2024'!M5+'NSW Apr 2024'!L5),((($C$5*E11/'NSW Apr 2024'!AQ5-'NSW Apr 2024'!L5)*'NSW Apr 2024'!X5/100))*'NSW Apr 2024'!AQ5,((('NSW Apr 2024'!M5)*'NSW Apr 2024'!X5/100)*'NSW Apr 2024'!AQ5))),0)</f>
        <v>1240.9040909090909</v>
      </c>
      <c r="I11" s="136">
        <f>IF(AND('NSW Apr 2024'!M5&gt;0,'NSW Apr 2024'!N5&gt;0),IF($C$5*E11/'NSW Apr 2024'!AQ5&lt;('NSW Apr 2024'!L5+'NSW Apr 2024'!M5),0,IF(($C$5*E11/'NSW Apr 2024'!AQ5-'NSW Apr 2024'!L5+'NSW Apr 2024'!M5)&lt;=('NSW Apr 2024'!L5+'NSW Apr 2024'!M5+'NSW Apr 2024'!N5),((($C$5*E11/'NSW Apr 2024'!AQ5-('NSW Apr 2024'!L5+'NSW Apr 2024'!M5))*'NSW Apr 2024'!Y5/100))*'NSW Apr 2024'!AQ5,('NSW Apr 2024'!N5*'NSW Apr 2024'!Y5/100)* 'NSW Apr 2024'!AQ5)),0)</f>
        <v>0</v>
      </c>
      <c r="J11" s="136">
        <f>IF(AND('NSW Apr 2024'!N5&gt;0,'NSW Apr 2024'!O5&gt;0),IF($C$5*E11/'NSW Apr 2024'!AQ5&lt;('NSW Apr 2024'!L5+'NSW Apr 2024'!M5+'NSW Apr 2024'!N5),0,IF(($C$5*E11/'NSW Apr 2024'!AQ5-'NSW Apr 2024'!L5+'NSW Apr 2024'!M5+'NSW Apr 2024'!N5)&lt;=('NSW Apr 2024'!L5+'NSW Apr 2024'!M5+'NSW Apr 2024'!N5+'NSW Apr 2024'!O5),(($C$5*E11/'NSW Apr 2024'!AQ5-('NSW Apr 2024'!L5+'NSW Apr 2024'!M5+'NSW Apr 2024'!N5))*'NSW Apr 2024'!Z5/100)*'NSW Apr 2024'!AQ5,('NSW Apr 2024'!O5*'NSW Apr 2024'!Z5/100)*'NSW Apr 2024'!AQ5)),0)</f>
        <v>0</v>
      </c>
      <c r="K11" s="136">
        <f>IF(AND('NSW Apr 2024'!O5&gt;0,'NSW Apr 2024'!P5&gt;0),IF($C$5*E11/'NSW Apr 2024'!AQ5&lt;('NSW Apr 2024'!L5+'NSW Apr 2024'!M5+'NSW Apr 2024'!N5+'NSW Apr 2024'!O5),0,IF(($C$5*E11/'NSW Apr 2024'!AQ5-'NSW Apr 2024'!L5+'NSW Apr 2024'!M5+'NSW Apr 2024'!N5+'NSW Apr 2024'!O5)&lt;=('NSW Apr 2024'!L5+'NSW Apr 2024'!M5+'NSW Apr 2024'!N5+'NSW Apr 2024'!O5+'NSW Apr 2024'!P5),(($C$5*E11/'NSW Apr 2024'!AQ5-('NSW Apr 2024'!L5+'NSW Apr 2024'!M5+'NSW Apr 2024'!N5+'NSW Apr 2024'!O5))*'NSW Apr 2024'!AA5/100)*'NSW Apr 2024'!AQ5,('NSW Apr 2024'!P5*'NSW Apr 2024'!AA5/100)*'NSW Apr 2024'!AQ5)),0)</f>
        <v>0</v>
      </c>
      <c r="L11" s="136">
        <f>IF(AND('NSW Apr 2024'!P5&gt;0,'NSW Apr 2024'!O5&gt;0),IF(($C$5*E11/'NSW Apr 2024'!AQ5&lt;SUM('NSW Apr 2024'!L5:P5)),(0),($C$5*E11/'NSW Apr 2024'!AQ5-SUM('NSW Apr 2024'!L5:P5))*'NSW Apr 2024'!AB5/100)* 'NSW Apr 2024'!AQ5,IF(AND('NSW Apr 2024'!O5&gt;0,'NSW Apr 2024'!P5=""),IF(($C$5*E11/'NSW Apr 2024'!AQ5&lt; SUM('NSW Apr 2024'!L5:O5)),(0),($C$5*E11/'NSW Apr 2024'!AQ5-SUM('NSW Apr 2024'!L5:O5))*'NSW Apr 2024'!AA5/100)* 'NSW Apr 2024'!AQ5,IF(AND('NSW Apr 2024'!N5&gt;0,'NSW Apr 2024'!O5=""),IF(($C$5*E11/'NSW Apr 2024'!AQ5&lt; SUM('NSW Apr 2024'!L5:N5)),(0),($C$5*E11/'NSW Apr 2024'!AQ5-SUM('NSW Apr 2024'!L5:N5))*'NSW Apr 2024'!Z5/100)* 'NSW Apr 2024'!AQ5,IF(AND('NSW Apr 2024'!M5&gt;0,'NSW Apr 2024'!N5=""),IF(($C$5*E11/'NSW Apr 2024'!AQ5&lt;'NSW Apr 2024'!M5+'NSW Apr 2024'!L5),(0),(($C$5*E11/'NSW Apr 2024'!AQ5-('NSW Apr 2024'!M5+'NSW Apr 2024'!L5))*'NSW Apr 2024'!Y5/100))*'NSW Apr 2024'!AQ5,IF(AND('NSW Apr 2024'!L5&gt;0,'NSW Apr 2024'!M5=""&gt;0),IF(($C$5*E11/'NSW Apr 2024'!AQ5&lt;'NSW Apr 2024'!L5),(0),($C$5*E11/'NSW Apr 2024'!AQ5-'NSW Apr 2024'!L5)*'NSW Apr 2024'!X5/100)*'NSW Apr 2024'!AQ5,0)))))</f>
        <v>0</v>
      </c>
      <c r="M11" s="136">
        <f>IF('NSW Apr 2024'!K5="",($C$5*F11/'NSW Apr 2024'!AR5*'NSW Apr 2024'!AC5/100)*'NSW Apr 2024'!AR5,IF($C$5*F11/'NSW Apr 2024'!AR5&gt;='NSW Apr 2024'!L5,('NSW Apr 2024'!L5*'NSW Apr 2024'!AC5/100)*'NSW Apr 2024'!AR5,($C$5*F11/'NSW Apr 2024'!AR5*'NSW Apr 2024'!AC5/100)*'NSW Apr 2024'!AR5))</f>
        <v>148.82099999999997</v>
      </c>
      <c r="N11" s="136">
        <f>IF(AND('NSW Apr 2024'!L5&gt;0,'NSW Apr 2024'!M5&gt;0),IF($C$5*F11/'NSW Apr 2024'!AR5&lt;'NSW Apr 2024'!L5,0,IF(($C$5*F11/'NSW Apr 2024'!AR5-'NSW Apr 2024'!L5)&lt;=('NSW Apr 2024'!M5+'NSW Apr 2024'!L5),((($C$5*F11/'NSW Apr 2024'!AR5-'NSW Apr 2024'!L5)*'NSW Apr 2024'!AD5/100))*'NSW Apr 2024'!AR5,((('NSW Apr 2024'!M5)*'NSW Apr 2024'!AD5/100)*'NSW Apr 2024'!AR5))),0)</f>
        <v>1240.9040909090909</v>
      </c>
      <c r="O11" s="136">
        <f>IF(AND('NSW Apr 2024'!M5&gt;0,'NSW Apr 2024'!N5&gt;0),IF($C$5*F11/'NSW Apr 2024'!AR5&lt;('NSW Apr 2024'!L5+'NSW Apr 2024'!M5),0,IF(($C$5*F11/'NSW Apr 2024'!AR5-'NSW Apr 2024'!L5+'NSW Apr 2024'!M5)&lt;=('NSW Apr 2024'!L5+'NSW Apr 2024'!M5+'NSW Apr 2024'!N5),((($C$5*F11/'NSW Apr 2024'!AR5-('NSW Apr 2024'!L5+'NSW Apr 2024'!M5))*'NSW Apr 2024'!AE5/100))*'NSW Apr 2024'!AR5,('NSW Apr 2024'!N5*'NSW Apr 2024'!AE5/100)*'NSW Apr 2024'!AR5)),0)</f>
        <v>0</v>
      </c>
      <c r="P11" s="136">
        <f>IF(AND('NSW Apr 2024'!N5&gt;0,'NSW Apr 2024'!O5&gt;0),IF($C$5*F11/'NSW Apr 2024'!AR5&lt;('NSW Apr 2024'!L5+'NSW Apr 2024'!M5+'NSW Apr 2024'!N5),0,IF(($C$5*F11/'NSW Apr 2024'!AR5-'NSW Apr 2024'!L5+'NSW Apr 2024'!M5+'NSW Apr 2024'!N5)&lt;=('NSW Apr 2024'!L5+'NSW Apr 2024'!M5+'NSW Apr 2024'!N5+'NSW Apr 2024'!O5),(($C$5*F11/'NSW Apr 2024'!AR5-('NSW Apr 2024'!L5+'NSW Apr 2024'!M5+'NSW Apr 2024'!N5))*'NSW Apr 2024'!AF5/100)*'NSW Apr 2024'!AR5,('NSW Apr 2024'!O5*'NSW Apr 2024'!AF5/100)*'NSW Apr 2024'!AR5)),0)</f>
        <v>0</v>
      </c>
      <c r="Q11" s="136">
        <f>IF(AND('NSW Apr 2024'!P5&gt;0,'NSW Apr 2024'!P5&gt;0),IF($C$5*F11/'NSW Apr 2024'!AR5&lt;('NSW Apr 2024'!L5+'NSW Apr 2024'!M5+'NSW Apr 2024'!N5+'NSW Apr 2024'!O5),0,IF(($C$5*F11/'NSW Apr 2024'!AR5-'NSW Apr 2024'!L5+'NSW Apr 2024'!M5+'NSW Apr 2024'!N5+'NSW Apr 2024'!O5)&lt;=('NSW Apr 2024'!L5+'NSW Apr 2024'!M5+'NSW Apr 2024'!N5+'NSW Apr 2024'!O5+'NSW Apr 2024'!P5),(($C$5*F11/'NSW Apr 2024'!AR5-('NSW Apr 2024'!L5+'NSW Apr 2024'!M5+'NSW Apr 2024'!N5+'NSW Apr 2024'!O5))*'NSW Apr 2024'!AG5/100)*'NSW Apr 2024'!AR5,('NSW Apr 2024'!P5*'NSW Apr 2024'!AG5/100)*'NSW Apr 2024'!AR5)),0)</f>
        <v>0</v>
      </c>
      <c r="R11" s="136">
        <f>IF(AND('NSW Apr 2024'!P5&gt;0,'NSW Apr 2024'!O5&gt;0),IF(($C$5*F11/'NSW Apr 2024'!AR5&lt;SUM('NSW Apr 2024'!L5:P5)),(0),($C$5*F11/'NSW Apr 2024'!AR5-SUM('NSW Apr 2024'!L5:P5))*'NSW Apr 2024'!AB5/100)* 'NSW Apr 2024'!AR5,IF(AND('NSW Apr 2024'!O5&gt;0,'NSW Apr 2024'!P5=""),IF(($C$5*F11/'NSW Apr 2024'!AR5&lt; SUM('NSW Apr 2024'!L5:O5)),(0),($C$5*F11/'NSW Apr 2024'!AR5-SUM('NSW Apr 2024'!L5:O5))*'NSW Apr 2024'!AG5/100)* 'NSW Apr 2024'!AR5,IF(AND('NSW Apr 2024'!N5&gt;0,'NSW Apr 2024'!O5=""),IF(($C$5*F11/'NSW Apr 2024'!AR5&lt; SUM('NSW Apr 2024'!L5:N5)),(0),($C$5*F11/'NSW Apr 2024'!AR5-SUM('NSW Apr 2024'!L5:N5))*'NSW Apr 2024'!AF5/100)* 'NSW Apr 2024'!AR5,IF(AND('NSW Apr 2024'!M5&gt;0,'NSW Apr 2024'!N5=""),IF(($C$5*F11/'NSW Apr 2024'!AR5&lt;'NSW Apr 2024'!M5+'NSW Apr 2024'!L5),(0),(($C$5*F11/'NSW Apr 2024'!AR5-('NSW Apr 2024'!M5+'NSW Apr 2024'!L5))*'NSW Apr 2024'!AE5/100))*'NSW Apr 2024'!AR5,IF(AND('NSW Apr 2024'!L5&gt;0,'NSW Apr 2024'!M5=""&gt;0),IF(($C$5*F11/'NSW Apr 2024'!AR5&lt;'NSW Apr 2024'!L5),(0),($C$5*F11/'NSW Apr 2024'!AR5-'NSW Apr 2024'!L5)*'NSW Apr 2024'!AD5/100)*'NSW Apr 2024'!AR5,0)))))</f>
        <v>0</v>
      </c>
      <c r="S11" s="234">
        <f t="shared" si="9"/>
        <v>2779.4501818181816</v>
      </c>
      <c r="T11" s="243">
        <f t="shared" si="10"/>
        <v>3015.0410909090906</v>
      </c>
      <c r="U11" s="132">
        <f t="shared" si="11"/>
        <v>3316.5452</v>
      </c>
      <c r="V11" s="83">
        <f>'NSW Apr 2024'!AT5</f>
        <v>0</v>
      </c>
      <c r="W11" s="83">
        <f>'NSW Apr 2024'!AU5</f>
        <v>0</v>
      </c>
      <c r="X11" s="83">
        <f>'NSW Apr 2024'!AV5</f>
        <v>0</v>
      </c>
      <c r="Y11" s="83">
        <f>'NSW Apr 2024'!AW5</f>
        <v>0</v>
      </c>
      <c r="Z11" s="243" t="str">
        <f t="shared" si="15"/>
        <v>No discount</v>
      </c>
      <c r="AA11" s="243" t="str">
        <f t="shared" si="16"/>
        <v>Inclusive</v>
      </c>
      <c r="AB11" s="243">
        <f t="shared" si="12"/>
        <v>3015.0410909090906</v>
      </c>
      <c r="AC11" s="243">
        <f t="shared" si="13"/>
        <v>3015.0410909090906</v>
      </c>
      <c r="AD11" s="132">
        <f t="shared" si="14"/>
        <v>3316.5452</v>
      </c>
      <c r="AE11" s="406">
        <f t="shared" si="14"/>
        <v>3316.5452</v>
      </c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/>
      <c r="AS11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</row>
    <row r="12" spans="1:146" s="261" customFormat="1" ht="23" customHeight="1">
      <c r="A12" s="426"/>
      <c r="B12" s="130" t="str">
        <f>'NSW Apr 2024'!F6</f>
        <v>Red Energy</v>
      </c>
      <c r="C12" s="83" t="str">
        <f>'NSW Apr 2024'!G6</f>
        <v xml:space="preserve">Business Saver </v>
      </c>
      <c r="D12" s="136">
        <f>365*'NSW Apr 2024'!H6/100</f>
        <v>255.46681818181816</v>
      </c>
      <c r="E12" s="264">
        <f>IF('NSW Apr 2024'!AQ6=3,0.5,IF('NSW Apr 2024'!AQ6=2,0.33,0))</f>
        <v>0.5</v>
      </c>
      <c r="F12" s="264">
        <f t="shared" si="8"/>
        <v>0.5</v>
      </c>
      <c r="G12" s="136">
        <f>IF('NSW Apr 2024'!K6="",($C$5*E12/'NSW Apr 2024'!AQ6*'NSW Apr 2024'!W6/100)*'NSW Apr 2024'!AQ6,IF($C$5*E12/'NSW Apr 2024'!AQ6&gt;='NSW Apr 2024'!L6,('NSW Apr 2024'!L6*'NSW Apr 2024'!W6/100)*'NSW Apr 2024'!AQ6,($C$5*E12/'NSW Apr 2024'!AQ6*'NSW Apr 2024'!W6/100)*'NSW Apr 2024'!AQ6))</f>
        <v>122.37899999999998</v>
      </c>
      <c r="H12" s="136">
        <f>IF(AND('NSW Apr 2024'!L6&gt;0,'NSW Apr 2024'!M6&gt;0),IF($C$5*E12/'NSW Apr 2024'!AQ6&lt;'NSW Apr 2024'!L6,0,IF(($C$5*E12/'NSW Apr 2024'!AQ6-'NSW Apr 2024'!L6)&lt;=('NSW Apr 2024'!M6+'NSW Apr 2024'!L6),((($C$5*E12/'NSW Apr 2024'!AQ6-'NSW Apr 2024'!L6)*'NSW Apr 2024'!X6/100))*'NSW Apr 2024'!AQ6,((('NSW Apr 2024'!M6)*'NSW Apr 2024'!X6/100)*'NSW Apr 2024'!AQ6))),0)</f>
        <v>102.06490909090908</v>
      </c>
      <c r="I12" s="136">
        <f>IF(AND('NSW Apr 2024'!M6&gt;0,'NSW Apr 2024'!N6&gt;0),IF($C$5*E12/'NSW Apr 2024'!AQ6&lt;('NSW Apr 2024'!L6+'NSW Apr 2024'!M6),0,IF(($C$5*E12/'NSW Apr 2024'!AQ6-'NSW Apr 2024'!L6+'NSW Apr 2024'!M6)&lt;=('NSW Apr 2024'!L6+'NSW Apr 2024'!M6+'NSW Apr 2024'!N6),((($C$5*E12/'NSW Apr 2024'!AQ6-('NSW Apr 2024'!L6+'NSW Apr 2024'!M6))*'NSW Apr 2024'!Y6/100))*'NSW Apr 2024'!AQ6,('NSW Apr 2024'!N6*'NSW Apr 2024'!Y6/100)* 'NSW Apr 2024'!AQ6)),0)</f>
        <v>226.76699999999994</v>
      </c>
      <c r="J12" s="136">
        <f>IF(AND('NSW Apr 2024'!N6&gt;0,'NSW Apr 2024'!O6&gt;0),IF($C$5*E12/'NSW Apr 2024'!AQ6&lt;('NSW Apr 2024'!L6+'NSW Apr 2024'!M6+'NSW Apr 2024'!N6),0,IF(($C$5*E12/'NSW Apr 2024'!AQ6-'NSW Apr 2024'!L6+'NSW Apr 2024'!M6+'NSW Apr 2024'!N6)&lt;=('NSW Apr 2024'!L6+'NSW Apr 2024'!M6+'NSW Apr 2024'!N6+'NSW Apr 2024'!O6),(($C$5*E12/'NSW Apr 2024'!AQ6-('NSW Apr 2024'!L6+'NSW Apr 2024'!M6+'NSW Apr 2024'!N6))*'NSW Apr 2024'!Z6/100)*'NSW Apr 2024'!AQ6,('NSW Apr 2024'!O6*'NSW Apr 2024'!Z6/100)*'NSW Apr 2024'!AQ6)),0)</f>
        <v>836.99318181818182</v>
      </c>
      <c r="K12" s="136">
        <f>IF(AND('NSW Apr 2024'!O6&gt;0,'NSW Apr 2024'!P6&gt;0),IF($C$5*E12/'NSW Apr 2024'!AQ6&lt;('NSW Apr 2024'!L6+'NSW Apr 2024'!M6+'NSW Apr 2024'!N6+'NSW Apr 2024'!O6),0,IF(($C$5*E12/'NSW Apr 2024'!AQ6-'NSW Apr 2024'!L6+'NSW Apr 2024'!M6+'NSW Apr 2024'!N6+'NSW Apr 2024'!O6)&lt;=('NSW Apr 2024'!L6+'NSW Apr 2024'!M6+'NSW Apr 2024'!N6+'NSW Apr 2024'!O6+'NSW Apr 2024'!P6),(($C$5*E12/'NSW Apr 2024'!AQ6-('NSW Apr 2024'!L6+'NSW Apr 2024'!M6+'NSW Apr 2024'!N6+'NSW Apr 2024'!O6))*'NSW Apr 2024'!AA6/100)*'NSW Apr 2024'!AQ6,('NSW Apr 2024'!P6*'NSW Apr 2024'!AA6/100)*'NSW Apr 2024'!AQ6)),0)</f>
        <v>0</v>
      </c>
      <c r="L12" s="136">
        <f>IF(AND('NSW Apr 2024'!P6&gt;0,'NSW Apr 2024'!O6&gt;0),IF(($C$5*E12/'NSW Apr 2024'!AQ6&lt;SUM('NSW Apr 2024'!L6:P6)),(0),($C$5*E12/'NSW Apr 2024'!AQ6-SUM('NSW Apr 2024'!L6:P6))*'NSW Apr 2024'!AB6/100)* 'NSW Apr 2024'!AQ6,IF(AND('NSW Apr 2024'!O6&gt;0,'NSW Apr 2024'!P6=""),IF(($C$5*E12/'NSW Apr 2024'!AQ6&lt; SUM('NSW Apr 2024'!L6:O6)),(0),($C$5*E12/'NSW Apr 2024'!AQ6-SUM('NSW Apr 2024'!L6:O6))*'NSW Apr 2024'!AA6/100)* 'NSW Apr 2024'!AQ6,IF(AND('NSW Apr 2024'!N6&gt;0,'NSW Apr 2024'!O6=""),IF(($C$5*E12/'NSW Apr 2024'!AQ6&lt; SUM('NSW Apr 2024'!L6:N6)),(0),($C$5*E12/'NSW Apr 2024'!AQ6-SUM('NSW Apr 2024'!L6:N6))*'NSW Apr 2024'!Z6/100)* 'NSW Apr 2024'!AQ6,IF(AND('NSW Apr 2024'!M6&gt;0,'NSW Apr 2024'!N6=""),IF(($C$5*E12/'NSW Apr 2024'!AQ6&lt;'NSW Apr 2024'!M6+'NSW Apr 2024'!L6),(0),(($C$5*E12/'NSW Apr 2024'!AQ6-('NSW Apr 2024'!M6+'NSW Apr 2024'!L6))*'NSW Apr 2024'!Y6/100))*'NSW Apr 2024'!AQ6,IF(AND('NSW Apr 2024'!L6&gt;0,'NSW Apr 2024'!M6=""&gt;0),IF(($C$5*E12/'NSW Apr 2024'!AQ6&lt;'NSW Apr 2024'!L6),(0),($C$5*E12/'NSW Apr 2024'!AQ6-'NSW Apr 2024'!L6)*'NSW Apr 2024'!X6/100)*'NSW Apr 2024'!AQ6,0)))))</f>
        <v>0</v>
      </c>
      <c r="M12" s="136">
        <f>IF('NSW Apr 2024'!K6="",($C$5*F12/'NSW Apr 2024'!AR6*'NSW Apr 2024'!AC6/100)*'NSW Apr 2024'!AR6,IF($C$5*F12/'NSW Apr 2024'!AR6&gt;='NSW Apr 2024'!L6,('NSW Apr 2024'!L6*'NSW Apr 2024'!AC6/100)*'NSW Apr 2024'!AR6,($C$5*F12/'NSW Apr 2024'!AR6*'NSW Apr 2024'!AC6/100)*'NSW Apr 2024'!AR6))</f>
        <v>122.37899999999998</v>
      </c>
      <c r="N12" s="136">
        <f>IF(AND('NSW Apr 2024'!L6&gt;0,'NSW Apr 2024'!M6&gt;0),IF($C$5*F12/'NSW Apr 2024'!AR6&lt;'NSW Apr 2024'!L6,0,IF(($C$5*F12/'NSW Apr 2024'!AR6-'NSW Apr 2024'!L6)&lt;=('NSW Apr 2024'!M6+'NSW Apr 2024'!L6),((($C$5*F12/'NSW Apr 2024'!AR6-'NSW Apr 2024'!L6)*'NSW Apr 2024'!AD6/100))*'NSW Apr 2024'!AR6,((('NSW Apr 2024'!M6)*'NSW Apr 2024'!AD6/100)*'NSW Apr 2024'!AR6))),0)</f>
        <v>102.06490909090908</v>
      </c>
      <c r="O12" s="136">
        <f>IF(AND('NSW Apr 2024'!M6&gt;0,'NSW Apr 2024'!N6&gt;0),IF($C$5*F12/'NSW Apr 2024'!AR6&lt;('NSW Apr 2024'!L6+'NSW Apr 2024'!M6),0,IF(($C$5*F12/'NSW Apr 2024'!AR6-'NSW Apr 2024'!L6+'NSW Apr 2024'!M6)&lt;=('NSW Apr 2024'!L6+'NSW Apr 2024'!M6+'NSW Apr 2024'!N6),((($C$5*F12/'NSW Apr 2024'!AR6-('NSW Apr 2024'!L6+'NSW Apr 2024'!M6))*'NSW Apr 2024'!AE6/100))*'NSW Apr 2024'!AR6,('NSW Apr 2024'!N6*'NSW Apr 2024'!AE6/100)*'NSW Apr 2024'!AR6)),0)</f>
        <v>226.76699999999994</v>
      </c>
      <c r="P12" s="136">
        <f>IF(AND('NSW Apr 2024'!N6&gt;0,'NSW Apr 2024'!O6&gt;0),IF($C$5*F12/'NSW Apr 2024'!AR6&lt;('NSW Apr 2024'!L6+'NSW Apr 2024'!M6+'NSW Apr 2024'!N6),0,IF(($C$5*F12/'NSW Apr 2024'!AR6-'NSW Apr 2024'!L6+'NSW Apr 2024'!M6+'NSW Apr 2024'!N6)&lt;=('NSW Apr 2024'!L6+'NSW Apr 2024'!M6+'NSW Apr 2024'!N6+'NSW Apr 2024'!O6),(($C$5*F12/'NSW Apr 2024'!AR6-('NSW Apr 2024'!L6+'NSW Apr 2024'!M6+'NSW Apr 2024'!N6))*'NSW Apr 2024'!AF6/100)*'NSW Apr 2024'!AR6,('NSW Apr 2024'!O6*'NSW Apr 2024'!AF6/100)*'NSW Apr 2024'!AR6)),0)</f>
        <v>836.99318181818182</v>
      </c>
      <c r="Q12" s="136">
        <f>IF(AND('NSW Apr 2024'!P6&gt;0,'NSW Apr 2024'!P6&gt;0),IF($C$5*F12/'NSW Apr 2024'!AR6&lt;('NSW Apr 2024'!L6+'NSW Apr 2024'!M6+'NSW Apr 2024'!N6+'NSW Apr 2024'!O6),0,IF(($C$5*F12/'NSW Apr 2024'!AR6-'NSW Apr 2024'!L6+'NSW Apr 2024'!M6+'NSW Apr 2024'!N6+'NSW Apr 2024'!O6)&lt;=('NSW Apr 2024'!L6+'NSW Apr 2024'!M6+'NSW Apr 2024'!N6+'NSW Apr 2024'!O6+'NSW Apr 2024'!P6),(($C$5*F12/'NSW Apr 2024'!AR6-('NSW Apr 2024'!L6+'NSW Apr 2024'!M6+'NSW Apr 2024'!N6+'NSW Apr 2024'!O6))*'NSW Apr 2024'!AG6/100)*'NSW Apr 2024'!AR6,('NSW Apr 2024'!P6*'NSW Apr 2024'!AG6/100)*'NSW Apr 2024'!AR6)),0)</f>
        <v>0</v>
      </c>
      <c r="R12" s="136">
        <f>IF(AND('NSW Apr 2024'!P6&gt;0,'NSW Apr 2024'!O6&gt;0),IF(($C$5*F12/'NSW Apr 2024'!AR6&lt;SUM('NSW Apr 2024'!L6:P6)),(0),($C$5*F12/'NSW Apr 2024'!AR6-SUM('NSW Apr 2024'!L6:P6))*'NSW Apr 2024'!AB6/100)* 'NSW Apr 2024'!AR6,IF(AND('NSW Apr 2024'!O6&gt;0,'NSW Apr 2024'!P6=""),IF(($C$5*F12/'NSW Apr 2024'!AR6&lt; SUM('NSW Apr 2024'!L6:O6)),(0),($C$5*F12/'NSW Apr 2024'!AR6-SUM('NSW Apr 2024'!L6:O6))*'NSW Apr 2024'!AG6/100)* 'NSW Apr 2024'!AR6,IF(AND('NSW Apr 2024'!N6&gt;0,'NSW Apr 2024'!O6=""),IF(($C$5*F12/'NSW Apr 2024'!AR6&lt; SUM('NSW Apr 2024'!L6:N6)),(0),($C$5*F12/'NSW Apr 2024'!AR6-SUM('NSW Apr 2024'!L6:N6))*'NSW Apr 2024'!AF6/100)* 'NSW Apr 2024'!AR6,IF(AND('NSW Apr 2024'!M6&gt;0,'NSW Apr 2024'!N6=""),IF(($C$5*F12/'NSW Apr 2024'!AR6&lt;'NSW Apr 2024'!M6+'NSW Apr 2024'!L6),(0),(($C$5*F12/'NSW Apr 2024'!AR6-('NSW Apr 2024'!M6+'NSW Apr 2024'!L6))*'NSW Apr 2024'!AE6/100))*'NSW Apr 2024'!AR6,IF(AND('NSW Apr 2024'!L6&gt;0,'NSW Apr 2024'!M6=""&gt;0),IF(($C$5*F12/'NSW Apr 2024'!AR6&lt;'NSW Apr 2024'!L6),(0),($C$5*F12/'NSW Apr 2024'!AR6-'NSW Apr 2024'!L6)*'NSW Apr 2024'!AD6/100)*'NSW Apr 2024'!AR6,0)))))</f>
        <v>0</v>
      </c>
      <c r="S12" s="234">
        <f t="shared" si="9"/>
        <v>2576.4081818181817</v>
      </c>
      <c r="T12" s="243">
        <f t="shared" si="10"/>
        <v>2831.875</v>
      </c>
      <c r="U12" s="132">
        <f t="shared" si="11"/>
        <v>3115.0625000000005</v>
      </c>
      <c r="V12" s="83">
        <f>'NSW Apr 2024'!AT6</f>
        <v>0</v>
      </c>
      <c r="W12" s="83">
        <f>'NSW Apr 2024'!AU6</f>
        <v>0</v>
      </c>
      <c r="X12" s="83">
        <f>'NSW Apr 2024'!AV6</f>
        <v>0</v>
      </c>
      <c r="Y12" s="83">
        <f>'NSW Apr 2024'!AW6</f>
        <v>0</v>
      </c>
      <c r="Z12" s="243" t="str">
        <f t="shared" si="15"/>
        <v>No discount</v>
      </c>
      <c r="AA12" s="243" t="str">
        <f t="shared" si="16"/>
        <v>Inclusive</v>
      </c>
      <c r="AB12" s="243">
        <f t="shared" si="12"/>
        <v>2831.875</v>
      </c>
      <c r="AC12" s="243">
        <f t="shared" si="13"/>
        <v>2831.875</v>
      </c>
      <c r="AD12" s="132">
        <f t="shared" si="14"/>
        <v>3115.0625000000005</v>
      </c>
      <c r="AE12" s="406">
        <f t="shared" si="14"/>
        <v>3115.0625000000005</v>
      </c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/>
      <c r="AS12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</row>
    <row r="13" spans="1:146" s="261" customFormat="1" ht="23" customHeight="1">
      <c r="A13" s="426"/>
      <c r="B13" s="130" t="str">
        <f>'NSW Apr 2024'!F7</f>
        <v>Engie</v>
      </c>
      <c r="C13" s="83" t="str">
        <f>'NSW Apr 2024'!G7</f>
        <v xml:space="preserve">Business Saver </v>
      </c>
      <c r="D13" s="136">
        <f>365*'NSW Apr 2024'!H7/100</f>
        <v>238.97545454545451</v>
      </c>
      <c r="E13" s="264">
        <f>IF('NSW Apr 2024'!AQ7=3,0.5,IF('NSW Apr 2024'!AQ7=2,0.33,0))</f>
        <v>0.5</v>
      </c>
      <c r="F13" s="264">
        <f t="shared" si="8"/>
        <v>0.5</v>
      </c>
      <c r="G13" s="136">
        <f>IF('NSW Apr 2024'!K7="",($C$5*E13/'NSW Apr 2024'!AQ7*'NSW Apr 2024'!W7/100)*'NSW Apr 2024'!AQ7,IF($C$5*E13/'NSW Apr 2024'!AQ7&gt;='NSW Apr 2024'!L7,('NSW Apr 2024'!L7*'NSW Apr 2024'!W7/100)*'NSW Apr 2024'!AQ7,($C$5*E13/'NSW Apr 2024'!AQ7*'NSW Apr 2024'!W7/100)*'NSW Apr 2024'!AQ7))</f>
        <v>185.43299999999996</v>
      </c>
      <c r="H13" s="136">
        <f>IF(AND('NSW Apr 2024'!L7&gt;0,'NSW Apr 2024'!M7&gt;0),IF($C$5*E13/'NSW Apr 2024'!AQ7&lt;'NSW Apr 2024'!L7,0,IF(($C$5*E13/'NSW Apr 2024'!AQ7-'NSW Apr 2024'!L7)&lt;=('NSW Apr 2024'!M7+'NSW Apr 2024'!L7),((($C$5*E13/'NSW Apr 2024'!AQ7-'NSW Apr 2024'!L7)*'NSW Apr 2024'!X7/100))*'NSW Apr 2024'!AQ7,((('NSW Apr 2024'!M7)*'NSW Apr 2024'!X7/100)*'NSW Apr 2024'!AQ7))),0)</f>
        <v>113.739</v>
      </c>
      <c r="I13" s="136">
        <f>IF(AND('NSW Apr 2024'!M7&gt;0,'NSW Apr 2024'!N7&gt;0),IF($C$5*E13/'NSW Apr 2024'!AQ7&lt;('NSW Apr 2024'!L7+'NSW Apr 2024'!M7),0,IF(($C$5*E13/'NSW Apr 2024'!AQ7-'NSW Apr 2024'!L7+'NSW Apr 2024'!M7)&lt;=('NSW Apr 2024'!L7+'NSW Apr 2024'!M7+'NSW Apr 2024'!N7),((($C$5*E13/'NSW Apr 2024'!AQ7-('NSW Apr 2024'!L7+'NSW Apr 2024'!M7))*'NSW Apr 2024'!Y7/100))*'NSW Apr 2024'!AQ7,('NSW Apr 2024'!N7*'NSW Apr 2024'!Y7/100)* 'NSW Apr 2024'!AQ7)),0)</f>
        <v>267.92399999999998</v>
      </c>
      <c r="J13" s="136">
        <f>IF(AND('NSW Apr 2024'!N7&gt;0,'NSW Apr 2024'!O7&gt;0),IF($C$5*E13/'NSW Apr 2024'!AQ7&lt;('NSW Apr 2024'!L7+'NSW Apr 2024'!M7+'NSW Apr 2024'!N7),0,IF(($C$5*E13/'NSW Apr 2024'!AQ7-'NSW Apr 2024'!L7+'NSW Apr 2024'!M7+'NSW Apr 2024'!N7)&lt;=('NSW Apr 2024'!L7+'NSW Apr 2024'!M7+'NSW Apr 2024'!N7+'NSW Apr 2024'!O7),(($C$5*E13/'NSW Apr 2024'!AQ7-('NSW Apr 2024'!L7+'NSW Apr 2024'!M7+'NSW Apr 2024'!N7))*'NSW Apr 2024'!Z7/100)*'NSW Apr 2024'!AQ7,('NSW Apr 2024'!O7*'NSW Apr 2024'!Z7/100)*'NSW Apr 2024'!AQ7)),0)</f>
        <v>1011.75</v>
      </c>
      <c r="K13" s="136">
        <f>IF(AND('NSW Apr 2024'!O7&gt;0,'NSW Apr 2024'!P7&gt;0),IF($C$5*E13/'NSW Apr 2024'!AQ7&lt;('NSW Apr 2024'!L7+'NSW Apr 2024'!M7+'NSW Apr 2024'!N7+'NSW Apr 2024'!O7),0,IF(($C$5*E13/'NSW Apr 2024'!AQ7-'NSW Apr 2024'!L7+'NSW Apr 2024'!M7+'NSW Apr 2024'!N7+'NSW Apr 2024'!O7)&lt;=('NSW Apr 2024'!L7+'NSW Apr 2024'!M7+'NSW Apr 2024'!N7+'NSW Apr 2024'!O7+'NSW Apr 2024'!P7),(($C$5*E13/'NSW Apr 2024'!AQ7-('NSW Apr 2024'!L7+'NSW Apr 2024'!M7+'NSW Apr 2024'!N7+'NSW Apr 2024'!O7))*'NSW Apr 2024'!AA7/100)*'NSW Apr 2024'!AQ7,('NSW Apr 2024'!P7*'NSW Apr 2024'!AA7/100)*'NSW Apr 2024'!AQ7)),0)</f>
        <v>0</v>
      </c>
      <c r="L13" s="136">
        <f>IF(AND('NSW Apr 2024'!P7&gt;0,'NSW Apr 2024'!O7&gt;0),IF(($C$5*E13/'NSW Apr 2024'!AQ7&lt;SUM('NSW Apr 2024'!L7:P7)),(0),($C$5*E13/'NSW Apr 2024'!AQ7-SUM('NSW Apr 2024'!L7:P7))*'NSW Apr 2024'!AB7/100)* 'NSW Apr 2024'!AQ7,IF(AND('NSW Apr 2024'!O7&gt;0,'NSW Apr 2024'!P7=""),IF(($C$5*E13/'NSW Apr 2024'!AQ7&lt; SUM('NSW Apr 2024'!L7:O7)),(0),($C$5*E13/'NSW Apr 2024'!AQ7-SUM('NSW Apr 2024'!L7:O7))*'NSW Apr 2024'!AA7/100)* 'NSW Apr 2024'!AQ7,IF(AND('NSW Apr 2024'!N7&gt;0,'NSW Apr 2024'!O7=""),IF(($C$5*E13/'NSW Apr 2024'!AQ7&lt; SUM('NSW Apr 2024'!L7:N7)),(0),($C$5*E13/'NSW Apr 2024'!AQ7-SUM('NSW Apr 2024'!L7:N7))*'NSW Apr 2024'!Z7/100)* 'NSW Apr 2024'!AQ7,IF(AND('NSW Apr 2024'!M7&gt;0,'NSW Apr 2024'!N7=""),IF(($C$5*E13/'NSW Apr 2024'!AQ7&lt;'NSW Apr 2024'!M7+'NSW Apr 2024'!L7),(0),(($C$5*E13/'NSW Apr 2024'!AQ7-('NSW Apr 2024'!M7+'NSW Apr 2024'!L7))*'NSW Apr 2024'!Y7/100))*'NSW Apr 2024'!AQ7,IF(AND('NSW Apr 2024'!L7&gt;0,'NSW Apr 2024'!M7=""&gt;0),IF(($C$5*E13/'NSW Apr 2024'!AQ7&lt;'NSW Apr 2024'!L7),(0),($C$5*E13/'NSW Apr 2024'!AQ7-'NSW Apr 2024'!L7)*'NSW Apr 2024'!X7/100)*'NSW Apr 2024'!AQ7,0)))))</f>
        <v>0</v>
      </c>
      <c r="M13" s="136">
        <f>IF('NSW Apr 2024'!K7="",($C$5*F13/'NSW Apr 2024'!AR7*'NSW Apr 2024'!AC7/100)*'NSW Apr 2024'!AR7,IF($C$5*F13/'NSW Apr 2024'!AR7&gt;='NSW Apr 2024'!L7,('NSW Apr 2024'!L7*'NSW Apr 2024'!AC7/100)*'NSW Apr 2024'!AR7,($C$5*F13/'NSW Apr 2024'!AR7*'NSW Apr 2024'!AC7/100)*'NSW Apr 2024'!AR7))</f>
        <v>185.43299999999996</v>
      </c>
      <c r="N13" s="136">
        <f>IF(AND('NSW Apr 2024'!L7&gt;0,'NSW Apr 2024'!M7&gt;0),IF($C$5*F13/'NSW Apr 2024'!AR7&lt;'NSW Apr 2024'!L7,0,IF(($C$5*F13/'NSW Apr 2024'!AR7-'NSW Apr 2024'!L7)&lt;=('NSW Apr 2024'!M7+'NSW Apr 2024'!L7),((($C$5*F13/'NSW Apr 2024'!AR7-'NSW Apr 2024'!L7)*'NSW Apr 2024'!AD7/100))*'NSW Apr 2024'!AR7,((('NSW Apr 2024'!M7)*'NSW Apr 2024'!AD7/100)*'NSW Apr 2024'!AR7))),0)</f>
        <v>113.739</v>
      </c>
      <c r="O13" s="136">
        <f>IF(AND('NSW Apr 2024'!M7&gt;0,'NSW Apr 2024'!N7&gt;0),IF($C$5*F13/'NSW Apr 2024'!AR7&lt;('NSW Apr 2024'!L7+'NSW Apr 2024'!M7),0,IF(($C$5*F13/'NSW Apr 2024'!AR7-'NSW Apr 2024'!L7+'NSW Apr 2024'!M7)&lt;=('NSW Apr 2024'!L7+'NSW Apr 2024'!M7+'NSW Apr 2024'!N7),((($C$5*F13/'NSW Apr 2024'!AR7-('NSW Apr 2024'!L7+'NSW Apr 2024'!M7))*'NSW Apr 2024'!AE7/100))*'NSW Apr 2024'!AR7,('NSW Apr 2024'!N7*'NSW Apr 2024'!AE7/100)*'NSW Apr 2024'!AR7)),0)</f>
        <v>267.92399999999998</v>
      </c>
      <c r="P13" s="136">
        <f>IF(AND('NSW Apr 2024'!N7&gt;0,'NSW Apr 2024'!O7&gt;0),IF($C$5*F13/'NSW Apr 2024'!AR7&lt;('NSW Apr 2024'!L7+'NSW Apr 2024'!M7+'NSW Apr 2024'!N7),0,IF(($C$5*F13/'NSW Apr 2024'!AR7-'NSW Apr 2024'!L7+'NSW Apr 2024'!M7+'NSW Apr 2024'!N7)&lt;=('NSW Apr 2024'!L7+'NSW Apr 2024'!M7+'NSW Apr 2024'!N7+'NSW Apr 2024'!O7),(($C$5*F13/'NSW Apr 2024'!AR7-('NSW Apr 2024'!L7+'NSW Apr 2024'!M7+'NSW Apr 2024'!N7))*'NSW Apr 2024'!AF7/100)*'NSW Apr 2024'!AR7,('NSW Apr 2024'!O7*'NSW Apr 2024'!AF7/100)*'NSW Apr 2024'!AR7)),0)</f>
        <v>1011.75</v>
      </c>
      <c r="Q13" s="136">
        <f>IF(AND('NSW Apr 2024'!P7&gt;0,'NSW Apr 2024'!P7&gt;0),IF($C$5*F13/'NSW Apr 2024'!AR7&lt;('NSW Apr 2024'!L7+'NSW Apr 2024'!M7+'NSW Apr 2024'!N7+'NSW Apr 2024'!O7),0,IF(($C$5*F13/'NSW Apr 2024'!AR7-'NSW Apr 2024'!L7+'NSW Apr 2024'!M7+'NSW Apr 2024'!N7+'NSW Apr 2024'!O7)&lt;=('NSW Apr 2024'!L7+'NSW Apr 2024'!M7+'NSW Apr 2024'!N7+'NSW Apr 2024'!O7+'NSW Apr 2024'!P7),(($C$5*F13/'NSW Apr 2024'!AR7-('NSW Apr 2024'!L7+'NSW Apr 2024'!M7+'NSW Apr 2024'!N7+'NSW Apr 2024'!O7))*'NSW Apr 2024'!AG7/100)*'NSW Apr 2024'!AR7,('NSW Apr 2024'!P7*'NSW Apr 2024'!AG7/100)*'NSW Apr 2024'!AR7)),0)</f>
        <v>0</v>
      </c>
      <c r="R13" s="136">
        <f>IF(AND('NSW Apr 2024'!P7&gt;0,'NSW Apr 2024'!O7&gt;0),IF(($C$5*F13/'NSW Apr 2024'!AR7&lt;SUM('NSW Apr 2024'!L7:P7)),(0),($C$5*F13/'NSW Apr 2024'!AR7-SUM('NSW Apr 2024'!L7:P7))*'NSW Apr 2024'!AB7/100)* 'NSW Apr 2024'!AR7,IF(AND('NSW Apr 2024'!O7&gt;0,'NSW Apr 2024'!P7=""),IF(($C$5*F13/'NSW Apr 2024'!AR7&lt; SUM('NSW Apr 2024'!L7:O7)),(0),($C$5*F13/'NSW Apr 2024'!AR7-SUM('NSW Apr 2024'!L7:O7))*'NSW Apr 2024'!AG7/100)* 'NSW Apr 2024'!AR7,IF(AND('NSW Apr 2024'!N7&gt;0,'NSW Apr 2024'!O7=""),IF(($C$5*F13/'NSW Apr 2024'!AR7&lt; SUM('NSW Apr 2024'!L7:N7)),(0),($C$5*F13/'NSW Apr 2024'!AR7-SUM('NSW Apr 2024'!L7:N7))*'NSW Apr 2024'!AF7/100)* 'NSW Apr 2024'!AR7,IF(AND('NSW Apr 2024'!M7&gt;0,'NSW Apr 2024'!N7=""),IF(($C$5*F13/'NSW Apr 2024'!AR7&lt;'NSW Apr 2024'!M7+'NSW Apr 2024'!L7),(0),(($C$5*F13/'NSW Apr 2024'!AR7-('NSW Apr 2024'!M7+'NSW Apr 2024'!L7))*'NSW Apr 2024'!AE7/100))*'NSW Apr 2024'!AR7,IF(AND('NSW Apr 2024'!L7&gt;0,'NSW Apr 2024'!M7=""&gt;0),IF(($C$5*F13/'NSW Apr 2024'!AR7&lt;'NSW Apr 2024'!L7),(0),($C$5*F13/'NSW Apr 2024'!AR7-'NSW Apr 2024'!L7)*'NSW Apr 2024'!AD7/100)*'NSW Apr 2024'!AR7,0)))))</f>
        <v>0</v>
      </c>
      <c r="S13" s="234">
        <f t="shared" si="9"/>
        <v>3157.692</v>
      </c>
      <c r="T13" s="243">
        <f t="shared" si="10"/>
        <v>3396.6674545454543</v>
      </c>
      <c r="U13" s="132">
        <f t="shared" si="11"/>
        <v>3736.3342000000002</v>
      </c>
      <c r="V13" s="83">
        <f>'NSW Apr 2024'!AT7</f>
        <v>0</v>
      </c>
      <c r="W13" s="83">
        <f>'NSW Apr 2024'!AU7</f>
        <v>0</v>
      </c>
      <c r="X13" s="83">
        <f>'NSW Apr 2024'!AV7</f>
        <v>0</v>
      </c>
      <c r="Y13" s="83">
        <f>'NSW Apr 2024'!AW7</f>
        <v>0</v>
      </c>
      <c r="Z13" s="243" t="str">
        <f t="shared" si="15"/>
        <v>No discount</v>
      </c>
      <c r="AA13" s="243" t="str">
        <f t="shared" si="16"/>
        <v>Exclusive</v>
      </c>
      <c r="AB13" s="243">
        <f t="shared" si="12"/>
        <v>3396.6674545454543</v>
      </c>
      <c r="AC13" s="243">
        <f t="shared" si="13"/>
        <v>3396.6674545454543</v>
      </c>
      <c r="AD13" s="132">
        <f t="shared" si="14"/>
        <v>3736.3342000000002</v>
      </c>
      <c r="AE13" s="406">
        <f t="shared" si="14"/>
        <v>3736.3342000000002</v>
      </c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/>
      <c r="AS1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</row>
    <row r="14" spans="1:146" s="261" customFormat="1" ht="23" customHeight="1">
      <c r="A14" s="426"/>
      <c r="B14" s="130" t="str">
        <f>'NSW Apr 2024'!F8</f>
        <v>Alinta Energy</v>
      </c>
      <c r="C14" s="83" t="str">
        <f>'NSW Apr 2024'!G8</f>
        <v>BusinessDeal</v>
      </c>
      <c r="D14" s="136">
        <f>365*'NSW Apr 2024'!H8/100</f>
        <v>285.56272727272727</v>
      </c>
      <c r="E14" s="264">
        <f>IF('NSW Apr 2024'!AQ8=3,0.5,IF('NSW Apr 2024'!AQ8=2,0.33,0))</f>
        <v>0.5</v>
      </c>
      <c r="F14" s="264">
        <f t="shared" si="8"/>
        <v>0.5</v>
      </c>
      <c r="G14" s="136">
        <f>IF('NSW Apr 2024'!K8="",($C$5*E14/'NSW Apr 2024'!AQ8*'NSW Apr 2024'!W8/100)*'NSW Apr 2024'!AQ8,IF($C$5*E14/'NSW Apr 2024'!AQ8&gt;='NSW Apr 2024'!L8,('NSW Apr 2024'!L8*'NSW Apr 2024'!W8/100)*'NSW Apr 2024'!AQ8,($C$5*E14/'NSW Apr 2024'!AQ8*'NSW Apr 2024'!W8/100)*'NSW Apr 2024'!AQ8))</f>
        <v>158.65199999999999</v>
      </c>
      <c r="H14" s="136">
        <f>IF(AND('NSW Apr 2024'!L8&gt;0,'NSW Apr 2024'!M8&gt;0),IF($C$5*E14/'NSW Apr 2024'!AQ8&lt;'NSW Apr 2024'!L8,0,IF(($C$5*E14/'NSW Apr 2024'!AQ8-'NSW Apr 2024'!L8)&lt;=('NSW Apr 2024'!M8+'NSW Apr 2024'!L8),((($C$5*E14/'NSW Apr 2024'!AQ8-'NSW Apr 2024'!L8)*'NSW Apr 2024'!X8/100))*'NSW Apr 2024'!AQ8,((('NSW Apr 2024'!M8)*'NSW Apr 2024'!X8/100)*'NSW Apr 2024'!AQ8))),0)</f>
        <v>121.41054545454546</v>
      </c>
      <c r="I14" s="136">
        <f>IF(AND('NSW Apr 2024'!M8&gt;0,'NSW Apr 2024'!N8&gt;0),IF($C$5*E14/'NSW Apr 2024'!AQ8&lt;('NSW Apr 2024'!L8+'NSW Apr 2024'!M8),0,IF(($C$5*E14/'NSW Apr 2024'!AQ8-'NSW Apr 2024'!L8+'NSW Apr 2024'!M8)&lt;=('NSW Apr 2024'!L8+'NSW Apr 2024'!M8+'NSW Apr 2024'!N8),((($C$5*E14/'NSW Apr 2024'!AQ8-('NSW Apr 2024'!L8+'NSW Apr 2024'!M8))*'NSW Apr 2024'!Y8/100))*'NSW Apr 2024'!AQ8,('NSW Apr 2024'!N8*'NSW Apr 2024'!Y8/100)* 'NSW Apr 2024'!AQ8)),0)</f>
        <v>286.48500000000001</v>
      </c>
      <c r="J14" s="136">
        <f>IF(AND('NSW Apr 2024'!N8&gt;0,'NSW Apr 2024'!O8&gt;0),IF($C$5*E14/'NSW Apr 2024'!AQ8&lt;('NSW Apr 2024'!L8+'NSW Apr 2024'!M8+'NSW Apr 2024'!N8),0,IF(($C$5*E14/'NSW Apr 2024'!AQ8-'NSW Apr 2024'!L8+'NSW Apr 2024'!M8+'NSW Apr 2024'!N8)&lt;=('NSW Apr 2024'!L8+'NSW Apr 2024'!M8+'NSW Apr 2024'!N8+'NSW Apr 2024'!O8),(($C$5*E14/'NSW Apr 2024'!AQ8-('NSW Apr 2024'!L8+'NSW Apr 2024'!M8+'NSW Apr 2024'!N8))*'NSW Apr 2024'!Z8/100)*'NSW Apr 2024'!AQ8,('NSW Apr 2024'!O8*'NSW Apr 2024'!Z8/100)*'NSW Apr 2024'!AQ8)),0)</f>
        <v>1082.2659090909092</v>
      </c>
      <c r="K14" s="136">
        <f>IF(AND('NSW Apr 2024'!O8&gt;0,'NSW Apr 2024'!P8&gt;0),IF($C$5*E14/'NSW Apr 2024'!AQ8&lt;('NSW Apr 2024'!L8+'NSW Apr 2024'!M8+'NSW Apr 2024'!N8+'NSW Apr 2024'!O8),0,IF(($C$5*E14/'NSW Apr 2024'!AQ8-'NSW Apr 2024'!L8+'NSW Apr 2024'!M8+'NSW Apr 2024'!N8+'NSW Apr 2024'!O8)&lt;=('NSW Apr 2024'!L8+'NSW Apr 2024'!M8+'NSW Apr 2024'!N8+'NSW Apr 2024'!O8+'NSW Apr 2024'!P8),(($C$5*E14/'NSW Apr 2024'!AQ8-('NSW Apr 2024'!L8+'NSW Apr 2024'!M8+'NSW Apr 2024'!N8+'NSW Apr 2024'!O8))*'NSW Apr 2024'!AA8/100)*'NSW Apr 2024'!AQ8,('NSW Apr 2024'!P8*'NSW Apr 2024'!AA8/100)*'NSW Apr 2024'!AQ8)),0)</f>
        <v>0</v>
      </c>
      <c r="L14" s="136">
        <f>IF(AND('NSW Apr 2024'!P8&gt;0,'NSW Apr 2024'!O8&gt;0),IF(($C$5*E14/'NSW Apr 2024'!AQ8&lt;SUM('NSW Apr 2024'!L8:P8)),(0),($C$5*E14/'NSW Apr 2024'!AQ8-SUM('NSW Apr 2024'!L8:P8))*'NSW Apr 2024'!AB8/100)* 'NSW Apr 2024'!AQ8,IF(AND('NSW Apr 2024'!O8&gt;0,'NSW Apr 2024'!P8=""),IF(($C$5*E14/'NSW Apr 2024'!AQ8&lt; SUM('NSW Apr 2024'!L8:O8)),(0),($C$5*E14/'NSW Apr 2024'!AQ8-SUM('NSW Apr 2024'!L8:O8))*'NSW Apr 2024'!AA8/100)* 'NSW Apr 2024'!AQ8,IF(AND('NSW Apr 2024'!N8&gt;0,'NSW Apr 2024'!O8=""),IF(($C$5*E14/'NSW Apr 2024'!AQ8&lt; SUM('NSW Apr 2024'!L8:N8)),(0),($C$5*E14/'NSW Apr 2024'!AQ8-SUM('NSW Apr 2024'!L8:N8))*'NSW Apr 2024'!Z8/100)* 'NSW Apr 2024'!AQ8,IF(AND('NSW Apr 2024'!M8&gt;0,'NSW Apr 2024'!N8=""),IF(($C$5*E14/'NSW Apr 2024'!AQ8&lt;'NSW Apr 2024'!M8+'NSW Apr 2024'!L8),(0),(($C$5*E14/'NSW Apr 2024'!AQ8-('NSW Apr 2024'!M8+'NSW Apr 2024'!L8))*'NSW Apr 2024'!Y8/100))*'NSW Apr 2024'!AQ8,IF(AND('NSW Apr 2024'!L8&gt;0,'NSW Apr 2024'!M8=""&gt;0),IF(($C$5*E14/'NSW Apr 2024'!AQ8&lt;'NSW Apr 2024'!L8),(0),($C$5*E14/'NSW Apr 2024'!AQ8-'NSW Apr 2024'!L8)*'NSW Apr 2024'!X8/100)*'NSW Apr 2024'!AQ8,0)))))</f>
        <v>0</v>
      </c>
      <c r="M14" s="136">
        <f>IF('NSW Apr 2024'!K8="",($C$5*F14/'NSW Apr 2024'!AR8*'NSW Apr 2024'!AC8/100)*'NSW Apr 2024'!AR8,IF($C$5*F14/'NSW Apr 2024'!AR8&gt;='NSW Apr 2024'!L8,('NSW Apr 2024'!L8*'NSW Apr 2024'!AC8/100)*'NSW Apr 2024'!AR8,($C$5*F14/'NSW Apr 2024'!AR8*'NSW Apr 2024'!AC8/100)*'NSW Apr 2024'!AR8))</f>
        <v>158.65199999999999</v>
      </c>
      <c r="N14" s="136">
        <f>IF(AND('NSW Apr 2024'!L8&gt;0,'NSW Apr 2024'!M8&gt;0),IF($C$5*F14/'NSW Apr 2024'!AR8&lt;'NSW Apr 2024'!L8,0,IF(($C$5*F14/'NSW Apr 2024'!AR8-'NSW Apr 2024'!L8)&lt;=('NSW Apr 2024'!M8+'NSW Apr 2024'!L8),((($C$5*F14/'NSW Apr 2024'!AR8-'NSW Apr 2024'!L8)*'NSW Apr 2024'!AD8/100))*'NSW Apr 2024'!AR8,((('NSW Apr 2024'!M8)*'NSW Apr 2024'!AD8/100)*'NSW Apr 2024'!AR8))),0)</f>
        <v>121.41054545454546</v>
      </c>
      <c r="O14" s="136">
        <f>IF(AND('NSW Apr 2024'!M8&gt;0,'NSW Apr 2024'!N8&gt;0),IF($C$5*F14/'NSW Apr 2024'!AR8&lt;('NSW Apr 2024'!L8+'NSW Apr 2024'!M8),0,IF(($C$5*F14/'NSW Apr 2024'!AR8-'NSW Apr 2024'!L8+'NSW Apr 2024'!M8)&lt;=('NSW Apr 2024'!L8+'NSW Apr 2024'!M8+'NSW Apr 2024'!N8),((($C$5*F14/'NSW Apr 2024'!AR8-('NSW Apr 2024'!L8+'NSW Apr 2024'!M8))*'NSW Apr 2024'!AE8/100))*'NSW Apr 2024'!AR8,('NSW Apr 2024'!N8*'NSW Apr 2024'!AE8/100)*'NSW Apr 2024'!AR8)),0)</f>
        <v>286.48500000000001</v>
      </c>
      <c r="P14" s="136">
        <f>IF(AND('NSW Apr 2024'!N8&gt;0,'NSW Apr 2024'!O8&gt;0),IF($C$5*F14/'NSW Apr 2024'!AR8&lt;('NSW Apr 2024'!L8+'NSW Apr 2024'!M8+'NSW Apr 2024'!N8),0,IF(($C$5*F14/'NSW Apr 2024'!AR8-'NSW Apr 2024'!L8+'NSW Apr 2024'!M8+'NSW Apr 2024'!N8)&lt;=('NSW Apr 2024'!L8+'NSW Apr 2024'!M8+'NSW Apr 2024'!N8+'NSW Apr 2024'!O8),(($C$5*F14/'NSW Apr 2024'!AR8-('NSW Apr 2024'!L8+'NSW Apr 2024'!M8+'NSW Apr 2024'!N8))*'NSW Apr 2024'!AF8/100)*'NSW Apr 2024'!AR8,('NSW Apr 2024'!O8*'NSW Apr 2024'!AF8/100)*'NSW Apr 2024'!AR8)),0)</f>
        <v>1082.2659090909092</v>
      </c>
      <c r="Q14" s="136">
        <f>IF(AND('NSW Apr 2024'!P8&gt;0,'NSW Apr 2024'!P8&gt;0),IF($C$5*F14/'NSW Apr 2024'!AR8&lt;('NSW Apr 2024'!L8+'NSW Apr 2024'!M8+'NSW Apr 2024'!N8+'NSW Apr 2024'!O8),0,IF(($C$5*F14/'NSW Apr 2024'!AR8-'NSW Apr 2024'!L8+'NSW Apr 2024'!M8+'NSW Apr 2024'!N8+'NSW Apr 2024'!O8)&lt;=('NSW Apr 2024'!L8+'NSW Apr 2024'!M8+'NSW Apr 2024'!N8+'NSW Apr 2024'!O8+'NSW Apr 2024'!P8),(($C$5*F14/'NSW Apr 2024'!AR8-('NSW Apr 2024'!L8+'NSW Apr 2024'!M8+'NSW Apr 2024'!N8+'NSW Apr 2024'!O8))*'NSW Apr 2024'!AG8/100)*'NSW Apr 2024'!AR8,('NSW Apr 2024'!P8*'NSW Apr 2024'!AG8/100)*'NSW Apr 2024'!AR8)),0)</f>
        <v>0</v>
      </c>
      <c r="R14" s="136">
        <f>IF(AND('NSW Apr 2024'!P8&gt;0,'NSW Apr 2024'!O8&gt;0),IF(($C$5*F14/'NSW Apr 2024'!AR8&lt;SUM('NSW Apr 2024'!L8:P8)),(0),($C$5*F14/'NSW Apr 2024'!AR8-SUM('NSW Apr 2024'!L8:P8))*'NSW Apr 2024'!AB8/100)* 'NSW Apr 2024'!AR8,IF(AND('NSW Apr 2024'!O8&gt;0,'NSW Apr 2024'!P8=""),IF(($C$5*F14/'NSW Apr 2024'!AR8&lt; SUM('NSW Apr 2024'!L8:O8)),(0),($C$5*F14/'NSW Apr 2024'!AR8-SUM('NSW Apr 2024'!L8:O8))*'NSW Apr 2024'!AG8/100)* 'NSW Apr 2024'!AR8,IF(AND('NSW Apr 2024'!N8&gt;0,'NSW Apr 2024'!O8=""),IF(($C$5*F14/'NSW Apr 2024'!AR8&lt; SUM('NSW Apr 2024'!L8:N8)),(0),($C$5*F14/'NSW Apr 2024'!AR8-SUM('NSW Apr 2024'!L8:N8))*'NSW Apr 2024'!AF8/100)* 'NSW Apr 2024'!AR8,IF(AND('NSW Apr 2024'!M8&gt;0,'NSW Apr 2024'!N8=""),IF(($C$5*F14/'NSW Apr 2024'!AR8&lt;'NSW Apr 2024'!M8+'NSW Apr 2024'!L8),(0),(($C$5*F14/'NSW Apr 2024'!AR8-('NSW Apr 2024'!M8+'NSW Apr 2024'!L8))*'NSW Apr 2024'!AE8/100))*'NSW Apr 2024'!AR8,IF(AND('NSW Apr 2024'!L8&gt;0,'NSW Apr 2024'!M8=""&gt;0),IF(($C$5*F14/'NSW Apr 2024'!AR8&lt;'NSW Apr 2024'!L8),(0),($C$5*F14/'NSW Apr 2024'!AR8-'NSW Apr 2024'!L8)*'NSW Apr 2024'!AD8/100)*'NSW Apr 2024'!AR8,0)))))</f>
        <v>0</v>
      </c>
      <c r="S14" s="234">
        <f>SUM(G14:R14)</f>
        <v>3297.6269090909091</v>
      </c>
      <c r="T14" s="243">
        <f t="shared" si="10"/>
        <v>3583.1896363636365</v>
      </c>
      <c r="U14" s="132">
        <f t="shared" si="11"/>
        <v>3941.5086000000006</v>
      </c>
      <c r="V14" s="83">
        <f>'NSW Apr 2024'!AT8</f>
        <v>0</v>
      </c>
      <c r="W14" s="83">
        <f>'NSW Apr 2024'!AU8</f>
        <v>0</v>
      </c>
      <c r="X14" s="83">
        <f>'NSW Apr 2024'!AV8</f>
        <v>0</v>
      </c>
      <c r="Y14" s="83">
        <f>'NSW Apr 2024'!AW8</f>
        <v>0</v>
      </c>
      <c r="Z14" s="243" t="str">
        <f t="shared" si="15"/>
        <v>No discount</v>
      </c>
      <c r="AA14" s="243" t="str">
        <f t="shared" si="16"/>
        <v>Exclusive</v>
      </c>
      <c r="AB14" s="243">
        <f t="shared" si="12"/>
        <v>3583.1896363636365</v>
      </c>
      <c r="AC14" s="243">
        <f t="shared" si="13"/>
        <v>3583.1896363636365</v>
      </c>
      <c r="AD14" s="132">
        <f t="shared" si="14"/>
        <v>3941.5086000000006</v>
      </c>
      <c r="AE14" s="406">
        <f t="shared" si="14"/>
        <v>3941.5086000000006</v>
      </c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/>
      <c r="AS14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</row>
    <row r="15" spans="1:146" s="261" customFormat="1" ht="23" customHeight="1" thickBot="1">
      <c r="A15" s="427"/>
      <c r="B15" s="150" t="str">
        <f>'NSW Apr 2024'!F9</f>
        <v>Sumo</v>
      </c>
      <c r="C15" s="154" t="str">
        <f>'NSW Apr 2024'!G9</f>
        <v>Freedom</v>
      </c>
      <c r="D15" s="155">
        <f>365*'NSW Apr 2024'!H9/100</f>
        <v>237.25</v>
      </c>
      <c r="E15" s="265">
        <f>IF('NSW Apr 2024'!AQ9=3,0.5,IF('NSW Apr 2024'!AQ9=2,0.33,0))</f>
        <v>0.5</v>
      </c>
      <c r="F15" s="265">
        <f t="shared" si="8"/>
        <v>0.5</v>
      </c>
      <c r="G15" s="155">
        <f>IF('NSW Apr 2024'!K9="",($C$5*E15/'NSW Apr 2024'!AQ9*'NSW Apr 2024'!W9/100)*'NSW Apr 2024'!AQ9,IF($C$5*E15/'NSW Apr 2024'!AQ9&gt;='NSW Apr 2024'!L9,('NSW Apr 2024'!L9*'NSW Apr 2024'!W9/100)*'NSW Apr 2024'!AQ9,($C$5*E15/'NSW Apr 2024'!AQ9*'NSW Apr 2024'!W9/100)*'NSW Apr 2024'!AQ9))</f>
        <v>182.72099999999998</v>
      </c>
      <c r="H15" s="155">
        <f>IF(AND('NSW Apr 2024'!L9&gt;0,'NSW Apr 2024'!M9&gt;0),IF($C$5*E15/'NSW Apr 2024'!AQ9&lt;'NSW Apr 2024'!L9,0,IF(($C$5*E15/'NSW Apr 2024'!AQ9-'NSW Apr 2024'!L9)&lt;=('NSW Apr 2024'!M9+'NSW Apr 2024'!L9),((($C$5*E15/'NSW Apr 2024'!AQ9-'NSW Apr 2024'!L9)*'NSW Apr 2024'!X9/100))*'NSW Apr 2024'!AQ9,((('NSW Apr 2024'!M9)*'NSW Apr 2024'!X9/100)*'NSW Apr 2024'!AQ9))),0)</f>
        <v>113.739</v>
      </c>
      <c r="I15" s="155">
        <f>IF(AND('NSW Apr 2024'!M9&gt;0,'NSW Apr 2024'!N9&gt;0),IF($C$5*E15/'NSW Apr 2024'!AQ9&lt;('NSW Apr 2024'!L9+'NSW Apr 2024'!M9),0,IF(($C$5*E15/'NSW Apr 2024'!AQ9-'NSW Apr 2024'!L9+'NSW Apr 2024'!M9)&lt;=('NSW Apr 2024'!L9+'NSW Apr 2024'!M9+'NSW Apr 2024'!N9),((($C$5*E15/'NSW Apr 2024'!AQ9-('NSW Apr 2024'!L9+'NSW Apr 2024'!M9))*'NSW Apr 2024'!Y9/100))*'NSW Apr 2024'!AQ9,('NSW Apr 2024'!N9*'NSW Apr 2024'!Y9/100)* 'NSW Apr 2024'!AQ9)),0)</f>
        <v>266.30999999999995</v>
      </c>
      <c r="J15" s="155">
        <f>IF(AND('NSW Apr 2024'!N9&gt;0,'NSW Apr 2024'!O9&gt;0),IF($C$5*E15/'NSW Apr 2024'!AQ9&lt;('NSW Apr 2024'!L9+'NSW Apr 2024'!M9+'NSW Apr 2024'!N9),0,IF(($C$5*E15/'NSW Apr 2024'!AQ9-'NSW Apr 2024'!L9+'NSW Apr 2024'!M9+'NSW Apr 2024'!N9)&lt;=('NSW Apr 2024'!L9+'NSW Apr 2024'!M9+'NSW Apr 2024'!N9+'NSW Apr 2024'!O9),(($C$5*E15/'NSW Apr 2024'!AQ9-('NSW Apr 2024'!L9+'NSW Apr 2024'!M9+'NSW Apr 2024'!N9))*'NSW Apr 2024'!Z9/100)*'NSW Apr 2024'!AQ9,('NSW Apr 2024'!O9*'NSW Apr 2024'!Z9/100)*'NSW Apr 2024'!AQ9)),0)</f>
        <v>1008.684090909091</v>
      </c>
      <c r="K15" s="155">
        <f>IF(AND('NSW Apr 2024'!O9&gt;0,'NSW Apr 2024'!P9&gt;0),IF($C$5*E15/'NSW Apr 2024'!AQ9&lt;('NSW Apr 2024'!L9+'NSW Apr 2024'!M9+'NSW Apr 2024'!N9+'NSW Apr 2024'!O9),0,IF(($C$5*E15/'NSW Apr 2024'!AQ9-'NSW Apr 2024'!L9+'NSW Apr 2024'!M9+'NSW Apr 2024'!N9+'NSW Apr 2024'!O9)&lt;=('NSW Apr 2024'!L9+'NSW Apr 2024'!M9+'NSW Apr 2024'!N9+'NSW Apr 2024'!O9+'NSW Apr 2024'!P9),(($C$5*E15/'NSW Apr 2024'!AQ9-('NSW Apr 2024'!L9+'NSW Apr 2024'!M9+'NSW Apr 2024'!N9+'NSW Apr 2024'!O9))*'NSW Apr 2024'!AA9/100)*'NSW Apr 2024'!AQ9,('NSW Apr 2024'!P9*'NSW Apr 2024'!AA9/100)*'NSW Apr 2024'!AQ9)),0)</f>
        <v>0</v>
      </c>
      <c r="L15" s="155">
        <f>IF(AND('NSW Apr 2024'!P9&gt;0,'NSW Apr 2024'!O9&gt;0),IF(($C$5*E15/'NSW Apr 2024'!AQ9&lt;SUM('NSW Apr 2024'!L9:P9)),(0),($C$5*E15/'NSW Apr 2024'!AQ9-SUM('NSW Apr 2024'!L9:P9))*'NSW Apr 2024'!AB9/100)* 'NSW Apr 2024'!AQ9,IF(AND('NSW Apr 2024'!O9&gt;0,'NSW Apr 2024'!P9=""),IF(($C$5*E15/'NSW Apr 2024'!AQ9&lt; SUM('NSW Apr 2024'!L9:O9)),(0),($C$5*E15/'NSW Apr 2024'!AQ9-SUM('NSW Apr 2024'!L9:O9))*'NSW Apr 2024'!AA9/100)* 'NSW Apr 2024'!AQ9,IF(AND('NSW Apr 2024'!N9&gt;0,'NSW Apr 2024'!O9=""),IF(($C$5*E15/'NSW Apr 2024'!AQ9&lt; SUM('NSW Apr 2024'!L9:N9)),(0),($C$5*E15/'NSW Apr 2024'!AQ9-SUM('NSW Apr 2024'!L9:N9))*'NSW Apr 2024'!Z9/100)* 'NSW Apr 2024'!AQ9,IF(AND('NSW Apr 2024'!M9&gt;0,'NSW Apr 2024'!N9=""),IF(($C$5*E15/'NSW Apr 2024'!AQ9&lt;'NSW Apr 2024'!M9+'NSW Apr 2024'!L9),(0),(($C$5*E15/'NSW Apr 2024'!AQ9-('NSW Apr 2024'!M9+'NSW Apr 2024'!L9))*'NSW Apr 2024'!Y9/100))*'NSW Apr 2024'!AQ9,IF(AND('NSW Apr 2024'!L9&gt;0,'NSW Apr 2024'!M9=""&gt;0),IF(($C$5*E15/'NSW Apr 2024'!AQ9&lt;'NSW Apr 2024'!L9),(0),($C$5*E15/'NSW Apr 2024'!AQ9-'NSW Apr 2024'!L9)*'NSW Apr 2024'!X9/100)*'NSW Apr 2024'!AQ9,0)))))</f>
        <v>0</v>
      </c>
      <c r="M15" s="155">
        <f>IF('NSW Apr 2024'!K9="",($C$5*F15/'NSW Apr 2024'!AR9*'NSW Apr 2024'!AC9/100)*'NSW Apr 2024'!AR9,IF($C$5*F15/'NSW Apr 2024'!AR9&gt;='NSW Apr 2024'!L9,('NSW Apr 2024'!L9*'NSW Apr 2024'!AC9/100)*'NSW Apr 2024'!AR9,($C$5*F15/'NSW Apr 2024'!AR9*'NSW Apr 2024'!AC9/100)*'NSW Apr 2024'!AR9))</f>
        <v>182.72099999999998</v>
      </c>
      <c r="N15" s="155">
        <f>IF(AND('NSW Apr 2024'!L9&gt;0,'NSW Apr 2024'!M9&gt;0),IF($C$5*F15/'NSW Apr 2024'!AR9&lt;'NSW Apr 2024'!L9,0,IF(($C$5*F15/'NSW Apr 2024'!AR9-'NSW Apr 2024'!L9)&lt;=('NSW Apr 2024'!M9+'NSW Apr 2024'!L9),((($C$5*F15/'NSW Apr 2024'!AR9-'NSW Apr 2024'!L9)*'NSW Apr 2024'!AD9/100))*'NSW Apr 2024'!AR9,((('NSW Apr 2024'!M9)*'NSW Apr 2024'!AD9/100)*'NSW Apr 2024'!AR9))),0)</f>
        <v>113.739</v>
      </c>
      <c r="O15" s="155">
        <f>IF(AND('NSW Apr 2024'!M9&gt;0,'NSW Apr 2024'!N9&gt;0),IF($C$5*F15/'NSW Apr 2024'!AR9&lt;('NSW Apr 2024'!L9+'NSW Apr 2024'!M9),0,IF(($C$5*F15/'NSW Apr 2024'!AR9-'NSW Apr 2024'!L9+'NSW Apr 2024'!M9)&lt;=('NSW Apr 2024'!L9+'NSW Apr 2024'!M9+'NSW Apr 2024'!N9),((($C$5*F15/'NSW Apr 2024'!AR9-('NSW Apr 2024'!L9+'NSW Apr 2024'!M9))*'NSW Apr 2024'!AE9/100))*'NSW Apr 2024'!AR9,('NSW Apr 2024'!N9*'NSW Apr 2024'!AE9/100)*'NSW Apr 2024'!AR9)),0)</f>
        <v>266.30999999999995</v>
      </c>
      <c r="P15" s="155">
        <f>IF(AND('NSW Apr 2024'!N9&gt;0,'NSW Apr 2024'!O9&gt;0),IF($C$5*F15/'NSW Apr 2024'!AR9&lt;('NSW Apr 2024'!L9+'NSW Apr 2024'!M9+'NSW Apr 2024'!N9),0,IF(($C$5*F15/'NSW Apr 2024'!AR9-'NSW Apr 2024'!L9+'NSW Apr 2024'!M9+'NSW Apr 2024'!N9)&lt;=('NSW Apr 2024'!L9+'NSW Apr 2024'!M9+'NSW Apr 2024'!N9+'NSW Apr 2024'!O9),(($C$5*F15/'NSW Apr 2024'!AR9-('NSW Apr 2024'!L9+'NSW Apr 2024'!M9+'NSW Apr 2024'!N9))*'NSW Apr 2024'!AF9/100)*'NSW Apr 2024'!AR9,('NSW Apr 2024'!O9*'NSW Apr 2024'!AF9/100)*'NSW Apr 2024'!AR9)),0)</f>
        <v>1008.684090909091</v>
      </c>
      <c r="Q15" s="155">
        <f>IF(AND('NSW Apr 2024'!P9&gt;0,'NSW Apr 2024'!P9&gt;0),IF($C$5*F15/'NSW Apr 2024'!AR9&lt;('NSW Apr 2024'!L9+'NSW Apr 2024'!M9+'NSW Apr 2024'!N9+'NSW Apr 2024'!O9),0,IF(($C$5*F15/'NSW Apr 2024'!AR9-'NSW Apr 2024'!L9+'NSW Apr 2024'!M9+'NSW Apr 2024'!N9+'NSW Apr 2024'!O9)&lt;=('NSW Apr 2024'!L9+'NSW Apr 2024'!M9+'NSW Apr 2024'!N9+'NSW Apr 2024'!O9+'NSW Apr 2024'!P9),(($C$5*F15/'NSW Apr 2024'!AR9-('NSW Apr 2024'!L9+'NSW Apr 2024'!M9+'NSW Apr 2024'!N9+'NSW Apr 2024'!O9))*'NSW Apr 2024'!AG9/100)*'NSW Apr 2024'!AR9,('NSW Apr 2024'!P9*'NSW Apr 2024'!AG9/100)*'NSW Apr 2024'!AR9)),0)</f>
        <v>0</v>
      </c>
      <c r="R15" s="155">
        <f>IF(AND('NSW Apr 2024'!P9&gt;0,'NSW Apr 2024'!O9&gt;0),IF(($C$5*F15/'NSW Apr 2024'!AR9&lt;SUM('NSW Apr 2024'!L9:P9)),(0),($C$5*F15/'NSW Apr 2024'!AR9-SUM('NSW Apr 2024'!L9:P9))*'NSW Apr 2024'!AB9/100)* 'NSW Apr 2024'!AR9,IF(AND('NSW Apr 2024'!O9&gt;0,'NSW Apr 2024'!P9=""),IF(($C$5*F15/'NSW Apr 2024'!AR9&lt; SUM('NSW Apr 2024'!L9:O9)),(0),($C$5*F15/'NSW Apr 2024'!AR9-SUM('NSW Apr 2024'!L9:O9))*'NSW Apr 2024'!AG9/100)* 'NSW Apr 2024'!AR9,IF(AND('NSW Apr 2024'!N9&gt;0,'NSW Apr 2024'!O9=""),IF(($C$5*F15/'NSW Apr 2024'!AR9&lt; SUM('NSW Apr 2024'!L9:N9)),(0),($C$5*F15/'NSW Apr 2024'!AR9-SUM('NSW Apr 2024'!L9:N9))*'NSW Apr 2024'!AF9/100)* 'NSW Apr 2024'!AR9,IF(AND('NSW Apr 2024'!M9&gt;0,'NSW Apr 2024'!N9=""),IF(($C$5*F15/'NSW Apr 2024'!AR9&lt;'NSW Apr 2024'!M9+'NSW Apr 2024'!L9),(0),(($C$5*F15/'NSW Apr 2024'!AR9-('NSW Apr 2024'!M9+'NSW Apr 2024'!L9))*'NSW Apr 2024'!AE9/100))*'NSW Apr 2024'!AR9,IF(AND('NSW Apr 2024'!L9&gt;0,'NSW Apr 2024'!M9=""&gt;0),IF(($C$5*F15/'NSW Apr 2024'!AR9&lt;'NSW Apr 2024'!L9),(0),($C$5*F15/'NSW Apr 2024'!AR9-'NSW Apr 2024'!L9)*'NSW Apr 2024'!AD9/100)*'NSW Apr 2024'!AR9,0)))))</f>
        <v>0</v>
      </c>
      <c r="S15" s="273">
        <f>SUM(G15:R15)</f>
        <v>3142.9081818181821</v>
      </c>
      <c r="T15" s="268">
        <f t="shared" si="10"/>
        <v>3380.1581818181821</v>
      </c>
      <c r="U15" s="151">
        <f t="shared" si="11"/>
        <v>3718.1740000000004</v>
      </c>
      <c r="V15" s="154">
        <f>'NSW Apr 2024'!AT9</f>
        <v>0</v>
      </c>
      <c r="W15" s="154">
        <f>'NSW Apr 2024'!AU9</f>
        <v>0</v>
      </c>
      <c r="X15" s="154">
        <f>'NSW Apr 2024'!AV9</f>
        <v>0</v>
      </c>
      <c r="Y15" s="154">
        <f>'NSW Apr 2024'!AW9</f>
        <v>0</v>
      </c>
      <c r="Z15" s="268" t="str">
        <f t="shared" si="15"/>
        <v>No discount</v>
      </c>
      <c r="AA15" s="268" t="str">
        <f t="shared" si="16"/>
        <v>Exclusive</v>
      </c>
      <c r="AB15" s="268">
        <f t="shared" si="12"/>
        <v>3380.1581818181821</v>
      </c>
      <c r="AC15" s="268">
        <f t="shared" si="13"/>
        <v>3380.1581818181821</v>
      </c>
      <c r="AD15" s="151">
        <f t="shared" si="14"/>
        <v>3718.1740000000004</v>
      </c>
      <c r="AE15" s="407">
        <f t="shared" si="14"/>
        <v>3718.1740000000004</v>
      </c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/>
      <c r="AS15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</row>
    <row r="16" spans="1:146" s="261" customFormat="1" ht="23" customHeight="1" thickTop="1">
      <c r="A16" s="422" t="str">
        <f>'NSW Apr 2024'!D10</f>
        <v xml:space="preserve">ActewAGL Queanbeyan </v>
      </c>
      <c r="B16" s="130" t="str">
        <f>'NSW Apr 2024'!F10</f>
        <v>ActewAGL</v>
      </c>
      <c r="C16" s="83" t="str">
        <f>'NSW Apr 2024'!G10</f>
        <v>Business plan</v>
      </c>
      <c r="D16" s="136">
        <f>365*'NSW Apr 2024'!H10/100</f>
        <v>375.94999999999993</v>
      </c>
      <c r="E16" s="264">
        <f>IF('NSW Apr 2024'!AQ10=3,0.5,IF('NSW Apr 2024'!AQ10=2,0.33,0))</f>
        <v>0.5</v>
      </c>
      <c r="F16" s="264">
        <f t="shared" si="8"/>
        <v>0.5</v>
      </c>
      <c r="G16" s="136">
        <f>IF('NSW Apr 2024'!K10="",($C$5*E16/'NSW Apr 2024'!AQ10*'NSW Apr 2024'!W10/100)*'NSW Apr 2024'!AQ10,IF($C$5*E16/'NSW Apr 2024'!AQ10&gt;='NSW Apr 2024'!L10,('NSW Apr 2024'!L10*'NSW Apr 2024'!W10/100)*'NSW Apr 2024'!AQ10,($C$5*E16/'NSW Apr 2024'!AQ10*'NSW Apr 2024'!W10/100)*'NSW Apr 2024'!AQ10))</f>
        <v>258.29999999999995</v>
      </c>
      <c r="H16" s="136">
        <f>IF(AND('NSW Apr 2024'!L10&gt;0,'NSW Apr 2024'!M10&gt;0),IF($C$5*E16/'NSW Apr 2024'!AQ10&lt;'NSW Apr 2024'!L10,0,IF(($C$5*E16/'NSW Apr 2024'!AQ10-'NSW Apr 2024'!L10)&lt;=('NSW Apr 2024'!M10+'NSW Apr 2024'!L10),((($C$5*E16/'NSW Apr 2024'!AQ10-'NSW Apr 2024'!L10)*'NSW Apr 2024'!X10/100))*'NSW Apr 2024'!AQ10,((('NSW Apr 2024'!M10)*'NSW Apr 2024'!X10/100)*'NSW Apr 2024'!AQ10))),0)</f>
        <v>1344.4672727272728</v>
      </c>
      <c r="I16" s="136">
        <f>IF(AND('NSW Apr 2024'!M10&gt;0,'NSW Apr 2024'!N10&gt;0),IF($C$5*E16/'NSW Apr 2024'!AQ10&lt;('NSW Apr 2024'!L10+'NSW Apr 2024'!M10),0,IF(($C$5*E16/'NSW Apr 2024'!AQ10-'NSW Apr 2024'!L10+'NSW Apr 2024'!M10)&lt;=('NSW Apr 2024'!L10+'NSW Apr 2024'!M10+'NSW Apr 2024'!N10),((($C$5*E16/'NSW Apr 2024'!AQ10-('NSW Apr 2024'!L10+'NSW Apr 2024'!M10))*'NSW Apr 2024'!Y10/100))*'NSW Apr 2024'!AQ10,('NSW Apr 2024'!N10*'NSW Apr 2024'!Y10/100)* 'NSW Apr 2024'!AQ10)),0)</f>
        <v>0</v>
      </c>
      <c r="J16" s="136">
        <f>IF(AND('NSW Apr 2024'!N10&gt;0,'NSW Apr 2024'!O10&gt;0),IF($C$5*E16/'NSW Apr 2024'!AQ10&lt;('NSW Apr 2024'!L10+'NSW Apr 2024'!M10+'NSW Apr 2024'!N10),0,IF(($C$5*E16/'NSW Apr 2024'!AQ10-'NSW Apr 2024'!L10+'NSW Apr 2024'!M10+'NSW Apr 2024'!N10)&lt;=('NSW Apr 2024'!L10+'NSW Apr 2024'!M10+'NSW Apr 2024'!N10+'NSW Apr 2024'!O10),(($C$5*E16/'NSW Apr 2024'!AQ10-('NSW Apr 2024'!L10+'NSW Apr 2024'!M10+'NSW Apr 2024'!N10))*'NSW Apr 2024'!Z10/100)*'NSW Apr 2024'!AQ10,('NSW Apr 2024'!O10*'NSW Apr 2024'!Z10/100)*'NSW Apr 2024'!AQ10)),0)</f>
        <v>0</v>
      </c>
      <c r="K16" s="136">
        <f>IF(AND('NSW Apr 2024'!O10&gt;0,'NSW Apr 2024'!P10&gt;0),IF($C$5*E16/'NSW Apr 2024'!AQ10&lt;('NSW Apr 2024'!L10+'NSW Apr 2024'!M10+'NSW Apr 2024'!N10+'NSW Apr 2024'!O10),0,IF(($C$5*E16/'NSW Apr 2024'!AQ10-'NSW Apr 2024'!L10+'NSW Apr 2024'!M10+'NSW Apr 2024'!N10+'NSW Apr 2024'!O10)&lt;=('NSW Apr 2024'!L10+'NSW Apr 2024'!M10+'NSW Apr 2024'!N10+'NSW Apr 2024'!O10+'NSW Apr 2024'!P10),(($C$5*E16/'NSW Apr 2024'!AQ10-('NSW Apr 2024'!L10+'NSW Apr 2024'!M10+'NSW Apr 2024'!N10+'NSW Apr 2024'!O10))*'NSW Apr 2024'!AA10/100)*'NSW Apr 2024'!AQ10,('NSW Apr 2024'!P10*'NSW Apr 2024'!AA10/100)*'NSW Apr 2024'!AQ10)),0)</f>
        <v>0</v>
      </c>
      <c r="L16" s="136">
        <f>IF(AND('NSW Apr 2024'!P10&gt;0,'NSW Apr 2024'!O10&gt;0),IF(($C$5*E16/'NSW Apr 2024'!AQ10&lt;SUM('NSW Apr 2024'!L10:P10)),(0),($C$5*E16/'NSW Apr 2024'!AQ10-SUM('NSW Apr 2024'!L10:P10))*'NSW Apr 2024'!AB10/100)* 'NSW Apr 2024'!AQ10,IF(AND('NSW Apr 2024'!O10&gt;0,'NSW Apr 2024'!P10=""),IF(($C$5*E16/'NSW Apr 2024'!AQ10&lt; SUM('NSW Apr 2024'!L10:O10)),(0),($C$5*E16/'NSW Apr 2024'!AQ10-SUM('NSW Apr 2024'!L10:O10))*'NSW Apr 2024'!AA10/100)* 'NSW Apr 2024'!AQ10,IF(AND('NSW Apr 2024'!N10&gt;0,'NSW Apr 2024'!O10=""),IF(($C$5*E16/'NSW Apr 2024'!AQ10&lt; SUM('NSW Apr 2024'!L10:N10)),(0),($C$5*E16/'NSW Apr 2024'!AQ10-SUM('NSW Apr 2024'!L10:N10))*'NSW Apr 2024'!Z10/100)* 'NSW Apr 2024'!AQ10,IF(AND('NSW Apr 2024'!M10&gt;0,'NSW Apr 2024'!N10=""),IF(($C$5*E16/'NSW Apr 2024'!AQ10&lt;'NSW Apr 2024'!M10+'NSW Apr 2024'!L10),(0),(($C$5*E16/'NSW Apr 2024'!AQ10-('NSW Apr 2024'!M10+'NSW Apr 2024'!L10))*'NSW Apr 2024'!Y10/100))*'NSW Apr 2024'!AQ10,IF(AND('NSW Apr 2024'!L10&gt;0,'NSW Apr 2024'!M10=""&gt;0),IF(($C$5*E16/'NSW Apr 2024'!AQ10&lt;'NSW Apr 2024'!L10),(0),($C$5*E16/'NSW Apr 2024'!AQ10-'NSW Apr 2024'!L10)*'NSW Apr 2024'!X10/100)*'NSW Apr 2024'!AQ10,0)))))</f>
        <v>0</v>
      </c>
      <c r="M16" s="136">
        <f>IF('NSW Apr 2024'!K10="",($C$5*F16/'NSW Apr 2024'!AR10*'NSW Apr 2024'!AC10/100)*'NSW Apr 2024'!AR10,IF($C$5*F16/'NSW Apr 2024'!AR10&gt;='NSW Apr 2024'!L10,('NSW Apr 2024'!L10*'NSW Apr 2024'!AC10/100)*'NSW Apr 2024'!AR10,($C$5*F16/'NSW Apr 2024'!AR10*'NSW Apr 2024'!AC10/100)*'NSW Apr 2024'!AR10))</f>
        <v>258.29999999999995</v>
      </c>
      <c r="N16" s="136">
        <f>IF(AND('NSW Apr 2024'!L10&gt;0,'NSW Apr 2024'!M10&gt;0),IF($C$5*F16/'NSW Apr 2024'!AR10&lt;'NSW Apr 2024'!L10,0,IF(($C$5*F16/'NSW Apr 2024'!AR10-'NSW Apr 2024'!L10)&lt;=('NSW Apr 2024'!M10+'NSW Apr 2024'!L10),((($C$5*F16/'NSW Apr 2024'!AR10-'NSW Apr 2024'!L10)*'NSW Apr 2024'!AD10/100))*'NSW Apr 2024'!AR10,((('NSW Apr 2024'!M10)*'NSW Apr 2024'!AD10/100)*'NSW Apr 2024'!AR10))),0)</f>
        <v>1344.4672727272728</v>
      </c>
      <c r="O16" s="136">
        <f>IF(AND('NSW Apr 2024'!M10&gt;0,'NSW Apr 2024'!N10&gt;0),IF($C$5*F16/'NSW Apr 2024'!AR10&lt;('NSW Apr 2024'!L10+'NSW Apr 2024'!M10),0,IF(($C$5*F16/'NSW Apr 2024'!AR10-'NSW Apr 2024'!L10+'NSW Apr 2024'!M10)&lt;=('NSW Apr 2024'!L10+'NSW Apr 2024'!M10+'NSW Apr 2024'!N10),((($C$5*F16/'NSW Apr 2024'!AR10-('NSW Apr 2024'!L10+'NSW Apr 2024'!M10))*'NSW Apr 2024'!AE10/100))*'NSW Apr 2024'!AR10,('NSW Apr 2024'!N10*'NSW Apr 2024'!AE10/100)*'NSW Apr 2024'!AR10)),0)</f>
        <v>0</v>
      </c>
      <c r="P16" s="136">
        <f>IF(AND('NSW Apr 2024'!N10&gt;0,'NSW Apr 2024'!O10&gt;0),IF($C$5*F16/'NSW Apr 2024'!AR10&lt;('NSW Apr 2024'!L10+'NSW Apr 2024'!M10+'NSW Apr 2024'!N10),0,IF(($C$5*F16/'NSW Apr 2024'!AR10-'NSW Apr 2024'!L10+'NSW Apr 2024'!M10+'NSW Apr 2024'!N10)&lt;=('NSW Apr 2024'!L10+'NSW Apr 2024'!M10+'NSW Apr 2024'!N10+'NSW Apr 2024'!O10),(($C$5*F16/'NSW Apr 2024'!AR10-('NSW Apr 2024'!L10+'NSW Apr 2024'!M10+'NSW Apr 2024'!N10))*'NSW Apr 2024'!AF10/100)*'NSW Apr 2024'!AR10,('NSW Apr 2024'!O10*'NSW Apr 2024'!AF10/100)*'NSW Apr 2024'!AR10)),0)</f>
        <v>0</v>
      </c>
      <c r="Q16" s="136">
        <f>IF(AND('NSW Apr 2024'!P10&gt;0,'NSW Apr 2024'!P10&gt;0),IF($C$5*F16/'NSW Apr 2024'!AR10&lt;('NSW Apr 2024'!L10+'NSW Apr 2024'!M10+'NSW Apr 2024'!N10+'NSW Apr 2024'!O10),0,IF(($C$5*F16/'NSW Apr 2024'!AR10-'NSW Apr 2024'!L10+'NSW Apr 2024'!M10+'NSW Apr 2024'!N10+'NSW Apr 2024'!O10)&lt;=('NSW Apr 2024'!L10+'NSW Apr 2024'!M10+'NSW Apr 2024'!N10+'NSW Apr 2024'!O10+'NSW Apr 2024'!P10),(($C$5*F16/'NSW Apr 2024'!AR10-('NSW Apr 2024'!L10+'NSW Apr 2024'!M10+'NSW Apr 2024'!N10+'NSW Apr 2024'!O10))*'NSW Apr 2024'!AG10/100)*'NSW Apr 2024'!AR10,('NSW Apr 2024'!P10*'NSW Apr 2024'!AG10/100)*'NSW Apr 2024'!AR10)),0)</f>
        <v>0</v>
      </c>
      <c r="R16" s="136">
        <f>IF(AND('NSW Apr 2024'!P10&gt;0,'NSW Apr 2024'!O10&gt;0),IF(($C$5*F16/'NSW Apr 2024'!AR10&lt;SUM('NSW Apr 2024'!L10:P10)),(0),($C$5*F16/'NSW Apr 2024'!AR10-SUM('NSW Apr 2024'!L10:P10))*'NSW Apr 2024'!AB10/100)* 'NSW Apr 2024'!AR10,IF(AND('NSW Apr 2024'!O10&gt;0,'NSW Apr 2024'!P10=""),IF(($C$5*F16/'NSW Apr 2024'!AR10&lt; SUM('NSW Apr 2024'!L10:O10)),(0),($C$5*F16/'NSW Apr 2024'!AR10-SUM('NSW Apr 2024'!L10:O10))*'NSW Apr 2024'!AG10/100)* 'NSW Apr 2024'!AR10,IF(AND('NSW Apr 2024'!N10&gt;0,'NSW Apr 2024'!O10=""),IF(($C$5*F16/'NSW Apr 2024'!AR10&lt; SUM('NSW Apr 2024'!L10:N10)),(0),($C$5*F16/'NSW Apr 2024'!AR10-SUM('NSW Apr 2024'!L10:N10))*'NSW Apr 2024'!AF10/100)* 'NSW Apr 2024'!AR10,IF(AND('NSW Apr 2024'!M10&gt;0,'NSW Apr 2024'!N10=""),IF(($C$5*F16/'NSW Apr 2024'!AR10&lt;'NSW Apr 2024'!M10+'NSW Apr 2024'!L10),(0),(($C$5*F16/'NSW Apr 2024'!AR10-('NSW Apr 2024'!M10+'NSW Apr 2024'!L10))*'NSW Apr 2024'!AE10/100))*'NSW Apr 2024'!AR10,IF(AND('NSW Apr 2024'!L10&gt;0,'NSW Apr 2024'!M10=""&gt;0),IF(($C$5*F16/'NSW Apr 2024'!AR10&lt;'NSW Apr 2024'!L10),(0),($C$5*F16/'NSW Apr 2024'!AR10-'NSW Apr 2024'!L10)*'NSW Apr 2024'!AD10/100)*'NSW Apr 2024'!AR10,0)))))</f>
        <v>0</v>
      </c>
      <c r="S16" s="234">
        <f t="shared" si="9"/>
        <v>3205.5345454545454</v>
      </c>
      <c r="T16" s="243">
        <f t="shared" si="10"/>
        <v>3581.4845454545452</v>
      </c>
      <c r="U16" s="132">
        <f t="shared" si="11"/>
        <v>3939.6330000000003</v>
      </c>
      <c r="V16" s="83">
        <f>'NSW Apr 2024'!AT10</f>
        <v>0</v>
      </c>
      <c r="W16" s="83">
        <f>'NSW Apr 2024'!AU10</f>
        <v>10</v>
      </c>
      <c r="X16" s="83">
        <f>'NSW Apr 2024'!AV10</f>
        <v>0</v>
      </c>
      <c r="Y16" s="83">
        <f>'NSW Apr 2024'!AW10</f>
        <v>0</v>
      </c>
      <c r="Z16" s="243" t="str">
        <f t="shared" si="15"/>
        <v>Guaranteed off usage</v>
      </c>
      <c r="AA16" s="243" t="str">
        <f t="shared" si="16"/>
        <v>Exclusive</v>
      </c>
      <c r="AB16" s="243">
        <f t="shared" si="12"/>
        <v>3260.9310909090909</v>
      </c>
      <c r="AC16" s="243">
        <f t="shared" si="13"/>
        <v>3260.9310909090909</v>
      </c>
      <c r="AD16" s="132">
        <f t="shared" si="14"/>
        <v>3587.0242000000003</v>
      </c>
      <c r="AE16" s="406">
        <f t="shared" si="14"/>
        <v>3587.0242000000003</v>
      </c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/>
      <c r="AS16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</row>
    <row r="17" spans="1:146" s="261" customFormat="1" ht="23" customHeight="1">
      <c r="A17" s="422"/>
      <c r="B17" s="130" t="str">
        <f>'NSW Apr 2024'!F11</f>
        <v>EnergyAustralia</v>
      </c>
      <c r="C17" s="83" t="str">
        <f>'NSW Apr 2024'!G11</f>
        <v>Business Balance Plan</v>
      </c>
      <c r="D17" s="136">
        <f>365*'NSW Apr 2024'!H11/100</f>
        <v>319.73999999999995</v>
      </c>
      <c r="E17" s="264">
        <f>IF('NSW Apr 2024'!AQ11=3,0.5,IF('NSW Apr 2024'!AQ11=2,0.33,0))</f>
        <v>0.5</v>
      </c>
      <c r="F17" s="264">
        <f t="shared" si="8"/>
        <v>0.5</v>
      </c>
      <c r="G17" s="136">
        <f>IF('NSW Apr 2024'!K11="",($C$5*E17/'NSW Apr 2024'!AQ11*'NSW Apr 2024'!W11/100)*'NSW Apr 2024'!AQ11,IF($C$5*E17/'NSW Apr 2024'!AQ11&gt;='NSW Apr 2024'!L11,('NSW Apr 2024'!L11*'NSW Apr 2024'!W11/100)*'NSW Apr 2024'!AQ11,($C$5*E17/'NSW Apr 2024'!AQ11*'NSW Apr 2024'!W11/100)*'NSW Apr 2024'!AQ11))</f>
        <v>295.20000000000005</v>
      </c>
      <c r="H17" s="136">
        <f>IF(AND('NSW Apr 2024'!L11&gt;0,'NSW Apr 2024'!M11&gt;0),IF($C$5*E17/'NSW Apr 2024'!AQ11&lt;'NSW Apr 2024'!L11,0,IF(($C$5*E17/'NSW Apr 2024'!AQ11-'NSW Apr 2024'!L11)&lt;=('NSW Apr 2024'!M11+'NSW Apr 2024'!L11),((($C$5*E17/'NSW Apr 2024'!AQ11-'NSW Apr 2024'!L11)*'NSW Apr 2024'!X11/100))*'NSW Apr 2024'!AQ11,((('NSW Apr 2024'!M11)*'NSW Apr 2024'!X11/100)*'NSW Apr 2024'!AQ11))),0)</f>
        <v>1592.4381818181819</v>
      </c>
      <c r="I17" s="136">
        <f>IF(AND('NSW Apr 2024'!M11&gt;0,'NSW Apr 2024'!N11&gt;0),IF($C$5*E17/'NSW Apr 2024'!AQ11&lt;('NSW Apr 2024'!L11+'NSW Apr 2024'!M11),0,IF(($C$5*E17/'NSW Apr 2024'!AQ11-'NSW Apr 2024'!L11+'NSW Apr 2024'!M11)&lt;=('NSW Apr 2024'!L11+'NSW Apr 2024'!M11+'NSW Apr 2024'!N11),((($C$5*E17/'NSW Apr 2024'!AQ11-('NSW Apr 2024'!L11+'NSW Apr 2024'!M11))*'NSW Apr 2024'!Y11/100))*'NSW Apr 2024'!AQ11,('NSW Apr 2024'!N11*'NSW Apr 2024'!Y11/100)* 'NSW Apr 2024'!AQ11)),0)</f>
        <v>0</v>
      </c>
      <c r="J17" s="136">
        <f>IF(AND('NSW Apr 2024'!N11&gt;0,'NSW Apr 2024'!O11&gt;0),IF($C$5*E17/'NSW Apr 2024'!AQ11&lt;('NSW Apr 2024'!L11+'NSW Apr 2024'!M11+'NSW Apr 2024'!N11),0,IF(($C$5*E17/'NSW Apr 2024'!AQ11-'NSW Apr 2024'!L11+'NSW Apr 2024'!M11+'NSW Apr 2024'!N11)&lt;=('NSW Apr 2024'!L11+'NSW Apr 2024'!M11+'NSW Apr 2024'!N11+'NSW Apr 2024'!O11),(($C$5*E17/'NSW Apr 2024'!AQ11-('NSW Apr 2024'!L11+'NSW Apr 2024'!M11+'NSW Apr 2024'!N11))*'NSW Apr 2024'!Z11/100)*'NSW Apr 2024'!AQ11,('NSW Apr 2024'!O11*'NSW Apr 2024'!Z11/100)*'NSW Apr 2024'!AQ11)),0)</f>
        <v>0</v>
      </c>
      <c r="K17" s="136">
        <f>IF(AND('NSW Apr 2024'!O11&gt;0,'NSW Apr 2024'!P11&gt;0),IF($C$5*E17/'NSW Apr 2024'!AQ11&lt;('NSW Apr 2024'!L11+'NSW Apr 2024'!M11+'NSW Apr 2024'!N11+'NSW Apr 2024'!O11),0,IF(($C$5*E17/'NSW Apr 2024'!AQ11-'NSW Apr 2024'!L11+'NSW Apr 2024'!M11+'NSW Apr 2024'!N11+'NSW Apr 2024'!O11)&lt;=('NSW Apr 2024'!L11+'NSW Apr 2024'!M11+'NSW Apr 2024'!N11+'NSW Apr 2024'!O11+'NSW Apr 2024'!P11),(($C$5*E17/'NSW Apr 2024'!AQ11-('NSW Apr 2024'!L11+'NSW Apr 2024'!M11+'NSW Apr 2024'!N11+'NSW Apr 2024'!O11))*'NSW Apr 2024'!AA11/100)*'NSW Apr 2024'!AQ11,('NSW Apr 2024'!P11*'NSW Apr 2024'!AA11/100)*'NSW Apr 2024'!AQ11)),0)</f>
        <v>0</v>
      </c>
      <c r="L17" s="136">
        <f>IF(AND('NSW Apr 2024'!P11&gt;0,'NSW Apr 2024'!O11&gt;0),IF(($C$5*E17/'NSW Apr 2024'!AQ11&lt;SUM('NSW Apr 2024'!L11:P11)),(0),($C$5*E17/'NSW Apr 2024'!AQ11-SUM('NSW Apr 2024'!L11:P11))*'NSW Apr 2024'!AB11/100)* 'NSW Apr 2024'!AQ11,IF(AND('NSW Apr 2024'!O11&gt;0,'NSW Apr 2024'!P11=""),IF(($C$5*E17/'NSW Apr 2024'!AQ11&lt; SUM('NSW Apr 2024'!L11:O11)),(0),($C$5*E17/'NSW Apr 2024'!AQ11-SUM('NSW Apr 2024'!L11:O11))*'NSW Apr 2024'!AA11/100)* 'NSW Apr 2024'!AQ11,IF(AND('NSW Apr 2024'!N11&gt;0,'NSW Apr 2024'!O11=""),IF(($C$5*E17/'NSW Apr 2024'!AQ11&lt; SUM('NSW Apr 2024'!L11:N11)),(0),($C$5*E17/'NSW Apr 2024'!AQ11-SUM('NSW Apr 2024'!L11:N11))*'NSW Apr 2024'!Z11/100)* 'NSW Apr 2024'!AQ11,IF(AND('NSW Apr 2024'!M11&gt;0,'NSW Apr 2024'!N11=""),IF(($C$5*E17/'NSW Apr 2024'!AQ11&lt;'NSW Apr 2024'!M11+'NSW Apr 2024'!L11),(0),(($C$5*E17/'NSW Apr 2024'!AQ11-('NSW Apr 2024'!M11+'NSW Apr 2024'!L11))*'NSW Apr 2024'!Y11/100))*'NSW Apr 2024'!AQ11,IF(AND('NSW Apr 2024'!L11&gt;0,'NSW Apr 2024'!M11=""&gt;0),IF(($C$5*E17/'NSW Apr 2024'!AQ11&lt;'NSW Apr 2024'!L11),(0),($C$5*E17/'NSW Apr 2024'!AQ11-'NSW Apr 2024'!L11)*'NSW Apr 2024'!X11/100)*'NSW Apr 2024'!AQ11,0)))))</f>
        <v>0</v>
      </c>
      <c r="M17" s="136">
        <f>IF('NSW Apr 2024'!K11="",($C$5*F17/'NSW Apr 2024'!AR11*'NSW Apr 2024'!AC11/100)*'NSW Apr 2024'!AR11,IF($C$5*F17/'NSW Apr 2024'!AR11&gt;='NSW Apr 2024'!L11,('NSW Apr 2024'!L11*'NSW Apr 2024'!AC11/100)*'NSW Apr 2024'!AR11,($C$5*F17/'NSW Apr 2024'!AR11*'NSW Apr 2024'!AC11/100)*'NSW Apr 2024'!AR11))</f>
        <v>295.20000000000005</v>
      </c>
      <c r="N17" s="136">
        <f>IF(AND('NSW Apr 2024'!L11&gt;0,'NSW Apr 2024'!M11&gt;0),IF($C$5*F17/'NSW Apr 2024'!AR11&lt;'NSW Apr 2024'!L11,0,IF(($C$5*F17/'NSW Apr 2024'!AR11-'NSW Apr 2024'!L11)&lt;=('NSW Apr 2024'!M11+'NSW Apr 2024'!L11),((($C$5*F17/'NSW Apr 2024'!AR11-'NSW Apr 2024'!L11)*'NSW Apr 2024'!AD11/100))*'NSW Apr 2024'!AR11,((('NSW Apr 2024'!M11)*'NSW Apr 2024'!AD11/100)*'NSW Apr 2024'!AR11))),0)</f>
        <v>1592.4381818181819</v>
      </c>
      <c r="O17" s="136">
        <f>IF(AND('NSW Apr 2024'!M11&gt;0,'NSW Apr 2024'!N11&gt;0),IF($C$5*F17/'NSW Apr 2024'!AR11&lt;('NSW Apr 2024'!L11+'NSW Apr 2024'!M11),0,IF(($C$5*F17/'NSW Apr 2024'!AR11-'NSW Apr 2024'!L11+'NSW Apr 2024'!M11)&lt;=('NSW Apr 2024'!L11+'NSW Apr 2024'!M11+'NSW Apr 2024'!N11),((($C$5*F17/'NSW Apr 2024'!AR11-('NSW Apr 2024'!L11+'NSW Apr 2024'!M11))*'NSW Apr 2024'!AE11/100))*'NSW Apr 2024'!AR11,('NSW Apr 2024'!N11*'NSW Apr 2024'!AE11/100)*'NSW Apr 2024'!AR11)),0)</f>
        <v>0</v>
      </c>
      <c r="P17" s="136">
        <f>IF(AND('NSW Apr 2024'!N11&gt;0,'NSW Apr 2024'!O11&gt;0),IF($C$5*F17/'NSW Apr 2024'!AR11&lt;('NSW Apr 2024'!L11+'NSW Apr 2024'!M11+'NSW Apr 2024'!N11),0,IF(($C$5*F17/'NSW Apr 2024'!AR11-'NSW Apr 2024'!L11+'NSW Apr 2024'!M11+'NSW Apr 2024'!N11)&lt;=('NSW Apr 2024'!L11+'NSW Apr 2024'!M11+'NSW Apr 2024'!N11+'NSW Apr 2024'!O11),(($C$5*F17/'NSW Apr 2024'!AR11-('NSW Apr 2024'!L11+'NSW Apr 2024'!M11+'NSW Apr 2024'!N11))*'NSW Apr 2024'!AF11/100)*'NSW Apr 2024'!AR11,('NSW Apr 2024'!O11*'NSW Apr 2024'!AF11/100)*'NSW Apr 2024'!AR11)),0)</f>
        <v>0</v>
      </c>
      <c r="Q17" s="136">
        <f>IF(AND('NSW Apr 2024'!P11&gt;0,'NSW Apr 2024'!P11&gt;0),IF($C$5*F17/'NSW Apr 2024'!AR11&lt;('NSW Apr 2024'!L11+'NSW Apr 2024'!M11+'NSW Apr 2024'!N11+'NSW Apr 2024'!O11),0,IF(($C$5*F17/'NSW Apr 2024'!AR11-'NSW Apr 2024'!L11+'NSW Apr 2024'!M11+'NSW Apr 2024'!N11+'NSW Apr 2024'!O11)&lt;=('NSW Apr 2024'!L11+'NSW Apr 2024'!M11+'NSW Apr 2024'!N11+'NSW Apr 2024'!O11+'NSW Apr 2024'!P11),(($C$5*F17/'NSW Apr 2024'!AR11-('NSW Apr 2024'!L11+'NSW Apr 2024'!M11+'NSW Apr 2024'!N11+'NSW Apr 2024'!O11))*'NSW Apr 2024'!AG11/100)*'NSW Apr 2024'!AR11,('NSW Apr 2024'!P11*'NSW Apr 2024'!AG11/100)*'NSW Apr 2024'!AR11)),0)</f>
        <v>0</v>
      </c>
      <c r="R17" s="136">
        <f>IF(AND('NSW Apr 2024'!P11&gt;0,'NSW Apr 2024'!O11&gt;0),IF(($C$5*F17/'NSW Apr 2024'!AR11&lt;SUM('NSW Apr 2024'!L11:P11)),(0),($C$5*F17/'NSW Apr 2024'!AR11-SUM('NSW Apr 2024'!L11:P11))*'NSW Apr 2024'!AB11/100)* 'NSW Apr 2024'!AR11,IF(AND('NSW Apr 2024'!O11&gt;0,'NSW Apr 2024'!P11=""),IF(($C$5*F17/'NSW Apr 2024'!AR11&lt; SUM('NSW Apr 2024'!L11:O11)),(0),($C$5*F17/'NSW Apr 2024'!AR11-SUM('NSW Apr 2024'!L11:O11))*'NSW Apr 2024'!AG11/100)* 'NSW Apr 2024'!AR11,IF(AND('NSW Apr 2024'!N11&gt;0,'NSW Apr 2024'!O11=""),IF(($C$5*F17/'NSW Apr 2024'!AR11&lt; SUM('NSW Apr 2024'!L11:N11)),(0),($C$5*F17/'NSW Apr 2024'!AR11-SUM('NSW Apr 2024'!L11:N11))*'NSW Apr 2024'!AF11/100)* 'NSW Apr 2024'!AR11,IF(AND('NSW Apr 2024'!M11&gt;0,'NSW Apr 2024'!N11=""),IF(($C$5*F17/'NSW Apr 2024'!AR11&lt;'NSW Apr 2024'!M11+'NSW Apr 2024'!L11),(0),(($C$5*F17/'NSW Apr 2024'!AR11-('NSW Apr 2024'!M11+'NSW Apr 2024'!L11))*'NSW Apr 2024'!AE11/100))*'NSW Apr 2024'!AR11,IF(AND('NSW Apr 2024'!L11&gt;0,'NSW Apr 2024'!M11=""&gt;0),IF(($C$5*F17/'NSW Apr 2024'!AR11&lt;'NSW Apr 2024'!L11),(0),($C$5*F17/'NSW Apr 2024'!AR11-'NSW Apr 2024'!L11)*'NSW Apr 2024'!AD11/100)*'NSW Apr 2024'!AR11,0)))))</f>
        <v>0</v>
      </c>
      <c r="S17" s="234">
        <f t="shared" si="9"/>
        <v>3775.2763636363638</v>
      </c>
      <c r="T17" s="243">
        <f t="shared" si="10"/>
        <v>4095.0163636363636</v>
      </c>
      <c r="U17" s="132">
        <f t="shared" si="11"/>
        <v>4504.518</v>
      </c>
      <c r="V17" s="83">
        <f>'NSW Apr 2024'!AT11</f>
        <v>5</v>
      </c>
      <c r="W17" s="83">
        <f>'NSW Apr 2024'!AU11</f>
        <v>0</v>
      </c>
      <c r="X17" s="83">
        <f>'NSW Apr 2024'!AV11</f>
        <v>0</v>
      </c>
      <c r="Y17" s="83">
        <f>'NSW Apr 2024'!AW11</f>
        <v>0</v>
      </c>
      <c r="Z17" s="243" t="str">
        <f t="shared" si="15"/>
        <v>Guaranteed off bill</v>
      </c>
      <c r="AA17" s="243" t="str">
        <f t="shared" si="16"/>
        <v>Exclusive</v>
      </c>
      <c r="AB17" s="243">
        <f t="shared" si="12"/>
        <v>3890.2655454545456</v>
      </c>
      <c r="AC17" s="243">
        <f t="shared" si="13"/>
        <v>3890.2655454545456</v>
      </c>
      <c r="AD17" s="132">
        <f t="shared" si="14"/>
        <v>4279.2921000000006</v>
      </c>
      <c r="AE17" s="406">
        <f t="shared" si="14"/>
        <v>4279.2921000000006</v>
      </c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/>
      <c r="AS17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</row>
    <row r="18" spans="1:146" s="261" customFormat="1" ht="23" customHeight="1">
      <c r="A18" s="422"/>
      <c r="B18" s="130" t="str">
        <f>'NSW Apr 2024'!F12</f>
        <v>Red Energy</v>
      </c>
      <c r="C18" s="83" t="str">
        <f>'NSW Apr 2024'!G12</f>
        <v xml:space="preserve">Business Saver </v>
      </c>
      <c r="D18" s="136">
        <f>365*'NSW Apr 2024'!H12/100</f>
        <v>266.3836363636363</v>
      </c>
      <c r="E18" s="264">
        <f>IF('NSW Apr 2024'!AQ12=3,0.5,IF('NSW Apr 2024'!AQ12=2,0.33,0))</f>
        <v>0.5</v>
      </c>
      <c r="F18" s="264">
        <f t="shared" si="8"/>
        <v>0.5</v>
      </c>
      <c r="G18" s="136">
        <f>IF('NSW Apr 2024'!K12="",($C$5*E18/'NSW Apr 2024'!AQ12*'NSW Apr 2024'!W12/100)*'NSW Apr 2024'!AQ12,IF($C$5*E18/'NSW Apr 2024'!AQ12&gt;='NSW Apr 2024'!L12,('NSW Apr 2024'!L12*'NSW Apr 2024'!W12/100)*'NSW Apr 2024'!AQ12,($C$5*E18/'NSW Apr 2024'!AQ12*'NSW Apr 2024'!W12/100)*'NSW Apr 2024'!AQ12))</f>
        <v>244.2109090909091</v>
      </c>
      <c r="H18" s="136">
        <f>IF(AND('NSW Apr 2024'!L12&gt;0,'NSW Apr 2024'!M12&gt;0),IF($C$5*E18/'NSW Apr 2024'!AQ12&lt;'NSW Apr 2024'!L12,0,IF(($C$5*E18/'NSW Apr 2024'!AQ12-'NSW Apr 2024'!L12)&lt;=('NSW Apr 2024'!M12+'NSW Apr 2024'!L12),((($C$5*E18/'NSW Apr 2024'!AQ12-'NSW Apr 2024'!L12)*'NSW Apr 2024'!X12/100))*'NSW Apr 2024'!AQ12,((('NSW Apr 2024'!M12)*'NSW Apr 2024'!X12/100)*'NSW Apr 2024'!AQ12))),0)</f>
        <v>1185.6109090909092</v>
      </c>
      <c r="I18" s="136">
        <f>IF(AND('NSW Apr 2024'!M12&gt;0,'NSW Apr 2024'!N12&gt;0),IF($C$5*E18/'NSW Apr 2024'!AQ12&lt;('NSW Apr 2024'!L12+'NSW Apr 2024'!M12),0,IF(($C$5*E18/'NSW Apr 2024'!AQ12-'NSW Apr 2024'!L12+'NSW Apr 2024'!M12)&lt;=('NSW Apr 2024'!L12+'NSW Apr 2024'!M12+'NSW Apr 2024'!N12),((($C$5*E18/'NSW Apr 2024'!AQ12-('NSW Apr 2024'!L12+'NSW Apr 2024'!M12))*'NSW Apr 2024'!Y12/100))*'NSW Apr 2024'!AQ12,('NSW Apr 2024'!N12*'NSW Apr 2024'!Y12/100)* 'NSW Apr 2024'!AQ12)),0)</f>
        <v>0</v>
      </c>
      <c r="J18" s="136">
        <f>IF(AND('NSW Apr 2024'!N12&gt;0,'NSW Apr 2024'!O12&gt;0),IF($C$5*E18/'NSW Apr 2024'!AQ12&lt;('NSW Apr 2024'!L12+'NSW Apr 2024'!M12+'NSW Apr 2024'!N12),0,IF(($C$5*E18/'NSW Apr 2024'!AQ12-'NSW Apr 2024'!L12+'NSW Apr 2024'!M12+'NSW Apr 2024'!N12)&lt;=('NSW Apr 2024'!L12+'NSW Apr 2024'!M12+'NSW Apr 2024'!N12+'NSW Apr 2024'!O12),(($C$5*E18/'NSW Apr 2024'!AQ12-('NSW Apr 2024'!L12+'NSW Apr 2024'!M12+'NSW Apr 2024'!N12))*'NSW Apr 2024'!Z12/100)*'NSW Apr 2024'!AQ12,('NSW Apr 2024'!O12*'NSW Apr 2024'!Z12/100)*'NSW Apr 2024'!AQ12)),0)</f>
        <v>0</v>
      </c>
      <c r="K18" s="136">
        <f>IF(AND('NSW Apr 2024'!O12&gt;0,'NSW Apr 2024'!P12&gt;0),IF($C$5*E18/'NSW Apr 2024'!AQ12&lt;('NSW Apr 2024'!L12+'NSW Apr 2024'!M12+'NSW Apr 2024'!N12+'NSW Apr 2024'!O12),0,IF(($C$5*E18/'NSW Apr 2024'!AQ12-'NSW Apr 2024'!L12+'NSW Apr 2024'!M12+'NSW Apr 2024'!N12+'NSW Apr 2024'!O12)&lt;=('NSW Apr 2024'!L12+'NSW Apr 2024'!M12+'NSW Apr 2024'!N12+'NSW Apr 2024'!O12+'NSW Apr 2024'!P12),(($C$5*E18/'NSW Apr 2024'!AQ12-('NSW Apr 2024'!L12+'NSW Apr 2024'!M12+'NSW Apr 2024'!N12+'NSW Apr 2024'!O12))*'NSW Apr 2024'!AA12/100)*'NSW Apr 2024'!AQ12,('NSW Apr 2024'!P12*'NSW Apr 2024'!AA12/100)*'NSW Apr 2024'!AQ12)),0)</f>
        <v>0</v>
      </c>
      <c r="L18" s="136">
        <f>IF(AND('NSW Apr 2024'!P12&gt;0,'NSW Apr 2024'!O12&gt;0),IF(($C$5*E18/'NSW Apr 2024'!AQ12&lt;SUM('NSW Apr 2024'!L12:P12)),(0),($C$5*E18/'NSW Apr 2024'!AQ12-SUM('NSW Apr 2024'!L12:P12))*'NSW Apr 2024'!AB12/100)* 'NSW Apr 2024'!AQ12,IF(AND('NSW Apr 2024'!O12&gt;0,'NSW Apr 2024'!P12=""),IF(($C$5*E18/'NSW Apr 2024'!AQ12&lt; SUM('NSW Apr 2024'!L12:O12)),(0),($C$5*E18/'NSW Apr 2024'!AQ12-SUM('NSW Apr 2024'!L12:O12))*'NSW Apr 2024'!AA12/100)* 'NSW Apr 2024'!AQ12,IF(AND('NSW Apr 2024'!N12&gt;0,'NSW Apr 2024'!O12=""),IF(($C$5*E18/'NSW Apr 2024'!AQ12&lt; SUM('NSW Apr 2024'!L12:N12)),(0),($C$5*E18/'NSW Apr 2024'!AQ12-SUM('NSW Apr 2024'!L12:N12))*'NSW Apr 2024'!Z12/100)* 'NSW Apr 2024'!AQ12,IF(AND('NSW Apr 2024'!M12&gt;0,'NSW Apr 2024'!N12=""),IF(($C$5*E18/'NSW Apr 2024'!AQ12&lt;'NSW Apr 2024'!M12+'NSW Apr 2024'!L12),(0),(($C$5*E18/'NSW Apr 2024'!AQ12-('NSW Apr 2024'!M12+'NSW Apr 2024'!L12))*'NSW Apr 2024'!Y12/100))*'NSW Apr 2024'!AQ12,IF(AND('NSW Apr 2024'!L12&gt;0,'NSW Apr 2024'!M12=""&gt;0),IF(($C$5*E18/'NSW Apr 2024'!AQ12&lt;'NSW Apr 2024'!L12),(0),($C$5*E18/'NSW Apr 2024'!AQ12-'NSW Apr 2024'!L12)*'NSW Apr 2024'!X12/100)*'NSW Apr 2024'!AQ12,0)))))</f>
        <v>0</v>
      </c>
      <c r="M18" s="136">
        <f>IF('NSW Apr 2024'!K12="",($C$5*F18/'NSW Apr 2024'!AR12*'NSW Apr 2024'!AC12/100)*'NSW Apr 2024'!AR12,IF($C$5*F18/'NSW Apr 2024'!AR12&gt;='NSW Apr 2024'!L12,('NSW Apr 2024'!L12*'NSW Apr 2024'!AC12/100)*'NSW Apr 2024'!AR12,($C$5*F18/'NSW Apr 2024'!AR12*'NSW Apr 2024'!AC12/100)*'NSW Apr 2024'!AR12))</f>
        <v>244.2109090909091</v>
      </c>
      <c r="N18" s="136">
        <f>IF(AND('NSW Apr 2024'!L12&gt;0,'NSW Apr 2024'!M12&gt;0),IF($C$5*F18/'NSW Apr 2024'!AR12&lt;'NSW Apr 2024'!L12,0,IF(($C$5*F18/'NSW Apr 2024'!AR12-'NSW Apr 2024'!L12)&lt;=('NSW Apr 2024'!M12+'NSW Apr 2024'!L12),((($C$5*F18/'NSW Apr 2024'!AR12-'NSW Apr 2024'!L12)*'NSW Apr 2024'!AD12/100))*'NSW Apr 2024'!AR12,((('NSW Apr 2024'!M12)*'NSW Apr 2024'!AD12/100)*'NSW Apr 2024'!AR12))),0)</f>
        <v>1185.6109090909092</v>
      </c>
      <c r="O18" s="136">
        <f>IF(AND('NSW Apr 2024'!M12&gt;0,'NSW Apr 2024'!N12&gt;0),IF($C$5*F18/'NSW Apr 2024'!AR12&lt;('NSW Apr 2024'!L12+'NSW Apr 2024'!M12),0,IF(($C$5*F18/'NSW Apr 2024'!AR12-'NSW Apr 2024'!L12+'NSW Apr 2024'!M12)&lt;=('NSW Apr 2024'!L12+'NSW Apr 2024'!M12+'NSW Apr 2024'!N12),((($C$5*F18/'NSW Apr 2024'!AR12-('NSW Apr 2024'!L12+'NSW Apr 2024'!M12))*'NSW Apr 2024'!AE12/100))*'NSW Apr 2024'!AR12,('NSW Apr 2024'!N12*'NSW Apr 2024'!AE12/100)*'NSW Apr 2024'!AR12)),0)</f>
        <v>0</v>
      </c>
      <c r="P18" s="136">
        <f>IF(AND('NSW Apr 2024'!N12&gt;0,'NSW Apr 2024'!O12&gt;0),IF($C$5*F18/'NSW Apr 2024'!AR12&lt;('NSW Apr 2024'!L12+'NSW Apr 2024'!M12+'NSW Apr 2024'!N12),0,IF(($C$5*F18/'NSW Apr 2024'!AR12-'NSW Apr 2024'!L12+'NSW Apr 2024'!M12+'NSW Apr 2024'!N12)&lt;=('NSW Apr 2024'!L12+'NSW Apr 2024'!M12+'NSW Apr 2024'!N12+'NSW Apr 2024'!O12),(($C$5*F18/'NSW Apr 2024'!AR12-('NSW Apr 2024'!L12+'NSW Apr 2024'!M12+'NSW Apr 2024'!N12))*'NSW Apr 2024'!AF12/100)*'NSW Apr 2024'!AR12,('NSW Apr 2024'!O12*'NSW Apr 2024'!AF12/100)*'NSW Apr 2024'!AR12)),0)</f>
        <v>0</v>
      </c>
      <c r="Q18" s="136">
        <f>IF(AND('NSW Apr 2024'!P12&gt;0,'NSW Apr 2024'!P12&gt;0),IF($C$5*F18/'NSW Apr 2024'!AR12&lt;('NSW Apr 2024'!L12+'NSW Apr 2024'!M12+'NSW Apr 2024'!N12+'NSW Apr 2024'!O12),0,IF(($C$5*F18/'NSW Apr 2024'!AR12-'NSW Apr 2024'!L12+'NSW Apr 2024'!M12+'NSW Apr 2024'!N12+'NSW Apr 2024'!O12)&lt;=('NSW Apr 2024'!L12+'NSW Apr 2024'!M12+'NSW Apr 2024'!N12+'NSW Apr 2024'!O12+'NSW Apr 2024'!P12),(($C$5*F18/'NSW Apr 2024'!AR12-('NSW Apr 2024'!L12+'NSW Apr 2024'!M12+'NSW Apr 2024'!N12+'NSW Apr 2024'!O12))*'NSW Apr 2024'!AG12/100)*'NSW Apr 2024'!AR12,('NSW Apr 2024'!P12*'NSW Apr 2024'!AG12/100)*'NSW Apr 2024'!AR12)),0)</f>
        <v>0</v>
      </c>
      <c r="R18" s="136">
        <f>IF(AND('NSW Apr 2024'!P12&gt;0,'NSW Apr 2024'!O12&gt;0),IF(($C$5*F18/'NSW Apr 2024'!AR12&lt;SUM('NSW Apr 2024'!L12:P12)),(0),($C$5*F18/'NSW Apr 2024'!AR12-SUM('NSW Apr 2024'!L12:P12))*'NSW Apr 2024'!AB12/100)* 'NSW Apr 2024'!AR12,IF(AND('NSW Apr 2024'!O12&gt;0,'NSW Apr 2024'!P12=""),IF(($C$5*F18/'NSW Apr 2024'!AR12&lt; SUM('NSW Apr 2024'!L12:O12)),(0),($C$5*F18/'NSW Apr 2024'!AR12-SUM('NSW Apr 2024'!L12:O12))*'NSW Apr 2024'!AG12/100)* 'NSW Apr 2024'!AR12,IF(AND('NSW Apr 2024'!N12&gt;0,'NSW Apr 2024'!O12=""),IF(($C$5*F18/'NSW Apr 2024'!AR12&lt; SUM('NSW Apr 2024'!L12:N12)),(0),($C$5*F18/'NSW Apr 2024'!AR12-SUM('NSW Apr 2024'!L12:N12))*'NSW Apr 2024'!AF12/100)* 'NSW Apr 2024'!AR12,IF(AND('NSW Apr 2024'!M12&gt;0,'NSW Apr 2024'!N12=""),IF(($C$5*F18/'NSW Apr 2024'!AR12&lt;'NSW Apr 2024'!M12+'NSW Apr 2024'!L12),(0),(($C$5*F18/'NSW Apr 2024'!AR12-('NSW Apr 2024'!M12+'NSW Apr 2024'!L12))*'NSW Apr 2024'!AE12/100))*'NSW Apr 2024'!AR12,IF(AND('NSW Apr 2024'!L12&gt;0,'NSW Apr 2024'!M12=""&gt;0),IF(($C$5*F18/'NSW Apr 2024'!AR12&lt;'NSW Apr 2024'!L12),(0),($C$5*F18/'NSW Apr 2024'!AR12-'NSW Apr 2024'!L12)*'NSW Apr 2024'!AD12/100)*'NSW Apr 2024'!AR12,0)))))</f>
        <v>0</v>
      </c>
      <c r="S18" s="234">
        <f>SUM(G18:R18)</f>
        <v>2859.6436363636367</v>
      </c>
      <c r="T18" s="243">
        <f t="shared" si="10"/>
        <v>3126.0272727272732</v>
      </c>
      <c r="U18" s="132">
        <f t="shared" si="11"/>
        <v>3438.6300000000006</v>
      </c>
      <c r="V18" s="83">
        <f>'NSW Apr 2024'!AT12</f>
        <v>0</v>
      </c>
      <c r="W18" s="83">
        <f>'NSW Apr 2024'!AU12</f>
        <v>0</v>
      </c>
      <c r="X18" s="83">
        <f>'NSW Apr 2024'!AV12</f>
        <v>0</v>
      </c>
      <c r="Y18" s="83">
        <f>'NSW Apr 2024'!AW12</f>
        <v>0</v>
      </c>
      <c r="Z18" s="243" t="str">
        <f t="shared" si="15"/>
        <v>No discount</v>
      </c>
      <c r="AA18" s="243" t="str">
        <f t="shared" si="16"/>
        <v>Inclusive</v>
      </c>
      <c r="AB18" s="243">
        <f t="shared" si="12"/>
        <v>3126.0272727272732</v>
      </c>
      <c r="AC18" s="243">
        <f t="shared" si="13"/>
        <v>3126.0272727272732</v>
      </c>
      <c r="AD18" s="132">
        <f t="shared" si="14"/>
        <v>3438.6300000000006</v>
      </c>
      <c r="AE18" s="406">
        <f t="shared" si="14"/>
        <v>3438.6300000000006</v>
      </c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/>
      <c r="AS18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</row>
    <row r="19" spans="1:146" s="261" customFormat="1" ht="23" customHeight="1" thickBot="1">
      <c r="A19" s="423"/>
      <c r="B19" s="150" t="str">
        <f>'NSW Apr 2024'!F13</f>
        <v>Origin Energy</v>
      </c>
      <c r="C19" s="154" t="str">
        <f>'NSW Apr 2024'!G13</f>
        <v>Business Basic</v>
      </c>
      <c r="D19" s="155">
        <f>365*'NSW Apr 2024'!H13/100</f>
        <v>504.36363636363626</v>
      </c>
      <c r="E19" s="265">
        <f>IF('NSW Apr 2024'!AQ13=3,0.5,IF('NSW Apr 2024'!AQ13=2,0.33,0))</f>
        <v>0.5</v>
      </c>
      <c r="F19" s="265">
        <f t="shared" si="8"/>
        <v>0.5</v>
      </c>
      <c r="G19" s="155">
        <f>IF('NSW Apr 2024'!K13="",($C$5*E19/'NSW Apr 2024'!AQ13*'NSW Apr 2024'!W13/100)*'NSW Apr 2024'!AQ13,IF($C$5*E19/'NSW Apr 2024'!AQ13&gt;='NSW Apr 2024'!L13,('NSW Apr 2024'!L13*'NSW Apr 2024'!W13/100)*'NSW Apr 2024'!AQ13,($C$5*E19/'NSW Apr 2024'!AQ13*'NSW Apr 2024'!W13/100)*'NSW Apr 2024'!AQ13))</f>
        <v>572.95636363636345</v>
      </c>
      <c r="H19" s="155">
        <f>IF(AND('NSW Apr 2024'!L13&gt;0,'NSW Apr 2024'!M13&gt;0),IF($C$5*E19/'NSW Apr 2024'!AQ13&lt;'NSW Apr 2024'!L13,0,IF(($C$5*E19/'NSW Apr 2024'!AQ13-'NSW Apr 2024'!L13)&lt;=('NSW Apr 2024'!M13+'NSW Apr 2024'!L13),((($C$5*E19/'NSW Apr 2024'!AQ13-'NSW Apr 2024'!L13)*'NSW Apr 2024'!X13/100))*'NSW Apr 2024'!AQ13,((('NSW Apr 2024'!M13)*'NSW Apr 2024'!X13/100)*'NSW Apr 2024'!AQ13))),0)</f>
        <v>1265.4363636363637</v>
      </c>
      <c r="I19" s="155">
        <f>IF(AND('NSW Apr 2024'!M13&gt;0,'NSW Apr 2024'!N13&gt;0),IF($C$5*E19/'NSW Apr 2024'!AQ13&lt;('NSW Apr 2024'!L13+'NSW Apr 2024'!M13),0,IF(($C$5*E19/'NSW Apr 2024'!AQ13-'NSW Apr 2024'!L13+'NSW Apr 2024'!M13)&lt;=('NSW Apr 2024'!L13+'NSW Apr 2024'!M13+'NSW Apr 2024'!N13),((($C$5*E19/'NSW Apr 2024'!AQ13-('NSW Apr 2024'!L13+'NSW Apr 2024'!M13))*'NSW Apr 2024'!Y13/100))*'NSW Apr 2024'!AQ13,('NSW Apr 2024'!N13*'NSW Apr 2024'!Y13/100)* 'NSW Apr 2024'!AQ13)),0)</f>
        <v>0</v>
      </c>
      <c r="J19" s="155">
        <f>IF(AND('NSW Apr 2024'!N13&gt;0,'NSW Apr 2024'!O13&gt;0),IF($C$5*E19/'NSW Apr 2024'!AQ13&lt;('NSW Apr 2024'!L13+'NSW Apr 2024'!M13+'NSW Apr 2024'!N13),0,IF(($C$5*E19/'NSW Apr 2024'!AQ13-'NSW Apr 2024'!L13+'NSW Apr 2024'!M13+'NSW Apr 2024'!N13)&lt;=('NSW Apr 2024'!L13+'NSW Apr 2024'!M13+'NSW Apr 2024'!N13+'NSW Apr 2024'!O13),(($C$5*E19/'NSW Apr 2024'!AQ13-('NSW Apr 2024'!L13+'NSW Apr 2024'!M13+'NSW Apr 2024'!N13))*'NSW Apr 2024'!Z13/100)*'NSW Apr 2024'!AQ13,('NSW Apr 2024'!O13*'NSW Apr 2024'!Z13/100)*'NSW Apr 2024'!AQ13)),0)</f>
        <v>0</v>
      </c>
      <c r="K19" s="155">
        <f>IF(AND('NSW Apr 2024'!O13&gt;0,'NSW Apr 2024'!P13&gt;0),IF($C$5*E19/'NSW Apr 2024'!AQ13&lt;('NSW Apr 2024'!L13+'NSW Apr 2024'!M13+'NSW Apr 2024'!N13+'NSW Apr 2024'!O13),0,IF(($C$5*E19/'NSW Apr 2024'!AQ13-'NSW Apr 2024'!L13+'NSW Apr 2024'!M13+'NSW Apr 2024'!N13+'NSW Apr 2024'!O13)&lt;=('NSW Apr 2024'!L13+'NSW Apr 2024'!M13+'NSW Apr 2024'!N13+'NSW Apr 2024'!O13+'NSW Apr 2024'!P13),(($C$5*E19/'NSW Apr 2024'!AQ13-('NSW Apr 2024'!L13+'NSW Apr 2024'!M13+'NSW Apr 2024'!N13+'NSW Apr 2024'!O13))*'NSW Apr 2024'!AA13/100)*'NSW Apr 2024'!AQ13,('NSW Apr 2024'!P13*'NSW Apr 2024'!AA13/100)*'NSW Apr 2024'!AQ13)),0)</f>
        <v>0</v>
      </c>
      <c r="L19" s="155">
        <f>IF(AND('NSW Apr 2024'!P13&gt;0,'NSW Apr 2024'!O13&gt;0),IF(($C$5*E19/'NSW Apr 2024'!AQ13&lt;SUM('NSW Apr 2024'!L13:P13)),(0),($C$5*E19/'NSW Apr 2024'!AQ13-SUM('NSW Apr 2024'!L13:P13))*'NSW Apr 2024'!AB13/100)* 'NSW Apr 2024'!AQ13,IF(AND('NSW Apr 2024'!O13&gt;0,'NSW Apr 2024'!P13=""),IF(($C$5*E19/'NSW Apr 2024'!AQ13&lt; SUM('NSW Apr 2024'!L13:O13)),(0),($C$5*E19/'NSW Apr 2024'!AQ13-SUM('NSW Apr 2024'!L13:O13))*'NSW Apr 2024'!AA13/100)* 'NSW Apr 2024'!AQ13,IF(AND('NSW Apr 2024'!N13&gt;0,'NSW Apr 2024'!O13=""),IF(($C$5*E19/'NSW Apr 2024'!AQ13&lt; SUM('NSW Apr 2024'!L13:N13)),(0),($C$5*E19/'NSW Apr 2024'!AQ13-SUM('NSW Apr 2024'!L13:N13))*'NSW Apr 2024'!Z13/100)* 'NSW Apr 2024'!AQ13,IF(AND('NSW Apr 2024'!M13&gt;0,'NSW Apr 2024'!N13=""),IF(($C$5*E19/'NSW Apr 2024'!AQ13&lt;'NSW Apr 2024'!M13+'NSW Apr 2024'!L13),(0),(($C$5*E19/'NSW Apr 2024'!AQ13-('NSW Apr 2024'!M13+'NSW Apr 2024'!L13))*'NSW Apr 2024'!Y13/100))*'NSW Apr 2024'!AQ13,IF(AND('NSW Apr 2024'!L13&gt;0,'NSW Apr 2024'!M13=""&gt;0),IF(($C$5*E19/'NSW Apr 2024'!AQ13&lt;'NSW Apr 2024'!L13),(0),($C$5*E19/'NSW Apr 2024'!AQ13-'NSW Apr 2024'!L13)*'NSW Apr 2024'!X13/100)*'NSW Apr 2024'!AQ13,0)))))</f>
        <v>0</v>
      </c>
      <c r="M19" s="155">
        <f>IF('NSW Apr 2024'!K13="",($C$5*F19/'NSW Apr 2024'!AR13*'NSW Apr 2024'!AC13/100)*'NSW Apr 2024'!AR13,IF($C$5*F19/'NSW Apr 2024'!AR13&gt;='NSW Apr 2024'!L13,('NSW Apr 2024'!L13*'NSW Apr 2024'!AC13/100)*'NSW Apr 2024'!AR13,($C$5*F19/'NSW Apr 2024'!AR13*'NSW Apr 2024'!AC13/100)*'NSW Apr 2024'!AR13))</f>
        <v>572.95636363636345</v>
      </c>
      <c r="N19" s="155">
        <f>IF(AND('NSW Apr 2024'!L13&gt;0,'NSW Apr 2024'!M13&gt;0),IF($C$5*F19/'NSW Apr 2024'!AR13&lt;'NSW Apr 2024'!L13,0,IF(($C$5*F19/'NSW Apr 2024'!AR13-'NSW Apr 2024'!L13)&lt;=('NSW Apr 2024'!M13+'NSW Apr 2024'!L13),((($C$5*F19/'NSW Apr 2024'!AR13-'NSW Apr 2024'!L13)*'NSW Apr 2024'!AD13/100))*'NSW Apr 2024'!AR13,((('NSW Apr 2024'!M13)*'NSW Apr 2024'!AD13/100)*'NSW Apr 2024'!AR13))),0)</f>
        <v>1265.4363636363637</v>
      </c>
      <c r="O19" s="155">
        <f>IF(AND('NSW Apr 2024'!M13&gt;0,'NSW Apr 2024'!N13&gt;0),IF($C$5*F19/'NSW Apr 2024'!AR13&lt;('NSW Apr 2024'!L13+'NSW Apr 2024'!M13),0,IF(($C$5*F19/'NSW Apr 2024'!AR13-'NSW Apr 2024'!L13+'NSW Apr 2024'!M13)&lt;=('NSW Apr 2024'!L13+'NSW Apr 2024'!M13+'NSW Apr 2024'!N13),((($C$5*F19/'NSW Apr 2024'!AR13-('NSW Apr 2024'!L13+'NSW Apr 2024'!M13))*'NSW Apr 2024'!AE13/100))*'NSW Apr 2024'!AR13,('NSW Apr 2024'!N13*'NSW Apr 2024'!AE13/100)*'NSW Apr 2024'!AR13)),0)</f>
        <v>0</v>
      </c>
      <c r="P19" s="155">
        <f>IF(AND('NSW Apr 2024'!N13&gt;0,'NSW Apr 2024'!O13&gt;0),IF($C$5*F19/'NSW Apr 2024'!AR13&lt;('NSW Apr 2024'!L13+'NSW Apr 2024'!M13+'NSW Apr 2024'!N13),0,IF(($C$5*F19/'NSW Apr 2024'!AR13-'NSW Apr 2024'!L13+'NSW Apr 2024'!M13+'NSW Apr 2024'!N13)&lt;=('NSW Apr 2024'!L13+'NSW Apr 2024'!M13+'NSW Apr 2024'!N13+'NSW Apr 2024'!O13),(($C$5*F19/'NSW Apr 2024'!AR13-('NSW Apr 2024'!L13+'NSW Apr 2024'!M13+'NSW Apr 2024'!N13))*'NSW Apr 2024'!AF13/100)*'NSW Apr 2024'!AR13,('NSW Apr 2024'!O13*'NSW Apr 2024'!AF13/100)*'NSW Apr 2024'!AR13)),0)</f>
        <v>0</v>
      </c>
      <c r="Q19" s="155">
        <f>IF(AND('NSW Apr 2024'!P13&gt;0,'NSW Apr 2024'!P13&gt;0),IF($C$5*F19/'NSW Apr 2024'!AR13&lt;('NSW Apr 2024'!L13+'NSW Apr 2024'!M13+'NSW Apr 2024'!N13+'NSW Apr 2024'!O13),0,IF(($C$5*F19/'NSW Apr 2024'!AR13-'NSW Apr 2024'!L13+'NSW Apr 2024'!M13+'NSW Apr 2024'!N13+'NSW Apr 2024'!O13)&lt;=('NSW Apr 2024'!L13+'NSW Apr 2024'!M13+'NSW Apr 2024'!N13+'NSW Apr 2024'!O13+'NSW Apr 2024'!P13),(($C$5*F19/'NSW Apr 2024'!AR13-('NSW Apr 2024'!L13+'NSW Apr 2024'!M13+'NSW Apr 2024'!N13+'NSW Apr 2024'!O13))*'NSW Apr 2024'!AG13/100)*'NSW Apr 2024'!AR13,('NSW Apr 2024'!P13*'NSW Apr 2024'!AG13/100)*'NSW Apr 2024'!AR13)),0)</f>
        <v>0</v>
      </c>
      <c r="R19" s="155">
        <f>IF(AND('NSW Apr 2024'!P13&gt;0,'NSW Apr 2024'!O13&gt;0),IF(($C$5*F19/'NSW Apr 2024'!AR13&lt;SUM('NSW Apr 2024'!L13:P13)),(0),($C$5*F19/'NSW Apr 2024'!AR13-SUM('NSW Apr 2024'!L13:P13))*'NSW Apr 2024'!AB13/100)* 'NSW Apr 2024'!AR13,IF(AND('NSW Apr 2024'!O13&gt;0,'NSW Apr 2024'!P13=""),IF(($C$5*F19/'NSW Apr 2024'!AR13&lt; SUM('NSW Apr 2024'!L13:O13)),(0),($C$5*F19/'NSW Apr 2024'!AR13-SUM('NSW Apr 2024'!L13:O13))*'NSW Apr 2024'!AG13/100)* 'NSW Apr 2024'!AR13,IF(AND('NSW Apr 2024'!N13&gt;0,'NSW Apr 2024'!O13=""),IF(($C$5*F19/'NSW Apr 2024'!AR13&lt; SUM('NSW Apr 2024'!L13:N13)),(0),($C$5*F19/'NSW Apr 2024'!AR13-SUM('NSW Apr 2024'!L13:N13))*'NSW Apr 2024'!AF13/100)* 'NSW Apr 2024'!AR13,IF(AND('NSW Apr 2024'!M13&gt;0,'NSW Apr 2024'!N13=""),IF(($C$5*F19/'NSW Apr 2024'!AR13&lt;'NSW Apr 2024'!M13+'NSW Apr 2024'!L13),(0),(($C$5*F19/'NSW Apr 2024'!AR13-('NSW Apr 2024'!M13+'NSW Apr 2024'!L13))*'NSW Apr 2024'!AE13/100))*'NSW Apr 2024'!AR13,IF(AND('NSW Apr 2024'!L13&gt;0,'NSW Apr 2024'!M13=""&gt;0),IF(($C$5*F19/'NSW Apr 2024'!AR13&lt;'NSW Apr 2024'!L13),(0),($C$5*F19/'NSW Apr 2024'!AR13-'NSW Apr 2024'!L13)*'NSW Apr 2024'!AD13/100)*'NSW Apr 2024'!AR13,0)))))</f>
        <v>0</v>
      </c>
      <c r="S19" s="273">
        <f>SUM(G19:R19)</f>
        <v>3676.7854545454543</v>
      </c>
      <c r="T19" s="268">
        <f t="shared" si="10"/>
        <v>4181.1490909090908</v>
      </c>
      <c r="U19" s="151">
        <f t="shared" si="11"/>
        <v>4599.2640000000001</v>
      </c>
      <c r="V19" s="154">
        <f>'NSW Apr 2024'!AT13</f>
        <v>0</v>
      </c>
      <c r="W19" s="154">
        <f>'NSW Apr 2024'!AU13</f>
        <v>0</v>
      </c>
      <c r="X19" s="154">
        <f>'NSW Apr 2024'!AV13</f>
        <v>0</v>
      </c>
      <c r="Y19" s="154">
        <f>'NSW Apr 2024'!AW13</f>
        <v>0</v>
      </c>
      <c r="Z19" s="268" t="str">
        <f t="shared" si="15"/>
        <v>No discount</v>
      </c>
      <c r="AA19" s="268" t="str">
        <f t="shared" si="16"/>
        <v>Inclusive</v>
      </c>
      <c r="AB19" s="268">
        <f t="shared" si="12"/>
        <v>4181.1490909090908</v>
      </c>
      <c r="AC19" s="268">
        <f t="shared" si="13"/>
        <v>4181.1490909090908</v>
      </c>
      <c r="AD19" s="151">
        <f t="shared" si="14"/>
        <v>4599.2640000000001</v>
      </c>
      <c r="AE19" s="407">
        <f t="shared" si="14"/>
        <v>4599.2640000000001</v>
      </c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/>
      <c r="AS19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</row>
    <row r="20" spans="1:146" s="261" customFormat="1" ht="23" customHeight="1" thickTop="1" thickBot="1">
      <c r="A20" s="398" t="str">
        <f>'NSW Apr 2024'!D14</f>
        <v>ActewAGL Shoalhaven</v>
      </c>
      <c r="B20" s="150" t="str">
        <f>'NSW Apr 2024'!F14</f>
        <v>ActewAGL</v>
      </c>
      <c r="C20" s="154" t="str">
        <f>'NSW Apr 2024'!G14</f>
        <v>Standard plan</v>
      </c>
      <c r="D20" s="155">
        <f>365*'NSW Apr 2024'!H14/100</f>
        <v>394.19999999999993</v>
      </c>
      <c r="E20" s="265">
        <f>IF('NSW Apr 2024'!AQ14=3,0.5,IF('NSW Apr 2024'!AQ14=2,0.33,0))</f>
        <v>0.5</v>
      </c>
      <c r="F20" s="265">
        <f t="shared" si="8"/>
        <v>0.5</v>
      </c>
      <c r="G20" s="155">
        <f>IF('NSW Apr 2024'!K14="",($C$5*E20/'NSW Apr 2024'!AQ14*'NSW Apr 2024'!W14/100)*'NSW Apr 2024'!AQ14,IF($C$5*E20/'NSW Apr 2024'!AQ14&gt;='NSW Apr 2024'!L14,('NSW Apr 2024'!L14*'NSW Apr 2024'!W14/100)*'NSW Apr 2024'!AQ14,($C$5*E20/'NSW Apr 2024'!AQ14*'NSW Apr 2024'!W14/100)*'NSW Apr 2024'!AQ14))</f>
        <v>1850.0000000000002</v>
      </c>
      <c r="H20" s="155">
        <f>IF(AND('NSW Apr 2024'!L14&gt;0,'NSW Apr 2024'!M14&gt;0),IF($C$5*E20/'NSW Apr 2024'!AQ14&lt;'NSW Apr 2024'!L14,0,IF(($C$5*E20/'NSW Apr 2024'!AQ14-'NSW Apr 2024'!L14)&lt;=('NSW Apr 2024'!M14+'NSW Apr 2024'!L14),((($C$5*E20/'NSW Apr 2024'!AQ14-'NSW Apr 2024'!L14)*'NSW Apr 2024'!X14/100))*'NSW Apr 2024'!AQ14,((('NSW Apr 2024'!M14)*'NSW Apr 2024'!X14/100)*'NSW Apr 2024'!AQ14))),0)</f>
        <v>0</v>
      </c>
      <c r="I20" s="155">
        <f>IF(AND('NSW Apr 2024'!M14&gt;0,'NSW Apr 2024'!N14&gt;0),IF($C$5*E20/'NSW Apr 2024'!AQ14&lt;('NSW Apr 2024'!L14+'NSW Apr 2024'!M14),0,IF(($C$5*E20/'NSW Apr 2024'!AQ14-'NSW Apr 2024'!L14+'NSW Apr 2024'!M14)&lt;=('NSW Apr 2024'!L14+'NSW Apr 2024'!M14+'NSW Apr 2024'!N14),((($C$5*E20/'NSW Apr 2024'!AQ14-('NSW Apr 2024'!L14+'NSW Apr 2024'!M14))*'NSW Apr 2024'!Y14/100))*'NSW Apr 2024'!AQ14,('NSW Apr 2024'!N14*'NSW Apr 2024'!Y14/100)* 'NSW Apr 2024'!AQ14)),0)</f>
        <v>0</v>
      </c>
      <c r="J20" s="155">
        <f>IF(AND('NSW Apr 2024'!N14&gt;0,'NSW Apr 2024'!O14&gt;0),IF($C$5*E20/'NSW Apr 2024'!AQ14&lt;('NSW Apr 2024'!L14+'NSW Apr 2024'!M14+'NSW Apr 2024'!N14),0,IF(($C$5*E20/'NSW Apr 2024'!AQ14-'NSW Apr 2024'!L14+'NSW Apr 2024'!M14+'NSW Apr 2024'!N14)&lt;=('NSW Apr 2024'!L14+'NSW Apr 2024'!M14+'NSW Apr 2024'!N14+'NSW Apr 2024'!O14),(($C$5*E20/'NSW Apr 2024'!AQ14-('NSW Apr 2024'!L14+'NSW Apr 2024'!M14+'NSW Apr 2024'!N14))*'NSW Apr 2024'!Z14/100)*'NSW Apr 2024'!AQ14,('NSW Apr 2024'!O14*'NSW Apr 2024'!Z14/100)*'NSW Apr 2024'!AQ14)),0)</f>
        <v>0</v>
      </c>
      <c r="K20" s="155">
        <f>IF(AND('NSW Apr 2024'!O14&gt;0,'NSW Apr 2024'!P14&gt;0),IF($C$5*E20/'NSW Apr 2024'!AQ14&lt;('NSW Apr 2024'!L14+'NSW Apr 2024'!M14+'NSW Apr 2024'!N14+'NSW Apr 2024'!O14),0,IF(($C$5*E20/'NSW Apr 2024'!AQ14-'NSW Apr 2024'!L14+'NSW Apr 2024'!M14+'NSW Apr 2024'!N14+'NSW Apr 2024'!O14)&lt;=('NSW Apr 2024'!L14+'NSW Apr 2024'!M14+'NSW Apr 2024'!N14+'NSW Apr 2024'!O14+'NSW Apr 2024'!P14),(($C$5*E20/'NSW Apr 2024'!AQ14-('NSW Apr 2024'!L14+'NSW Apr 2024'!M14+'NSW Apr 2024'!N14+'NSW Apr 2024'!O14))*'NSW Apr 2024'!AA14/100)*'NSW Apr 2024'!AQ14,('NSW Apr 2024'!P14*'NSW Apr 2024'!AA14/100)*'NSW Apr 2024'!AQ14)),0)</f>
        <v>0</v>
      </c>
      <c r="L20" s="155">
        <f>IF(AND('NSW Apr 2024'!P14&gt;0,'NSW Apr 2024'!O14&gt;0),IF(($C$5*E20/'NSW Apr 2024'!AQ14&lt;SUM('NSW Apr 2024'!L14:P14)),(0),($C$5*E20/'NSW Apr 2024'!AQ14-SUM('NSW Apr 2024'!L14:P14))*'NSW Apr 2024'!AB14/100)* 'NSW Apr 2024'!AQ14,IF(AND('NSW Apr 2024'!O14&gt;0,'NSW Apr 2024'!P14=""),IF(($C$5*E20/'NSW Apr 2024'!AQ14&lt; SUM('NSW Apr 2024'!L14:O14)),(0),($C$5*E20/'NSW Apr 2024'!AQ14-SUM('NSW Apr 2024'!L14:O14))*'NSW Apr 2024'!AA14/100)* 'NSW Apr 2024'!AQ14,IF(AND('NSW Apr 2024'!N14&gt;0,'NSW Apr 2024'!O14=""),IF(($C$5*E20/'NSW Apr 2024'!AQ14&lt; SUM('NSW Apr 2024'!L14:N14)),(0),($C$5*E20/'NSW Apr 2024'!AQ14-SUM('NSW Apr 2024'!L14:N14))*'NSW Apr 2024'!Z14/100)* 'NSW Apr 2024'!AQ14,IF(AND('NSW Apr 2024'!M14&gt;0,'NSW Apr 2024'!N14=""),IF(($C$5*E20/'NSW Apr 2024'!AQ14&lt;'NSW Apr 2024'!M14+'NSW Apr 2024'!L14),(0),(($C$5*E20/'NSW Apr 2024'!AQ14-('NSW Apr 2024'!M14+'NSW Apr 2024'!L14))*'NSW Apr 2024'!Y14/100))*'NSW Apr 2024'!AQ14,IF(AND('NSW Apr 2024'!L14&gt;0,'NSW Apr 2024'!M14=""&gt;0),IF(($C$5*E20/'NSW Apr 2024'!AQ14&lt;'NSW Apr 2024'!L14),(0),($C$5*E20/'NSW Apr 2024'!AQ14-'NSW Apr 2024'!L14)*'NSW Apr 2024'!X14/100)*'NSW Apr 2024'!AQ14,0)))))</f>
        <v>0</v>
      </c>
      <c r="M20" s="155">
        <f>IF('NSW Apr 2024'!K14="",($C$5*F20/'NSW Apr 2024'!AR14*'NSW Apr 2024'!AC14/100)*'NSW Apr 2024'!AR14,IF($C$5*F20/'NSW Apr 2024'!AR14&gt;='NSW Apr 2024'!L14,('NSW Apr 2024'!L14*'NSW Apr 2024'!AC14/100)*'NSW Apr 2024'!AR14,($C$5*F20/'NSW Apr 2024'!AR14*'NSW Apr 2024'!AC14/100)*'NSW Apr 2024'!AR14))</f>
        <v>1850.0000000000002</v>
      </c>
      <c r="N20" s="155">
        <f>IF(AND('NSW Apr 2024'!L14&gt;0,'NSW Apr 2024'!M14&gt;0),IF($C$5*F20/'NSW Apr 2024'!AR14&lt;'NSW Apr 2024'!L14,0,IF(($C$5*F20/'NSW Apr 2024'!AR14-'NSW Apr 2024'!L14)&lt;=('NSW Apr 2024'!M14+'NSW Apr 2024'!L14),((($C$5*F20/'NSW Apr 2024'!AR14-'NSW Apr 2024'!L14)*'NSW Apr 2024'!AD14/100))*'NSW Apr 2024'!AR14,((('NSW Apr 2024'!M14)*'NSW Apr 2024'!AD14/100)*'NSW Apr 2024'!AR14))),0)</f>
        <v>0</v>
      </c>
      <c r="O20" s="155">
        <f>IF(AND('NSW Apr 2024'!M14&gt;0,'NSW Apr 2024'!N14&gt;0),IF($C$5*F20/'NSW Apr 2024'!AR14&lt;('NSW Apr 2024'!L14+'NSW Apr 2024'!M14),0,IF(($C$5*F20/'NSW Apr 2024'!AR14-'NSW Apr 2024'!L14+'NSW Apr 2024'!M14)&lt;=('NSW Apr 2024'!L14+'NSW Apr 2024'!M14+'NSW Apr 2024'!N14),((($C$5*F20/'NSW Apr 2024'!AR14-('NSW Apr 2024'!L14+'NSW Apr 2024'!M14))*'NSW Apr 2024'!AE14/100))*'NSW Apr 2024'!AR14,('NSW Apr 2024'!N14*'NSW Apr 2024'!AE14/100)*'NSW Apr 2024'!AR14)),0)</f>
        <v>0</v>
      </c>
      <c r="P20" s="155">
        <f>IF(AND('NSW Apr 2024'!N14&gt;0,'NSW Apr 2024'!O14&gt;0),IF($C$5*F20/'NSW Apr 2024'!AR14&lt;('NSW Apr 2024'!L14+'NSW Apr 2024'!M14+'NSW Apr 2024'!N14),0,IF(($C$5*F20/'NSW Apr 2024'!AR14-'NSW Apr 2024'!L14+'NSW Apr 2024'!M14+'NSW Apr 2024'!N14)&lt;=('NSW Apr 2024'!L14+'NSW Apr 2024'!M14+'NSW Apr 2024'!N14+'NSW Apr 2024'!O14),(($C$5*F20/'NSW Apr 2024'!AR14-('NSW Apr 2024'!L14+'NSW Apr 2024'!M14+'NSW Apr 2024'!N14))*'NSW Apr 2024'!AF14/100)*'NSW Apr 2024'!AR14,('NSW Apr 2024'!O14*'NSW Apr 2024'!AF14/100)*'NSW Apr 2024'!AR14)),0)</f>
        <v>0</v>
      </c>
      <c r="Q20" s="155">
        <f>IF(AND('NSW Apr 2024'!P14&gt;0,'NSW Apr 2024'!P14&gt;0),IF($C$5*F20/'NSW Apr 2024'!AR14&lt;('NSW Apr 2024'!L14+'NSW Apr 2024'!M14+'NSW Apr 2024'!N14+'NSW Apr 2024'!O14),0,IF(($C$5*F20/'NSW Apr 2024'!AR14-'NSW Apr 2024'!L14+'NSW Apr 2024'!M14+'NSW Apr 2024'!N14+'NSW Apr 2024'!O14)&lt;=('NSW Apr 2024'!L14+'NSW Apr 2024'!M14+'NSW Apr 2024'!N14+'NSW Apr 2024'!O14+'NSW Apr 2024'!P14),(($C$5*F20/'NSW Apr 2024'!AR14-('NSW Apr 2024'!L14+'NSW Apr 2024'!M14+'NSW Apr 2024'!N14+'NSW Apr 2024'!O14))*'NSW Apr 2024'!AG14/100)*'NSW Apr 2024'!AR14,('NSW Apr 2024'!P14*'NSW Apr 2024'!AG14/100)*'NSW Apr 2024'!AR14)),0)</f>
        <v>0</v>
      </c>
      <c r="R20" s="155">
        <f>IF(AND('NSW Apr 2024'!P14&gt;0,'NSW Apr 2024'!O14&gt;0),IF(($C$5*F20/'NSW Apr 2024'!AR14&lt;SUM('NSW Apr 2024'!L14:P14)),(0),($C$5*F20/'NSW Apr 2024'!AR14-SUM('NSW Apr 2024'!L14:P14))*'NSW Apr 2024'!AB14/100)* 'NSW Apr 2024'!AR14,IF(AND('NSW Apr 2024'!O14&gt;0,'NSW Apr 2024'!P14=""),IF(($C$5*F20/'NSW Apr 2024'!AR14&lt; SUM('NSW Apr 2024'!L14:O14)),(0),($C$5*F20/'NSW Apr 2024'!AR14-SUM('NSW Apr 2024'!L14:O14))*'NSW Apr 2024'!AG14/100)* 'NSW Apr 2024'!AR14,IF(AND('NSW Apr 2024'!N14&gt;0,'NSW Apr 2024'!O14=""),IF(($C$5*F20/'NSW Apr 2024'!AR14&lt; SUM('NSW Apr 2024'!L14:N14)),(0),($C$5*F20/'NSW Apr 2024'!AR14-SUM('NSW Apr 2024'!L14:N14))*'NSW Apr 2024'!AF14/100)* 'NSW Apr 2024'!AR14,IF(AND('NSW Apr 2024'!M14&gt;0,'NSW Apr 2024'!N14=""),IF(($C$5*F20/'NSW Apr 2024'!AR14&lt;'NSW Apr 2024'!M14+'NSW Apr 2024'!L14),(0),(($C$5*F20/'NSW Apr 2024'!AR14-('NSW Apr 2024'!M14+'NSW Apr 2024'!L14))*'NSW Apr 2024'!AE14/100))*'NSW Apr 2024'!AR14,IF(AND('NSW Apr 2024'!L14&gt;0,'NSW Apr 2024'!M14=""&gt;0),IF(($C$5*F20/'NSW Apr 2024'!AR14&lt;'NSW Apr 2024'!L14),(0),($C$5*F20/'NSW Apr 2024'!AR14-'NSW Apr 2024'!L14)*'NSW Apr 2024'!AD14/100)*'NSW Apr 2024'!AR14,0)))))</f>
        <v>0</v>
      </c>
      <c r="S20" s="273">
        <f t="shared" si="9"/>
        <v>3700.0000000000005</v>
      </c>
      <c r="T20" s="268">
        <f t="shared" si="10"/>
        <v>4094.2000000000003</v>
      </c>
      <c r="U20" s="151">
        <f t="shared" si="11"/>
        <v>4503.6200000000008</v>
      </c>
      <c r="V20" s="154">
        <f>'NSW Apr 2024'!AT14</f>
        <v>0</v>
      </c>
      <c r="W20" s="154">
        <f>'NSW Apr 2024'!AU14</f>
        <v>0</v>
      </c>
      <c r="X20" s="154">
        <f>'NSW Apr 2024'!AV14</f>
        <v>0</v>
      </c>
      <c r="Y20" s="154">
        <f>'NSW Apr 2024'!AW14</f>
        <v>0</v>
      </c>
      <c r="Z20" s="268" t="str">
        <f t="shared" si="15"/>
        <v>No discount</v>
      </c>
      <c r="AA20" s="268" t="str">
        <f t="shared" si="16"/>
        <v>Exclusive</v>
      </c>
      <c r="AB20" s="268">
        <f t="shared" si="12"/>
        <v>4094.2000000000003</v>
      </c>
      <c r="AC20" s="268">
        <f t="shared" si="13"/>
        <v>4094.2000000000003</v>
      </c>
      <c r="AD20" s="151">
        <f t="shared" si="14"/>
        <v>4503.6200000000008</v>
      </c>
      <c r="AE20" s="407">
        <f t="shared" si="14"/>
        <v>4503.6200000000008</v>
      </c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/>
      <c r="AS20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</row>
    <row r="21" spans="1:146" s="261" customFormat="1" ht="23" customHeight="1" thickTop="1" thickBot="1">
      <c r="A21" s="391" t="str">
        <f>'NSW Apr 2024'!D15</f>
        <v>Capital Region</v>
      </c>
      <c r="B21" s="150" t="str">
        <f>'NSW Apr 2024'!F15</f>
        <v>ActewAGL</v>
      </c>
      <c r="C21" s="154" t="str">
        <f>'NSW Apr 2024'!G15</f>
        <v>Business plan</v>
      </c>
      <c r="D21" s="155">
        <f>365*'NSW Apr 2024'!H15/100</f>
        <v>288.35000000000002</v>
      </c>
      <c r="E21" s="265">
        <f>IF('NSW Apr 2024'!AQ15=3,0.5,IF('NSW Apr 2024'!AQ15=2,0.33,0))</f>
        <v>0.5</v>
      </c>
      <c r="F21" s="265">
        <f t="shared" si="8"/>
        <v>0.5</v>
      </c>
      <c r="G21" s="155">
        <f>IF('NSW Apr 2024'!K15="",($C$5*E21/'NSW Apr 2024'!AQ15*'NSW Apr 2024'!W15/100)*'NSW Apr 2024'!AQ15,IF($C$5*E21/'NSW Apr 2024'!AQ15&gt;='NSW Apr 2024'!L15,('NSW Apr 2024'!L15*'NSW Apr 2024'!W15/100)*'NSW Apr 2024'!AQ15,($C$5*E21/'NSW Apr 2024'!AQ15*'NSW Apr 2024'!W15/100)*'NSW Apr 2024'!AQ15))</f>
        <v>164.07599999999996</v>
      </c>
      <c r="H21" s="155">
        <f>IF(AND('NSW Apr 2024'!L15&gt;0,'NSW Apr 2024'!M15&gt;0),IF($C$5*E21/'NSW Apr 2024'!AQ15&lt;'NSW Apr 2024'!L15,0,IF(($C$5*E21/'NSW Apr 2024'!AQ15-'NSW Apr 2024'!L15)&lt;=('NSW Apr 2024'!M15+'NSW Apr 2024'!L15),((($C$5*E21/'NSW Apr 2024'!AQ15-'NSW Apr 2024'!L15)*'NSW Apr 2024'!X15/100))*'NSW Apr 2024'!AQ15,((('NSW Apr 2024'!M15)*'NSW Apr 2024'!X15/100)*'NSW Apr 2024'!AQ15))),0)</f>
        <v>110.07</v>
      </c>
      <c r="I21" s="155">
        <f>IF(AND('NSW Apr 2024'!M15&gt;0,'NSW Apr 2024'!N15&gt;0),IF($C$5*E21/'NSW Apr 2024'!AQ15&lt;('NSW Apr 2024'!L15+'NSW Apr 2024'!M15),0,IF(($C$5*E21/'NSW Apr 2024'!AQ15-'NSW Apr 2024'!L15+'NSW Apr 2024'!M15)&lt;=('NSW Apr 2024'!L15+'NSW Apr 2024'!M15+'NSW Apr 2024'!N15),((($C$5*E21/'NSW Apr 2024'!AQ15-('NSW Apr 2024'!L15+'NSW Apr 2024'!M15))*'NSW Apr 2024'!Y15/100))*'NSW Apr 2024'!AQ15,('NSW Apr 2024'!N15*'NSW Apr 2024'!Y15/100)* 'NSW Apr 2024'!AQ15)),0)</f>
        <v>247.749</v>
      </c>
      <c r="J21" s="155">
        <f>IF(AND('NSW Apr 2024'!N15&gt;0,'NSW Apr 2024'!O15&gt;0),IF($C$5*E21/'NSW Apr 2024'!AQ15&lt;('NSW Apr 2024'!L15+'NSW Apr 2024'!M15+'NSW Apr 2024'!N15),0,IF(($C$5*E21/'NSW Apr 2024'!AQ15-'NSW Apr 2024'!L15+'NSW Apr 2024'!M15+'NSW Apr 2024'!N15)&lt;=('NSW Apr 2024'!L15+'NSW Apr 2024'!M15+'NSW Apr 2024'!N15+'NSW Apr 2024'!O15),(($C$5*E21/'NSW Apr 2024'!AQ15-('NSW Apr 2024'!L15+'NSW Apr 2024'!M15+'NSW Apr 2024'!N15))*'NSW Apr 2024'!Z15/100)*'NSW Apr 2024'!AQ15,('NSW Apr 2024'!O15*'NSW Apr 2024'!Z15/100)*'NSW Apr 2024'!AQ15)),0)</f>
        <v>935.10227272727286</v>
      </c>
      <c r="K21" s="155">
        <f>IF(AND('NSW Apr 2024'!O15&gt;0,'NSW Apr 2024'!P15&gt;0),IF($C$5*E21/'NSW Apr 2024'!AQ15&lt;('NSW Apr 2024'!L15+'NSW Apr 2024'!M15+'NSW Apr 2024'!N15+'NSW Apr 2024'!O15),0,IF(($C$5*E21/'NSW Apr 2024'!AQ15-'NSW Apr 2024'!L15+'NSW Apr 2024'!M15+'NSW Apr 2024'!N15+'NSW Apr 2024'!O15)&lt;=('NSW Apr 2024'!L15+'NSW Apr 2024'!M15+'NSW Apr 2024'!N15+'NSW Apr 2024'!O15+'NSW Apr 2024'!P15),(($C$5*E21/'NSW Apr 2024'!AQ15-('NSW Apr 2024'!L15+'NSW Apr 2024'!M15+'NSW Apr 2024'!N15+'NSW Apr 2024'!O15))*'NSW Apr 2024'!AA15/100)*'NSW Apr 2024'!AQ15,('NSW Apr 2024'!P15*'NSW Apr 2024'!AA15/100)*'NSW Apr 2024'!AQ15)),0)</f>
        <v>0</v>
      </c>
      <c r="L21" s="155">
        <f>IF(AND('NSW Apr 2024'!P15&gt;0,'NSW Apr 2024'!O15&gt;0),IF(($C$5*E21/'NSW Apr 2024'!AQ15&lt;SUM('NSW Apr 2024'!L15:P15)),(0),($C$5*E21/'NSW Apr 2024'!AQ15-SUM('NSW Apr 2024'!L15:P15))*'NSW Apr 2024'!AB15/100)* 'NSW Apr 2024'!AQ15,IF(AND('NSW Apr 2024'!O15&gt;0,'NSW Apr 2024'!P15=""),IF(($C$5*E21/'NSW Apr 2024'!AQ15&lt; SUM('NSW Apr 2024'!L15:O15)),(0),($C$5*E21/'NSW Apr 2024'!AQ15-SUM('NSW Apr 2024'!L15:O15))*'NSW Apr 2024'!AA15/100)* 'NSW Apr 2024'!AQ15,IF(AND('NSW Apr 2024'!N15&gt;0,'NSW Apr 2024'!O15=""),IF(($C$5*E21/'NSW Apr 2024'!AQ15&lt; SUM('NSW Apr 2024'!L15:N15)),(0),($C$5*E21/'NSW Apr 2024'!AQ15-SUM('NSW Apr 2024'!L15:N15))*'NSW Apr 2024'!Z15/100)* 'NSW Apr 2024'!AQ15,IF(AND('NSW Apr 2024'!M15&gt;0,'NSW Apr 2024'!N15=""),IF(($C$5*E21/'NSW Apr 2024'!AQ15&lt;'NSW Apr 2024'!M15+'NSW Apr 2024'!L15),(0),(($C$5*E21/'NSW Apr 2024'!AQ15-('NSW Apr 2024'!M15+'NSW Apr 2024'!L15))*'NSW Apr 2024'!Y15/100))*'NSW Apr 2024'!AQ15,IF(AND('NSW Apr 2024'!L15&gt;0,'NSW Apr 2024'!M15=""&gt;0),IF(($C$5*E21/'NSW Apr 2024'!AQ15&lt;'NSW Apr 2024'!L15),(0),($C$5*E21/'NSW Apr 2024'!AQ15-'NSW Apr 2024'!L15)*'NSW Apr 2024'!X15/100)*'NSW Apr 2024'!AQ15,0)))))</f>
        <v>0</v>
      </c>
      <c r="M21" s="155">
        <f>IF('NSW Apr 2024'!K15="",($C$5*F21/'NSW Apr 2024'!AR15*'NSW Apr 2024'!AC15/100)*'NSW Apr 2024'!AR15,IF($C$5*F21/'NSW Apr 2024'!AR15&gt;='NSW Apr 2024'!L15,('NSW Apr 2024'!L15*'NSW Apr 2024'!AC15/100)*'NSW Apr 2024'!AR15,($C$5*F21/'NSW Apr 2024'!AR15*'NSW Apr 2024'!AC15/100)*'NSW Apr 2024'!AR15))</f>
        <v>164.07599999999996</v>
      </c>
      <c r="N21" s="155">
        <f>IF(AND('NSW Apr 2024'!L15&gt;0,'NSW Apr 2024'!M15&gt;0),IF($C$5*F21/'NSW Apr 2024'!AR15&lt;'NSW Apr 2024'!L15,0,IF(($C$5*F21/'NSW Apr 2024'!AR15-'NSW Apr 2024'!L15)&lt;=('NSW Apr 2024'!M15+'NSW Apr 2024'!L15),((($C$5*F21/'NSW Apr 2024'!AR15-'NSW Apr 2024'!L15)*'NSW Apr 2024'!AD15/100))*'NSW Apr 2024'!AR15,((('NSW Apr 2024'!M15)*'NSW Apr 2024'!AD15/100)*'NSW Apr 2024'!AR15))),0)</f>
        <v>110.07</v>
      </c>
      <c r="O21" s="155">
        <f>IF(AND('NSW Apr 2024'!M15&gt;0,'NSW Apr 2024'!N15&gt;0),IF($C$5*F21/'NSW Apr 2024'!AR15&lt;('NSW Apr 2024'!L15+'NSW Apr 2024'!M15),0,IF(($C$5*F21/'NSW Apr 2024'!AR15-'NSW Apr 2024'!L15+'NSW Apr 2024'!M15)&lt;=('NSW Apr 2024'!L15+'NSW Apr 2024'!M15+'NSW Apr 2024'!N15),((($C$5*F21/'NSW Apr 2024'!AR15-('NSW Apr 2024'!L15+'NSW Apr 2024'!M15))*'NSW Apr 2024'!AE15/100))*'NSW Apr 2024'!AR15,('NSW Apr 2024'!N15*'NSW Apr 2024'!AE15/100)*'NSW Apr 2024'!AR15)),0)</f>
        <v>247.749</v>
      </c>
      <c r="P21" s="155">
        <f>IF(AND('NSW Apr 2024'!N15&gt;0,'NSW Apr 2024'!O15&gt;0),IF($C$5*F21/'NSW Apr 2024'!AR15&lt;('NSW Apr 2024'!L15+'NSW Apr 2024'!M15+'NSW Apr 2024'!N15),0,IF(($C$5*F21/'NSW Apr 2024'!AR15-'NSW Apr 2024'!L15+'NSW Apr 2024'!M15+'NSW Apr 2024'!N15)&lt;=('NSW Apr 2024'!L15+'NSW Apr 2024'!M15+'NSW Apr 2024'!N15+'NSW Apr 2024'!O15),(($C$5*F21/'NSW Apr 2024'!AR15-('NSW Apr 2024'!L15+'NSW Apr 2024'!M15+'NSW Apr 2024'!N15))*'NSW Apr 2024'!AF15/100)*'NSW Apr 2024'!AR15,('NSW Apr 2024'!O15*'NSW Apr 2024'!AF15/100)*'NSW Apr 2024'!AR15)),0)</f>
        <v>935.10227272727286</v>
      </c>
      <c r="Q21" s="155">
        <f>IF(AND('NSW Apr 2024'!P15&gt;0,'NSW Apr 2024'!P15&gt;0),IF($C$5*F21/'NSW Apr 2024'!AR15&lt;('NSW Apr 2024'!L15+'NSW Apr 2024'!M15+'NSW Apr 2024'!N15+'NSW Apr 2024'!O15),0,IF(($C$5*F21/'NSW Apr 2024'!AR15-'NSW Apr 2024'!L15+'NSW Apr 2024'!M15+'NSW Apr 2024'!N15+'NSW Apr 2024'!O15)&lt;=('NSW Apr 2024'!L15+'NSW Apr 2024'!M15+'NSW Apr 2024'!N15+'NSW Apr 2024'!O15+'NSW Apr 2024'!P15),(($C$5*F21/'NSW Apr 2024'!AR15-('NSW Apr 2024'!L15+'NSW Apr 2024'!M15+'NSW Apr 2024'!N15+'NSW Apr 2024'!O15))*'NSW Apr 2024'!AG15/100)*'NSW Apr 2024'!AR15,('NSW Apr 2024'!P15*'NSW Apr 2024'!AG15/100)*'NSW Apr 2024'!AR15)),0)</f>
        <v>0</v>
      </c>
      <c r="R21" s="155">
        <f>IF(AND('NSW Apr 2024'!P15&gt;0,'NSW Apr 2024'!O15&gt;0),IF(($C$5*F21/'NSW Apr 2024'!AR15&lt;SUM('NSW Apr 2024'!L15:P15)),(0),($C$5*F21/'NSW Apr 2024'!AR15-SUM('NSW Apr 2024'!L15:P15))*'NSW Apr 2024'!AB15/100)* 'NSW Apr 2024'!AR15,IF(AND('NSW Apr 2024'!O15&gt;0,'NSW Apr 2024'!P15=""),IF(($C$5*F21/'NSW Apr 2024'!AR15&lt; SUM('NSW Apr 2024'!L15:O15)),(0),($C$5*F21/'NSW Apr 2024'!AR15-SUM('NSW Apr 2024'!L15:O15))*'NSW Apr 2024'!AG15/100)* 'NSW Apr 2024'!AR15,IF(AND('NSW Apr 2024'!N15&gt;0,'NSW Apr 2024'!O15=""),IF(($C$5*F21/'NSW Apr 2024'!AR15&lt; SUM('NSW Apr 2024'!L15:N15)),(0),($C$5*F21/'NSW Apr 2024'!AR15-SUM('NSW Apr 2024'!L15:N15))*'NSW Apr 2024'!AF15/100)* 'NSW Apr 2024'!AR15,IF(AND('NSW Apr 2024'!M15&gt;0,'NSW Apr 2024'!N15=""),IF(($C$5*F21/'NSW Apr 2024'!AR15&lt;'NSW Apr 2024'!M15+'NSW Apr 2024'!L15),(0),(($C$5*F21/'NSW Apr 2024'!AR15-('NSW Apr 2024'!M15+'NSW Apr 2024'!L15))*'NSW Apr 2024'!AE15/100))*'NSW Apr 2024'!AR15,IF(AND('NSW Apr 2024'!L15&gt;0,'NSW Apr 2024'!M15=""&gt;0),IF(($C$5*F21/'NSW Apr 2024'!AR15&lt;'NSW Apr 2024'!L15),(0),($C$5*F21/'NSW Apr 2024'!AR15-'NSW Apr 2024'!L15)*'NSW Apr 2024'!AD15/100)*'NSW Apr 2024'!AR15,0)))))</f>
        <v>0</v>
      </c>
      <c r="S21" s="273">
        <f t="shared" si="9"/>
        <v>2913.9945454545459</v>
      </c>
      <c r="T21" s="268">
        <f t="shared" si="10"/>
        <v>3202.3445454545458</v>
      </c>
      <c r="U21" s="151">
        <f t="shared" si="11"/>
        <v>3522.5790000000006</v>
      </c>
      <c r="V21" s="154">
        <f>'NSW Apr 2024'!AT15</f>
        <v>0</v>
      </c>
      <c r="W21" s="154">
        <f>'NSW Apr 2024'!AU15</f>
        <v>10</v>
      </c>
      <c r="X21" s="154">
        <f>'NSW Apr 2024'!AV15</f>
        <v>0</v>
      </c>
      <c r="Y21" s="154">
        <f>'NSW Apr 2024'!AW15</f>
        <v>0</v>
      </c>
      <c r="Z21" s="268" t="str">
        <f t="shared" si="15"/>
        <v>Guaranteed off usage</v>
      </c>
      <c r="AA21" s="268" t="str">
        <f t="shared" si="16"/>
        <v>Exclusive</v>
      </c>
      <c r="AB21" s="268">
        <f t="shared" si="12"/>
        <v>2910.945090909091</v>
      </c>
      <c r="AC21" s="268">
        <f t="shared" si="13"/>
        <v>2910.945090909091</v>
      </c>
      <c r="AD21" s="151">
        <f t="shared" si="14"/>
        <v>3202.0396000000005</v>
      </c>
      <c r="AE21" s="407">
        <f t="shared" si="14"/>
        <v>3202.0396000000005</v>
      </c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/>
      <c r="AS21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</row>
    <row r="22" spans="1:146" s="261" customFormat="1" ht="23" customHeight="1" thickTop="1">
      <c r="A22" s="424" t="str">
        <f>'NSW Apr 2024'!D16</f>
        <v>Tamworth</v>
      </c>
      <c r="B22" s="130" t="str">
        <f>'NSW Apr 2024'!F16</f>
        <v>Origin Energy</v>
      </c>
      <c r="C22" s="83" t="str">
        <f>'NSW Apr 2024'!G16</f>
        <v>Business Go Variable</v>
      </c>
      <c r="D22" s="136">
        <f>365*'NSW Apr 2024'!H16/100</f>
        <v>311.74318181818182</v>
      </c>
      <c r="E22" s="264">
        <f>IF('NSW Apr 2024'!AQ16=3,0.5,IF('NSW Apr 2024'!AQ16=2,0.33,0))</f>
        <v>0.5</v>
      </c>
      <c r="F22" s="264">
        <f t="shared" si="8"/>
        <v>0.5</v>
      </c>
      <c r="G22" s="136">
        <f>IF('NSW Apr 2024'!K16="",($C$5*E22/'NSW Apr 2024'!AQ16*'NSW Apr 2024'!W16/100)*'NSW Apr 2024'!AQ16,IF($C$5*E22/'NSW Apr 2024'!AQ16&gt;='NSW Apr 2024'!L16,('NSW Apr 2024'!L16*'NSW Apr 2024'!W16/100)*'NSW Apr 2024'!AQ16,($C$5*E22/'NSW Apr 2024'!AQ16*'NSW Apr 2024'!W16/100)*'NSW Apr 2024'!AQ16))</f>
        <v>1899.9999999999998</v>
      </c>
      <c r="H22" s="136">
        <f>IF(AND('NSW Apr 2024'!L16&gt;0,'NSW Apr 2024'!M16&gt;0),IF($C$5*E22/'NSW Apr 2024'!AQ16&lt;'NSW Apr 2024'!L16,0,IF(($C$5*E22/'NSW Apr 2024'!AQ16-'NSW Apr 2024'!L16)&lt;=('NSW Apr 2024'!M16+'NSW Apr 2024'!L16),((($C$5*E22/'NSW Apr 2024'!AQ16-'NSW Apr 2024'!L16)*'NSW Apr 2024'!X16/100))*'NSW Apr 2024'!AQ16,((('NSW Apr 2024'!M16)*'NSW Apr 2024'!X16/100)*'NSW Apr 2024'!AQ16))),0)</f>
        <v>0</v>
      </c>
      <c r="I22" s="136">
        <f>IF(AND('NSW Apr 2024'!M16&gt;0,'NSW Apr 2024'!N16&gt;0),IF($C$5*E22/'NSW Apr 2024'!AQ16&lt;('NSW Apr 2024'!L16+'NSW Apr 2024'!M16),0,IF(($C$5*E22/'NSW Apr 2024'!AQ16-'NSW Apr 2024'!L16+'NSW Apr 2024'!M16)&lt;=('NSW Apr 2024'!L16+'NSW Apr 2024'!M16+'NSW Apr 2024'!N16),((($C$5*E22/'NSW Apr 2024'!AQ16-('NSW Apr 2024'!L16+'NSW Apr 2024'!M16))*'NSW Apr 2024'!Y16/100))*'NSW Apr 2024'!AQ16,('NSW Apr 2024'!N16*'NSW Apr 2024'!Y16/100)* 'NSW Apr 2024'!AQ16)),0)</f>
        <v>0</v>
      </c>
      <c r="J22" s="136">
        <f>IF(AND('NSW Apr 2024'!N16&gt;0,'NSW Apr 2024'!O16&gt;0),IF($C$5*E22/'NSW Apr 2024'!AQ16&lt;('NSW Apr 2024'!L16+'NSW Apr 2024'!M16+'NSW Apr 2024'!N16),0,IF(($C$5*E22/'NSW Apr 2024'!AQ16-'NSW Apr 2024'!L16+'NSW Apr 2024'!M16+'NSW Apr 2024'!N16)&lt;=('NSW Apr 2024'!L16+'NSW Apr 2024'!M16+'NSW Apr 2024'!N16+'NSW Apr 2024'!O16),(($C$5*E22/'NSW Apr 2024'!AQ16-('NSW Apr 2024'!L16+'NSW Apr 2024'!M16+'NSW Apr 2024'!N16))*'NSW Apr 2024'!Z16/100)*'NSW Apr 2024'!AQ16,('NSW Apr 2024'!O16*'NSW Apr 2024'!Z16/100)*'NSW Apr 2024'!AQ16)),0)</f>
        <v>0</v>
      </c>
      <c r="K22" s="136">
        <f>IF(AND('NSW Apr 2024'!O16&gt;0,'NSW Apr 2024'!P16&gt;0),IF($C$5*E22/'NSW Apr 2024'!AQ16&lt;('NSW Apr 2024'!L16+'NSW Apr 2024'!M16+'NSW Apr 2024'!N16+'NSW Apr 2024'!O16),0,IF(($C$5*E22/'NSW Apr 2024'!AQ16-'NSW Apr 2024'!L16+'NSW Apr 2024'!M16+'NSW Apr 2024'!N16+'NSW Apr 2024'!O16)&lt;=('NSW Apr 2024'!L16+'NSW Apr 2024'!M16+'NSW Apr 2024'!N16+'NSW Apr 2024'!O16+'NSW Apr 2024'!P16),(($C$5*E22/'NSW Apr 2024'!AQ16-('NSW Apr 2024'!L16+'NSW Apr 2024'!M16+'NSW Apr 2024'!N16+'NSW Apr 2024'!O16))*'NSW Apr 2024'!AA16/100)*'NSW Apr 2024'!AQ16,('NSW Apr 2024'!P16*'NSW Apr 2024'!AA16/100)*'NSW Apr 2024'!AQ16)),0)</f>
        <v>0</v>
      </c>
      <c r="L22" s="136">
        <f>IF(AND('NSW Apr 2024'!P16&gt;0,'NSW Apr 2024'!O16&gt;0),IF(($C$5*E22/'NSW Apr 2024'!AQ16&lt;SUM('NSW Apr 2024'!L16:P16)),(0),($C$5*E22/'NSW Apr 2024'!AQ16-SUM('NSW Apr 2024'!L16:P16))*'NSW Apr 2024'!AB16/100)* 'NSW Apr 2024'!AQ16,IF(AND('NSW Apr 2024'!O16&gt;0,'NSW Apr 2024'!P16=""),IF(($C$5*E22/'NSW Apr 2024'!AQ16&lt; SUM('NSW Apr 2024'!L16:O16)),(0),($C$5*E22/'NSW Apr 2024'!AQ16-SUM('NSW Apr 2024'!L16:O16))*'NSW Apr 2024'!AA16/100)* 'NSW Apr 2024'!AQ16,IF(AND('NSW Apr 2024'!N16&gt;0,'NSW Apr 2024'!O16=""),IF(($C$5*E22/'NSW Apr 2024'!AQ16&lt; SUM('NSW Apr 2024'!L16:N16)),(0),($C$5*E22/'NSW Apr 2024'!AQ16-SUM('NSW Apr 2024'!L16:N16))*'NSW Apr 2024'!Z16/100)* 'NSW Apr 2024'!AQ16,IF(AND('NSW Apr 2024'!M16&gt;0,'NSW Apr 2024'!N16=""),IF(($C$5*E22/'NSW Apr 2024'!AQ16&lt;'NSW Apr 2024'!M16+'NSW Apr 2024'!L16),(0),(($C$5*E22/'NSW Apr 2024'!AQ16-('NSW Apr 2024'!M16+'NSW Apr 2024'!L16))*'NSW Apr 2024'!Y16/100))*'NSW Apr 2024'!AQ16,IF(AND('NSW Apr 2024'!L16&gt;0,'NSW Apr 2024'!M16=""&gt;0),IF(($C$5*E22/'NSW Apr 2024'!AQ16&lt;'NSW Apr 2024'!L16),(0),($C$5*E22/'NSW Apr 2024'!AQ16-'NSW Apr 2024'!L16)*'NSW Apr 2024'!X16/100)*'NSW Apr 2024'!AQ16,0)))))</f>
        <v>0</v>
      </c>
      <c r="M22" s="136">
        <f>IF('NSW Apr 2024'!K16="",($C$5*F22/'NSW Apr 2024'!AR16*'NSW Apr 2024'!AC16/100)*'NSW Apr 2024'!AR16,IF($C$5*F22/'NSW Apr 2024'!AR16&gt;='NSW Apr 2024'!L16,('NSW Apr 2024'!L16*'NSW Apr 2024'!AC16/100)*'NSW Apr 2024'!AR16,($C$5*F22/'NSW Apr 2024'!AR16*'NSW Apr 2024'!AC16/100)*'NSW Apr 2024'!AR16))</f>
        <v>1899.9999999999998</v>
      </c>
      <c r="N22" s="136">
        <f>IF(AND('NSW Apr 2024'!L16&gt;0,'NSW Apr 2024'!M16&gt;0),IF($C$5*F22/'NSW Apr 2024'!AR16&lt;'NSW Apr 2024'!L16,0,IF(($C$5*F22/'NSW Apr 2024'!AR16-'NSW Apr 2024'!L16)&lt;=('NSW Apr 2024'!M16+'NSW Apr 2024'!L16),((($C$5*F22/'NSW Apr 2024'!AR16-'NSW Apr 2024'!L16)*'NSW Apr 2024'!AD16/100))*'NSW Apr 2024'!AR16,((('NSW Apr 2024'!M16)*'NSW Apr 2024'!AD16/100)*'NSW Apr 2024'!AR16))),0)</f>
        <v>0</v>
      </c>
      <c r="O22" s="136">
        <f>IF(AND('NSW Apr 2024'!M16&gt;0,'NSW Apr 2024'!N16&gt;0),IF($C$5*F22/'NSW Apr 2024'!AR16&lt;('NSW Apr 2024'!L16+'NSW Apr 2024'!M16),0,IF(($C$5*F22/'NSW Apr 2024'!AR16-'NSW Apr 2024'!L16+'NSW Apr 2024'!M16)&lt;=('NSW Apr 2024'!L16+'NSW Apr 2024'!M16+'NSW Apr 2024'!N16),((($C$5*F22/'NSW Apr 2024'!AR16-('NSW Apr 2024'!L16+'NSW Apr 2024'!M16))*'NSW Apr 2024'!AE16/100))*'NSW Apr 2024'!AR16,('NSW Apr 2024'!N16*'NSW Apr 2024'!AE16/100)*'NSW Apr 2024'!AR16)),0)</f>
        <v>0</v>
      </c>
      <c r="P22" s="136">
        <f>IF(AND('NSW Apr 2024'!N16&gt;0,'NSW Apr 2024'!O16&gt;0),IF($C$5*F22/'NSW Apr 2024'!AR16&lt;('NSW Apr 2024'!L16+'NSW Apr 2024'!M16+'NSW Apr 2024'!N16),0,IF(($C$5*F22/'NSW Apr 2024'!AR16-'NSW Apr 2024'!L16+'NSW Apr 2024'!M16+'NSW Apr 2024'!N16)&lt;=('NSW Apr 2024'!L16+'NSW Apr 2024'!M16+'NSW Apr 2024'!N16+'NSW Apr 2024'!O16),(($C$5*F22/'NSW Apr 2024'!AR16-('NSW Apr 2024'!L16+'NSW Apr 2024'!M16+'NSW Apr 2024'!N16))*'NSW Apr 2024'!AF16/100)*'NSW Apr 2024'!AR16,('NSW Apr 2024'!O16*'NSW Apr 2024'!AF16/100)*'NSW Apr 2024'!AR16)),0)</f>
        <v>0</v>
      </c>
      <c r="Q22" s="136">
        <f>IF(AND('NSW Apr 2024'!P16&gt;0,'NSW Apr 2024'!P16&gt;0),IF($C$5*F22/'NSW Apr 2024'!AR16&lt;('NSW Apr 2024'!L16+'NSW Apr 2024'!M16+'NSW Apr 2024'!N16+'NSW Apr 2024'!O16),0,IF(($C$5*F22/'NSW Apr 2024'!AR16-'NSW Apr 2024'!L16+'NSW Apr 2024'!M16+'NSW Apr 2024'!N16+'NSW Apr 2024'!O16)&lt;=('NSW Apr 2024'!L16+'NSW Apr 2024'!M16+'NSW Apr 2024'!N16+'NSW Apr 2024'!O16+'NSW Apr 2024'!P16),(($C$5*F22/'NSW Apr 2024'!AR16-('NSW Apr 2024'!L16+'NSW Apr 2024'!M16+'NSW Apr 2024'!N16+'NSW Apr 2024'!O16))*'NSW Apr 2024'!AG16/100)*'NSW Apr 2024'!AR16,('NSW Apr 2024'!P16*'NSW Apr 2024'!AG16/100)*'NSW Apr 2024'!AR16)),0)</f>
        <v>0</v>
      </c>
      <c r="R22" s="136">
        <f>IF(AND('NSW Apr 2024'!P16&gt;0,'NSW Apr 2024'!O16&gt;0),IF(($C$5*F22/'NSW Apr 2024'!AR16&lt;SUM('NSW Apr 2024'!L16:P16)),(0),($C$5*F22/'NSW Apr 2024'!AR16-SUM('NSW Apr 2024'!L16:P16))*'NSW Apr 2024'!AB16/100)* 'NSW Apr 2024'!AR16,IF(AND('NSW Apr 2024'!O16&gt;0,'NSW Apr 2024'!P16=""),IF(($C$5*F22/'NSW Apr 2024'!AR16&lt; SUM('NSW Apr 2024'!L16:O16)),(0),($C$5*F22/'NSW Apr 2024'!AR16-SUM('NSW Apr 2024'!L16:O16))*'NSW Apr 2024'!AG16/100)* 'NSW Apr 2024'!AR16,IF(AND('NSW Apr 2024'!N16&gt;0,'NSW Apr 2024'!O16=""),IF(($C$5*F22/'NSW Apr 2024'!AR16&lt; SUM('NSW Apr 2024'!L16:N16)),(0),($C$5*F22/'NSW Apr 2024'!AR16-SUM('NSW Apr 2024'!L16:N16))*'NSW Apr 2024'!AF16/100)* 'NSW Apr 2024'!AR16,IF(AND('NSW Apr 2024'!M16&gt;0,'NSW Apr 2024'!N16=""),IF(($C$5*F22/'NSW Apr 2024'!AR16&lt;'NSW Apr 2024'!M16+'NSW Apr 2024'!L16),(0),(($C$5*F22/'NSW Apr 2024'!AR16-('NSW Apr 2024'!M16+'NSW Apr 2024'!L16))*'NSW Apr 2024'!AE16/100))*'NSW Apr 2024'!AR16,IF(AND('NSW Apr 2024'!L16&gt;0,'NSW Apr 2024'!M16=""&gt;0),IF(($C$5*F22/'NSW Apr 2024'!AR16&lt;'NSW Apr 2024'!L16),(0),($C$5*F22/'NSW Apr 2024'!AR16-'NSW Apr 2024'!L16)*'NSW Apr 2024'!AD16/100)*'NSW Apr 2024'!AR16,0)))))</f>
        <v>0</v>
      </c>
      <c r="S22" s="234">
        <f t="shared" si="9"/>
        <v>3799.9999999999995</v>
      </c>
      <c r="T22" s="243">
        <f t="shared" si="10"/>
        <v>4111.7431818181813</v>
      </c>
      <c r="U22" s="132">
        <f t="shared" si="11"/>
        <v>4522.9174999999996</v>
      </c>
      <c r="V22" s="83">
        <f>'NSW Apr 2024'!AT16</f>
        <v>0</v>
      </c>
      <c r="W22" s="83">
        <f>'NSW Apr 2024'!AU16</f>
        <v>0</v>
      </c>
      <c r="X22" s="83">
        <f>'NSW Apr 2024'!AV16</f>
        <v>0</v>
      </c>
      <c r="Y22" s="83">
        <f>'NSW Apr 2024'!AW16</f>
        <v>0</v>
      </c>
      <c r="Z22" s="243" t="str">
        <f t="shared" si="15"/>
        <v>No discount</v>
      </c>
      <c r="AA22" s="243" t="str">
        <f t="shared" si="16"/>
        <v>Inclusive</v>
      </c>
      <c r="AB22" s="243">
        <f t="shared" si="12"/>
        <v>4111.7431818181813</v>
      </c>
      <c r="AC22" s="243">
        <f t="shared" si="13"/>
        <v>4111.7431818181813</v>
      </c>
      <c r="AD22" s="132">
        <f t="shared" si="14"/>
        <v>4522.9174999999996</v>
      </c>
      <c r="AE22" s="406">
        <f t="shared" si="14"/>
        <v>4522.9174999999996</v>
      </c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/>
      <c r="AS2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</row>
    <row r="23" spans="1:146" s="261" customFormat="1" ht="23" customHeight="1">
      <c r="A23" s="424"/>
      <c r="B23" s="130" t="str">
        <f>'NSW Apr 2024'!F17</f>
        <v>Red Energy</v>
      </c>
      <c r="C23" s="83" t="str">
        <f>'NSW Apr 2024'!G17</f>
        <v xml:space="preserve">Business Saver </v>
      </c>
      <c r="D23" s="136">
        <f>365*'NSW Apr 2024'!H17/100</f>
        <v>277.00181818181818</v>
      </c>
      <c r="E23" s="264">
        <f>IF('NSW Apr 2024'!AQ17=3,0.5,IF('NSW Apr 2024'!AQ17=2,0.33,0))</f>
        <v>0.5</v>
      </c>
      <c r="F23" s="264">
        <f t="shared" si="8"/>
        <v>0.5</v>
      </c>
      <c r="G23" s="136">
        <f>IF('NSW Apr 2024'!K17="",($C$5*E23/'NSW Apr 2024'!AQ17*'NSW Apr 2024'!W17/100)*'NSW Apr 2024'!AQ17,IF($C$5*E23/'NSW Apr 2024'!AQ17&gt;='NSW Apr 2024'!L17,('NSW Apr 2024'!L17*'NSW Apr 2024'!W17/100)*'NSW Apr 2024'!AQ17,($C$5*E23/'NSW Apr 2024'!AQ17*'NSW Apr 2024'!W17/100)*'NSW Apr 2024'!AQ17))</f>
        <v>1840.909090909091</v>
      </c>
      <c r="H23" s="136">
        <f>IF(AND('NSW Apr 2024'!L17&gt;0,'NSW Apr 2024'!M17&gt;0),IF($C$5*E23/'NSW Apr 2024'!AQ17&lt;'NSW Apr 2024'!L17,0,IF(($C$5*E23/'NSW Apr 2024'!AQ17-'NSW Apr 2024'!L17)&lt;=('NSW Apr 2024'!M17+'NSW Apr 2024'!L17),((($C$5*E23/'NSW Apr 2024'!AQ17-'NSW Apr 2024'!L17)*'NSW Apr 2024'!X17/100))*'NSW Apr 2024'!AQ17,((('NSW Apr 2024'!M17)*'NSW Apr 2024'!X17/100)*'NSW Apr 2024'!AQ17))),0)</f>
        <v>0</v>
      </c>
      <c r="I23" s="136">
        <f>IF(AND('NSW Apr 2024'!M17&gt;0,'NSW Apr 2024'!N17&gt;0),IF($C$5*E23/'NSW Apr 2024'!AQ17&lt;('NSW Apr 2024'!L17+'NSW Apr 2024'!M17),0,IF(($C$5*E23/'NSW Apr 2024'!AQ17-'NSW Apr 2024'!L17+'NSW Apr 2024'!M17)&lt;=('NSW Apr 2024'!L17+'NSW Apr 2024'!M17+'NSW Apr 2024'!N17),((($C$5*E23/'NSW Apr 2024'!AQ17-('NSW Apr 2024'!L17+'NSW Apr 2024'!M17))*'NSW Apr 2024'!Y17/100))*'NSW Apr 2024'!AQ17,('NSW Apr 2024'!N17*'NSW Apr 2024'!Y17/100)* 'NSW Apr 2024'!AQ17)),0)</f>
        <v>0</v>
      </c>
      <c r="J23" s="136">
        <f>IF(AND('NSW Apr 2024'!N17&gt;0,'NSW Apr 2024'!O17&gt;0),IF($C$5*E23/'NSW Apr 2024'!AQ17&lt;('NSW Apr 2024'!L17+'NSW Apr 2024'!M17+'NSW Apr 2024'!N17),0,IF(($C$5*E23/'NSW Apr 2024'!AQ17-'NSW Apr 2024'!L17+'NSW Apr 2024'!M17+'NSW Apr 2024'!N17)&lt;=('NSW Apr 2024'!L17+'NSW Apr 2024'!M17+'NSW Apr 2024'!N17+'NSW Apr 2024'!O17),(($C$5*E23/'NSW Apr 2024'!AQ17-('NSW Apr 2024'!L17+'NSW Apr 2024'!M17+'NSW Apr 2024'!N17))*'NSW Apr 2024'!Z17/100)*'NSW Apr 2024'!AQ17,('NSW Apr 2024'!O17*'NSW Apr 2024'!Z17/100)*'NSW Apr 2024'!AQ17)),0)</f>
        <v>0</v>
      </c>
      <c r="K23" s="136">
        <f>IF(AND('NSW Apr 2024'!O17&gt;0,'NSW Apr 2024'!P17&gt;0),IF($C$5*E23/'NSW Apr 2024'!AQ17&lt;('NSW Apr 2024'!L17+'NSW Apr 2024'!M17+'NSW Apr 2024'!N17+'NSW Apr 2024'!O17),0,IF(($C$5*E23/'NSW Apr 2024'!AQ17-'NSW Apr 2024'!L17+'NSW Apr 2024'!M17+'NSW Apr 2024'!N17+'NSW Apr 2024'!O17)&lt;=('NSW Apr 2024'!L17+'NSW Apr 2024'!M17+'NSW Apr 2024'!N17+'NSW Apr 2024'!O17+'NSW Apr 2024'!P17),(($C$5*E23/'NSW Apr 2024'!AQ17-('NSW Apr 2024'!L17+'NSW Apr 2024'!M17+'NSW Apr 2024'!N17+'NSW Apr 2024'!O17))*'NSW Apr 2024'!AA17/100)*'NSW Apr 2024'!AQ17,('NSW Apr 2024'!P17*'NSW Apr 2024'!AA17/100)*'NSW Apr 2024'!AQ17)),0)</f>
        <v>0</v>
      </c>
      <c r="L23" s="136">
        <f>IF(AND('NSW Apr 2024'!P17&gt;0,'NSW Apr 2024'!O17&gt;0),IF(($C$5*E23/'NSW Apr 2024'!AQ17&lt;SUM('NSW Apr 2024'!L17:P17)),(0),($C$5*E23/'NSW Apr 2024'!AQ17-SUM('NSW Apr 2024'!L17:P17))*'NSW Apr 2024'!AB17/100)* 'NSW Apr 2024'!AQ17,IF(AND('NSW Apr 2024'!O17&gt;0,'NSW Apr 2024'!P17=""),IF(($C$5*E23/'NSW Apr 2024'!AQ17&lt; SUM('NSW Apr 2024'!L17:O17)),(0),($C$5*E23/'NSW Apr 2024'!AQ17-SUM('NSW Apr 2024'!L17:O17))*'NSW Apr 2024'!AA17/100)* 'NSW Apr 2024'!AQ17,IF(AND('NSW Apr 2024'!N17&gt;0,'NSW Apr 2024'!O17=""),IF(($C$5*E23/'NSW Apr 2024'!AQ17&lt; SUM('NSW Apr 2024'!L17:N17)),(0),($C$5*E23/'NSW Apr 2024'!AQ17-SUM('NSW Apr 2024'!L17:N17))*'NSW Apr 2024'!Z17/100)* 'NSW Apr 2024'!AQ17,IF(AND('NSW Apr 2024'!M17&gt;0,'NSW Apr 2024'!N17=""),IF(($C$5*E23/'NSW Apr 2024'!AQ17&lt;'NSW Apr 2024'!M17+'NSW Apr 2024'!L17),(0),(($C$5*E23/'NSW Apr 2024'!AQ17-('NSW Apr 2024'!M17+'NSW Apr 2024'!L17))*'NSW Apr 2024'!Y17/100))*'NSW Apr 2024'!AQ17,IF(AND('NSW Apr 2024'!L17&gt;0,'NSW Apr 2024'!M17=""&gt;0),IF(($C$5*E23/'NSW Apr 2024'!AQ17&lt;'NSW Apr 2024'!L17),(0),($C$5*E23/'NSW Apr 2024'!AQ17-'NSW Apr 2024'!L17)*'NSW Apr 2024'!X17/100)*'NSW Apr 2024'!AQ17,0)))))</f>
        <v>0</v>
      </c>
      <c r="M23" s="136">
        <f>IF('NSW Apr 2024'!K17="",($C$5*F23/'NSW Apr 2024'!AR17*'NSW Apr 2024'!AC17/100)*'NSW Apr 2024'!AR17,IF($C$5*F23/'NSW Apr 2024'!AR17&gt;='NSW Apr 2024'!L17,('NSW Apr 2024'!L17*'NSW Apr 2024'!AC17/100)*'NSW Apr 2024'!AR17,($C$5*F23/'NSW Apr 2024'!AR17*'NSW Apr 2024'!AC17/100)*'NSW Apr 2024'!AR17))</f>
        <v>1840.909090909091</v>
      </c>
      <c r="N23" s="136">
        <f>IF(AND('NSW Apr 2024'!L17&gt;0,'NSW Apr 2024'!M17&gt;0),IF($C$5*F23/'NSW Apr 2024'!AR17&lt;'NSW Apr 2024'!L17,0,IF(($C$5*F23/'NSW Apr 2024'!AR17-'NSW Apr 2024'!L17)&lt;=('NSW Apr 2024'!M17+'NSW Apr 2024'!L17),((($C$5*F23/'NSW Apr 2024'!AR17-'NSW Apr 2024'!L17)*'NSW Apr 2024'!AD17/100))*'NSW Apr 2024'!AR17,((('NSW Apr 2024'!M17)*'NSW Apr 2024'!AD17/100)*'NSW Apr 2024'!AR17))),0)</f>
        <v>0</v>
      </c>
      <c r="O23" s="136">
        <f>IF(AND('NSW Apr 2024'!M17&gt;0,'NSW Apr 2024'!N17&gt;0),IF($C$5*F23/'NSW Apr 2024'!AR17&lt;('NSW Apr 2024'!L17+'NSW Apr 2024'!M17),0,IF(($C$5*F23/'NSW Apr 2024'!AR17-'NSW Apr 2024'!L17+'NSW Apr 2024'!M17)&lt;=('NSW Apr 2024'!L17+'NSW Apr 2024'!M17+'NSW Apr 2024'!N17),((($C$5*F23/'NSW Apr 2024'!AR17-('NSW Apr 2024'!L17+'NSW Apr 2024'!M17))*'NSW Apr 2024'!AE17/100))*'NSW Apr 2024'!AR17,('NSW Apr 2024'!N17*'NSW Apr 2024'!AE17/100)*'NSW Apr 2024'!AR17)),0)</f>
        <v>0</v>
      </c>
      <c r="P23" s="136">
        <f>IF(AND('NSW Apr 2024'!N17&gt;0,'NSW Apr 2024'!O17&gt;0),IF($C$5*F23/'NSW Apr 2024'!AR17&lt;('NSW Apr 2024'!L17+'NSW Apr 2024'!M17+'NSW Apr 2024'!N17),0,IF(($C$5*F23/'NSW Apr 2024'!AR17-'NSW Apr 2024'!L17+'NSW Apr 2024'!M17+'NSW Apr 2024'!N17)&lt;=('NSW Apr 2024'!L17+'NSW Apr 2024'!M17+'NSW Apr 2024'!N17+'NSW Apr 2024'!O17),(($C$5*F23/'NSW Apr 2024'!AR17-('NSW Apr 2024'!L17+'NSW Apr 2024'!M17+'NSW Apr 2024'!N17))*'NSW Apr 2024'!AF17/100)*'NSW Apr 2024'!AR17,('NSW Apr 2024'!O17*'NSW Apr 2024'!AF17/100)*'NSW Apr 2024'!AR17)),0)</f>
        <v>0</v>
      </c>
      <c r="Q23" s="136">
        <f>IF(AND('NSW Apr 2024'!P17&gt;0,'NSW Apr 2024'!P17&gt;0),IF($C$5*F23/'NSW Apr 2024'!AR17&lt;('NSW Apr 2024'!L17+'NSW Apr 2024'!M17+'NSW Apr 2024'!N17+'NSW Apr 2024'!O17),0,IF(($C$5*F23/'NSW Apr 2024'!AR17-'NSW Apr 2024'!L17+'NSW Apr 2024'!M17+'NSW Apr 2024'!N17+'NSW Apr 2024'!O17)&lt;=('NSW Apr 2024'!L17+'NSW Apr 2024'!M17+'NSW Apr 2024'!N17+'NSW Apr 2024'!O17+'NSW Apr 2024'!P17),(($C$5*F23/'NSW Apr 2024'!AR17-('NSW Apr 2024'!L17+'NSW Apr 2024'!M17+'NSW Apr 2024'!N17+'NSW Apr 2024'!O17))*'NSW Apr 2024'!AG17/100)*'NSW Apr 2024'!AR17,('NSW Apr 2024'!P17*'NSW Apr 2024'!AG17/100)*'NSW Apr 2024'!AR17)),0)</f>
        <v>0</v>
      </c>
      <c r="R23" s="136">
        <f>IF(AND('NSW Apr 2024'!P17&gt;0,'NSW Apr 2024'!O17&gt;0),IF(($C$5*F23/'NSW Apr 2024'!AR17&lt;SUM('NSW Apr 2024'!L17:P17)),(0),($C$5*F23/'NSW Apr 2024'!AR17-SUM('NSW Apr 2024'!L17:P17))*'NSW Apr 2024'!AB17/100)* 'NSW Apr 2024'!AR17,IF(AND('NSW Apr 2024'!O17&gt;0,'NSW Apr 2024'!P17=""),IF(($C$5*F23/'NSW Apr 2024'!AR17&lt; SUM('NSW Apr 2024'!L17:O17)),(0),($C$5*F23/'NSW Apr 2024'!AR17-SUM('NSW Apr 2024'!L17:O17))*'NSW Apr 2024'!AG17/100)* 'NSW Apr 2024'!AR17,IF(AND('NSW Apr 2024'!N17&gt;0,'NSW Apr 2024'!O17=""),IF(($C$5*F23/'NSW Apr 2024'!AR17&lt; SUM('NSW Apr 2024'!L17:N17)),(0),($C$5*F23/'NSW Apr 2024'!AR17-SUM('NSW Apr 2024'!L17:N17))*'NSW Apr 2024'!AF17/100)* 'NSW Apr 2024'!AR17,IF(AND('NSW Apr 2024'!M17&gt;0,'NSW Apr 2024'!N17=""),IF(($C$5*F23/'NSW Apr 2024'!AR17&lt;'NSW Apr 2024'!M17+'NSW Apr 2024'!L17),(0),(($C$5*F23/'NSW Apr 2024'!AR17-('NSW Apr 2024'!M17+'NSW Apr 2024'!L17))*'NSW Apr 2024'!AE17/100))*'NSW Apr 2024'!AR17,IF(AND('NSW Apr 2024'!L17&gt;0,'NSW Apr 2024'!M17=""&gt;0),IF(($C$5*F23/'NSW Apr 2024'!AR17&lt;'NSW Apr 2024'!L17),(0),($C$5*F23/'NSW Apr 2024'!AR17-'NSW Apr 2024'!L17)*'NSW Apr 2024'!AD17/100)*'NSW Apr 2024'!AR17,0)))))</f>
        <v>0</v>
      </c>
      <c r="S23" s="234">
        <f>SUM(G23:R23)</f>
        <v>3681.818181818182</v>
      </c>
      <c r="T23" s="243">
        <f t="shared" si="10"/>
        <v>3958.82</v>
      </c>
      <c r="U23" s="132">
        <f t="shared" si="11"/>
        <v>4354.7020000000002</v>
      </c>
      <c r="V23" s="83">
        <f>'NSW Apr 2024'!AT17</f>
        <v>0</v>
      </c>
      <c r="W23" s="83">
        <f>'NSW Apr 2024'!AU17</f>
        <v>0</v>
      </c>
      <c r="X23" s="83">
        <f>'NSW Apr 2024'!AV17</f>
        <v>0</v>
      </c>
      <c r="Y23" s="83">
        <f>'NSW Apr 2024'!AW17</f>
        <v>0</v>
      </c>
      <c r="Z23" s="243" t="str">
        <f t="shared" si="15"/>
        <v>No discount</v>
      </c>
      <c r="AA23" s="243" t="str">
        <f t="shared" si="16"/>
        <v>Inclusive</v>
      </c>
      <c r="AB23" s="243">
        <f t="shared" si="12"/>
        <v>3958.8199999999997</v>
      </c>
      <c r="AC23" s="243">
        <f t="shared" si="13"/>
        <v>3958.8199999999997</v>
      </c>
      <c r="AD23" s="132">
        <f t="shared" si="14"/>
        <v>4354.7020000000002</v>
      </c>
      <c r="AE23" s="406">
        <f t="shared" si="14"/>
        <v>4354.7020000000002</v>
      </c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/>
      <c r="AS2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</row>
    <row r="24" spans="1:146" s="261" customFormat="1" ht="23" customHeight="1" thickBot="1">
      <c r="A24" s="425"/>
      <c r="B24" s="150" t="str">
        <f>'NSW Apr 2024'!F18</f>
        <v>Covau</v>
      </c>
      <c r="C24" s="154" t="str">
        <f>'NSW Apr 2024'!G18</f>
        <v>Freedom</v>
      </c>
      <c r="D24" s="155">
        <f>365*'NSW Apr 2024'!H18/100</f>
        <v>340.41227272727269</v>
      </c>
      <c r="E24" s="265">
        <f>IF('NSW Apr 2024'!AQ18=3,0.5,IF('NSW Apr 2024'!AQ18=2,0.33,0))</f>
        <v>0.5</v>
      </c>
      <c r="F24" s="265">
        <f t="shared" si="8"/>
        <v>0.5</v>
      </c>
      <c r="G24" s="155">
        <f>IF('NSW Apr 2024'!K18="",($C$5*E24/'NSW Apr 2024'!AQ18*'NSW Apr 2024'!W18/100)*'NSW Apr 2024'!AQ18,IF($C$5*E24/'NSW Apr 2024'!AQ18&gt;='NSW Apr 2024'!L18,('NSW Apr 2024'!L18*'NSW Apr 2024'!W18/100)*'NSW Apr 2024'!AQ18,($C$5*E24/'NSW Apr 2024'!AQ18*'NSW Apr 2024'!W18/100)*'NSW Apr 2024'!AQ18))</f>
        <v>1927.2727272727275</v>
      </c>
      <c r="H24" s="155">
        <f>IF(AND('NSW Apr 2024'!L18&gt;0,'NSW Apr 2024'!M18&gt;0),IF($C$5*E24/'NSW Apr 2024'!AQ18&lt;'NSW Apr 2024'!L18,0,IF(($C$5*E24/'NSW Apr 2024'!AQ18-'NSW Apr 2024'!L18)&lt;=('NSW Apr 2024'!M18+'NSW Apr 2024'!L18),((($C$5*E24/'NSW Apr 2024'!AQ18-'NSW Apr 2024'!L18)*'NSW Apr 2024'!X18/100))*'NSW Apr 2024'!AQ18,((('NSW Apr 2024'!M18)*'NSW Apr 2024'!X18/100)*'NSW Apr 2024'!AQ18))),0)</f>
        <v>0</v>
      </c>
      <c r="I24" s="155">
        <f>IF(AND('NSW Apr 2024'!M18&gt;0,'NSW Apr 2024'!N18&gt;0),IF($C$5*E24/'NSW Apr 2024'!AQ18&lt;('NSW Apr 2024'!L18+'NSW Apr 2024'!M18),0,IF(($C$5*E24/'NSW Apr 2024'!AQ18-'NSW Apr 2024'!L18+'NSW Apr 2024'!M18)&lt;=('NSW Apr 2024'!L18+'NSW Apr 2024'!M18+'NSW Apr 2024'!N18),((($C$5*E24/'NSW Apr 2024'!AQ18-('NSW Apr 2024'!L18+'NSW Apr 2024'!M18))*'NSW Apr 2024'!Y18/100))*'NSW Apr 2024'!AQ18,('NSW Apr 2024'!N18*'NSW Apr 2024'!Y18/100)* 'NSW Apr 2024'!AQ18)),0)</f>
        <v>0</v>
      </c>
      <c r="J24" s="155">
        <f>IF(AND('NSW Apr 2024'!N18&gt;0,'NSW Apr 2024'!O18&gt;0),IF($C$5*E24/'NSW Apr 2024'!AQ18&lt;('NSW Apr 2024'!L18+'NSW Apr 2024'!M18+'NSW Apr 2024'!N18),0,IF(($C$5*E24/'NSW Apr 2024'!AQ18-'NSW Apr 2024'!L18+'NSW Apr 2024'!M18+'NSW Apr 2024'!N18)&lt;=('NSW Apr 2024'!L18+'NSW Apr 2024'!M18+'NSW Apr 2024'!N18+'NSW Apr 2024'!O18),(($C$5*E24/'NSW Apr 2024'!AQ18-('NSW Apr 2024'!L18+'NSW Apr 2024'!M18+'NSW Apr 2024'!N18))*'NSW Apr 2024'!Z18/100)*'NSW Apr 2024'!AQ18,('NSW Apr 2024'!O18*'NSW Apr 2024'!Z18/100)*'NSW Apr 2024'!AQ18)),0)</f>
        <v>0</v>
      </c>
      <c r="K24" s="155">
        <f>IF(AND('NSW Apr 2024'!O18&gt;0,'NSW Apr 2024'!P18&gt;0),IF($C$5*E24/'NSW Apr 2024'!AQ18&lt;('NSW Apr 2024'!L18+'NSW Apr 2024'!M18+'NSW Apr 2024'!N18+'NSW Apr 2024'!O18),0,IF(($C$5*E24/'NSW Apr 2024'!AQ18-'NSW Apr 2024'!L18+'NSW Apr 2024'!M18+'NSW Apr 2024'!N18+'NSW Apr 2024'!O18)&lt;=('NSW Apr 2024'!L18+'NSW Apr 2024'!M18+'NSW Apr 2024'!N18+'NSW Apr 2024'!O18+'NSW Apr 2024'!P18),(($C$5*E24/'NSW Apr 2024'!AQ18-('NSW Apr 2024'!L18+'NSW Apr 2024'!M18+'NSW Apr 2024'!N18+'NSW Apr 2024'!O18))*'NSW Apr 2024'!AA18/100)*'NSW Apr 2024'!AQ18,('NSW Apr 2024'!P18*'NSW Apr 2024'!AA18/100)*'NSW Apr 2024'!AQ18)),0)</f>
        <v>0</v>
      </c>
      <c r="L24" s="155">
        <f>IF(AND('NSW Apr 2024'!P18&gt;0,'NSW Apr 2024'!O18&gt;0),IF(($C$5*E24/'NSW Apr 2024'!AQ18&lt;SUM('NSW Apr 2024'!L18:P18)),(0),($C$5*E24/'NSW Apr 2024'!AQ18-SUM('NSW Apr 2024'!L18:P18))*'NSW Apr 2024'!AB18/100)* 'NSW Apr 2024'!AQ18,IF(AND('NSW Apr 2024'!O18&gt;0,'NSW Apr 2024'!P18=""),IF(($C$5*E24/'NSW Apr 2024'!AQ18&lt; SUM('NSW Apr 2024'!L18:O18)),(0),($C$5*E24/'NSW Apr 2024'!AQ18-SUM('NSW Apr 2024'!L18:O18))*'NSW Apr 2024'!AA18/100)* 'NSW Apr 2024'!AQ18,IF(AND('NSW Apr 2024'!N18&gt;0,'NSW Apr 2024'!O18=""),IF(($C$5*E24/'NSW Apr 2024'!AQ18&lt; SUM('NSW Apr 2024'!L18:N18)),(0),($C$5*E24/'NSW Apr 2024'!AQ18-SUM('NSW Apr 2024'!L18:N18))*'NSW Apr 2024'!Z18/100)* 'NSW Apr 2024'!AQ18,IF(AND('NSW Apr 2024'!M18&gt;0,'NSW Apr 2024'!N18=""),IF(($C$5*E24/'NSW Apr 2024'!AQ18&lt;'NSW Apr 2024'!M18+'NSW Apr 2024'!L18),(0),(($C$5*E24/'NSW Apr 2024'!AQ18-('NSW Apr 2024'!M18+'NSW Apr 2024'!L18))*'NSW Apr 2024'!Y18/100))*'NSW Apr 2024'!AQ18,IF(AND('NSW Apr 2024'!L18&gt;0,'NSW Apr 2024'!M18=""&gt;0),IF(($C$5*E24/'NSW Apr 2024'!AQ18&lt;'NSW Apr 2024'!L18),(0),($C$5*E24/'NSW Apr 2024'!AQ18-'NSW Apr 2024'!L18)*'NSW Apr 2024'!X18/100)*'NSW Apr 2024'!AQ18,0)))))</f>
        <v>0</v>
      </c>
      <c r="M24" s="155">
        <f>IF('NSW Apr 2024'!K18="",($C$5*F24/'NSW Apr 2024'!AR18*'NSW Apr 2024'!AC18/100)*'NSW Apr 2024'!AR18,IF($C$5*F24/'NSW Apr 2024'!AR18&gt;='NSW Apr 2024'!L18,('NSW Apr 2024'!L18*'NSW Apr 2024'!AC18/100)*'NSW Apr 2024'!AR18,($C$5*F24/'NSW Apr 2024'!AR18*'NSW Apr 2024'!AC18/100)*'NSW Apr 2024'!AR18))</f>
        <v>1927.2727272727275</v>
      </c>
      <c r="N24" s="155">
        <f>IF(AND('NSW Apr 2024'!L18&gt;0,'NSW Apr 2024'!M18&gt;0),IF($C$5*F24/'NSW Apr 2024'!AR18&lt;'NSW Apr 2024'!L18,0,IF(($C$5*F24/'NSW Apr 2024'!AR18-'NSW Apr 2024'!L18)&lt;=('NSW Apr 2024'!M18+'NSW Apr 2024'!L18),((($C$5*F24/'NSW Apr 2024'!AR18-'NSW Apr 2024'!L18)*'NSW Apr 2024'!AD18/100))*'NSW Apr 2024'!AR18,((('NSW Apr 2024'!M18)*'NSW Apr 2024'!AD18/100)*'NSW Apr 2024'!AR18))),0)</f>
        <v>0</v>
      </c>
      <c r="O24" s="155">
        <f>IF(AND('NSW Apr 2024'!M18&gt;0,'NSW Apr 2024'!N18&gt;0),IF($C$5*F24/'NSW Apr 2024'!AR18&lt;('NSW Apr 2024'!L18+'NSW Apr 2024'!M18),0,IF(($C$5*F24/'NSW Apr 2024'!AR18-'NSW Apr 2024'!L18+'NSW Apr 2024'!M18)&lt;=('NSW Apr 2024'!L18+'NSW Apr 2024'!M18+'NSW Apr 2024'!N18),((($C$5*F24/'NSW Apr 2024'!AR18-('NSW Apr 2024'!L18+'NSW Apr 2024'!M18))*'NSW Apr 2024'!AE18/100))*'NSW Apr 2024'!AR18,('NSW Apr 2024'!N18*'NSW Apr 2024'!AE18/100)*'NSW Apr 2024'!AR18)),0)</f>
        <v>0</v>
      </c>
      <c r="P24" s="155">
        <f>IF(AND('NSW Apr 2024'!N18&gt;0,'NSW Apr 2024'!O18&gt;0),IF($C$5*F24/'NSW Apr 2024'!AR18&lt;('NSW Apr 2024'!L18+'NSW Apr 2024'!M18+'NSW Apr 2024'!N18),0,IF(($C$5*F24/'NSW Apr 2024'!AR18-'NSW Apr 2024'!L18+'NSW Apr 2024'!M18+'NSW Apr 2024'!N18)&lt;=('NSW Apr 2024'!L18+'NSW Apr 2024'!M18+'NSW Apr 2024'!N18+'NSW Apr 2024'!O18),(($C$5*F24/'NSW Apr 2024'!AR18-('NSW Apr 2024'!L18+'NSW Apr 2024'!M18+'NSW Apr 2024'!N18))*'NSW Apr 2024'!AF18/100)*'NSW Apr 2024'!AR18,('NSW Apr 2024'!O18*'NSW Apr 2024'!AF18/100)*'NSW Apr 2024'!AR18)),0)</f>
        <v>0</v>
      </c>
      <c r="Q24" s="155">
        <f>IF(AND('NSW Apr 2024'!P18&gt;0,'NSW Apr 2024'!P18&gt;0),IF($C$5*F24/'NSW Apr 2024'!AR18&lt;('NSW Apr 2024'!L18+'NSW Apr 2024'!M18+'NSW Apr 2024'!N18+'NSW Apr 2024'!O18),0,IF(($C$5*F24/'NSW Apr 2024'!AR18-'NSW Apr 2024'!L18+'NSW Apr 2024'!M18+'NSW Apr 2024'!N18+'NSW Apr 2024'!O18)&lt;=('NSW Apr 2024'!L18+'NSW Apr 2024'!M18+'NSW Apr 2024'!N18+'NSW Apr 2024'!O18+'NSW Apr 2024'!P18),(($C$5*F24/'NSW Apr 2024'!AR18-('NSW Apr 2024'!L18+'NSW Apr 2024'!M18+'NSW Apr 2024'!N18+'NSW Apr 2024'!O18))*'NSW Apr 2024'!AG18/100)*'NSW Apr 2024'!AR18,('NSW Apr 2024'!P18*'NSW Apr 2024'!AG18/100)*'NSW Apr 2024'!AR18)),0)</f>
        <v>0</v>
      </c>
      <c r="R24" s="155">
        <f>IF(AND('NSW Apr 2024'!P18&gt;0,'NSW Apr 2024'!O18&gt;0),IF(($C$5*F24/'NSW Apr 2024'!AR18&lt;SUM('NSW Apr 2024'!L18:P18)),(0),($C$5*F24/'NSW Apr 2024'!AR18-SUM('NSW Apr 2024'!L18:P18))*'NSW Apr 2024'!AB18/100)* 'NSW Apr 2024'!AR18,IF(AND('NSW Apr 2024'!O18&gt;0,'NSW Apr 2024'!P18=""),IF(($C$5*F24/'NSW Apr 2024'!AR18&lt; SUM('NSW Apr 2024'!L18:O18)),(0),($C$5*F24/'NSW Apr 2024'!AR18-SUM('NSW Apr 2024'!L18:O18))*'NSW Apr 2024'!AG18/100)* 'NSW Apr 2024'!AR18,IF(AND('NSW Apr 2024'!N18&gt;0,'NSW Apr 2024'!O18=""),IF(($C$5*F24/'NSW Apr 2024'!AR18&lt; SUM('NSW Apr 2024'!L18:N18)),(0),($C$5*F24/'NSW Apr 2024'!AR18-SUM('NSW Apr 2024'!L18:N18))*'NSW Apr 2024'!AF18/100)* 'NSW Apr 2024'!AR18,IF(AND('NSW Apr 2024'!M18&gt;0,'NSW Apr 2024'!N18=""),IF(($C$5*F24/'NSW Apr 2024'!AR18&lt;'NSW Apr 2024'!M18+'NSW Apr 2024'!L18),(0),(($C$5*F24/'NSW Apr 2024'!AR18-('NSW Apr 2024'!M18+'NSW Apr 2024'!L18))*'NSW Apr 2024'!AE18/100))*'NSW Apr 2024'!AR18,IF(AND('NSW Apr 2024'!L18&gt;0,'NSW Apr 2024'!M18=""&gt;0),IF(($C$5*F24/'NSW Apr 2024'!AR18&lt;'NSW Apr 2024'!L18),(0),($C$5*F24/'NSW Apr 2024'!AR18-'NSW Apr 2024'!L18)*'NSW Apr 2024'!AD18/100)*'NSW Apr 2024'!AR18,0)))))</f>
        <v>0</v>
      </c>
      <c r="S24" s="273">
        <f>SUM(G24:R24)</f>
        <v>3854.545454545455</v>
      </c>
      <c r="T24" s="268">
        <f t="shared" si="10"/>
        <v>4194.9577272727274</v>
      </c>
      <c r="U24" s="151">
        <f t="shared" si="11"/>
        <v>4614.4535000000005</v>
      </c>
      <c r="V24" s="154">
        <f>'NSW Apr 2024'!AT18</f>
        <v>0</v>
      </c>
      <c r="W24" s="154">
        <f>'NSW Apr 2024'!AU18</f>
        <v>0</v>
      </c>
      <c r="X24" s="154">
        <f>'NSW Apr 2024'!AV18</f>
        <v>0</v>
      </c>
      <c r="Y24" s="154">
        <f>'NSW Apr 2024'!AW18</f>
        <v>0</v>
      </c>
      <c r="Z24" s="268" t="str">
        <f t="shared" si="15"/>
        <v>No discount</v>
      </c>
      <c r="AA24" s="268" t="str">
        <f t="shared" si="16"/>
        <v>Exclusive</v>
      </c>
      <c r="AB24" s="268">
        <f t="shared" si="12"/>
        <v>4194.9577272727274</v>
      </c>
      <c r="AC24" s="268">
        <f t="shared" si="13"/>
        <v>4194.9577272727274</v>
      </c>
      <c r="AD24" s="151">
        <f t="shared" si="14"/>
        <v>4614.4535000000005</v>
      </c>
      <c r="AE24" s="407">
        <f t="shared" si="14"/>
        <v>4614.4535000000005</v>
      </c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/>
      <c r="AS24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</row>
    <row r="25" spans="1:146" s="261" customFormat="1" ht="23" customHeight="1" thickTop="1">
      <c r="A25" s="421" t="str">
        <f>'NSW Apr 2024'!D19</f>
        <v>AGN Albury</v>
      </c>
      <c r="B25" s="130" t="str">
        <f>'NSW Apr 2024'!F19</f>
        <v>EnergyAustralia</v>
      </c>
      <c r="C25" s="83" t="str">
        <f>'NSW Apr 2024'!G19</f>
        <v>Business Balance Plan</v>
      </c>
      <c r="D25" s="136">
        <f>365*'NSW Apr 2024'!H19/100</f>
        <v>335.8</v>
      </c>
      <c r="E25" s="264">
        <f>IF('NSW Apr 2024'!AQ19=3,0.5,IF('NSW Apr 2024'!AQ19=2,0.33,0))</f>
        <v>0.5</v>
      </c>
      <c r="F25" s="264">
        <f t="shared" si="8"/>
        <v>0.5</v>
      </c>
      <c r="G25" s="136">
        <f>IF('NSW Apr 2024'!K19="",($C$5*E25/'NSW Apr 2024'!AQ19*'NSW Apr 2024'!W19/100)*'NSW Apr 2024'!AQ19,IF($C$5*E25/'NSW Apr 2024'!AQ19&gt;='NSW Apr 2024'!L19,('NSW Apr 2024'!L19*'NSW Apr 2024'!W19/100)*'NSW Apr 2024'!AQ19,($C$5*E25/'NSW Apr 2024'!AQ19*'NSW Apr 2024'!W19/100)*'NSW Apr 2024'!AQ19))</f>
        <v>317.45454545454538</v>
      </c>
      <c r="H25" s="136">
        <f>IF(AND('NSW Apr 2024'!L19&gt;0,'NSW Apr 2024'!M19&gt;0),IF($C$5*E25/'NSW Apr 2024'!AQ19&lt;'NSW Apr 2024'!L19,0,IF(($C$5*E25/'NSW Apr 2024'!AQ19-'NSW Apr 2024'!L19)&lt;=('NSW Apr 2024'!M19+'NSW Apr 2024'!L19),((($C$5*E25/'NSW Apr 2024'!AQ19-'NSW Apr 2024'!L19)*'NSW Apr 2024'!X19/100))*'NSW Apr 2024'!AQ19,((('NSW Apr 2024'!M19)*'NSW Apr 2024'!X19/100)*'NSW Apr 2024'!AQ19))),0)</f>
        <v>1263.5454545454545</v>
      </c>
      <c r="I25" s="136">
        <f>IF(AND('NSW Apr 2024'!M19&gt;0,'NSW Apr 2024'!N19&gt;0),IF($C$5*E25/'NSW Apr 2024'!AQ19&lt;('NSW Apr 2024'!L19+'NSW Apr 2024'!M19),0,IF(($C$5*E25/'NSW Apr 2024'!AQ19-'NSW Apr 2024'!L19+'NSW Apr 2024'!M19)&lt;=('NSW Apr 2024'!L19+'NSW Apr 2024'!M19+'NSW Apr 2024'!N19),((($C$5*E25/'NSW Apr 2024'!AQ19-('NSW Apr 2024'!L19+'NSW Apr 2024'!M19))*'NSW Apr 2024'!Y19/100))*'NSW Apr 2024'!AQ19,('NSW Apr 2024'!N19*'NSW Apr 2024'!Y19/100)* 'NSW Apr 2024'!AQ19)),0)</f>
        <v>0</v>
      </c>
      <c r="J25" s="136">
        <f>IF(AND('NSW Apr 2024'!N19&gt;0,'NSW Apr 2024'!O19&gt;0),IF($C$5*E25/'NSW Apr 2024'!AQ19&lt;('NSW Apr 2024'!L19+'NSW Apr 2024'!M19+'NSW Apr 2024'!N19),0,IF(($C$5*E25/'NSW Apr 2024'!AQ19-'NSW Apr 2024'!L19+'NSW Apr 2024'!M19+'NSW Apr 2024'!N19)&lt;=('NSW Apr 2024'!L19+'NSW Apr 2024'!M19+'NSW Apr 2024'!N19+'NSW Apr 2024'!O19),(($C$5*E25/'NSW Apr 2024'!AQ19-('NSW Apr 2024'!L19+'NSW Apr 2024'!M19+'NSW Apr 2024'!N19))*'NSW Apr 2024'!Z19/100)*'NSW Apr 2024'!AQ19,('NSW Apr 2024'!O19*'NSW Apr 2024'!Z19/100)*'NSW Apr 2024'!AQ19)),0)</f>
        <v>0</v>
      </c>
      <c r="K25" s="136">
        <f>IF(AND('NSW Apr 2024'!O19&gt;0,'NSW Apr 2024'!P19&gt;0),IF($C$5*E25/'NSW Apr 2024'!AQ19&lt;('NSW Apr 2024'!L19+'NSW Apr 2024'!M19+'NSW Apr 2024'!N19+'NSW Apr 2024'!O19),0,IF(($C$5*E25/'NSW Apr 2024'!AQ19-'NSW Apr 2024'!L19+'NSW Apr 2024'!M19+'NSW Apr 2024'!N19+'NSW Apr 2024'!O19)&lt;=('NSW Apr 2024'!L19+'NSW Apr 2024'!M19+'NSW Apr 2024'!N19+'NSW Apr 2024'!O19+'NSW Apr 2024'!P19),(($C$5*E25/'NSW Apr 2024'!AQ19-('NSW Apr 2024'!L19+'NSW Apr 2024'!M19+'NSW Apr 2024'!N19+'NSW Apr 2024'!O19))*'NSW Apr 2024'!AA19/100)*'NSW Apr 2024'!AQ19,('NSW Apr 2024'!P19*'NSW Apr 2024'!AA19/100)*'NSW Apr 2024'!AQ19)),0)</f>
        <v>0</v>
      </c>
      <c r="L25" s="136">
        <f>IF(AND('NSW Apr 2024'!P19&gt;0,'NSW Apr 2024'!O19&gt;0),IF(($C$5*E25/'NSW Apr 2024'!AQ19&lt;SUM('NSW Apr 2024'!L19:P19)),(0),($C$5*E25/'NSW Apr 2024'!AQ19-SUM('NSW Apr 2024'!L19:P19))*'NSW Apr 2024'!AB19/100)* 'NSW Apr 2024'!AQ19,IF(AND('NSW Apr 2024'!O19&gt;0,'NSW Apr 2024'!P19=""),IF(($C$5*E25/'NSW Apr 2024'!AQ19&lt; SUM('NSW Apr 2024'!L19:O19)),(0),($C$5*E25/'NSW Apr 2024'!AQ19-SUM('NSW Apr 2024'!L19:O19))*'NSW Apr 2024'!AA19/100)* 'NSW Apr 2024'!AQ19,IF(AND('NSW Apr 2024'!N19&gt;0,'NSW Apr 2024'!O19=""),IF(($C$5*E25/'NSW Apr 2024'!AQ19&lt; SUM('NSW Apr 2024'!L19:N19)),(0),($C$5*E25/'NSW Apr 2024'!AQ19-SUM('NSW Apr 2024'!L19:N19))*'NSW Apr 2024'!Z19/100)* 'NSW Apr 2024'!AQ19,IF(AND('NSW Apr 2024'!M19&gt;0,'NSW Apr 2024'!N19=""),IF(($C$5*E25/'NSW Apr 2024'!AQ19&lt;'NSW Apr 2024'!M19+'NSW Apr 2024'!L19),(0),(($C$5*E25/'NSW Apr 2024'!AQ19-('NSW Apr 2024'!M19+'NSW Apr 2024'!L19))*'NSW Apr 2024'!Y19/100))*'NSW Apr 2024'!AQ19,IF(AND('NSW Apr 2024'!L19&gt;0,'NSW Apr 2024'!M19=""&gt;0),IF(($C$5*E25/'NSW Apr 2024'!AQ19&lt;'NSW Apr 2024'!L19),(0),($C$5*E25/'NSW Apr 2024'!AQ19-'NSW Apr 2024'!L19)*'NSW Apr 2024'!X19/100)*'NSW Apr 2024'!AQ19,0)))))</f>
        <v>0</v>
      </c>
      <c r="M25" s="136">
        <f>IF('NSW Apr 2024'!K19="",($C$5*F25/'NSW Apr 2024'!AR19*'NSW Apr 2024'!AC19/100)*'NSW Apr 2024'!AR19,IF($C$5*F25/'NSW Apr 2024'!AR19&gt;='NSW Apr 2024'!L19,('NSW Apr 2024'!L19*'NSW Apr 2024'!AC19/100)*'NSW Apr 2024'!AR19,($C$5*F25/'NSW Apr 2024'!AR19*'NSW Apr 2024'!AC19/100)*'NSW Apr 2024'!AR19))</f>
        <v>317.45454545454538</v>
      </c>
      <c r="N25" s="136">
        <f>IF(AND('NSW Apr 2024'!L19&gt;0,'NSW Apr 2024'!M19&gt;0),IF($C$5*F25/'NSW Apr 2024'!AR19&lt;'NSW Apr 2024'!L19,0,IF(($C$5*F25/'NSW Apr 2024'!AR19-'NSW Apr 2024'!L19)&lt;=('NSW Apr 2024'!M19+'NSW Apr 2024'!L19),((($C$5*F25/'NSW Apr 2024'!AR19-'NSW Apr 2024'!L19)*'NSW Apr 2024'!AD19/100))*'NSW Apr 2024'!AR19,((('NSW Apr 2024'!M19)*'NSW Apr 2024'!AD19/100)*'NSW Apr 2024'!AR19))),0)</f>
        <v>1263.5454545454545</v>
      </c>
      <c r="O25" s="136">
        <f>IF(AND('NSW Apr 2024'!M19&gt;0,'NSW Apr 2024'!N19&gt;0),IF($C$5*F25/'NSW Apr 2024'!AR19&lt;('NSW Apr 2024'!L19+'NSW Apr 2024'!M19),0,IF(($C$5*F25/'NSW Apr 2024'!AR19-'NSW Apr 2024'!L19+'NSW Apr 2024'!M19)&lt;=('NSW Apr 2024'!L19+'NSW Apr 2024'!M19+'NSW Apr 2024'!N19),((($C$5*F25/'NSW Apr 2024'!AR19-('NSW Apr 2024'!L19+'NSW Apr 2024'!M19))*'NSW Apr 2024'!AE19/100))*'NSW Apr 2024'!AR19,('NSW Apr 2024'!N19*'NSW Apr 2024'!AE19/100)*'NSW Apr 2024'!AR19)),0)</f>
        <v>0</v>
      </c>
      <c r="P25" s="136">
        <f>IF(AND('NSW Apr 2024'!N19&gt;0,'NSW Apr 2024'!O19&gt;0),IF($C$5*F25/'NSW Apr 2024'!AR19&lt;('NSW Apr 2024'!L19+'NSW Apr 2024'!M19+'NSW Apr 2024'!N19),0,IF(($C$5*F25/'NSW Apr 2024'!AR19-'NSW Apr 2024'!L19+'NSW Apr 2024'!M19+'NSW Apr 2024'!N19)&lt;=('NSW Apr 2024'!L19+'NSW Apr 2024'!M19+'NSW Apr 2024'!N19+'NSW Apr 2024'!O19),(($C$5*F25/'NSW Apr 2024'!AR19-('NSW Apr 2024'!L19+'NSW Apr 2024'!M19+'NSW Apr 2024'!N19))*'NSW Apr 2024'!AF19/100)*'NSW Apr 2024'!AR19,('NSW Apr 2024'!O19*'NSW Apr 2024'!AF19/100)*'NSW Apr 2024'!AR19)),0)</f>
        <v>0</v>
      </c>
      <c r="Q25" s="136">
        <f>IF(AND('NSW Apr 2024'!P19&gt;0,'NSW Apr 2024'!P19&gt;0),IF($C$5*F25/'NSW Apr 2024'!AR19&lt;('NSW Apr 2024'!L19+'NSW Apr 2024'!M19+'NSW Apr 2024'!N19+'NSW Apr 2024'!O19),0,IF(($C$5*F25/'NSW Apr 2024'!AR19-'NSW Apr 2024'!L19+'NSW Apr 2024'!M19+'NSW Apr 2024'!N19+'NSW Apr 2024'!O19)&lt;=('NSW Apr 2024'!L19+'NSW Apr 2024'!M19+'NSW Apr 2024'!N19+'NSW Apr 2024'!O19+'NSW Apr 2024'!P19),(($C$5*F25/'NSW Apr 2024'!AR19-('NSW Apr 2024'!L19+'NSW Apr 2024'!M19+'NSW Apr 2024'!N19+'NSW Apr 2024'!O19))*'NSW Apr 2024'!AG19/100)*'NSW Apr 2024'!AR19,('NSW Apr 2024'!P19*'NSW Apr 2024'!AG19/100)*'NSW Apr 2024'!AR19)),0)</f>
        <v>0</v>
      </c>
      <c r="R25" s="136">
        <f>IF(AND('NSW Apr 2024'!P19&gt;0,'NSW Apr 2024'!O19&gt;0),IF(($C$5*F25/'NSW Apr 2024'!AR19&lt;SUM('NSW Apr 2024'!L19:P19)),(0),($C$5*F25/'NSW Apr 2024'!AR19-SUM('NSW Apr 2024'!L19:P19))*'NSW Apr 2024'!AB19/100)* 'NSW Apr 2024'!AR19,IF(AND('NSW Apr 2024'!O19&gt;0,'NSW Apr 2024'!P19=""),IF(($C$5*F25/'NSW Apr 2024'!AR19&lt; SUM('NSW Apr 2024'!L19:O19)),(0),($C$5*F25/'NSW Apr 2024'!AR19-SUM('NSW Apr 2024'!L19:O19))*'NSW Apr 2024'!AG19/100)* 'NSW Apr 2024'!AR19,IF(AND('NSW Apr 2024'!N19&gt;0,'NSW Apr 2024'!O19=""),IF(($C$5*F25/'NSW Apr 2024'!AR19&lt; SUM('NSW Apr 2024'!L19:N19)),(0),($C$5*F25/'NSW Apr 2024'!AR19-SUM('NSW Apr 2024'!L19:N19))*'NSW Apr 2024'!AF19/100)* 'NSW Apr 2024'!AR19,IF(AND('NSW Apr 2024'!M19&gt;0,'NSW Apr 2024'!N19=""),IF(($C$5*F25/'NSW Apr 2024'!AR19&lt;'NSW Apr 2024'!M19+'NSW Apr 2024'!L19),(0),(($C$5*F25/'NSW Apr 2024'!AR19-('NSW Apr 2024'!M19+'NSW Apr 2024'!L19))*'NSW Apr 2024'!AE19/100))*'NSW Apr 2024'!AR19,IF(AND('NSW Apr 2024'!L19&gt;0,'NSW Apr 2024'!M19=""&gt;0),IF(($C$5*F25/'NSW Apr 2024'!AR19&lt;'NSW Apr 2024'!L19),(0),($C$5*F25/'NSW Apr 2024'!AR19-'NSW Apr 2024'!L19)*'NSW Apr 2024'!AD19/100)*'NSW Apr 2024'!AR19,0)))))</f>
        <v>0</v>
      </c>
      <c r="S25" s="234">
        <f t="shared" si="9"/>
        <v>3162</v>
      </c>
      <c r="T25" s="243">
        <f t="shared" si="10"/>
        <v>3497.8</v>
      </c>
      <c r="U25" s="132">
        <f t="shared" si="11"/>
        <v>3847.5800000000004</v>
      </c>
      <c r="V25" s="83">
        <f>'NSW Apr 2024'!AT19</f>
        <v>5</v>
      </c>
      <c r="W25" s="83">
        <f>'NSW Apr 2024'!AU19</f>
        <v>0</v>
      </c>
      <c r="X25" s="83">
        <f>'NSW Apr 2024'!AV19</f>
        <v>0</v>
      </c>
      <c r="Y25" s="83">
        <f>'NSW Apr 2024'!AW19</f>
        <v>0</v>
      </c>
      <c r="Z25" s="243" t="str">
        <f t="shared" si="15"/>
        <v>Guaranteed off bill</v>
      </c>
      <c r="AA25" s="243" t="str">
        <f t="shared" si="16"/>
        <v>Exclusive</v>
      </c>
      <c r="AB25" s="243">
        <f t="shared" si="12"/>
        <v>3322.9100000000003</v>
      </c>
      <c r="AC25" s="243">
        <f t="shared" si="13"/>
        <v>3322.9100000000003</v>
      </c>
      <c r="AD25" s="132">
        <f t="shared" si="14"/>
        <v>3655.2010000000005</v>
      </c>
      <c r="AE25" s="406">
        <f t="shared" si="14"/>
        <v>3655.2010000000005</v>
      </c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/>
      <c r="AS25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</row>
    <row r="26" spans="1:146" s="261" customFormat="1" ht="23" customHeight="1">
      <c r="A26" s="422"/>
      <c r="B26" s="130" t="str">
        <f>'NSW Apr 2024'!F20</f>
        <v>Origin Energy</v>
      </c>
      <c r="C26" s="83" t="str">
        <f>'NSW Apr 2024'!G20</f>
        <v>Business Go Variable</v>
      </c>
      <c r="D26" s="136">
        <f>365*'NSW Apr 2024'!H20/100</f>
        <v>208.44818181818181</v>
      </c>
      <c r="E26" s="264">
        <f>IF('NSW Apr 2024'!AQ20=3,0.5,IF('NSW Apr 2024'!AQ20=2,0.33,0))</f>
        <v>0.5</v>
      </c>
      <c r="F26" s="264">
        <f t="shared" si="8"/>
        <v>0.5</v>
      </c>
      <c r="G26" s="136">
        <f>IF('NSW Apr 2024'!K20="",($C$5*E26/'NSW Apr 2024'!AQ20*'NSW Apr 2024'!W20/100)*'NSW Apr 2024'!AQ20,IF($C$5*E26/'NSW Apr 2024'!AQ20&gt;='NSW Apr 2024'!L20,('NSW Apr 2024'!L20*'NSW Apr 2024'!W20/100)*'NSW Apr 2024'!AQ20,($C$5*E26/'NSW Apr 2024'!AQ20*'NSW Apr 2024'!W20/100)*'NSW Apr 2024'!AQ20))</f>
        <v>1259.090909090909</v>
      </c>
      <c r="H26" s="136">
        <f>IF(AND('NSW Apr 2024'!L20&gt;0,'NSW Apr 2024'!M20&gt;0),IF($C$5*E26/'NSW Apr 2024'!AQ20&lt;'NSW Apr 2024'!L20,0,IF(($C$5*E26/'NSW Apr 2024'!AQ20-'NSW Apr 2024'!L20)&lt;=('NSW Apr 2024'!M20+'NSW Apr 2024'!L20),((($C$5*E26/'NSW Apr 2024'!AQ20-'NSW Apr 2024'!L20)*'NSW Apr 2024'!X20/100))*'NSW Apr 2024'!AQ20,((('NSW Apr 2024'!M20)*'NSW Apr 2024'!X20/100)*'NSW Apr 2024'!AQ20))),0)</f>
        <v>0</v>
      </c>
      <c r="I26" s="136">
        <f>IF(AND('NSW Apr 2024'!M20&gt;0,'NSW Apr 2024'!N20&gt;0),IF($C$5*E26/'NSW Apr 2024'!AQ20&lt;('NSW Apr 2024'!L20+'NSW Apr 2024'!M20),0,IF(($C$5*E26/'NSW Apr 2024'!AQ20-'NSW Apr 2024'!L20+'NSW Apr 2024'!M20)&lt;=('NSW Apr 2024'!L20+'NSW Apr 2024'!M20+'NSW Apr 2024'!N20),((($C$5*E26/'NSW Apr 2024'!AQ20-('NSW Apr 2024'!L20+'NSW Apr 2024'!M20))*'NSW Apr 2024'!Y20/100))*'NSW Apr 2024'!AQ20,('NSW Apr 2024'!N20*'NSW Apr 2024'!Y20/100)* 'NSW Apr 2024'!AQ20)),0)</f>
        <v>0</v>
      </c>
      <c r="J26" s="136">
        <f>IF(AND('NSW Apr 2024'!N20&gt;0,'NSW Apr 2024'!O20&gt;0),IF($C$5*E26/'NSW Apr 2024'!AQ20&lt;('NSW Apr 2024'!L20+'NSW Apr 2024'!M20+'NSW Apr 2024'!N20),0,IF(($C$5*E26/'NSW Apr 2024'!AQ20-'NSW Apr 2024'!L20+'NSW Apr 2024'!M20+'NSW Apr 2024'!N20)&lt;=('NSW Apr 2024'!L20+'NSW Apr 2024'!M20+'NSW Apr 2024'!N20+'NSW Apr 2024'!O20),(($C$5*E26/'NSW Apr 2024'!AQ20-('NSW Apr 2024'!L20+'NSW Apr 2024'!M20+'NSW Apr 2024'!N20))*'NSW Apr 2024'!Z20/100)*'NSW Apr 2024'!AQ20,('NSW Apr 2024'!O20*'NSW Apr 2024'!Z20/100)*'NSW Apr 2024'!AQ20)),0)</f>
        <v>0</v>
      </c>
      <c r="K26" s="136">
        <f>IF(AND('NSW Apr 2024'!O20&gt;0,'NSW Apr 2024'!P20&gt;0),IF($C$5*E26/'NSW Apr 2024'!AQ20&lt;('NSW Apr 2024'!L20+'NSW Apr 2024'!M20+'NSW Apr 2024'!N20+'NSW Apr 2024'!O20),0,IF(($C$5*E26/'NSW Apr 2024'!AQ20-'NSW Apr 2024'!L20+'NSW Apr 2024'!M20+'NSW Apr 2024'!N20+'NSW Apr 2024'!O20)&lt;=('NSW Apr 2024'!L20+'NSW Apr 2024'!M20+'NSW Apr 2024'!N20+'NSW Apr 2024'!O20+'NSW Apr 2024'!P20),(($C$5*E26/'NSW Apr 2024'!AQ20-('NSW Apr 2024'!L20+'NSW Apr 2024'!M20+'NSW Apr 2024'!N20+'NSW Apr 2024'!O20))*'NSW Apr 2024'!AA20/100)*'NSW Apr 2024'!AQ20,('NSW Apr 2024'!P20*'NSW Apr 2024'!AA20/100)*'NSW Apr 2024'!AQ20)),0)</f>
        <v>0</v>
      </c>
      <c r="L26" s="136">
        <f>IF(AND('NSW Apr 2024'!P20&gt;0,'NSW Apr 2024'!O20&gt;0),IF(($C$5*E26/'NSW Apr 2024'!AQ20&lt;SUM('NSW Apr 2024'!L20:P20)),(0),($C$5*E26/'NSW Apr 2024'!AQ20-SUM('NSW Apr 2024'!L20:P20))*'NSW Apr 2024'!AB20/100)* 'NSW Apr 2024'!AQ20,IF(AND('NSW Apr 2024'!O20&gt;0,'NSW Apr 2024'!P20=""),IF(($C$5*E26/'NSW Apr 2024'!AQ20&lt; SUM('NSW Apr 2024'!L20:O20)),(0),($C$5*E26/'NSW Apr 2024'!AQ20-SUM('NSW Apr 2024'!L20:O20))*'NSW Apr 2024'!AA20/100)* 'NSW Apr 2024'!AQ20,IF(AND('NSW Apr 2024'!N20&gt;0,'NSW Apr 2024'!O20=""),IF(($C$5*E26/'NSW Apr 2024'!AQ20&lt; SUM('NSW Apr 2024'!L20:N20)),(0),($C$5*E26/'NSW Apr 2024'!AQ20-SUM('NSW Apr 2024'!L20:N20))*'NSW Apr 2024'!Z20/100)* 'NSW Apr 2024'!AQ20,IF(AND('NSW Apr 2024'!M20&gt;0,'NSW Apr 2024'!N20=""),IF(($C$5*E26/'NSW Apr 2024'!AQ20&lt;'NSW Apr 2024'!M20+'NSW Apr 2024'!L20),(0),(($C$5*E26/'NSW Apr 2024'!AQ20-('NSW Apr 2024'!M20+'NSW Apr 2024'!L20))*'NSW Apr 2024'!Y20/100))*'NSW Apr 2024'!AQ20,IF(AND('NSW Apr 2024'!L20&gt;0,'NSW Apr 2024'!M20=""&gt;0),IF(($C$5*E26/'NSW Apr 2024'!AQ20&lt;'NSW Apr 2024'!L20),(0),($C$5*E26/'NSW Apr 2024'!AQ20-'NSW Apr 2024'!L20)*'NSW Apr 2024'!X20/100)*'NSW Apr 2024'!AQ20,0)))))</f>
        <v>0</v>
      </c>
      <c r="M26" s="136">
        <f>IF('NSW Apr 2024'!K20="",($C$5*F26/'NSW Apr 2024'!AR20*'NSW Apr 2024'!AC20/100)*'NSW Apr 2024'!AR20,IF($C$5*F26/'NSW Apr 2024'!AR20&gt;='NSW Apr 2024'!L20,('NSW Apr 2024'!L20*'NSW Apr 2024'!AC20/100)*'NSW Apr 2024'!AR20,($C$5*F26/'NSW Apr 2024'!AR20*'NSW Apr 2024'!AC20/100)*'NSW Apr 2024'!AR20))</f>
        <v>1259.090909090909</v>
      </c>
      <c r="N26" s="136">
        <f>IF(AND('NSW Apr 2024'!L20&gt;0,'NSW Apr 2024'!M20&gt;0),IF($C$5*F26/'NSW Apr 2024'!AR20&lt;'NSW Apr 2024'!L20,0,IF(($C$5*F26/'NSW Apr 2024'!AR20-'NSW Apr 2024'!L20)&lt;=('NSW Apr 2024'!M20+'NSW Apr 2024'!L20),((($C$5*F26/'NSW Apr 2024'!AR20-'NSW Apr 2024'!L20)*'NSW Apr 2024'!AD20/100))*'NSW Apr 2024'!AR20,((('NSW Apr 2024'!M20)*'NSW Apr 2024'!AD20/100)*'NSW Apr 2024'!AR20))),0)</f>
        <v>0</v>
      </c>
      <c r="O26" s="136">
        <f>IF(AND('NSW Apr 2024'!M20&gt;0,'NSW Apr 2024'!N20&gt;0),IF($C$5*F26/'NSW Apr 2024'!AR20&lt;('NSW Apr 2024'!L20+'NSW Apr 2024'!M20),0,IF(($C$5*F26/'NSW Apr 2024'!AR20-'NSW Apr 2024'!L20+'NSW Apr 2024'!M20)&lt;=('NSW Apr 2024'!L20+'NSW Apr 2024'!M20+'NSW Apr 2024'!N20),((($C$5*F26/'NSW Apr 2024'!AR20-('NSW Apr 2024'!L20+'NSW Apr 2024'!M20))*'NSW Apr 2024'!AE20/100))*'NSW Apr 2024'!AR20,('NSW Apr 2024'!N20*'NSW Apr 2024'!AE20/100)*'NSW Apr 2024'!AR20)),0)</f>
        <v>0</v>
      </c>
      <c r="P26" s="136">
        <f>IF(AND('NSW Apr 2024'!N20&gt;0,'NSW Apr 2024'!O20&gt;0),IF($C$5*F26/'NSW Apr 2024'!AR20&lt;('NSW Apr 2024'!L20+'NSW Apr 2024'!M20+'NSW Apr 2024'!N20),0,IF(($C$5*F26/'NSW Apr 2024'!AR20-'NSW Apr 2024'!L20+'NSW Apr 2024'!M20+'NSW Apr 2024'!N20)&lt;=('NSW Apr 2024'!L20+'NSW Apr 2024'!M20+'NSW Apr 2024'!N20+'NSW Apr 2024'!O20),(($C$5*F26/'NSW Apr 2024'!AR20-('NSW Apr 2024'!L20+'NSW Apr 2024'!M20+'NSW Apr 2024'!N20))*'NSW Apr 2024'!AF20/100)*'NSW Apr 2024'!AR20,('NSW Apr 2024'!O20*'NSW Apr 2024'!AF20/100)*'NSW Apr 2024'!AR20)),0)</f>
        <v>0</v>
      </c>
      <c r="Q26" s="136">
        <f>IF(AND('NSW Apr 2024'!P20&gt;0,'NSW Apr 2024'!P20&gt;0),IF($C$5*F26/'NSW Apr 2024'!AR20&lt;('NSW Apr 2024'!L20+'NSW Apr 2024'!M20+'NSW Apr 2024'!N20+'NSW Apr 2024'!O20),0,IF(($C$5*F26/'NSW Apr 2024'!AR20-'NSW Apr 2024'!L20+'NSW Apr 2024'!M20+'NSW Apr 2024'!N20+'NSW Apr 2024'!O20)&lt;=('NSW Apr 2024'!L20+'NSW Apr 2024'!M20+'NSW Apr 2024'!N20+'NSW Apr 2024'!O20+'NSW Apr 2024'!P20),(($C$5*F26/'NSW Apr 2024'!AR20-('NSW Apr 2024'!L20+'NSW Apr 2024'!M20+'NSW Apr 2024'!N20+'NSW Apr 2024'!O20))*'NSW Apr 2024'!AG20/100)*'NSW Apr 2024'!AR20,('NSW Apr 2024'!P20*'NSW Apr 2024'!AG20/100)*'NSW Apr 2024'!AR20)),0)</f>
        <v>0</v>
      </c>
      <c r="R26" s="136">
        <f>IF(AND('NSW Apr 2024'!P20&gt;0,'NSW Apr 2024'!O20&gt;0),IF(($C$5*F26/'NSW Apr 2024'!AR20&lt;SUM('NSW Apr 2024'!L20:P20)),(0),($C$5*F26/'NSW Apr 2024'!AR20-SUM('NSW Apr 2024'!L20:P20))*'NSW Apr 2024'!AB20/100)* 'NSW Apr 2024'!AR20,IF(AND('NSW Apr 2024'!O20&gt;0,'NSW Apr 2024'!P20=""),IF(($C$5*F26/'NSW Apr 2024'!AR20&lt; SUM('NSW Apr 2024'!L20:O20)),(0),($C$5*F26/'NSW Apr 2024'!AR20-SUM('NSW Apr 2024'!L20:O20))*'NSW Apr 2024'!AG20/100)* 'NSW Apr 2024'!AR20,IF(AND('NSW Apr 2024'!N20&gt;0,'NSW Apr 2024'!O20=""),IF(($C$5*F26/'NSW Apr 2024'!AR20&lt; SUM('NSW Apr 2024'!L20:N20)),(0),($C$5*F26/'NSW Apr 2024'!AR20-SUM('NSW Apr 2024'!L20:N20))*'NSW Apr 2024'!AF20/100)* 'NSW Apr 2024'!AR20,IF(AND('NSW Apr 2024'!M20&gt;0,'NSW Apr 2024'!N20=""),IF(($C$5*F26/'NSW Apr 2024'!AR20&lt;'NSW Apr 2024'!M20+'NSW Apr 2024'!L20),(0),(($C$5*F26/'NSW Apr 2024'!AR20-('NSW Apr 2024'!M20+'NSW Apr 2024'!L20))*'NSW Apr 2024'!AE20/100))*'NSW Apr 2024'!AR20,IF(AND('NSW Apr 2024'!L20&gt;0,'NSW Apr 2024'!M20=""&gt;0),IF(($C$5*F26/'NSW Apr 2024'!AR20&lt;'NSW Apr 2024'!L20),(0),($C$5*F26/'NSW Apr 2024'!AR20-'NSW Apr 2024'!L20)*'NSW Apr 2024'!AD20/100)*'NSW Apr 2024'!AR20,0)))))</f>
        <v>0</v>
      </c>
      <c r="S26" s="234">
        <f t="shared" si="9"/>
        <v>2518.181818181818</v>
      </c>
      <c r="T26" s="243">
        <f t="shared" si="10"/>
        <v>2726.6299999999997</v>
      </c>
      <c r="U26" s="132">
        <f t="shared" si="11"/>
        <v>2999.2929999999997</v>
      </c>
      <c r="V26" s="83">
        <f>'NSW Apr 2024'!AT20</f>
        <v>0</v>
      </c>
      <c r="W26" s="83">
        <f>'NSW Apr 2024'!AU20</f>
        <v>0</v>
      </c>
      <c r="X26" s="83">
        <f>'NSW Apr 2024'!AV20</f>
        <v>0</v>
      </c>
      <c r="Y26" s="83">
        <f>'NSW Apr 2024'!AW20</f>
        <v>0</v>
      </c>
      <c r="Z26" s="243" t="str">
        <f t="shared" si="15"/>
        <v>No discount</v>
      </c>
      <c r="AA26" s="243" t="str">
        <f t="shared" si="16"/>
        <v>Inclusive</v>
      </c>
      <c r="AB26" s="243">
        <f t="shared" si="12"/>
        <v>2726.6299999999997</v>
      </c>
      <c r="AC26" s="243">
        <f t="shared" si="13"/>
        <v>2726.6299999999997</v>
      </c>
      <c r="AD26" s="132">
        <f t="shared" si="14"/>
        <v>2999.2929999999997</v>
      </c>
      <c r="AE26" s="406">
        <f t="shared" si="14"/>
        <v>2999.2929999999997</v>
      </c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/>
      <c r="AS26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</row>
    <row r="27" spans="1:146" s="261" customFormat="1" ht="23" customHeight="1" thickBot="1">
      <c r="A27" s="423"/>
      <c r="B27" s="150" t="str">
        <f>'NSW Apr 2024'!F21</f>
        <v>Red Energy</v>
      </c>
      <c r="C27" s="154" t="str">
        <f>'NSW Apr 2024'!G21</f>
        <v xml:space="preserve">Business Saver </v>
      </c>
      <c r="D27" s="155">
        <f>365*'NSW Apr 2024'!H21/100</f>
        <v>317.11863636363631</v>
      </c>
      <c r="E27" s="265">
        <f>IF('NSW Apr 2024'!AQ21=3,0.5,IF('NSW Apr 2024'!AQ21=2,0.33,0))</f>
        <v>0.5</v>
      </c>
      <c r="F27" s="265">
        <f t="shared" si="8"/>
        <v>0.5</v>
      </c>
      <c r="G27" s="155">
        <f>IF('NSW Apr 2024'!K21="",($C$5*E27/'NSW Apr 2024'!AQ21*'NSW Apr 2024'!W21/100)*'NSW Apr 2024'!AQ21,IF($C$5*E27/'NSW Apr 2024'!AQ21&gt;='NSW Apr 2024'!L21,('NSW Apr 2024'!L21*'NSW Apr 2024'!W21/100)*'NSW Apr 2024'!AQ21,($C$5*E27/'NSW Apr 2024'!AQ21*'NSW Apr 2024'!W21/100)*'NSW Apr 2024'!AQ21))</f>
        <v>117.47127272727272</v>
      </c>
      <c r="H27" s="155">
        <f>IF(AND('NSW Apr 2024'!L21&gt;0,'NSW Apr 2024'!M21&gt;0),IF($C$5*E27/'NSW Apr 2024'!AQ21&lt;'NSW Apr 2024'!L21,0,IF(($C$5*E27/'NSW Apr 2024'!AQ21-'NSW Apr 2024'!L21)&lt;=('NSW Apr 2024'!M21+'NSW Apr 2024'!L21),((($C$5*E27/'NSW Apr 2024'!AQ21-'NSW Apr 2024'!L21)*'NSW Apr 2024'!X21/100))*'NSW Apr 2024'!AQ21,((('NSW Apr 2024'!M21)*'NSW Apr 2024'!X21/100)*'NSW Apr 2024'!AQ21))),0)</f>
        <v>91.7410909090909</v>
      </c>
      <c r="I27" s="155">
        <f>IF(AND('NSW Apr 2024'!M21&gt;0,'NSW Apr 2024'!N21&gt;0),IF($C$5*E27/'NSW Apr 2024'!AQ21&lt;('NSW Apr 2024'!L21+'NSW Apr 2024'!M21),0,IF(($C$5*E27/'NSW Apr 2024'!AQ21-'NSW Apr 2024'!L21+'NSW Apr 2024'!M21)&lt;=('NSW Apr 2024'!L21+'NSW Apr 2024'!M21+'NSW Apr 2024'!N21),((($C$5*E27/'NSW Apr 2024'!AQ21-('NSW Apr 2024'!L21+'NSW Apr 2024'!M21))*'NSW Apr 2024'!Y21/100))*'NSW Apr 2024'!AQ21,('NSW Apr 2024'!N21*'NSW Apr 2024'!Y21/100)* 'NSW Apr 2024'!AQ21)),0)</f>
        <v>0</v>
      </c>
      <c r="J27" s="155">
        <f>IF(AND('NSW Apr 2024'!N21&gt;0,'NSW Apr 2024'!O21&gt;0),IF($C$5*E27/'NSW Apr 2024'!AQ21&lt;('NSW Apr 2024'!L21+'NSW Apr 2024'!M21+'NSW Apr 2024'!N21),0,IF(($C$5*E27/'NSW Apr 2024'!AQ21-'NSW Apr 2024'!L21+'NSW Apr 2024'!M21+'NSW Apr 2024'!N21)&lt;=('NSW Apr 2024'!L21+'NSW Apr 2024'!M21+'NSW Apr 2024'!N21+'NSW Apr 2024'!O21),(($C$5*E27/'NSW Apr 2024'!AQ21-('NSW Apr 2024'!L21+'NSW Apr 2024'!M21+'NSW Apr 2024'!N21))*'NSW Apr 2024'!Z21/100)*'NSW Apr 2024'!AQ21,('NSW Apr 2024'!O21*'NSW Apr 2024'!Z21/100)*'NSW Apr 2024'!AQ21)),0)</f>
        <v>0</v>
      </c>
      <c r="K27" s="155">
        <f>IF(AND('NSW Apr 2024'!O21&gt;0,'NSW Apr 2024'!P21&gt;0),IF($C$5*E27/'NSW Apr 2024'!AQ21&lt;('NSW Apr 2024'!L21+'NSW Apr 2024'!M21+'NSW Apr 2024'!N21+'NSW Apr 2024'!O21),0,IF(($C$5*E27/'NSW Apr 2024'!AQ21-'NSW Apr 2024'!L21+'NSW Apr 2024'!M21+'NSW Apr 2024'!N21+'NSW Apr 2024'!O21)&lt;=('NSW Apr 2024'!L21+'NSW Apr 2024'!M21+'NSW Apr 2024'!N21+'NSW Apr 2024'!O21+'NSW Apr 2024'!P21),(($C$5*E27/'NSW Apr 2024'!AQ21-('NSW Apr 2024'!L21+'NSW Apr 2024'!M21+'NSW Apr 2024'!N21+'NSW Apr 2024'!O21))*'NSW Apr 2024'!AA21/100)*'NSW Apr 2024'!AQ21,('NSW Apr 2024'!P21*'NSW Apr 2024'!AA21/100)*'NSW Apr 2024'!AQ21)),0)</f>
        <v>0</v>
      </c>
      <c r="L27" s="155">
        <f>IF(AND('NSW Apr 2024'!P21&gt;0,'NSW Apr 2024'!O21&gt;0),IF(($C$5*E27/'NSW Apr 2024'!AQ21&lt;SUM('NSW Apr 2024'!L21:P21)),(0),($C$5*E27/'NSW Apr 2024'!AQ21-SUM('NSW Apr 2024'!L21:P21))*'NSW Apr 2024'!AB21/100)* 'NSW Apr 2024'!AQ21,IF(AND('NSW Apr 2024'!O21&gt;0,'NSW Apr 2024'!P21=""),IF(($C$5*E27/'NSW Apr 2024'!AQ21&lt; SUM('NSW Apr 2024'!L21:O21)),(0),($C$5*E27/'NSW Apr 2024'!AQ21-SUM('NSW Apr 2024'!L21:O21))*'NSW Apr 2024'!AA21/100)* 'NSW Apr 2024'!AQ21,IF(AND('NSW Apr 2024'!N21&gt;0,'NSW Apr 2024'!O21=""),IF(($C$5*E27/'NSW Apr 2024'!AQ21&lt; SUM('NSW Apr 2024'!L21:N21)),(0),($C$5*E27/'NSW Apr 2024'!AQ21-SUM('NSW Apr 2024'!L21:N21))*'NSW Apr 2024'!Z21/100)* 'NSW Apr 2024'!AQ21,IF(AND('NSW Apr 2024'!M21&gt;0,'NSW Apr 2024'!N21=""),IF(($C$5*E27/'NSW Apr 2024'!AQ21&lt;'NSW Apr 2024'!M21+'NSW Apr 2024'!L21),(0),(($C$5*E27/'NSW Apr 2024'!AQ21-('NSW Apr 2024'!M21+'NSW Apr 2024'!L21))*'NSW Apr 2024'!Y21/100))*'NSW Apr 2024'!AQ21,IF(AND('NSW Apr 2024'!L21&gt;0,'NSW Apr 2024'!M21=""&gt;0),IF(($C$5*E27/'NSW Apr 2024'!AQ21&lt;'NSW Apr 2024'!L21),(0),($C$5*E27/'NSW Apr 2024'!AQ21-'NSW Apr 2024'!L21)*'NSW Apr 2024'!X21/100)*'NSW Apr 2024'!AQ21,0)))))</f>
        <v>897.29454545454553</v>
      </c>
      <c r="M27" s="155">
        <f>IF('NSW Apr 2024'!K21="",($C$5*F27/'NSW Apr 2024'!AR21*'NSW Apr 2024'!AC21/100)*'NSW Apr 2024'!AR21,IF($C$5*F27/'NSW Apr 2024'!AR21&gt;='NSW Apr 2024'!L21,('NSW Apr 2024'!L21*'NSW Apr 2024'!AC21/100)*'NSW Apr 2024'!AR21,($C$5*F27/'NSW Apr 2024'!AR21*'NSW Apr 2024'!AC21/100)*'NSW Apr 2024'!AR21))</f>
        <v>117.47127272727272</v>
      </c>
      <c r="N27" s="155">
        <f>IF(AND('NSW Apr 2024'!L21&gt;0,'NSW Apr 2024'!M21&gt;0),IF($C$5*F27/'NSW Apr 2024'!AR21&lt;'NSW Apr 2024'!L21,0,IF(($C$5*F27/'NSW Apr 2024'!AR21-'NSW Apr 2024'!L21)&lt;=('NSW Apr 2024'!M21+'NSW Apr 2024'!L21),((($C$5*F27/'NSW Apr 2024'!AR21-'NSW Apr 2024'!L21)*'NSW Apr 2024'!AD21/100))*'NSW Apr 2024'!AR21,((('NSW Apr 2024'!M21)*'NSW Apr 2024'!AD21/100)*'NSW Apr 2024'!AR21))),0)</f>
        <v>91.7410909090909</v>
      </c>
      <c r="O27" s="155">
        <f>IF(AND('NSW Apr 2024'!M21&gt;0,'NSW Apr 2024'!N21&gt;0),IF($C$5*F27/'NSW Apr 2024'!AR21&lt;('NSW Apr 2024'!L21+'NSW Apr 2024'!M21),0,IF(($C$5*F27/'NSW Apr 2024'!AR21-'NSW Apr 2024'!L21+'NSW Apr 2024'!M21)&lt;=('NSW Apr 2024'!L21+'NSW Apr 2024'!M21+'NSW Apr 2024'!N21),((($C$5*F27/'NSW Apr 2024'!AR21-('NSW Apr 2024'!L21+'NSW Apr 2024'!M21))*'NSW Apr 2024'!AE21/100))*'NSW Apr 2024'!AR21,('NSW Apr 2024'!N21*'NSW Apr 2024'!AE21/100)*'NSW Apr 2024'!AR21)),0)</f>
        <v>0</v>
      </c>
      <c r="P27" s="155">
        <f>IF(AND('NSW Apr 2024'!N21&gt;0,'NSW Apr 2024'!O21&gt;0),IF($C$5*F27/'NSW Apr 2024'!AR21&lt;('NSW Apr 2024'!L21+'NSW Apr 2024'!M21+'NSW Apr 2024'!N21),0,IF(($C$5*F27/'NSW Apr 2024'!AR21-'NSW Apr 2024'!L21+'NSW Apr 2024'!M21+'NSW Apr 2024'!N21)&lt;=('NSW Apr 2024'!L21+'NSW Apr 2024'!M21+'NSW Apr 2024'!N21+'NSW Apr 2024'!O21),(($C$5*F27/'NSW Apr 2024'!AR21-('NSW Apr 2024'!L21+'NSW Apr 2024'!M21+'NSW Apr 2024'!N21))*'NSW Apr 2024'!AF21/100)*'NSW Apr 2024'!AR21,('NSW Apr 2024'!O21*'NSW Apr 2024'!AF21/100)*'NSW Apr 2024'!AR21)),0)</f>
        <v>0</v>
      </c>
      <c r="Q27" s="155">
        <f>IF(AND('NSW Apr 2024'!P21&gt;0,'NSW Apr 2024'!P21&gt;0),IF($C$5*F27/'NSW Apr 2024'!AR21&lt;('NSW Apr 2024'!L21+'NSW Apr 2024'!M21+'NSW Apr 2024'!N21+'NSW Apr 2024'!O21),0,IF(($C$5*F27/'NSW Apr 2024'!AR21-'NSW Apr 2024'!L21+'NSW Apr 2024'!M21+'NSW Apr 2024'!N21+'NSW Apr 2024'!O21)&lt;=('NSW Apr 2024'!L21+'NSW Apr 2024'!M21+'NSW Apr 2024'!N21+'NSW Apr 2024'!O21+'NSW Apr 2024'!P21),(($C$5*F27/'NSW Apr 2024'!AR21-('NSW Apr 2024'!L21+'NSW Apr 2024'!M21+'NSW Apr 2024'!N21+'NSW Apr 2024'!O21))*'NSW Apr 2024'!AG21/100)*'NSW Apr 2024'!AR21,('NSW Apr 2024'!P21*'NSW Apr 2024'!AG21/100)*'NSW Apr 2024'!AR21)),0)</f>
        <v>0</v>
      </c>
      <c r="R27" s="155">
        <f>IF(AND('NSW Apr 2024'!P21&gt;0,'NSW Apr 2024'!O21&gt;0),IF(($C$5*F27/'NSW Apr 2024'!AR21&lt;SUM('NSW Apr 2024'!L21:P21)),(0),($C$5*F27/'NSW Apr 2024'!AR21-SUM('NSW Apr 2024'!L21:P21))*'NSW Apr 2024'!AB21/100)* 'NSW Apr 2024'!AR21,IF(AND('NSW Apr 2024'!O21&gt;0,'NSW Apr 2024'!P21=""),IF(($C$5*F27/'NSW Apr 2024'!AR21&lt; SUM('NSW Apr 2024'!L21:O21)),(0),($C$5*F27/'NSW Apr 2024'!AR21-SUM('NSW Apr 2024'!L21:O21))*'NSW Apr 2024'!AG21/100)* 'NSW Apr 2024'!AR21,IF(AND('NSW Apr 2024'!N21&gt;0,'NSW Apr 2024'!O21=""),IF(($C$5*F27/'NSW Apr 2024'!AR21&lt; SUM('NSW Apr 2024'!L21:N21)),(0),($C$5*F27/'NSW Apr 2024'!AR21-SUM('NSW Apr 2024'!L21:N21))*'NSW Apr 2024'!AF21/100)* 'NSW Apr 2024'!AR21,IF(AND('NSW Apr 2024'!M21&gt;0,'NSW Apr 2024'!N21=""),IF(($C$5*F27/'NSW Apr 2024'!AR21&lt;'NSW Apr 2024'!M21+'NSW Apr 2024'!L21),(0),(($C$5*F27/'NSW Apr 2024'!AR21-('NSW Apr 2024'!M21+'NSW Apr 2024'!L21))*'NSW Apr 2024'!AE21/100))*'NSW Apr 2024'!AR21,IF(AND('NSW Apr 2024'!L21&gt;0,'NSW Apr 2024'!M21=""&gt;0),IF(($C$5*F27/'NSW Apr 2024'!AR21&lt;'NSW Apr 2024'!L21),(0),($C$5*F27/'NSW Apr 2024'!AR21-'NSW Apr 2024'!L21)*'NSW Apr 2024'!AD21/100)*'NSW Apr 2024'!AR21,0)))))</f>
        <v>897.29454545454553</v>
      </c>
      <c r="S27" s="273">
        <f>SUM(G27:R27)</f>
        <v>2213.0138181818184</v>
      </c>
      <c r="T27" s="268">
        <f t="shared" si="10"/>
        <v>2530.1324545454545</v>
      </c>
      <c r="U27" s="151">
        <f t="shared" si="11"/>
        <v>2783.1457</v>
      </c>
      <c r="V27" s="154">
        <f>'NSW Apr 2024'!AT21</f>
        <v>0</v>
      </c>
      <c r="W27" s="154">
        <f>'NSW Apr 2024'!AU21</f>
        <v>0</v>
      </c>
      <c r="X27" s="154">
        <f>'NSW Apr 2024'!AV21</f>
        <v>0</v>
      </c>
      <c r="Y27" s="154">
        <f>'NSW Apr 2024'!AW21</f>
        <v>0</v>
      </c>
      <c r="Z27" s="268" t="str">
        <f t="shared" si="15"/>
        <v>No discount</v>
      </c>
      <c r="AA27" s="268" t="str">
        <f t="shared" si="16"/>
        <v>Inclusive</v>
      </c>
      <c r="AB27" s="268">
        <f t="shared" si="12"/>
        <v>2530.1324545454545</v>
      </c>
      <c r="AC27" s="268">
        <f t="shared" si="13"/>
        <v>2530.1324545454545</v>
      </c>
      <c r="AD27" s="151">
        <f t="shared" si="14"/>
        <v>2783.1457</v>
      </c>
      <c r="AE27" s="407">
        <f t="shared" si="14"/>
        <v>2783.1457</v>
      </c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/>
      <c r="AS27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</row>
    <row r="28" spans="1:146" s="261" customFormat="1" ht="23" customHeight="1" thickTop="1">
      <c r="A28" s="424" t="str">
        <f>'NSW Apr 2024'!D22</f>
        <v>AGN Cooma</v>
      </c>
      <c r="B28" s="130" t="str">
        <f>'NSW Apr 2024'!F22</f>
        <v>Origin Energy</v>
      </c>
      <c r="C28" s="83" t="str">
        <f>'NSW Apr 2024'!G22</f>
        <v>Business Go Variable</v>
      </c>
      <c r="D28" s="136">
        <f>365*'NSW Apr 2024'!H22/100</f>
        <v>321.10045454545451</v>
      </c>
      <c r="E28" s="264">
        <f>IF('NSW Apr 2024'!AQ22=3,0.5,IF('NSW Apr 2024'!AQ22=2,0.33,0))</f>
        <v>0.5</v>
      </c>
      <c r="F28" s="264">
        <f t="shared" si="8"/>
        <v>0.5</v>
      </c>
      <c r="G28" s="136">
        <f>IF('NSW Apr 2024'!K22="",($C$5*E28/'NSW Apr 2024'!AQ22*'NSW Apr 2024'!W22/100)*'NSW Apr 2024'!AQ22,IF($C$5*E28/'NSW Apr 2024'!AQ22&gt;='NSW Apr 2024'!L22,('NSW Apr 2024'!L22*'NSW Apr 2024'!W22/100)*'NSW Apr 2024'!AQ22,($C$5*E28/'NSW Apr 2024'!AQ22*'NSW Apr 2024'!W22/100)*'NSW Apr 2024'!AQ22))</f>
        <v>1445.4545454545455</v>
      </c>
      <c r="H28" s="136">
        <f>IF(AND('NSW Apr 2024'!L22&gt;0,'NSW Apr 2024'!M22&gt;0),IF($C$5*E28/'NSW Apr 2024'!AQ22&lt;'NSW Apr 2024'!L22,0,IF(($C$5*E28/'NSW Apr 2024'!AQ22-'NSW Apr 2024'!L22)&lt;=('NSW Apr 2024'!M22+'NSW Apr 2024'!L22),((($C$5*E28/'NSW Apr 2024'!AQ22-'NSW Apr 2024'!L22)*'NSW Apr 2024'!X22/100))*'NSW Apr 2024'!AQ22,((('NSW Apr 2024'!M22)*'NSW Apr 2024'!X22/100)*'NSW Apr 2024'!AQ22))),0)</f>
        <v>0</v>
      </c>
      <c r="I28" s="136">
        <f>IF(AND('NSW Apr 2024'!M22&gt;0,'NSW Apr 2024'!N22&gt;0),IF($C$5*E28/'NSW Apr 2024'!AQ22&lt;('NSW Apr 2024'!L22+'NSW Apr 2024'!M22),0,IF(($C$5*E28/'NSW Apr 2024'!AQ22-'NSW Apr 2024'!L22+'NSW Apr 2024'!M22)&lt;=('NSW Apr 2024'!L22+'NSW Apr 2024'!M22+'NSW Apr 2024'!N22),((($C$5*E28/'NSW Apr 2024'!AQ22-('NSW Apr 2024'!L22+'NSW Apr 2024'!M22))*'NSW Apr 2024'!Y22/100))*'NSW Apr 2024'!AQ22,('NSW Apr 2024'!N22*'NSW Apr 2024'!Y22/100)* 'NSW Apr 2024'!AQ22)),0)</f>
        <v>0</v>
      </c>
      <c r="J28" s="136">
        <f>IF(AND('NSW Apr 2024'!N22&gt;0,'NSW Apr 2024'!O22&gt;0),IF($C$5*E28/'NSW Apr 2024'!AQ22&lt;('NSW Apr 2024'!L22+'NSW Apr 2024'!M22+'NSW Apr 2024'!N22),0,IF(($C$5*E28/'NSW Apr 2024'!AQ22-'NSW Apr 2024'!L22+'NSW Apr 2024'!M22+'NSW Apr 2024'!N22)&lt;=('NSW Apr 2024'!L22+'NSW Apr 2024'!M22+'NSW Apr 2024'!N22+'NSW Apr 2024'!O22),(($C$5*E28/'NSW Apr 2024'!AQ22-('NSW Apr 2024'!L22+'NSW Apr 2024'!M22+'NSW Apr 2024'!N22))*'NSW Apr 2024'!Z22/100)*'NSW Apr 2024'!AQ22,('NSW Apr 2024'!O22*'NSW Apr 2024'!Z22/100)*'NSW Apr 2024'!AQ22)),0)</f>
        <v>0</v>
      </c>
      <c r="K28" s="136">
        <f>IF(AND('NSW Apr 2024'!O22&gt;0,'NSW Apr 2024'!P22&gt;0),IF($C$5*E28/'NSW Apr 2024'!AQ22&lt;('NSW Apr 2024'!L22+'NSW Apr 2024'!M22+'NSW Apr 2024'!N22+'NSW Apr 2024'!O22),0,IF(($C$5*E28/'NSW Apr 2024'!AQ22-'NSW Apr 2024'!L22+'NSW Apr 2024'!M22+'NSW Apr 2024'!N22+'NSW Apr 2024'!O22)&lt;=('NSW Apr 2024'!L22+'NSW Apr 2024'!M22+'NSW Apr 2024'!N22+'NSW Apr 2024'!O22+'NSW Apr 2024'!P22),(($C$5*E28/'NSW Apr 2024'!AQ22-('NSW Apr 2024'!L22+'NSW Apr 2024'!M22+'NSW Apr 2024'!N22+'NSW Apr 2024'!O22))*'NSW Apr 2024'!AA22/100)*'NSW Apr 2024'!AQ22,('NSW Apr 2024'!P22*'NSW Apr 2024'!AA22/100)*'NSW Apr 2024'!AQ22)),0)</f>
        <v>0</v>
      </c>
      <c r="L28" s="136">
        <f>IF(AND('NSW Apr 2024'!P22&gt;0,'NSW Apr 2024'!O22&gt;0),IF(($C$5*E28/'NSW Apr 2024'!AQ22&lt;SUM('NSW Apr 2024'!L22:P22)),(0),($C$5*E28/'NSW Apr 2024'!AQ22-SUM('NSW Apr 2024'!L22:P22))*'NSW Apr 2024'!AB22/100)* 'NSW Apr 2024'!AQ22,IF(AND('NSW Apr 2024'!O22&gt;0,'NSW Apr 2024'!P22=""),IF(($C$5*E28/'NSW Apr 2024'!AQ22&lt; SUM('NSW Apr 2024'!L22:O22)),(0),($C$5*E28/'NSW Apr 2024'!AQ22-SUM('NSW Apr 2024'!L22:O22))*'NSW Apr 2024'!AA22/100)* 'NSW Apr 2024'!AQ22,IF(AND('NSW Apr 2024'!N22&gt;0,'NSW Apr 2024'!O22=""),IF(($C$5*E28/'NSW Apr 2024'!AQ22&lt; SUM('NSW Apr 2024'!L22:N22)),(0),($C$5*E28/'NSW Apr 2024'!AQ22-SUM('NSW Apr 2024'!L22:N22))*'NSW Apr 2024'!Z22/100)* 'NSW Apr 2024'!AQ22,IF(AND('NSW Apr 2024'!M22&gt;0,'NSW Apr 2024'!N22=""),IF(($C$5*E28/'NSW Apr 2024'!AQ22&lt;'NSW Apr 2024'!M22+'NSW Apr 2024'!L22),(0),(($C$5*E28/'NSW Apr 2024'!AQ22-('NSW Apr 2024'!M22+'NSW Apr 2024'!L22))*'NSW Apr 2024'!Y22/100))*'NSW Apr 2024'!AQ22,IF(AND('NSW Apr 2024'!L22&gt;0,'NSW Apr 2024'!M22=""&gt;0),IF(($C$5*E28/'NSW Apr 2024'!AQ22&lt;'NSW Apr 2024'!L22),(0),($C$5*E28/'NSW Apr 2024'!AQ22-'NSW Apr 2024'!L22)*'NSW Apr 2024'!X22/100)*'NSW Apr 2024'!AQ22,0)))))</f>
        <v>0</v>
      </c>
      <c r="M28" s="136">
        <f>IF('NSW Apr 2024'!K22="",($C$5*F28/'NSW Apr 2024'!AR22*'NSW Apr 2024'!AC22/100)*'NSW Apr 2024'!AR22,IF($C$5*F28/'NSW Apr 2024'!AR22&gt;='NSW Apr 2024'!L22,('NSW Apr 2024'!L22*'NSW Apr 2024'!AC22/100)*'NSW Apr 2024'!AR22,($C$5*F28/'NSW Apr 2024'!AR22*'NSW Apr 2024'!AC22/100)*'NSW Apr 2024'!AR22))</f>
        <v>1445.4545454545455</v>
      </c>
      <c r="N28" s="136">
        <f>IF(AND('NSW Apr 2024'!L22&gt;0,'NSW Apr 2024'!M22&gt;0),IF($C$5*F28/'NSW Apr 2024'!AR22&lt;'NSW Apr 2024'!L22,0,IF(($C$5*F28/'NSW Apr 2024'!AR22-'NSW Apr 2024'!L22)&lt;=('NSW Apr 2024'!M22+'NSW Apr 2024'!L22),((($C$5*F28/'NSW Apr 2024'!AR22-'NSW Apr 2024'!L22)*'NSW Apr 2024'!AD22/100))*'NSW Apr 2024'!AR22,((('NSW Apr 2024'!M22)*'NSW Apr 2024'!AD22/100)*'NSW Apr 2024'!AR22))),0)</f>
        <v>0</v>
      </c>
      <c r="O28" s="136">
        <f>IF(AND('NSW Apr 2024'!M22&gt;0,'NSW Apr 2024'!N22&gt;0),IF($C$5*F28/'NSW Apr 2024'!AR22&lt;('NSW Apr 2024'!L22+'NSW Apr 2024'!M22),0,IF(($C$5*F28/'NSW Apr 2024'!AR22-'NSW Apr 2024'!L22+'NSW Apr 2024'!M22)&lt;=('NSW Apr 2024'!L22+'NSW Apr 2024'!M22+'NSW Apr 2024'!N22),((($C$5*F28/'NSW Apr 2024'!AR22-('NSW Apr 2024'!L22+'NSW Apr 2024'!M22))*'NSW Apr 2024'!AE22/100))*'NSW Apr 2024'!AR22,('NSW Apr 2024'!N22*'NSW Apr 2024'!AE22/100)*'NSW Apr 2024'!AR22)),0)</f>
        <v>0</v>
      </c>
      <c r="P28" s="136">
        <f>IF(AND('NSW Apr 2024'!N22&gt;0,'NSW Apr 2024'!O22&gt;0),IF($C$5*F28/'NSW Apr 2024'!AR22&lt;('NSW Apr 2024'!L22+'NSW Apr 2024'!M22+'NSW Apr 2024'!N22),0,IF(($C$5*F28/'NSW Apr 2024'!AR22-'NSW Apr 2024'!L22+'NSW Apr 2024'!M22+'NSW Apr 2024'!N22)&lt;=('NSW Apr 2024'!L22+'NSW Apr 2024'!M22+'NSW Apr 2024'!N22+'NSW Apr 2024'!O22),(($C$5*F28/'NSW Apr 2024'!AR22-('NSW Apr 2024'!L22+'NSW Apr 2024'!M22+'NSW Apr 2024'!N22))*'NSW Apr 2024'!AF22/100)*'NSW Apr 2024'!AR22,('NSW Apr 2024'!O22*'NSW Apr 2024'!AF22/100)*'NSW Apr 2024'!AR22)),0)</f>
        <v>0</v>
      </c>
      <c r="Q28" s="136">
        <f>IF(AND('NSW Apr 2024'!P22&gt;0,'NSW Apr 2024'!P22&gt;0),IF($C$5*F28/'NSW Apr 2024'!AR22&lt;('NSW Apr 2024'!L22+'NSW Apr 2024'!M22+'NSW Apr 2024'!N22+'NSW Apr 2024'!O22),0,IF(($C$5*F28/'NSW Apr 2024'!AR22-'NSW Apr 2024'!L22+'NSW Apr 2024'!M22+'NSW Apr 2024'!N22+'NSW Apr 2024'!O22)&lt;=('NSW Apr 2024'!L22+'NSW Apr 2024'!M22+'NSW Apr 2024'!N22+'NSW Apr 2024'!O22+'NSW Apr 2024'!P22),(($C$5*F28/'NSW Apr 2024'!AR22-('NSW Apr 2024'!L22+'NSW Apr 2024'!M22+'NSW Apr 2024'!N22+'NSW Apr 2024'!O22))*'NSW Apr 2024'!AG22/100)*'NSW Apr 2024'!AR22,('NSW Apr 2024'!P22*'NSW Apr 2024'!AG22/100)*'NSW Apr 2024'!AR22)),0)</f>
        <v>0</v>
      </c>
      <c r="R28" s="136">
        <f>IF(AND('NSW Apr 2024'!P22&gt;0,'NSW Apr 2024'!O22&gt;0),IF(($C$5*F28/'NSW Apr 2024'!AR22&lt;SUM('NSW Apr 2024'!L22:P22)),(0),($C$5*F28/'NSW Apr 2024'!AR22-SUM('NSW Apr 2024'!L22:P22))*'NSW Apr 2024'!AB22/100)* 'NSW Apr 2024'!AR22,IF(AND('NSW Apr 2024'!O22&gt;0,'NSW Apr 2024'!P22=""),IF(($C$5*F28/'NSW Apr 2024'!AR22&lt; SUM('NSW Apr 2024'!L22:O22)),(0),($C$5*F28/'NSW Apr 2024'!AR22-SUM('NSW Apr 2024'!L22:O22))*'NSW Apr 2024'!AG22/100)* 'NSW Apr 2024'!AR22,IF(AND('NSW Apr 2024'!N22&gt;0,'NSW Apr 2024'!O22=""),IF(($C$5*F28/'NSW Apr 2024'!AR22&lt; SUM('NSW Apr 2024'!L22:N22)),(0),($C$5*F28/'NSW Apr 2024'!AR22-SUM('NSW Apr 2024'!L22:N22))*'NSW Apr 2024'!AF22/100)* 'NSW Apr 2024'!AR22,IF(AND('NSW Apr 2024'!M22&gt;0,'NSW Apr 2024'!N22=""),IF(($C$5*F28/'NSW Apr 2024'!AR22&lt;'NSW Apr 2024'!M22+'NSW Apr 2024'!L22),(0),(($C$5*F28/'NSW Apr 2024'!AR22-('NSW Apr 2024'!M22+'NSW Apr 2024'!L22))*'NSW Apr 2024'!AE22/100))*'NSW Apr 2024'!AR22,IF(AND('NSW Apr 2024'!L22&gt;0,'NSW Apr 2024'!M22=""&gt;0),IF(($C$5*F28/'NSW Apr 2024'!AR22&lt;'NSW Apr 2024'!L22),(0),($C$5*F28/'NSW Apr 2024'!AR22-'NSW Apr 2024'!L22)*'NSW Apr 2024'!AD22/100)*'NSW Apr 2024'!AR22,0)))))</f>
        <v>0</v>
      </c>
      <c r="S28" s="234">
        <f t="shared" si="9"/>
        <v>2890.909090909091</v>
      </c>
      <c r="T28" s="243">
        <f t="shared" si="10"/>
        <v>3212.0095454545453</v>
      </c>
      <c r="U28" s="132">
        <f t="shared" si="11"/>
        <v>3533.2105000000001</v>
      </c>
      <c r="V28" s="83">
        <f>'NSW Apr 2024'!AT22</f>
        <v>0</v>
      </c>
      <c r="W28" s="83">
        <f>'NSW Apr 2024'!AU22</f>
        <v>0</v>
      </c>
      <c r="X28" s="83">
        <f>'NSW Apr 2024'!AV22</f>
        <v>0</v>
      </c>
      <c r="Y28" s="83">
        <f>'NSW Apr 2024'!AW22</f>
        <v>0</v>
      </c>
      <c r="Z28" s="243" t="str">
        <f t="shared" si="15"/>
        <v>No discount</v>
      </c>
      <c r="AA28" s="243" t="str">
        <f t="shared" si="16"/>
        <v>Inclusive</v>
      </c>
      <c r="AB28" s="243">
        <f t="shared" si="12"/>
        <v>3212.0095454545453</v>
      </c>
      <c r="AC28" s="243">
        <f t="shared" si="13"/>
        <v>3212.0095454545453</v>
      </c>
      <c r="AD28" s="132">
        <f t="shared" si="14"/>
        <v>3533.2105000000001</v>
      </c>
      <c r="AE28" s="406">
        <f t="shared" si="14"/>
        <v>3533.2105000000001</v>
      </c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/>
      <c r="AS28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</row>
    <row r="29" spans="1:146" s="261" customFormat="1" ht="23" customHeight="1" thickBot="1">
      <c r="A29" s="425"/>
      <c r="B29" s="150" t="str">
        <f>'NSW Apr 2024'!F23</f>
        <v>Red Energy</v>
      </c>
      <c r="C29" s="154" t="str">
        <f>'NSW Apr 2024'!G23</f>
        <v xml:space="preserve">Business Saver </v>
      </c>
      <c r="D29" s="155">
        <f>365*'NSW Apr 2024'!H23/100</f>
        <v>351.62772727272727</v>
      </c>
      <c r="E29" s="265">
        <f>IF('NSW Apr 2024'!AQ23=3,0.5,IF('NSW Apr 2024'!AQ23=2,0.33,0))</f>
        <v>0.5</v>
      </c>
      <c r="F29" s="265">
        <f t="shared" si="8"/>
        <v>0.5</v>
      </c>
      <c r="G29" s="155">
        <f>IF('NSW Apr 2024'!K23="",($C$5*E29/'NSW Apr 2024'!AQ23*'NSW Apr 2024'!W23/100)*'NSW Apr 2024'!AQ23,IF($C$5*E29/'NSW Apr 2024'!AQ23&gt;='NSW Apr 2024'!L23,('NSW Apr 2024'!L23*'NSW Apr 2024'!W23/100)*'NSW Apr 2024'!AQ23,($C$5*E29/'NSW Apr 2024'!AQ23*'NSW Apr 2024'!W23/100)*'NSW Apr 2024'!AQ23))</f>
        <v>1345.4545454545455</v>
      </c>
      <c r="H29" s="155">
        <f>IF(AND('NSW Apr 2024'!L23&gt;0,'NSW Apr 2024'!M23&gt;0),IF($C$5*E29/'NSW Apr 2024'!AQ23&lt;'NSW Apr 2024'!L23,0,IF(($C$5*E29/'NSW Apr 2024'!AQ23-'NSW Apr 2024'!L23)&lt;=('NSW Apr 2024'!M23+'NSW Apr 2024'!L23),((($C$5*E29/'NSW Apr 2024'!AQ23-'NSW Apr 2024'!L23)*'NSW Apr 2024'!X23/100))*'NSW Apr 2024'!AQ23,((('NSW Apr 2024'!M23)*'NSW Apr 2024'!X23/100)*'NSW Apr 2024'!AQ23))),0)</f>
        <v>0</v>
      </c>
      <c r="I29" s="155">
        <f>IF(AND('NSW Apr 2024'!M23&gt;0,'NSW Apr 2024'!N23&gt;0),IF($C$5*E29/'NSW Apr 2024'!AQ23&lt;('NSW Apr 2024'!L23+'NSW Apr 2024'!M23),0,IF(($C$5*E29/'NSW Apr 2024'!AQ23-'NSW Apr 2024'!L23+'NSW Apr 2024'!M23)&lt;=('NSW Apr 2024'!L23+'NSW Apr 2024'!M23+'NSW Apr 2024'!N23),((($C$5*E29/'NSW Apr 2024'!AQ23-('NSW Apr 2024'!L23+'NSW Apr 2024'!M23))*'NSW Apr 2024'!Y23/100))*'NSW Apr 2024'!AQ23,('NSW Apr 2024'!N23*'NSW Apr 2024'!Y23/100)* 'NSW Apr 2024'!AQ23)),0)</f>
        <v>0</v>
      </c>
      <c r="J29" s="155">
        <f>IF(AND('NSW Apr 2024'!N23&gt;0,'NSW Apr 2024'!O23&gt;0),IF($C$5*E29/'NSW Apr 2024'!AQ23&lt;('NSW Apr 2024'!L23+'NSW Apr 2024'!M23+'NSW Apr 2024'!N23),0,IF(($C$5*E29/'NSW Apr 2024'!AQ23-'NSW Apr 2024'!L23+'NSW Apr 2024'!M23+'NSW Apr 2024'!N23)&lt;=('NSW Apr 2024'!L23+'NSW Apr 2024'!M23+'NSW Apr 2024'!N23+'NSW Apr 2024'!O23),(($C$5*E29/'NSW Apr 2024'!AQ23-('NSW Apr 2024'!L23+'NSW Apr 2024'!M23+'NSW Apr 2024'!N23))*'NSW Apr 2024'!Z23/100)*'NSW Apr 2024'!AQ23,('NSW Apr 2024'!O23*'NSW Apr 2024'!Z23/100)*'NSW Apr 2024'!AQ23)),0)</f>
        <v>0</v>
      </c>
      <c r="K29" s="155">
        <f>IF(AND('NSW Apr 2024'!O23&gt;0,'NSW Apr 2024'!P23&gt;0),IF($C$5*E29/'NSW Apr 2024'!AQ23&lt;('NSW Apr 2024'!L23+'NSW Apr 2024'!M23+'NSW Apr 2024'!N23+'NSW Apr 2024'!O23),0,IF(($C$5*E29/'NSW Apr 2024'!AQ23-'NSW Apr 2024'!L23+'NSW Apr 2024'!M23+'NSW Apr 2024'!N23+'NSW Apr 2024'!O23)&lt;=('NSW Apr 2024'!L23+'NSW Apr 2024'!M23+'NSW Apr 2024'!N23+'NSW Apr 2024'!O23+'NSW Apr 2024'!P23),(($C$5*E29/'NSW Apr 2024'!AQ23-('NSW Apr 2024'!L23+'NSW Apr 2024'!M23+'NSW Apr 2024'!N23+'NSW Apr 2024'!O23))*'NSW Apr 2024'!AA23/100)*'NSW Apr 2024'!AQ23,('NSW Apr 2024'!P23*'NSW Apr 2024'!AA23/100)*'NSW Apr 2024'!AQ23)),0)</f>
        <v>0</v>
      </c>
      <c r="L29" s="155">
        <f>IF(AND('NSW Apr 2024'!P23&gt;0,'NSW Apr 2024'!O23&gt;0),IF(($C$5*E29/'NSW Apr 2024'!AQ23&lt;SUM('NSW Apr 2024'!L23:P23)),(0),($C$5*E29/'NSW Apr 2024'!AQ23-SUM('NSW Apr 2024'!L23:P23))*'NSW Apr 2024'!AB23/100)* 'NSW Apr 2024'!AQ23,IF(AND('NSW Apr 2024'!O23&gt;0,'NSW Apr 2024'!P23=""),IF(($C$5*E29/'NSW Apr 2024'!AQ23&lt; SUM('NSW Apr 2024'!L23:O23)),(0),($C$5*E29/'NSW Apr 2024'!AQ23-SUM('NSW Apr 2024'!L23:O23))*'NSW Apr 2024'!AA23/100)* 'NSW Apr 2024'!AQ23,IF(AND('NSW Apr 2024'!N23&gt;0,'NSW Apr 2024'!O23=""),IF(($C$5*E29/'NSW Apr 2024'!AQ23&lt; SUM('NSW Apr 2024'!L23:N23)),(0),($C$5*E29/'NSW Apr 2024'!AQ23-SUM('NSW Apr 2024'!L23:N23))*'NSW Apr 2024'!Z23/100)* 'NSW Apr 2024'!AQ23,IF(AND('NSW Apr 2024'!M23&gt;0,'NSW Apr 2024'!N23=""),IF(($C$5*E29/'NSW Apr 2024'!AQ23&lt;'NSW Apr 2024'!M23+'NSW Apr 2024'!L23),(0),(($C$5*E29/'NSW Apr 2024'!AQ23-('NSW Apr 2024'!M23+'NSW Apr 2024'!L23))*'NSW Apr 2024'!Y23/100))*'NSW Apr 2024'!AQ23,IF(AND('NSW Apr 2024'!L23&gt;0,'NSW Apr 2024'!M23=""&gt;0),IF(($C$5*E29/'NSW Apr 2024'!AQ23&lt;'NSW Apr 2024'!L23),(0),($C$5*E29/'NSW Apr 2024'!AQ23-'NSW Apr 2024'!L23)*'NSW Apr 2024'!X23/100)*'NSW Apr 2024'!AQ23,0)))))</f>
        <v>0</v>
      </c>
      <c r="M29" s="155">
        <f>IF('NSW Apr 2024'!K23="",($C$5*F29/'NSW Apr 2024'!AR23*'NSW Apr 2024'!AC23/100)*'NSW Apr 2024'!AR23,IF($C$5*F29/'NSW Apr 2024'!AR23&gt;='NSW Apr 2024'!L23,('NSW Apr 2024'!L23*'NSW Apr 2024'!AC23/100)*'NSW Apr 2024'!AR23,($C$5*F29/'NSW Apr 2024'!AR23*'NSW Apr 2024'!AC23/100)*'NSW Apr 2024'!AR23))</f>
        <v>1345.4545454545455</v>
      </c>
      <c r="N29" s="155">
        <f>IF(AND('NSW Apr 2024'!L23&gt;0,'NSW Apr 2024'!M23&gt;0),IF($C$5*F29/'NSW Apr 2024'!AR23&lt;'NSW Apr 2024'!L23,0,IF(($C$5*F29/'NSW Apr 2024'!AR23-'NSW Apr 2024'!L23)&lt;=('NSW Apr 2024'!M23+'NSW Apr 2024'!L23),((($C$5*F29/'NSW Apr 2024'!AR23-'NSW Apr 2024'!L23)*'NSW Apr 2024'!AD23/100))*'NSW Apr 2024'!AR23,((('NSW Apr 2024'!M23)*'NSW Apr 2024'!AD23/100)*'NSW Apr 2024'!AR23))),0)</f>
        <v>0</v>
      </c>
      <c r="O29" s="155">
        <f>IF(AND('NSW Apr 2024'!M23&gt;0,'NSW Apr 2024'!N23&gt;0),IF($C$5*F29/'NSW Apr 2024'!AR23&lt;('NSW Apr 2024'!L23+'NSW Apr 2024'!M23),0,IF(($C$5*F29/'NSW Apr 2024'!AR23-'NSW Apr 2024'!L23+'NSW Apr 2024'!M23)&lt;=('NSW Apr 2024'!L23+'NSW Apr 2024'!M23+'NSW Apr 2024'!N23),((($C$5*F29/'NSW Apr 2024'!AR23-('NSW Apr 2024'!L23+'NSW Apr 2024'!M23))*'NSW Apr 2024'!AE23/100))*'NSW Apr 2024'!AR23,('NSW Apr 2024'!N23*'NSW Apr 2024'!AE23/100)*'NSW Apr 2024'!AR23)),0)</f>
        <v>0</v>
      </c>
      <c r="P29" s="155">
        <f>IF(AND('NSW Apr 2024'!N23&gt;0,'NSW Apr 2024'!O23&gt;0),IF($C$5*F29/'NSW Apr 2024'!AR23&lt;('NSW Apr 2024'!L23+'NSW Apr 2024'!M23+'NSW Apr 2024'!N23),0,IF(($C$5*F29/'NSW Apr 2024'!AR23-'NSW Apr 2024'!L23+'NSW Apr 2024'!M23+'NSW Apr 2024'!N23)&lt;=('NSW Apr 2024'!L23+'NSW Apr 2024'!M23+'NSW Apr 2024'!N23+'NSW Apr 2024'!O23),(($C$5*F29/'NSW Apr 2024'!AR23-('NSW Apr 2024'!L23+'NSW Apr 2024'!M23+'NSW Apr 2024'!N23))*'NSW Apr 2024'!AF23/100)*'NSW Apr 2024'!AR23,('NSW Apr 2024'!O23*'NSW Apr 2024'!AF23/100)*'NSW Apr 2024'!AR23)),0)</f>
        <v>0</v>
      </c>
      <c r="Q29" s="155">
        <f>IF(AND('NSW Apr 2024'!P23&gt;0,'NSW Apr 2024'!P23&gt;0),IF($C$5*F29/'NSW Apr 2024'!AR23&lt;('NSW Apr 2024'!L23+'NSW Apr 2024'!M23+'NSW Apr 2024'!N23+'NSW Apr 2024'!O23),0,IF(($C$5*F29/'NSW Apr 2024'!AR23-'NSW Apr 2024'!L23+'NSW Apr 2024'!M23+'NSW Apr 2024'!N23+'NSW Apr 2024'!O23)&lt;=('NSW Apr 2024'!L23+'NSW Apr 2024'!M23+'NSW Apr 2024'!N23+'NSW Apr 2024'!O23+'NSW Apr 2024'!P23),(($C$5*F29/'NSW Apr 2024'!AR23-('NSW Apr 2024'!L23+'NSW Apr 2024'!M23+'NSW Apr 2024'!N23+'NSW Apr 2024'!O23))*'NSW Apr 2024'!AG23/100)*'NSW Apr 2024'!AR23,('NSW Apr 2024'!P23*'NSW Apr 2024'!AG23/100)*'NSW Apr 2024'!AR23)),0)</f>
        <v>0</v>
      </c>
      <c r="R29" s="155">
        <f>IF(AND('NSW Apr 2024'!P23&gt;0,'NSW Apr 2024'!O23&gt;0),IF(($C$5*F29/'NSW Apr 2024'!AR23&lt;SUM('NSW Apr 2024'!L23:P23)),(0),($C$5*F29/'NSW Apr 2024'!AR23-SUM('NSW Apr 2024'!L23:P23))*'NSW Apr 2024'!AB23/100)* 'NSW Apr 2024'!AR23,IF(AND('NSW Apr 2024'!O23&gt;0,'NSW Apr 2024'!P23=""),IF(($C$5*F29/'NSW Apr 2024'!AR23&lt; SUM('NSW Apr 2024'!L23:O23)),(0),($C$5*F29/'NSW Apr 2024'!AR23-SUM('NSW Apr 2024'!L23:O23))*'NSW Apr 2024'!AG23/100)* 'NSW Apr 2024'!AR23,IF(AND('NSW Apr 2024'!N23&gt;0,'NSW Apr 2024'!O23=""),IF(($C$5*F29/'NSW Apr 2024'!AR23&lt; SUM('NSW Apr 2024'!L23:N23)),(0),($C$5*F29/'NSW Apr 2024'!AR23-SUM('NSW Apr 2024'!L23:N23))*'NSW Apr 2024'!AF23/100)* 'NSW Apr 2024'!AR23,IF(AND('NSW Apr 2024'!M23&gt;0,'NSW Apr 2024'!N23=""),IF(($C$5*F29/'NSW Apr 2024'!AR23&lt;'NSW Apr 2024'!M23+'NSW Apr 2024'!L23),(0),(($C$5*F29/'NSW Apr 2024'!AR23-('NSW Apr 2024'!M23+'NSW Apr 2024'!L23))*'NSW Apr 2024'!AE23/100))*'NSW Apr 2024'!AR23,IF(AND('NSW Apr 2024'!L23&gt;0,'NSW Apr 2024'!M23=""&gt;0),IF(($C$5*F29/'NSW Apr 2024'!AR23&lt;'NSW Apr 2024'!L23),(0),($C$5*F29/'NSW Apr 2024'!AR23-'NSW Apr 2024'!L23)*'NSW Apr 2024'!AD23/100)*'NSW Apr 2024'!AR23,0)))))</f>
        <v>0</v>
      </c>
      <c r="S29" s="273">
        <f t="shared" si="9"/>
        <v>2690.909090909091</v>
      </c>
      <c r="T29" s="268">
        <f t="shared" si="10"/>
        <v>3042.5368181818185</v>
      </c>
      <c r="U29" s="151">
        <f t="shared" si="11"/>
        <v>3346.7905000000005</v>
      </c>
      <c r="V29" s="154">
        <f>'NSW Apr 2024'!AT23</f>
        <v>0</v>
      </c>
      <c r="W29" s="154">
        <f>'NSW Apr 2024'!AU23</f>
        <v>0</v>
      </c>
      <c r="X29" s="154">
        <f>'NSW Apr 2024'!AV23</f>
        <v>0</v>
      </c>
      <c r="Y29" s="154">
        <f>'NSW Apr 2024'!AW23</f>
        <v>0</v>
      </c>
      <c r="Z29" s="268" t="str">
        <f t="shared" si="15"/>
        <v>No discount</v>
      </c>
      <c r="AA29" s="268" t="str">
        <f t="shared" si="16"/>
        <v>Inclusive</v>
      </c>
      <c r="AB29" s="268">
        <f t="shared" si="12"/>
        <v>3042.5368181818185</v>
      </c>
      <c r="AC29" s="268">
        <f t="shared" si="13"/>
        <v>3042.5368181818185</v>
      </c>
      <c r="AD29" s="151">
        <f t="shared" ref="AD29:AE39" si="17">AB29*1.1</f>
        <v>3346.7905000000005</v>
      </c>
      <c r="AE29" s="407">
        <f t="shared" si="17"/>
        <v>3346.7905000000005</v>
      </c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/>
      <c r="AS29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</row>
    <row r="30" spans="1:146" s="261" customFormat="1" ht="23" customHeight="1" thickTop="1">
      <c r="A30" s="421" t="str">
        <f>'NSW Apr 2024'!D24</f>
        <v>AGN Holbrook</v>
      </c>
      <c r="B30" s="130" t="str">
        <f>'NSW Apr 2024'!F24</f>
        <v>Origin Energy</v>
      </c>
      <c r="C30" s="83" t="str">
        <f>'NSW Apr 2024'!G24</f>
        <v>Business Go Variable</v>
      </c>
      <c r="D30" s="136">
        <f>365*'NSW Apr 2024'!H24/100</f>
        <v>231.0781818181818</v>
      </c>
      <c r="E30" s="264">
        <f>IF('NSW Apr 2024'!AQ24=3,0.5,IF('NSW Apr 2024'!AQ24=2,0.33,0))</f>
        <v>0.5</v>
      </c>
      <c r="F30" s="264">
        <f t="shared" si="8"/>
        <v>0.5</v>
      </c>
      <c r="G30" s="136">
        <f>IF('NSW Apr 2024'!K24="",($C$5*E30/'NSW Apr 2024'!AQ24*'NSW Apr 2024'!W24/100)*'NSW Apr 2024'!AQ24,IF($C$5*E30/'NSW Apr 2024'!AQ24&gt;='NSW Apr 2024'!L24,('NSW Apr 2024'!L24*'NSW Apr 2024'!W24/100)*'NSW Apr 2024'!AQ24,($C$5*E30/'NSW Apr 2024'!AQ24*'NSW Apr 2024'!W24/100)*'NSW Apr 2024'!AQ24))</f>
        <v>1436.3636363636365</v>
      </c>
      <c r="H30" s="136">
        <f>IF(AND('NSW Apr 2024'!L24&gt;0,'NSW Apr 2024'!M24&gt;0),IF($C$5*E30/'NSW Apr 2024'!AQ24&lt;'NSW Apr 2024'!L24,0,IF(($C$5*E30/'NSW Apr 2024'!AQ24-'NSW Apr 2024'!L24)&lt;=('NSW Apr 2024'!M24+'NSW Apr 2024'!L24),((($C$5*E30/'NSW Apr 2024'!AQ24-'NSW Apr 2024'!L24)*'NSW Apr 2024'!X24/100))*'NSW Apr 2024'!AQ24,((('NSW Apr 2024'!M24)*'NSW Apr 2024'!X24/100)*'NSW Apr 2024'!AQ24))),0)</f>
        <v>0</v>
      </c>
      <c r="I30" s="136">
        <f>IF(AND('NSW Apr 2024'!M24&gt;0,'NSW Apr 2024'!N24&gt;0),IF($C$5*E30/'NSW Apr 2024'!AQ24&lt;('NSW Apr 2024'!L24+'NSW Apr 2024'!M24),0,IF(($C$5*E30/'NSW Apr 2024'!AQ24-'NSW Apr 2024'!L24+'NSW Apr 2024'!M24)&lt;=('NSW Apr 2024'!L24+'NSW Apr 2024'!M24+'NSW Apr 2024'!N24),((($C$5*E30/'NSW Apr 2024'!AQ24-('NSW Apr 2024'!L24+'NSW Apr 2024'!M24))*'NSW Apr 2024'!Y24/100))*'NSW Apr 2024'!AQ24,('NSW Apr 2024'!N24*'NSW Apr 2024'!Y24/100)* 'NSW Apr 2024'!AQ24)),0)</f>
        <v>0</v>
      </c>
      <c r="J30" s="136">
        <f>IF(AND('NSW Apr 2024'!N24&gt;0,'NSW Apr 2024'!O24&gt;0),IF($C$5*E30/'NSW Apr 2024'!AQ24&lt;('NSW Apr 2024'!L24+'NSW Apr 2024'!M24+'NSW Apr 2024'!N24),0,IF(($C$5*E30/'NSW Apr 2024'!AQ24-'NSW Apr 2024'!L24+'NSW Apr 2024'!M24+'NSW Apr 2024'!N24)&lt;=('NSW Apr 2024'!L24+'NSW Apr 2024'!M24+'NSW Apr 2024'!N24+'NSW Apr 2024'!O24),(($C$5*E30/'NSW Apr 2024'!AQ24-('NSW Apr 2024'!L24+'NSW Apr 2024'!M24+'NSW Apr 2024'!N24))*'NSW Apr 2024'!Z24/100)*'NSW Apr 2024'!AQ24,('NSW Apr 2024'!O24*'NSW Apr 2024'!Z24/100)*'NSW Apr 2024'!AQ24)),0)</f>
        <v>0</v>
      </c>
      <c r="K30" s="136">
        <f>IF(AND('NSW Apr 2024'!O24&gt;0,'NSW Apr 2024'!P24&gt;0),IF($C$5*E30/'NSW Apr 2024'!AQ24&lt;('NSW Apr 2024'!L24+'NSW Apr 2024'!M24+'NSW Apr 2024'!N24+'NSW Apr 2024'!O24),0,IF(($C$5*E30/'NSW Apr 2024'!AQ24-'NSW Apr 2024'!L24+'NSW Apr 2024'!M24+'NSW Apr 2024'!N24+'NSW Apr 2024'!O24)&lt;=('NSW Apr 2024'!L24+'NSW Apr 2024'!M24+'NSW Apr 2024'!N24+'NSW Apr 2024'!O24+'NSW Apr 2024'!P24),(($C$5*E30/'NSW Apr 2024'!AQ24-('NSW Apr 2024'!L24+'NSW Apr 2024'!M24+'NSW Apr 2024'!N24+'NSW Apr 2024'!O24))*'NSW Apr 2024'!AA24/100)*'NSW Apr 2024'!AQ24,('NSW Apr 2024'!P24*'NSW Apr 2024'!AA24/100)*'NSW Apr 2024'!AQ24)),0)</f>
        <v>0</v>
      </c>
      <c r="L30" s="136">
        <f>IF(AND('NSW Apr 2024'!P24&gt;0,'NSW Apr 2024'!O24&gt;0),IF(($C$5*E30/'NSW Apr 2024'!AQ24&lt;SUM('NSW Apr 2024'!L24:P24)),(0),($C$5*E30/'NSW Apr 2024'!AQ24-SUM('NSW Apr 2024'!L24:P24))*'NSW Apr 2024'!AB24/100)* 'NSW Apr 2024'!AQ24,IF(AND('NSW Apr 2024'!O24&gt;0,'NSW Apr 2024'!P24=""),IF(($C$5*E30/'NSW Apr 2024'!AQ24&lt; SUM('NSW Apr 2024'!L24:O24)),(0),($C$5*E30/'NSW Apr 2024'!AQ24-SUM('NSW Apr 2024'!L24:O24))*'NSW Apr 2024'!AA24/100)* 'NSW Apr 2024'!AQ24,IF(AND('NSW Apr 2024'!N24&gt;0,'NSW Apr 2024'!O24=""),IF(($C$5*E30/'NSW Apr 2024'!AQ24&lt; SUM('NSW Apr 2024'!L24:N24)),(0),($C$5*E30/'NSW Apr 2024'!AQ24-SUM('NSW Apr 2024'!L24:N24))*'NSW Apr 2024'!Z24/100)* 'NSW Apr 2024'!AQ24,IF(AND('NSW Apr 2024'!M24&gt;0,'NSW Apr 2024'!N24=""),IF(($C$5*E30/'NSW Apr 2024'!AQ24&lt;'NSW Apr 2024'!M24+'NSW Apr 2024'!L24),(0),(($C$5*E30/'NSW Apr 2024'!AQ24-('NSW Apr 2024'!M24+'NSW Apr 2024'!L24))*'NSW Apr 2024'!Y24/100))*'NSW Apr 2024'!AQ24,IF(AND('NSW Apr 2024'!L24&gt;0,'NSW Apr 2024'!M24=""&gt;0),IF(($C$5*E30/'NSW Apr 2024'!AQ24&lt;'NSW Apr 2024'!L24),(0),($C$5*E30/'NSW Apr 2024'!AQ24-'NSW Apr 2024'!L24)*'NSW Apr 2024'!X24/100)*'NSW Apr 2024'!AQ24,0)))))</f>
        <v>0</v>
      </c>
      <c r="M30" s="136">
        <f>IF('NSW Apr 2024'!K24="",($C$5*F30/'NSW Apr 2024'!AR24*'NSW Apr 2024'!AC24/100)*'NSW Apr 2024'!AR24,IF($C$5*F30/'NSW Apr 2024'!AR24&gt;='NSW Apr 2024'!L24,('NSW Apr 2024'!L24*'NSW Apr 2024'!AC24/100)*'NSW Apr 2024'!AR24,($C$5*F30/'NSW Apr 2024'!AR24*'NSW Apr 2024'!AC24/100)*'NSW Apr 2024'!AR24))</f>
        <v>1436.3636363636365</v>
      </c>
      <c r="N30" s="136">
        <f>IF(AND('NSW Apr 2024'!L24&gt;0,'NSW Apr 2024'!M24&gt;0),IF($C$5*F30/'NSW Apr 2024'!AR24&lt;'NSW Apr 2024'!L24,0,IF(($C$5*F30/'NSW Apr 2024'!AR24-'NSW Apr 2024'!L24)&lt;=('NSW Apr 2024'!M24+'NSW Apr 2024'!L24),((($C$5*F30/'NSW Apr 2024'!AR24-'NSW Apr 2024'!L24)*'NSW Apr 2024'!AD24/100))*'NSW Apr 2024'!AR24,((('NSW Apr 2024'!M24)*'NSW Apr 2024'!AD24/100)*'NSW Apr 2024'!AR24))),0)</f>
        <v>0</v>
      </c>
      <c r="O30" s="136">
        <f>IF(AND('NSW Apr 2024'!M24&gt;0,'NSW Apr 2024'!N24&gt;0),IF($C$5*F30/'NSW Apr 2024'!AR24&lt;('NSW Apr 2024'!L24+'NSW Apr 2024'!M24),0,IF(($C$5*F30/'NSW Apr 2024'!AR24-'NSW Apr 2024'!L24+'NSW Apr 2024'!M24)&lt;=('NSW Apr 2024'!L24+'NSW Apr 2024'!M24+'NSW Apr 2024'!N24),((($C$5*F30/'NSW Apr 2024'!AR24-('NSW Apr 2024'!L24+'NSW Apr 2024'!M24))*'NSW Apr 2024'!AE24/100))*'NSW Apr 2024'!AR24,('NSW Apr 2024'!N24*'NSW Apr 2024'!AE24/100)*'NSW Apr 2024'!AR24)),0)</f>
        <v>0</v>
      </c>
      <c r="P30" s="136">
        <f>IF(AND('NSW Apr 2024'!N24&gt;0,'NSW Apr 2024'!O24&gt;0),IF($C$5*F30/'NSW Apr 2024'!AR24&lt;('NSW Apr 2024'!L24+'NSW Apr 2024'!M24+'NSW Apr 2024'!N24),0,IF(($C$5*F30/'NSW Apr 2024'!AR24-'NSW Apr 2024'!L24+'NSW Apr 2024'!M24+'NSW Apr 2024'!N24)&lt;=('NSW Apr 2024'!L24+'NSW Apr 2024'!M24+'NSW Apr 2024'!N24+'NSW Apr 2024'!O24),(($C$5*F30/'NSW Apr 2024'!AR24-('NSW Apr 2024'!L24+'NSW Apr 2024'!M24+'NSW Apr 2024'!N24))*'NSW Apr 2024'!AF24/100)*'NSW Apr 2024'!AR24,('NSW Apr 2024'!O24*'NSW Apr 2024'!AF24/100)*'NSW Apr 2024'!AR24)),0)</f>
        <v>0</v>
      </c>
      <c r="Q30" s="136">
        <f>IF(AND('NSW Apr 2024'!P24&gt;0,'NSW Apr 2024'!P24&gt;0),IF($C$5*F30/'NSW Apr 2024'!AR24&lt;('NSW Apr 2024'!L24+'NSW Apr 2024'!M24+'NSW Apr 2024'!N24+'NSW Apr 2024'!O24),0,IF(($C$5*F30/'NSW Apr 2024'!AR24-'NSW Apr 2024'!L24+'NSW Apr 2024'!M24+'NSW Apr 2024'!N24+'NSW Apr 2024'!O24)&lt;=('NSW Apr 2024'!L24+'NSW Apr 2024'!M24+'NSW Apr 2024'!N24+'NSW Apr 2024'!O24+'NSW Apr 2024'!P24),(($C$5*F30/'NSW Apr 2024'!AR24-('NSW Apr 2024'!L24+'NSW Apr 2024'!M24+'NSW Apr 2024'!N24+'NSW Apr 2024'!O24))*'NSW Apr 2024'!AG24/100)*'NSW Apr 2024'!AR24,('NSW Apr 2024'!P24*'NSW Apr 2024'!AG24/100)*'NSW Apr 2024'!AR24)),0)</f>
        <v>0</v>
      </c>
      <c r="R30" s="136">
        <f>IF(AND('NSW Apr 2024'!P24&gt;0,'NSW Apr 2024'!O24&gt;0),IF(($C$5*F30/'NSW Apr 2024'!AR24&lt;SUM('NSW Apr 2024'!L24:P24)),(0),($C$5*F30/'NSW Apr 2024'!AR24-SUM('NSW Apr 2024'!L24:P24))*'NSW Apr 2024'!AB24/100)* 'NSW Apr 2024'!AR24,IF(AND('NSW Apr 2024'!O24&gt;0,'NSW Apr 2024'!P24=""),IF(($C$5*F30/'NSW Apr 2024'!AR24&lt; SUM('NSW Apr 2024'!L24:O24)),(0),($C$5*F30/'NSW Apr 2024'!AR24-SUM('NSW Apr 2024'!L24:O24))*'NSW Apr 2024'!AG24/100)* 'NSW Apr 2024'!AR24,IF(AND('NSW Apr 2024'!N24&gt;0,'NSW Apr 2024'!O24=""),IF(($C$5*F30/'NSW Apr 2024'!AR24&lt; SUM('NSW Apr 2024'!L24:N24)),(0),($C$5*F30/'NSW Apr 2024'!AR24-SUM('NSW Apr 2024'!L24:N24))*'NSW Apr 2024'!AF24/100)* 'NSW Apr 2024'!AR24,IF(AND('NSW Apr 2024'!M24&gt;0,'NSW Apr 2024'!N24=""),IF(($C$5*F30/'NSW Apr 2024'!AR24&lt;'NSW Apr 2024'!M24+'NSW Apr 2024'!L24),(0),(($C$5*F30/'NSW Apr 2024'!AR24-('NSW Apr 2024'!M24+'NSW Apr 2024'!L24))*'NSW Apr 2024'!AE24/100))*'NSW Apr 2024'!AR24,IF(AND('NSW Apr 2024'!L24&gt;0,'NSW Apr 2024'!M24=""&gt;0),IF(($C$5*F30/'NSW Apr 2024'!AR24&lt;'NSW Apr 2024'!L24),(0),($C$5*F30/'NSW Apr 2024'!AR24-'NSW Apr 2024'!L24)*'NSW Apr 2024'!AD24/100)*'NSW Apr 2024'!AR24,0)))))</f>
        <v>0</v>
      </c>
      <c r="S30" s="234">
        <f t="shared" si="9"/>
        <v>2872.727272727273</v>
      </c>
      <c r="T30" s="243">
        <f t="shared" si="10"/>
        <v>3103.8054545454547</v>
      </c>
      <c r="U30" s="132">
        <f t="shared" si="11"/>
        <v>3414.1860000000006</v>
      </c>
      <c r="V30" s="83">
        <f>'NSW Apr 2024'!AT24</f>
        <v>0</v>
      </c>
      <c r="W30" s="83">
        <f>'NSW Apr 2024'!AU24</f>
        <v>0</v>
      </c>
      <c r="X30" s="83">
        <f>'NSW Apr 2024'!AV24</f>
        <v>0</v>
      </c>
      <c r="Y30" s="83">
        <f>'NSW Apr 2024'!AW24</f>
        <v>0</v>
      </c>
      <c r="Z30" s="243" t="str">
        <f t="shared" si="15"/>
        <v>No discount</v>
      </c>
      <c r="AA30" s="243" t="str">
        <f t="shared" si="16"/>
        <v>Inclusive</v>
      </c>
      <c r="AB30" s="243">
        <f t="shared" si="12"/>
        <v>3103.8054545454547</v>
      </c>
      <c r="AC30" s="243">
        <f t="shared" si="13"/>
        <v>3103.8054545454547</v>
      </c>
      <c r="AD30" s="132">
        <f t="shared" si="17"/>
        <v>3414.1860000000006</v>
      </c>
      <c r="AE30" s="406">
        <f t="shared" si="17"/>
        <v>3414.1860000000006</v>
      </c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/>
      <c r="AS30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</row>
    <row r="31" spans="1:146" s="261" customFormat="1" ht="23" customHeight="1" thickBot="1">
      <c r="A31" s="423"/>
      <c r="B31" s="150" t="str">
        <f>'NSW Apr 2024'!F25</f>
        <v>Red Energy</v>
      </c>
      <c r="C31" s="154" t="str">
        <f>'NSW Apr 2024'!G25</f>
        <v xml:space="preserve">Business Saver </v>
      </c>
      <c r="D31" s="155">
        <f>365*'NSW Apr 2024'!H25/100</f>
        <v>360.95181818181817</v>
      </c>
      <c r="E31" s="265">
        <f>IF('NSW Apr 2024'!AQ25=3,0.5,IF('NSW Apr 2024'!AQ25=2,0.33,0))</f>
        <v>0.5</v>
      </c>
      <c r="F31" s="265">
        <f t="shared" si="8"/>
        <v>0.5</v>
      </c>
      <c r="G31" s="155">
        <f>IF('NSW Apr 2024'!K25="",($C$5*E31/'NSW Apr 2024'!AQ25*'NSW Apr 2024'!W25/100)*'NSW Apr 2024'!AQ25,IF($C$5*E31/'NSW Apr 2024'!AQ25&gt;='NSW Apr 2024'!L25,('NSW Apr 2024'!L25*'NSW Apr 2024'!W25/100)*'NSW Apr 2024'!AQ25,($C$5*E31/'NSW Apr 2024'!AQ25*'NSW Apr 2024'!W25/100)*'NSW Apr 2024'!AQ25))</f>
        <v>161.8592727272727</v>
      </c>
      <c r="H31" s="155">
        <f>IF(AND('NSW Apr 2024'!L25&gt;0,'NSW Apr 2024'!M25&gt;0),IF($C$5*E31/'NSW Apr 2024'!AQ25&lt;'NSW Apr 2024'!L25,0,IF(($C$5*E31/'NSW Apr 2024'!AQ25-'NSW Apr 2024'!L25)&lt;=('NSW Apr 2024'!M25+'NSW Apr 2024'!L25),((($C$5*E31/'NSW Apr 2024'!AQ25-'NSW Apr 2024'!L25)*'NSW Apr 2024'!X25/100))*'NSW Apr 2024'!AQ25,((('NSW Apr 2024'!M25)*'NSW Apr 2024'!X25/100)*'NSW Apr 2024'!AQ25))),0)</f>
        <v>115.75145454545455</v>
      </c>
      <c r="I31" s="155">
        <f>IF(AND('NSW Apr 2024'!M25&gt;0,'NSW Apr 2024'!N25&gt;0),IF($C$5*E31/'NSW Apr 2024'!AQ25&lt;('NSW Apr 2024'!L25+'NSW Apr 2024'!M25),0,IF(($C$5*E31/'NSW Apr 2024'!AQ25-'NSW Apr 2024'!L25+'NSW Apr 2024'!M25)&lt;=('NSW Apr 2024'!L25+'NSW Apr 2024'!M25+'NSW Apr 2024'!N25),((($C$5*E31/'NSW Apr 2024'!AQ25-('NSW Apr 2024'!L25+'NSW Apr 2024'!M25))*'NSW Apr 2024'!Y25/100))*'NSW Apr 2024'!AQ25,('NSW Apr 2024'!N25*'NSW Apr 2024'!Y25/100)* 'NSW Apr 2024'!AQ25)),0)</f>
        <v>0</v>
      </c>
      <c r="J31" s="155">
        <f>IF(AND('NSW Apr 2024'!N25&gt;0,'NSW Apr 2024'!O25&gt;0),IF($C$5*E31/'NSW Apr 2024'!AQ25&lt;('NSW Apr 2024'!L25+'NSW Apr 2024'!M25+'NSW Apr 2024'!N25),0,IF(($C$5*E31/'NSW Apr 2024'!AQ25-'NSW Apr 2024'!L25+'NSW Apr 2024'!M25+'NSW Apr 2024'!N25)&lt;=('NSW Apr 2024'!L25+'NSW Apr 2024'!M25+'NSW Apr 2024'!N25+'NSW Apr 2024'!O25),(($C$5*E31/'NSW Apr 2024'!AQ25-('NSW Apr 2024'!L25+'NSW Apr 2024'!M25+'NSW Apr 2024'!N25))*'NSW Apr 2024'!Z25/100)*'NSW Apr 2024'!AQ25,('NSW Apr 2024'!O25*'NSW Apr 2024'!Z25/100)*'NSW Apr 2024'!AQ25)),0)</f>
        <v>0</v>
      </c>
      <c r="K31" s="155">
        <f>IF(AND('NSW Apr 2024'!O25&gt;0,'NSW Apr 2024'!P25&gt;0),IF($C$5*E31/'NSW Apr 2024'!AQ25&lt;('NSW Apr 2024'!L25+'NSW Apr 2024'!M25+'NSW Apr 2024'!N25+'NSW Apr 2024'!O25),0,IF(($C$5*E31/'NSW Apr 2024'!AQ25-'NSW Apr 2024'!L25+'NSW Apr 2024'!M25+'NSW Apr 2024'!N25+'NSW Apr 2024'!O25)&lt;=('NSW Apr 2024'!L25+'NSW Apr 2024'!M25+'NSW Apr 2024'!N25+'NSW Apr 2024'!O25+'NSW Apr 2024'!P25),(($C$5*E31/'NSW Apr 2024'!AQ25-('NSW Apr 2024'!L25+'NSW Apr 2024'!M25+'NSW Apr 2024'!N25+'NSW Apr 2024'!O25))*'NSW Apr 2024'!AA25/100)*'NSW Apr 2024'!AQ25,('NSW Apr 2024'!P25*'NSW Apr 2024'!AA25/100)*'NSW Apr 2024'!AQ25)),0)</f>
        <v>0</v>
      </c>
      <c r="L31" s="155">
        <f>IF(AND('NSW Apr 2024'!P25&gt;0,'NSW Apr 2024'!O25&gt;0),IF(($C$5*E31/'NSW Apr 2024'!AQ25&lt;SUM('NSW Apr 2024'!L25:P25)),(0),($C$5*E31/'NSW Apr 2024'!AQ25-SUM('NSW Apr 2024'!L25:P25))*'NSW Apr 2024'!AB25/100)* 'NSW Apr 2024'!AQ25,IF(AND('NSW Apr 2024'!O25&gt;0,'NSW Apr 2024'!P25=""),IF(($C$5*E31/'NSW Apr 2024'!AQ25&lt; SUM('NSW Apr 2024'!L25:O25)),(0),($C$5*E31/'NSW Apr 2024'!AQ25-SUM('NSW Apr 2024'!L25:O25))*'NSW Apr 2024'!AA25/100)* 'NSW Apr 2024'!AQ25,IF(AND('NSW Apr 2024'!N25&gt;0,'NSW Apr 2024'!O25=""),IF(($C$5*E31/'NSW Apr 2024'!AQ25&lt; SUM('NSW Apr 2024'!L25:N25)),(0),($C$5*E31/'NSW Apr 2024'!AQ25-SUM('NSW Apr 2024'!L25:N25))*'NSW Apr 2024'!Z25/100)* 'NSW Apr 2024'!AQ25,IF(AND('NSW Apr 2024'!M25&gt;0,'NSW Apr 2024'!N25=""),IF(($C$5*E31/'NSW Apr 2024'!AQ25&lt;'NSW Apr 2024'!M25+'NSW Apr 2024'!L25),(0),(($C$5*E31/'NSW Apr 2024'!AQ25-('NSW Apr 2024'!M25+'NSW Apr 2024'!L25))*'NSW Apr 2024'!Y25/100))*'NSW Apr 2024'!AQ25,IF(AND('NSW Apr 2024'!L25&gt;0,'NSW Apr 2024'!M25=""&gt;0),IF(($C$5*E31/'NSW Apr 2024'!AQ25&lt;'NSW Apr 2024'!L25),(0),($C$5*E31/'NSW Apr 2024'!AQ25-'NSW Apr 2024'!L25)*'NSW Apr 2024'!X25/100)*'NSW Apr 2024'!AQ25,0)))))</f>
        <v>1147.7892727272726</v>
      </c>
      <c r="M31" s="155">
        <f>IF('NSW Apr 2024'!K25="",($C$5*F31/'NSW Apr 2024'!AR25*'NSW Apr 2024'!AC25/100)*'NSW Apr 2024'!AR25,IF($C$5*F31/'NSW Apr 2024'!AR25&gt;='NSW Apr 2024'!L25,('NSW Apr 2024'!L25*'NSW Apr 2024'!AC25/100)*'NSW Apr 2024'!AR25,($C$5*F31/'NSW Apr 2024'!AR25*'NSW Apr 2024'!AC25/100)*'NSW Apr 2024'!AR25))</f>
        <v>161.8592727272727</v>
      </c>
      <c r="N31" s="155">
        <f>IF(AND('NSW Apr 2024'!L25&gt;0,'NSW Apr 2024'!M25&gt;0),IF($C$5*F31/'NSW Apr 2024'!AR25&lt;'NSW Apr 2024'!L25,0,IF(($C$5*F31/'NSW Apr 2024'!AR25-'NSW Apr 2024'!L25)&lt;=('NSW Apr 2024'!M25+'NSW Apr 2024'!L25),((($C$5*F31/'NSW Apr 2024'!AR25-'NSW Apr 2024'!L25)*'NSW Apr 2024'!AD25/100))*'NSW Apr 2024'!AR25,((('NSW Apr 2024'!M25)*'NSW Apr 2024'!AD25/100)*'NSW Apr 2024'!AR25))),0)</f>
        <v>115.75145454545455</v>
      </c>
      <c r="O31" s="155">
        <f>IF(AND('NSW Apr 2024'!M25&gt;0,'NSW Apr 2024'!N25&gt;0),IF($C$5*F31/'NSW Apr 2024'!AR25&lt;('NSW Apr 2024'!L25+'NSW Apr 2024'!M25),0,IF(($C$5*F31/'NSW Apr 2024'!AR25-'NSW Apr 2024'!L25+'NSW Apr 2024'!M25)&lt;=('NSW Apr 2024'!L25+'NSW Apr 2024'!M25+'NSW Apr 2024'!N25),((($C$5*F31/'NSW Apr 2024'!AR25-('NSW Apr 2024'!L25+'NSW Apr 2024'!M25))*'NSW Apr 2024'!AE25/100))*'NSW Apr 2024'!AR25,('NSW Apr 2024'!N25*'NSW Apr 2024'!AE25/100)*'NSW Apr 2024'!AR25)),0)</f>
        <v>0</v>
      </c>
      <c r="P31" s="155">
        <f>IF(AND('NSW Apr 2024'!N25&gt;0,'NSW Apr 2024'!O25&gt;0),IF($C$5*F31/'NSW Apr 2024'!AR25&lt;('NSW Apr 2024'!L25+'NSW Apr 2024'!M25+'NSW Apr 2024'!N25),0,IF(($C$5*F31/'NSW Apr 2024'!AR25-'NSW Apr 2024'!L25+'NSW Apr 2024'!M25+'NSW Apr 2024'!N25)&lt;=('NSW Apr 2024'!L25+'NSW Apr 2024'!M25+'NSW Apr 2024'!N25+'NSW Apr 2024'!O25),(($C$5*F31/'NSW Apr 2024'!AR25-('NSW Apr 2024'!L25+'NSW Apr 2024'!M25+'NSW Apr 2024'!N25))*'NSW Apr 2024'!AF25/100)*'NSW Apr 2024'!AR25,('NSW Apr 2024'!O25*'NSW Apr 2024'!AF25/100)*'NSW Apr 2024'!AR25)),0)</f>
        <v>0</v>
      </c>
      <c r="Q31" s="155">
        <f>IF(AND('NSW Apr 2024'!P25&gt;0,'NSW Apr 2024'!P25&gt;0),IF($C$5*F31/'NSW Apr 2024'!AR25&lt;('NSW Apr 2024'!L25+'NSW Apr 2024'!M25+'NSW Apr 2024'!N25+'NSW Apr 2024'!O25),0,IF(($C$5*F31/'NSW Apr 2024'!AR25-'NSW Apr 2024'!L25+'NSW Apr 2024'!M25+'NSW Apr 2024'!N25+'NSW Apr 2024'!O25)&lt;=('NSW Apr 2024'!L25+'NSW Apr 2024'!M25+'NSW Apr 2024'!N25+'NSW Apr 2024'!O25+'NSW Apr 2024'!P25),(($C$5*F31/'NSW Apr 2024'!AR25-('NSW Apr 2024'!L25+'NSW Apr 2024'!M25+'NSW Apr 2024'!N25+'NSW Apr 2024'!O25))*'NSW Apr 2024'!AG25/100)*'NSW Apr 2024'!AR25,('NSW Apr 2024'!P25*'NSW Apr 2024'!AG25/100)*'NSW Apr 2024'!AR25)),0)</f>
        <v>0</v>
      </c>
      <c r="R31" s="155">
        <f>IF(AND('NSW Apr 2024'!P25&gt;0,'NSW Apr 2024'!O25&gt;0),IF(($C$5*F31/'NSW Apr 2024'!AR25&lt;SUM('NSW Apr 2024'!L25:P25)),(0),($C$5*F31/'NSW Apr 2024'!AR25-SUM('NSW Apr 2024'!L25:P25))*'NSW Apr 2024'!AB25/100)* 'NSW Apr 2024'!AR25,IF(AND('NSW Apr 2024'!O25&gt;0,'NSW Apr 2024'!P25=""),IF(($C$5*F31/'NSW Apr 2024'!AR25&lt; SUM('NSW Apr 2024'!L25:O25)),(0),($C$5*F31/'NSW Apr 2024'!AR25-SUM('NSW Apr 2024'!L25:O25))*'NSW Apr 2024'!AG25/100)* 'NSW Apr 2024'!AR25,IF(AND('NSW Apr 2024'!N25&gt;0,'NSW Apr 2024'!O25=""),IF(($C$5*F31/'NSW Apr 2024'!AR25&lt; SUM('NSW Apr 2024'!L25:N25)),(0),($C$5*F31/'NSW Apr 2024'!AR25-SUM('NSW Apr 2024'!L25:N25))*'NSW Apr 2024'!AF25/100)* 'NSW Apr 2024'!AR25,IF(AND('NSW Apr 2024'!M25&gt;0,'NSW Apr 2024'!N25=""),IF(($C$5*F31/'NSW Apr 2024'!AR25&lt;'NSW Apr 2024'!M25+'NSW Apr 2024'!L25),(0),(($C$5*F31/'NSW Apr 2024'!AR25-('NSW Apr 2024'!M25+'NSW Apr 2024'!L25))*'NSW Apr 2024'!AE25/100))*'NSW Apr 2024'!AR25,IF(AND('NSW Apr 2024'!L25&gt;0,'NSW Apr 2024'!M25=""&gt;0),IF(($C$5*F31/'NSW Apr 2024'!AR25&lt;'NSW Apr 2024'!L25),(0),($C$5*F31/'NSW Apr 2024'!AR25-'NSW Apr 2024'!L25)*'NSW Apr 2024'!AD25/100)*'NSW Apr 2024'!AR25,0)))))</f>
        <v>1147.7892727272726</v>
      </c>
      <c r="S31" s="273">
        <f>SUM(G31:R31)</f>
        <v>2850.8</v>
      </c>
      <c r="T31" s="268">
        <f t="shared" si="10"/>
        <v>3211.7518181818182</v>
      </c>
      <c r="U31" s="151">
        <f t="shared" si="11"/>
        <v>3532.9270000000001</v>
      </c>
      <c r="V31" s="154">
        <f>'NSW Apr 2024'!AT25</f>
        <v>0</v>
      </c>
      <c r="W31" s="154">
        <f>'NSW Apr 2024'!AU25</f>
        <v>0</v>
      </c>
      <c r="X31" s="154">
        <f>'NSW Apr 2024'!AV25</f>
        <v>0</v>
      </c>
      <c r="Y31" s="154">
        <f>'NSW Apr 2024'!AW25</f>
        <v>0</v>
      </c>
      <c r="Z31" s="268" t="str">
        <f t="shared" si="15"/>
        <v>No discount</v>
      </c>
      <c r="AA31" s="268" t="str">
        <f t="shared" si="16"/>
        <v>Inclusive</v>
      </c>
      <c r="AB31" s="268">
        <f t="shared" si="12"/>
        <v>3211.7518181818182</v>
      </c>
      <c r="AC31" s="268">
        <f t="shared" si="13"/>
        <v>3211.7518181818182</v>
      </c>
      <c r="AD31" s="151">
        <f t="shared" si="17"/>
        <v>3532.9270000000001</v>
      </c>
      <c r="AE31" s="407">
        <f t="shared" si="17"/>
        <v>3532.9270000000001</v>
      </c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/>
      <c r="AS31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46" s="261" customFormat="1" ht="23" customHeight="1" thickTop="1">
      <c r="A32" s="421" t="str">
        <f>'NSW Apr 2024'!D26</f>
        <v>AGN Murray Valley</v>
      </c>
      <c r="B32" s="130" t="str">
        <f>'NSW Apr 2024'!F26</f>
        <v>EnergyAustralia</v>
      </c>
      <c r="C32" s="83" t="str">
        <f>'NSW Apr 2024'!G26</f>
        <v>Business Balance Plan</v>
      </c>
      <c r="D32" s="136">
        <f>365*'NSW Apr 2024'!H26/100</f>
        <v>381.06</v>
      </c>
      <c r="E32" s="264">
        <f>IF('NSW Apr 2024'!AQ26=3,0.5,IF('NSW Apr 2024'!AQ26=2,0.33,0))</f>
        <v>0.5</v>
      </c>
      <c r="F32" s="264">
        <f t="shared" si="8"/>
        <v>0.5</v>
      </c>
      <c r="G32" s="136">
        <f>IF('NSW Apr 2024'!K26="",($C$5*E32/'NSW Apr 2024'!AQ26*'NSW Apr 2024'!W26/100)*'NSW Apr 2024'!AQ26,IF($C$5*E32/'NSW Apr 2024'!AQ26&gt;='NSW Apr 2024'!L26,('NSW Apr 2024'!L26*'NSW Apr 2024'!W26/100)*'NSW Apr 2024'!AQ26,($C$5*E32/'NSW Apr 2024'!AQ26*'NSW Apr 2024'!W26/100)*'NSW Apr 2024'!AQ26))</f>
        <v>326.45454545454538</v>
      </c>
      <c r="H32" s="136">
        <f>IF(AND('NSW Apr 2024'!L26&gt;0,'NSW Apr 2024'!M26&gt;0),IF($C$5*E32/'NSW Apr 2024'!AQ26&lt;'NSW Apr 2024'!L26,0,IF(($C$5*E32/'NSW Apr 2024'!AQ26-'NSW Apr 2024'!L26)&lt;=('NSW Apr 2024'!M26+'NSW Apr 2024'!L26),((($C$5*E32/'NSW Apr 2024'!AQ26-'NSW Apr 2024'!L26)*'NSW Apr 2024'!X26/100))*'NSW Apr 2024'!AQ26,((('NSW Apr 2024'!M26)*'NSW Apr 2024'!X26/100)*'NSW Apr 2024'!AQ26))),0)</f>
        <v>1405.181818181818</v>
      </c>
      <c r="I32" s="136">
        <f>IF(AND('NSW Apr 2024'!M26&gt;0,'NSW Apr 2024'!N26&gt;0),IF($C$5*E32/'NSW Apr 2024'!AQ26&lt;('NSW Apr 2024'!L26+'NSW Apr 2024'!M26),0,IF(($C$5*E32/'NSW Apr 2024'!AQ26-'NSW Apr 2024'!L26+'NSW Apr 2024'!M26)&lt;=('NSW Apr 2024'!L26+'NSW Apr 2024'!M26+'NSW Apr 2024'!N26),((($C$5*E32/'NSW Apr 2024'!AQ26-('NSW Apr 2024'!L26+'NSW Apr 2024'!M26))*'NSW Apr 2024'!Y26/100))*'NSW Apr 2024'!AQ26,('NSW Apr 2024'!N26*'NSW Apr 2024'!Y26/100)* 'NSW Apr 2024'!AQ26)),0)</f>
        <v>0</v>
      </c>
      <c r="J32" s="136">
        <f>IF(AND('NSW Apr 2024'!N26&gt;0,'NSW Apr 2024'!O26&gt;0),IF($C$5*E32/'NSW Apr 2024'!AQ26&lt;('NSW Apr 2024'!L26+'NSW Apr 2024'!M26+'NSW Apr 2024'!N26),0,IF(($C$5*E32/'NSW Apr 2024'!AQ26-'NSW Apr 2024'!L26+'NSW Apr 2024'!M26+'NSW Apr 2024'!N26)&lt;=('NSW Apr 2024'!L26+'NSW Apr 2024'!M26+'NSW Apr 2024'!N26+'NSW Apr 2024'!O26),(($C$5*E32/'NSW Apr 2024'!AQ26-('NSW Apr 2024'!L26+'NSW Apr 2024'!M26+'NSW Apr 2024'!N26))*'NSW Apr 2024'!Z26/100)*'NSW Apr 2024'!AQ26,('NSW Apr 2024'!O26*'NSW Apr 2024'!Z26/100)*'NSW Apr 2024'!AQ26)),0)</f>
        <v>0</v>
      </c>
      <c r="K32" s="136">
        <f>IF(AND('NSW Apr 2024'!O26&gt;0,'NSW Apr 2024'!P26&gt;0),IF($C$5*E32/'NSW Apr 2024'!AQ26&lt;('NSW Apr 2024'!L26+'NSW Apr 2024'!M26+'NSW Apr 2024'!N26+'NSW Apr 2024'!O26),0,IF(($C$5*E32/'NSW Apr 2024'!AQ26-'NSW Apr 2024'!L26+'NSW Apr 2024'!M26+'NSW Apr 2024'!N26+'NSW Apr 2024'!O26)&lt;=('NSW Apr 2024'!L26+'NSW Apr 2024'!M26+'NSW Apr 2024'!N26+'NSW Apr 2024'!O26+'NSW Apr 2024'!P26),(($C$5*E32/'NSW Apr 2024'!AQ26-('NSW Apr 2024'!L26+'NSW Apr 2024'!M26+'NSW Apr 2024'!N26+'NSW Apr 2024'!O26))*'NSW Apr 2024'!AA26/100)*'NSW Apr 2024'!AQ26,('NSW Apr 2024'!P26*'NSW Apr 2024'!AA26/100)*'NSW Apr 2024'!AQ26)),0)</f>
        <v>0</v>
      </c>
      <c r="L32" s="136">
        <f>IF(AND('NSW Apr 2024'!P26&gt;0,'NSW Apr 2024'!O26&gt;0),IF(($C$5*E32/'NSW Apr 2024'!AQ26&lt;SUM('NSW Apr 2024'!L26:P26)),(0),($C$5*E32/'NSW Apr 2024'!AQ26-SUM('NSW Apr 2024'!L26:P26))*'NSW Apr 2024'!AB26/100)* 'NSW Apr 2024'!AQ26,IF(AND('NSW Apr 2024'!O26&gt;0,'NSW Apr 2024'!P26=""),IF(($C$5*E32/'NSW Apr 2024'!AQ26&lt; SUM('NSW Apr 2024'!L26:O26)),(0),($C$5*E32/'NSW Apr 2024'!AQ26-SUM('NSW Apr 2024'!L26:O26))*'NSW Apr 2024'!AA26/100)* 'NSW Apr 2024'!AQ26,IF(AND('NSW Apr 2024'!N26&gt;0,'NSW Apr 2024'!O26=""),IF(($C$5*E32/'NSW Apr 2024'!AQ26&lt; SUM('NSW Apr 2024'!L26:N26)),(0),($C$5*E32/'NSW Apr 2024'!AQ26-SUM('NSW Apr 2024'!L26:N26))*'NSW Apr 2024'!Z26/100)* 'NSW Apr 2024'!AQ26,IF(AND('NSW Apr 2024'!M26&gt;0,'NSW Apr 2024'!N26=""),IF(($C$5*E32/'NSW Apr 2024'!AQ26&lt;'NSW Apr 2024'!M26+'NSW Apr 2024'!L26),(0),(($C$5*E32/'NSW Apr 2024'!AQ26-('NSW Apr 2024'!M26+'NSW Apr 2024'!L26))*'NSW Apr 2024'!Y26/100))*'NSW Apr 2024'!AQ26,IF(AND('NSW Apr 2024'!L26&gt;0,'NSW Apr 2024'!M26=""&gt;0),IF(($C$5*E32/'NSW Apr 2024'!AQ26&lt;'NSW Apr 2024'!L26),(0),($C$5*E32/'NSW Apr 2024'!AQ26-'NSW Apr 2024'!L26)*'NSW Apr 2024'!X26/100)*'NSW Apr 2024'!AQ26,0)))))</f>
        <v>0</v>
      </c>
      <c r="M32" s="136">
        <f>IF('NSW Apr 2024'!K26="",($C$5*F32/'NSW Apr 2024'!AR26*'NSW Apr 2024'!AC26/100)*'NSW Apr 2024'!AR26,IF($C$5*F32/'NSW Apr 2024'!AR26&gt;='NSW Apr 2024'!L26,('NSW Apr 2024'!L26*'NSW Apr 2024'!AC26/100)*'NSW Apr 2024'!AR26,($C$5*F32/'NSW Apr 2024'!AR26*'NSW Apr 2024'!AC26/100)*'NSW Apr 2024'!AR26))</f>
        <v>326.45454545454538</v>
      </c>
      <c r="N32" s="136">
        <f>IF(AND('NSW Apr 2024'!L26&gt;0,'NSW Apr 2024'!M26&gt;0),IF($C$5*F32/'NSW Apr 2024'!AR26&lt;'NSW Apr 2024'!L26,0,IF(($C$5*F32/'NSW Apr 2024'!AR26-'NSW Apr 2024'!L26)&lt;=('NSW Apr 2024'!M26+'NSW Apr 2024'!L26),((($C$5*F32/'NSW Apr 2024'!AR26-'NSW Apr 2024'!L26)*'NSW Apr 2024'!AD26/100))*'NSW Apr 2024'!AR26,((('NSW Apr 2024'!M26)*'NSW Apr 2024'!AD26/100)*'NSW Apr 2024'!AR26))),0)</f>
        <v>1405.181818181818</v>
      </c>
      <c r="O32" s="136">
        <f>IF(AND('NSW Apr 2024'!M26&gt;0,'NSW Apr 2024'!N26&gt;0),IF($C$5*F32/'NSW Apr 2024'!AR26&lt;('NSW Apr 2024'!L26+'NSW Apr 2024'!M26),0,IF(($C$5*F32/'NSW Apr 2024'!AR26-'NSW Apr 2024'!L26+'NSW Apr 2024'!M26)&lt;=('NSW Apr 2024'!L26+'NSW Apr 2024'!M26+'NSW Apr 2024'!N26),((($C$5*F32/'NSW Apr 2024'!AR26-('NSW Apr 2024'!L26+'NSW Apr 2024'!M26))*'NSW Apr 2024'!AE26/100))*'NSW Apr 2024'!AR26,('NSW Apr 2024'!N26*'NSW Apr 2024'!AE26/100)*'NSW Apr 2024'!AR26)),0)</f>
        <v>0</v>
      </c>
      <c r="P32" s="136">
        <f>IF(AND('NSW Apr 2024'!N26&gt;0,'NSW Apr 2024'!O26&gt;0),IF($C$5*F32/'NSW Apr 2024'!AR26&lt;('NSW Apr 2024'!L26+'NSW Apr 2024'!M26+'NSW Apr 2024'!N26),0,IF(($C$5*F32/'NSW Apr 2024'!AR26-'NSW Apr 2024'!L26+'NSW Apr 2024'!M26+'NSW Apr 2024'!N26)&lt;=('NSW Apr 2024'!L26+'NSW Apr 2024'!M26+'NSW Apr 2024'!N26+'NSW Apr 2024'!O26),(($C$5*F32/'NSW Apr 2024'!AR26-('NSW Apr 2024'!L26+'NSW Apr 2024'!M26+'NSW Apr 2024'!N26))*'NSW Apr 2024'!AF26/100)*'NSW Apr 2024'!AR26,('NSW Apr 2024'!O26*'NSW Apr 2024'!AF26/100)*'NSW Apr 2024'!AR26)),0)</f>
        <v>0</v>
      </c>
      <c r="Q32" s="136">
        <f>IF(AND('NSW Apr 2024'!P26&gt;0,'NSW Apr 2024'!P26&gt;0),IF($C$5*F32/'NSW Apr 2024'!AR26&lt;('NSW Apr 2024'!L26+'NSW Apr 2024'!M26+'NSW Apr 2024'!N26+'NSW Apr 2024'!O26),0,IF(($C$5*F32/'NSW Apr 2024'!AR26-'NSW Apr 2024'!L26+'NSW Apr 2024'!M26+'NSW Apr 2024'!N26+'NSW Apr 2024'!O26)&lt;=('NSW Apr 2024'!L26+'NSW Apr 2024'!M26+'NSW Apr 2024'!N26+'NSW Apr 2024'!O26+'NSW Apr 2024'!P26),(($C$5*F32/'NSW Apr 2024'!AR26-('NSW Apr 2024'!L26+'NSW Apr 2024'!M26+'NSW Apr 2024'!N26+'NSW Apr 2024'!O26))*'NSW Apr 2024'!AG26/100)*'NSW Apr 2024'!AR26,('NSW Apr 2024'!P26*'NSW Apr 2024'!AG26/100)*'NSW Apr 2024'!AR26)),0)</f>
        <v>0</v>
      </c>
      <c r="R32" s="136">
        <f>IF(AND('NSW Apr 2024'!P26&gt;0,'NSW Apr 2024'!O26&gt;0),IF(($C$5*F32/'NSW Apr 2024'!AR26&lt;SUM('NSW Apr 2024'!L26:P26)),(0),($C$5*F32/'NSW Apr 2024'!AR26-SUM('NSW Apr 2024'!L26:P26))*'NSW Apr 2024'!AB26/100)* 'NSW Apr 2024'!AR26,IF(AND('NSW Apr 2024'!O26&gt;0,'NSW Apr 2024'!P26=""),IF(($C$5*F32/'NSW Apr 2024'!AR26&lt; SUM('NSW Apr 2024'!L26:O26)),(0),($C$5*F32/'NSW Apr 2024'!AR26-SUM('NSW Apr 2024'!L26:O26))*'NSW Apr 2024'!AG26/100)* 'NSW Apr 2024'!AR26,IF(AND('NSW Apr 2024'!N26&gt;0,'NSW Apr 2024'!O26=""),IF(($C$5*F32/'NSW Apr 2024'!AR26&lt; SUM('NSW Apr 2024'!L26:N26)),(0),($C$5*F32/'NSW Apr 2024'!AR26-SUM('NSW Apr 2024'!L26:N26))*'NSW Apr 2024'!AF26/100)* 'NSW Apr 2024'!AR26,IF(AND('NSW Apr 2024'!M26&gt;0,'NSW Apr 2024'!N26=""),IF(($C$5*F32/'NSW Apr 2024'!AR26&lt;'NSW Apr 2024'!M26+'NSW Apr 2024'!L26),(0),(($C$5*F32/'NSW Apr 2024'!AR26-('NSW Apr 2024'!M26+'NSW Apr 2024'!L26))*'NSW Apr 2024'!AE26/100))*'NSW Apr 2024'!AR26,IF(AND('NSW Apr 2024'!L26&gt;0,'NSW Apr 2024'!M26=""&gt;0),IF(($C$5*F32/'NSW Apr 2024'!AR26&lt;'NSW Apr 2024'!L26),(0),($C$5*F32/'NSW Apr 2024'!AR26-'NSW Apr 2024'!L26)*'NSW Apr 2024'!AD26/100)*'NSW Apr 2024'!AR26,0)))))</f>
        <v>0</v>
      </c>
      <c r="S32" s="234">
        <f>SUM(G32:R32)</f>
        <v>3463.272727272727</v>
      </c>
      <c r="T32" s="243">
        <f t="shared" si="10"/>
        <v>3844.332727272727</v>
      </c>
      <c r="U32" s="132">
        <f t="shared" si="11"/>
        <v>4228.7659999999996</v>
      </c>
      <c r="V32" s="83">
        <f>'NSW Apr 2024'!AT26</f>
        <v>5</v>
      </c>
      <c r="W32" s="83">
        <f>'NSW Apr 2024'!AU26</f>
        <v>0</v>
      </c>
      <c r="X32" s="83">
        <f>'NSW Apr 2024'!AV26</f>
        <v>0</v>
      </c>
      <c r="Y32" s="83">
        <f>'NSW Apr 2024'!AW26</f>
        <v>0</v>
      </c>
      <c r="Z32" s="243" t="str">
        <f t="shared" si="15"/>
        <v>Guaranteed off bill</v>
      </c>
      <c r="AA32" s="243" t="str">
        <f t="shared" si="16"/>
        <v>Exclusive</v>
      </c>
      <c r="AB32" s="243">
        <f t="shared" si="12"/>
        <v>3652.1160909090904</v>
      </c>
      <c r="AC32" s="243">
        <f t="shared" si="13"/>
        <v>3652.1160909090904</v>
      </c>
      <c r="AD32" s="132">
        <f t="shared" si="17"/>
        <v>4017.3276999999998</v>
      </c>
      <c r="AE32" s="406">
        <f t="shared" si="17"/>
        <v>4017.3276999999998</v>
      </c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/>
      <c r="AS32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</row>
    <row r="33" spans="1:146" s="261" customFormat="1" ht="23" customHeight="1">
      <c r="A33" s="422"/>
      <c r="B33" s="130" t="str">
        <f>'NSW Apr 2024'!F27</f>
        <v>Origin Energy</v>
      </c>
      <c r="C33" s="83" t="str">
        <f>'NSW Apr 2024'!G27</f>
        <v>Business Go Variable</v>
      </c>
      <c r="D33" s="136">
        <f>365*'NSW Apr 2024'!H27/100</f>
        <v>251.28590909090909</v>
      </c>
      <c r="E33" s="264">
        <f>IF('NSW Apr 2024'!AQ27=3,0.5,IF('NSW Apr 2024'!AQ27=2,0.33,0))</f>
        <v>0.5</v>
      </c>
      <c r="F33" s="264">
        <f t="shared" si="8"/>
        <v>0.5</v>
      </c>
      <c r="G33" s="136">
        <f>IF('NSW Apr 2024'!K27="",($C$5*E33/'NSW Apr 2024'!AQ27*'NSW Apr 2024'!W27/100)*'NSW Apr 2024'!AQ27,IF($C$5*E33/'NSW Apr 2024'!AQ27&gt;='NSW Apr 2024'!L27,('NSW Apr 2024'!L27*'NSW Apr 2024'!W27/100)*'NSW Apr 2024'!AQ27,($C$5*E33/'NSW Apr 2024'!AQ27*'NSW Apr 2024'!W27/100)*'NSW Apr 2024'!AQ27))</f>
        <v>1354.5454545454545</v>
      </c>
      <c r="H33" s="136">
        <f>IF(AND('NSW Apr 2024'!L27&gt;0,'NSW Apr 2024'!M27&gt;0),IF($C$5*E33/'NSW Apr 2024'!AQ27&lt;'NSW Apr 2024'!L27,0,IF(($C$5*E33/'NSW Apr 2024'!AQ27-'NSW Apr 2024'!L27)&lt;=('NSW Apr 2024'!M27+'NSW Apr 2024'!L27),((($C$5*E33/'NSW Apr 2024'!AQ27-'NSW Apr 2024'!L27)*'NSW Apr 2024'!X27/100))*'NSW Apr 2024'!AQ27,((('NSW Apr 2024'!M27)*'NSW Apr 2024'!X27/100)*'NSW Apr 2024'!AQ27))),0)</f>
        <v>0</v>
      </c>
      <c r="I33" s="136">
        <f>IF(AND('NSW Apr 2024'!M27&gt;0,'NSW Apr 2024'!N27&gt;0),IF($C$5*E33/'NSW Apr 2024'!AQ27&lt;('NSW Apr 2024'!L27+'NSW Apr 2024'!M27),0,IF(($C$5*E33/'NSW Apr 2024'!AQ27-'NSW Apr 2024'!L27+'NSW Apr 2024'!M27)&lt;=('NSW Apr 2024'!L27+'NSW Apr 2024'!M27+'NSW Apr 2024'!N27),((($C$5*E33/'NSW Apr 2024'!AQ27-('NSW Apr 2024'!L27+'NSW Apr 2024'!M27))*'NSW Apr 2024'!Y27/100))*'NSW Apr 2024'!AQ27,('NSW Apr 2024'!N27*'NSW Apr 2024'!Y27/100)* 'NSW Apr 2024'!AQ27)),0)</f>
        <v>0</v>
      </c>
      <c r="J33" s="136">
        <f>IF(AND('NSW Apr 2024'!N27&gt;0,'NSW Apr 2024'!O27&gt;0),IF($C$5*E33/'NSW Apr 2024'!AQ27&lt;('NSW Apr 2024'!L27+'NSW Apr 2024'!M27+'NSW Apr 2024'!N27),0,IF(($C$5*E33/'NSW Apr 2024'!AQ27-'NSW Apr 2024'!L27+'NSW Apr 2024'!M27+'NSW Apr 2024'!N27)&lt;=('NSW Apr 2024'!L27+'NSW Apr 2024'!M27+'NSW Apr 2024'!N27+'NSW Apr 2024'!O27),(($C$5*E33/'NSW Apr 2024'!AQ27-('NSW Apr 2024'!L27+'NSW Apr 2024'!M27+'NSW Apr 2024'!N27))*'NSW Apr 2024'!Z27/100)*'NSW Apr 2024'!AQ27,('NSW Apr 2024'!O27*'NSW Apr 2024'!Z27/100)*'NSW Apr 2024'!AQ27)),0)</f>
        <v>0</v>
      </c>
      <c r="K33" s="136">
        <f>IF(AND('NSW Apr 2024'!O27&gt;0,'NSW Apr 2024'!P27&gt;0),IF($C$5*E33/'NSW Apr 2024'!AQ27&lt;('NSW Apr 2024'!L27+'NSW Apr 2024'!M27+'NSW Apr 2024'!N27+'NSW Apr 2024'!O27),0,IF(($C$5*E33/'NSW Apr 2024'!AQ27-'NSW Apr 2024'!L27+'NSW Apr 2024'!M27+'NSW Apr 2024'!N27+'NSW Apr 2024'!O27)&lt;=('NSW Apr 2024'!L27+'NSW Apr 2024'!M27+'NSW Apr 2024'!N27+'NSW Apr 2024'!O27+'NSW Apr 2024'!P27),(($C$5*E33/'NSW Apr 2024'!AQ27-('NSW Apr 2024'!L27+'NSW Apr 2024'!M27+'NSW Apr 2024'!N27+'NSW Apr 2024'!O27))*'NSW Apr 2024'!AA27/100)*'NSW Apr 2024'!AQ27,('NSW Apr 2024'!P27*'NSW Apr 2024'!AA27/100)*'NSW Apr 2024'!AQ27)),0)</f>
        <v>0</v>
      </c>
      <c r="L33" s="136">
        <f>IF(AND('NSW Apr 2024'!P27&gt;0,'NSW Apr 2024'!O27&gt;0),IF(($C$5*E33/'NSW Apr 2024'!AQ27&lt;SUM('NSW Apr 2024'!L27:P27)),(0),($C$5*E33/'NSW Apr 2024'!AQ27-SUM('NSW Apr 2024'!L27:P27))*'NSW Apr 2024'!AB27/100)* 'NSW Apr 2024'!AQ27,IF(AND('NSW Apr 2024'!O27&gt;0,'NSW Apr 2024'!P27=""),IF(($C$5*E33/'NSW Apr 2024'!AQ27&lt; SUM('NSW Apr 2024'!L27:O27)),(0),($C$5*E33/'NSW Apr 2024'!AQ27-SUM('NSW Apr 2024'!L27:O27))*'NSW Apr 2024'!AA27/100)* 'NSW Apr 2024'!AQ27,IF(AND('NSW Apr 2024'!N27&gt;0,'NSW Apr 2024'!O27=""),IF(($C$5*E33/'NSW Apr 2024'!AQ27&lt; SUM('NSW Apr 2024'!L27:N27)),(0),($C$5*E33/'NSW Apr 2024'!AQ27-SUM('NSW Apr 2024'!L27:N27))*'NSW Apr 2024'!Z27/100)* 'NSW Apr 2024'!AQ27,IF(AND('NSW Apr 2024'!M27&gt;0,'NSW Apr 2024'!N27=""),IF(($C$5*E33/'NSW Apr 2024'!AQ27&lt;'NSW Apr 2024'!M27+'NSW Apr 2024'!L27),(0),(($C$5*E33/'NSW Apr 2024'!AQ27-('NSW Apr 2024'!M27+'NSW Apr 2024'!L27))*'NSW Apr 2024'!Y27/100))*'NSW Apr 2024'!AQ27,IF(AND('NSW Apr 2024'!L27&gt;0,'NSW Apr 2024'!M27=""&gt;0),IF(($C$5*E33/'NSW Apr 2024'!AQ27&lt;'NSW Apr 2024'!L27),(0),($C$5*E33/'NSW Apr 2024'!AQ27-'NSW Apr 2024'!L27)*'NSW Apr 2024'!X27/100)*'NSW Apr 2024'!AQ27,0)))))</f>
        <v>0</v>
      </c>
      <c r="M33" s="136">
        <f>IF('NSW Apr 2024'!K27="",($C$5*F33/'NSW Apr 2024'!AR27*'NSW Apr 2024'!AC27/100)*'NSW Apr 2024'!AR27,IF($C$5*F33/'NSW Apr 2024'!AR27&gt;='NSW Apr 2024'!L27,('NSW Apr 2024'!L27*'NSW Apr 2024'!AC27/100)*'NSW Apr 2024'!AR27,($C$5*F33/'NSW Apr 2024'!AR27*'NSW Apr 2024'!AC27/100)*'NSW Apr 2024'!AR27))</f>
        <v>1354.5454545454545</v>
      </c>
      <c r="N33" s="136">
        <f>IF(AND('NSW Apr 2024'!L27&gt;0,'NSW Apr 2024'!M27&gt;0),IF($C$5*F33/'NSW Apr 2024'!AR27&lt;'NSW Apr 2024'!L27,0,IF(($C$5*F33/'NSW Apr 2024'!AR27-'NSW Apr 2024'!L27)&lt;=('NSW Apr 2024'!M27+'NSW Apr 2024'!L27),((($C$5*F33/'NSW Apr 2024'!AR27-'NSW Apr 2024'!L27)*'NSW Apr 2024'!AD27/100))*'NSW Apr 2024'!AR27,((('NSW Apr 2024'!M27)*'NSW Apr 2024'!AD27/100)*'NSW Apr 2024'!AR27))),0)</f>
        <v>0</v>
      </c>
      <c r="O33" s="136">
        <f>IF(AND('NSW Apr 2024'!M27&gt;0,'NSW Apr 2024'!N27&gt;0),IF($C$5*F33/'NSW Apr 2024'!AR27&lt;('NSW Apr 2024'!L27+'NSW Apr 2024'!M27),0,IF(($C$5*F33/'NSW Apr 2024'!AR27-'NSW Apr 2024'!L27+'NSW Apr 2024'!M27)&lt;=('NSW Apr 2024'!L27+'NSW Apr 2024'!M27+'NSW Apr 2024'!N27),((($C$5*F33/'NSW Apr 2024'!AR27-('NSW Apr 2024'!L27+'NSW Apr 2024'!M27))*'NSW Apr 2024'!AE27/100))*'NSW Apr 2024'!AR27,('NSW Apr 2024'!N27*'NSW Apr 2024'!AE27/100)*'NSW Apr 2024'!AR27)),0)</f>
        <v>0</v>
      </c>
      <c r="P33" s="136">
        <f>IF(AND('NSW Apr 2024'!N27&gt;0,'NSW Apr 2024'!O27&gt;0),IF($C$5*F33/'NSW Apr 2024'!AR27&lt;('NSW Apr 2024'!L27+'NSW Apr 2024'!M27+'NSW Apr 2024'!N27),0,IF(($C$5*F33/'NSW Apr 2024'!AR27-'NSW Apr 2024'!L27+'NSW Apr 2024'!M27+'NSW Apr 2024'!N27)&lt;=('NSW Apr 2024'!L27+'NSW Apr 2024'!M27+'NSW Apr 2024'!N27+'NSW Apr 2024'!O27),(($C$5*F33/'NSW Apr 2024'!AR27-('NSW Apr 2024'!L27+'NSW Apr 2024'!M27+'NSW Apr 2024'!N27))*'NSW Apr 2024'!AF27/100)*'NSW Apr 2024'!AR27,('NSW Apr 2024'!O27*'NSW Apr 2024'!AF27/100)*'NSW Apr 2024'!AR27)),0)</f>
        <v>0</v>
      </c>
      <c r="Q33" s="136">
        <f>IF(AND('NSW Apr 2024'!P27&gt;0,'NSW Apr 2024'!P27&gt;0),IF($C$5*F33/'NSW Apr 2024'!AR27&lt;('NSW Apr 2024'!L27+'NSW Apr 2024'!M27+'NSW Apr 2024'!N27+'NSW Apr 2024'!O27),0,IF(($C$5*F33/'NSW Apr 2024'!AR27-'NSW Apr 2024'!L27+'NSW Apr 2024'!M27+'NSW Apr 2024'!N27+'NSW Apr 2024'!O27)&lt;=('NSW Apr 2024'!L27+'NSW Apr 2024'!M27+'NSW Apr 2024'!N27+'NSW Apr 2024'!O27+'NSW Apr 2024'!P27),(($C$5*F33/'NSW Apr 2024'!AR27-('NSW Apr 2024'!L27+'NSW Apr 2024'!M27+'NSW Apr 2024'!N27+'NSW Apr 2024'!O27))*'NSW Apr 2024'!AG27/100)*'NSW Apr 2024'!AR27,('NSW Apr 2024'!P27*'NSW Apr 2024'!AG27/100)*'NSW Apr 2024'!AR27)),0)</f>
        <v>0</v>
      </c>
      <c r="R33" s="136">
        <f>IF(AND('NSW Apr 2024'!P27&gt;0,'NSW Apr 2024'!O27&gt;0),IF(($C$5*F33/'NSW Apr 2024'!AR27&lt;SUM('NSW Apr 2024'!L27:P27)),(0),($C$5*F33/'NSW Apr 2024'!AR27-SUM('NSW Apr 2024'!L27:P27))*'NSW Apr 2024'!AB27/100)* 'NSW Apr 2024'!AR27,IF(AND('NSW Apr 2024'!O27&gt;0,'NSW Apr 2024'!P27=""),IF(($C$5*F33/'NSW Apr 2024'!AR27&lt; SUM('NSW Apr 2024'!L27:O27)),(0),($C$5*F33/'NSW Apr 2024'!AR27-SUM('NSW Apr 2024'!L27:O27))*'NSW Apr 2024'!AG27/100)* 'NSW Apr 2024'!AR27,IF(AND('NSW Apr 2024'!N27&gt;0,'NSW Apr 2024'!O27=""),IF(($C$5*F33/'NSW Apr 2024'!AR27&lt; SUM('NSW Apr 2024'!L27:N27)),(0),($C$5*F33/'NSW Apr 2024'!AR27-SUM('NSW Apr 2024'!L27:N27))*'NSW Apr 2024'!AF27/100)* 'NSW Apr 2024'!AR27,IF(AND('NSW Apr 2024'!M27&gt;0,'NSW Apr 2024'!N27=""),IF(($C$5*F33/'NSW Apr 2024'!AR27&lt;'NSW Apr 2024'!M27+'NSW Apr 2024'!L27),(0),(($C$5*F33/'NSW Apr 2024'!AR27-('NSW Apr 2024'!M27+'NSW Apr 2024'!L27))*'NSW Apr 2024'!AE27/100))*'NSW Apr 2024'!AR27,IF(AND('NSW Apr 2024'!L27&gt;0,'NSW Apr 2024'!M27=""&gt;0),IF(($C$5*F33/'NSW Apr 2024'!AR27&lt;'NSW Apr 2024'!L27),(0),($C$5*F33/'NSW Apr 2024'!AR27-'NSW Apr 2024'!L27)*'NSW Apr 2024'!AD27/100)*'NSW Apr 2024'!AR27,0)))))</f>
        <v>0</v>
      </c>
      <c r="S33" s="234">
        <f t="shared" si="9"/>
        <v>2709.090909090909</v>
      </c>
      <c r="T33" s="243">
        <f t="shared" si="10"/>
        <v>2960.3768181818182</v>
      </c>
      <c r="U33" s="132">
        <f t="shared" si="11"/>
        <v>3256.4145000000003</v>
      </c>
      <c r="V33" s="83">
        <f>'NSW Apr 2024'!AT27</f>
        <v>0</v>
      </c>
      <c r="W33" s="83">
        <f>'NSW Apr 2024'!AU27</f>
        <v>0</v>
      </c>
      <c r="X33" s="83">
        <f>'NSW Apr 2024'!AV27</f>
        <v>0</v>
      </c>
      <c r="Y33" s="83">
        <f>'NSW Apr 2024'!AW27</f>
        <v>0</v>
      </c>
      <c r="Z33" s="243" t="str">
        <f t="shared" si="15"/>
        <v>No discount</v>
      </c>
      <c r="AA33" s="243" t="str">
        <f t="shared" si="16"/>
        <v>Inclusive</v>
      </c>
      <c r="AB33" s="243">
        <f t="shared" si="12"/>
        <v>2960.3768181818182</v>
      </c>
      <c r="AC33" s="243">
        <f t="shared" si="13"/>
        <v>2960.3768181818182</v>
      </c>
      <c r="AD33" s="132">
        <f t="shared" si="17"/>
        <v>3256.4145000000003</v>
      </c>
      <c r="AE33" s="406">
        <f t="shared" si="17"/>
        <v>3256.4145000000003</v>
      </c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/>
      <c r="AS3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</row>
    <row r="34" spans="1:146" s="261" customFormat="1" ht="23" customHeight="1" thickBot="1">
      <c r="A34" s="423"/>
      <c r="B34" s="150" t="str">
        <f>'NSW Apr 2024'!F28</f>
        <v>Red Energy</v>
      </c>
      <c r="C34" s="154" t="str">
        <f>'NSW Apr 2024'!G28</f>
        <v xml:space="preserve">Business Saver </v>
      </c>
      <c r="D34" s="155">
        <f>365*'NSW Apr 2024'!H28/100</f>
        <v>360.95181818181817</v>
      </c>
      <c r="E34" s="265">
        <f>IF('NSW Apr 2024'!AQ28=3,0.5,IF('NSW Apr 2024'!AQ28=2,0.33,0))</f>
        <v>0.5</v>
      </c>
      <c r="F34" s="265">
        <f t="shared" si="8"/>
        <v>0.5</v>
      </c>
      <c r="G34" s="155">
        <f>IF('NSW Apr 2024'!K28="",($C$5*E34/'NSW Apr 2024'!AQ28*'NSW Apr 2024'!W28/100)*'NSW Apr 2024'!AQ28,IF($C$5*E34/'NSW Apr 2024'!AQ28&gt;='NSW Apr 2024'!L28,('NSW Apr 2024'!L28*'NSW Apr 2024'!W28/100)*'NSW Apr 2024'!AQ28,($C$5*E34/'NSW Apr 2024'!AQ28*'NSW Apr 2024'!W28/100)*'NSW Apr 2024'!AQ28))</f>
        <v>161.8592727272727</v>
      </c>
      <c r="H34" s="155">
        <f>IF(AND('NSW Apr 2024'!L28&gt;0,'NSW Apr 2024'!M28&gt;0),IF($C$5*E34/'NSW Apr 2024'!AQ28&lt;'NSW Apr 2024'!L28,0,IF(($C$5*E34/'NSW Apr 2024'!AQ28-'NSW Apr 2024'!L28)&lt;=('NSW Apr 2024'!M28+'NSW Apr 2024'!L28),((($C$5*E34/'NSW Apr 2024'!AQ28-'NSW Apr 2024'!L28)*'NSW Apr 2024'!X28/100))*'NSW Apr 2024'!AQ28,((('NSW Apr 2024'!M28)*'NSW Apr 2024'!X28/100)*'NSW Apr 2024'!AQ28))),0)</f>
        <v>115.75145454545455</v>
      </c>
      <c r="I34" s="155">
        <f>IF(AND('NSW Apr 2024'!M28&gt;0,'NSW Apr 2024'!N28&gt;0),IF($C$5*E34/'NSW Apr 2024'!AQ28&lt;('NSW Apr 2024'!L28+'NSW Apr 2024'!M28),0,IF(($C$5*E34/'NSW Apr 2024'!AQ28-'NSW Apr 2024'!L28+'NSW Apr 2024'!M28)&lt;=('NSW Apr 2024'!L28+'NSW Apr 2024'!M28+'NSW Apr 2024'!N28),((($C$5*E34/'NSW Apr 2024'!AQ28-('NSW Apr 2024'!L28+'NSW Apr 2024'!M28))*'NSW Apr 2024'!Y28/100))*'NSW Apr 2024'!AQ28,('NSW Apr 2024'!N28*'NSW Apr 2024'!Y28/100)* 'NSW Apr 2024'!AQ28)),0)</f>
        <v>0</v>
      </c>
      <c r="J34" s="155">
        <f>IF(AND('NSW Apr 2024'!N28&gt;0,'NSW Apr 2024'!O28&gt;0),IF($C$5*E34/'NSW Apr 2024'!AQ28&lt;('NSW Apr 2024'!L28+'NSW Apr 2024'!M28+'NSW Apr 2024'!N28),0,IF(($C$5*E34/'NSW Apr 2024'!AQ28-'NSW Apr 2024'!L28+'NSW Apr 2024'!M28+'NSW Apr 2024'!N28)&lt;=('NSW Apr 2024'!L28+'NSW Apr 2024'!M28+'NSW Apr 2024'!N28+'NSW Apr 2024'!O28),(($C$5*E34/'NSW Apr 2024'!AQ28-('NSW Apr 2024'!L28+'NSW Apr 2024'!M28+'NSW Apr 2024'!N28))*'NSW Apr 2024'!Z28/100)*'NSW Apr 2024'!AQ28,('NSW Apr 2024'!O28*'NSW Apr 2024'!Z28/100)*'NSW Apr 2024'!AQ28)),0)</f>
        <v>0</v>
      </c>
      <c r="K34" s="155">
        <f>IF(AND('NSW Apr 2024'!O28&gt;0,'NSW Apr 2024'!P28&gt;0),IF($C$5*E34/'NSW Apr 2024'!AQ28&lt;('NSW Apr 2024'!L28+'NSW Apr 2024'!M28+'NSW Apr 2024'!N28+'NSW Apr 2024'!O28),0,IF(($C$5*E34/'NSW Apr 2024'!AQ28-'NSW Apr 2024'!L28+'NSW Apr 2024'!M28+'NSW Apr 2024'!N28+'NSW Apr 2024'!O28)&lt;=('NSW Apr 2024'!L28+'NSW Apr 2024'!M28+'NSW Apr 2024'!N28+'NSW Apr 2024'!O28+'NSW Apr 2024'!P28),(($C$5*E34/'NSW Apr 2024'!AQ28-('NSW Apr 2024'!L28+'NSW Apr 2024'!M28+'NSW Apr 2024'!N28+'NSW Apr 2024'!O28))*'NSW Apr 2024'!AA28/100)*'NSW Apr 2024'!AQ28,('NSW Apr 2024'!P28*'NSW Apr 2024'!AA28/100)*'NSW Apr 2024'!AQ28)),0)</f>
        <v>0</v>
      </c>
      <c r="L34" s="155">
        <f>IF(AND('NSW Apr 2024'!P28&gt;0,'NSW Apr 2024'!O28&gt;0),IF(($C$5*E34/'NSW Apr 2024'!AQ28&lt;SUM('NSW Apr 2024'!L28:P28)),(0),($C$5*E34/'NSW Apr 2024'!AQ28-SUM('NSW Apr 2024'!L28:P28))*'NSW Apr 2024'!AB28/100)* 'NSW Apr 2024'!AQ28,IF(AND('NSW Apr 2024'!O28&gt;0,'NSW Apr 2024'!P28=""),IF(($C$5*E34/'NSW Apr 2024'!AQ28&lt; SUM('NSW Apr 2024'!L28:O28)),(0),($C$5*E34/'NSW Apr 2024'!AQ28-SUM('NSW Apr 2024'!L28:O28))*'NSW Apr 2024'!AA28/100)* 'NSW Apr 2024'!AQ28,IF(AND('NSW Apr 2024'!N28&gt;0,'NSW Apr 2024'!O28=""),IF(($C$5*E34/'NSW Apr 2024'!AQ28&lt; SUM('NSW Apr 2024'!L28:N28)),(0),($C$5*E34/'NSW Apr 2024'!AQ28-SUM('NSW Apr 2024'!L28:N28))*'NSW Apr 2024'!Z28/100)* 'NSW Apr 2024'!AQ28,IF(AND('NSW Apr 2024'!M28&gt;0,'NSW Apr 2024'!N28=""),IF(($C$5*E34/'NSW Apr 2024'!AQ28&lt;'NSW Apr 2024'!M28+'NSW Apr 2024'!L28),(0),(($C$5*E34/'NSW Apr 2024'!AQ28-('NSW Apr 2024'!M28+'NSW Apr 2024'!L28))*'NSW Apr 2024'!Y28/100))*'NSW Apr 2024'!AQ28,IF(AND('NSW Apr 2024'!L28&gt;0,'NSW Apr 2024'!M28=""&gt;0),IF(($C$5*E34/'NSW Apr 2024'!AQ28&lt;'NSW Apr 2024'!L28),(0),($C$5*E34/'NSW Apr 2024'!AQ28-'NSW Apr 2024'!L28)*'NSW Apr 2024'!X28/100)*'NSW Apr 2024'!AQ28,0)))))</f>
        <v>1147.7892727272726</v>
      </c>
      <c r="M34" s="155">
        <f>IF('NSW Apr 2024'!K28="",($C$5*F34/'NSW Apr 2024'!AR28*'NSW Apr 2024'!AC28/100)*'NSW Apr 2024'!AR28,IF($C$5*F34/'NSW Apr 2024'!AR28&gt;='NSW Apr 2024'!L28,('NSW Apr 2024'!L28*'NSW Apr 2024'!AC28/100)*'NSW Apr 2024'!AR28,($C$5*F34/'NSW Apr 2024'!AR28*'NSW Apr 2024'!AC28/100)*'NSW Apr 2024'!AR28))</f>
        <v>161.8592727272727</v>
      </c>
      <c r="N34" s="155">
        <f>IF(AND('NSW Apr 2024'!L28&gt;0,'NSW Apr 2024'!M28&gt;0),IF($C$5*F34/'NSW Apr 2024'!AR28&lt;'NSW Apr 2024'!L28,0,IF(($C$5*F34/'NSW Apr 2024'!AR28-'NSW Apr 2024'!L28)&lt;=('NSW Apr 2024'!M28+'NSW Apr 2024'!L28),((($C$5*F34/'NSW Apr 2024'!AR28-'NSW Apr 2024'!L28)*'NSW Apr 2024'!AD28/100))*'NSW Apr 2024'!AR28,((('NSW Apr 2024'!M28)*'NSW Apr 2024'!AD28/100)*'NSW Apr 2024'!AR28))),0)</f>
        <v>115.75145454545455</v>
      </c>
      <c r="O34" s="155">
        <f>IF(AND('NSW Apr 2024'!M28&gt;0,'NSW Apr 2024'!N28&gt;0),IF($C$5*F34/'NSW Apr 2024'!AR28&lt;('NSW Apr 2024'!L28+'NSW Apr 2024'!M28),0,IF(($C$5*F34/'NSW Apr 2024'!AR28-'NSW Apr 2024'!L28+'NSW Apr 2024'!M28)&lt;=('NSW Apr 2024'!L28+'NSW Apr 2024'!M28+'NSW Apr 2024'!N28),((($C$5*F34/'NSW Apr 2024'!AR28-('NSW Apr 2024'!L28+'NSW Apr 2024'!M28))*'NSW Apr 2024'!AE28/100))*'NSW Apr 2024'!AR28,('NSW Apr 2024'!N28*'NSW Apr 2024'!AE28/100)*'NSW Apr 2024'!AR28)),0)</f>
        <v>0</v>
      </c>
      <c r="P34" s="155">
        <f>IF(AND('NSW Apr 2024'!N28&gt;0,'NSW Apr 2024'!O28&gt;0),IF($C$5*F34/'NSW Apr 2024'!AR28&lt;('NSW Apr 2024'!L28+'NSW Apr 2024'!M28+'NSW Apr 2024'!N28),0,IF(($C$5*F34/'NSW Apr 2024'!AR28-'NSW Apr 2024'!L28+'NSW Apr 2024'!M28+'NSW Apr 2024'!N28)&lt;=('NSW Apr 2024'!L28+'NSW Apr 2024'!M28+'NSW Apr 2024'!N28+'NSW Apr 2024'!O28),(($C$5*F34/'NSW Apr 2024'!AR28-('NSW Apr 2024'!L28+'NSW Apr 2024'!M28+'NSW Apr 2024'!N28))*'NSW Apr 2024'!AF28/100)*'NSW Apr 2024'!AR28,('NSW Apr 2024'!O28*'NSW Apr 2024'!AF28/100)*'NSW Apr 2024'!AR28)),0)</f>
        <v>0</v>
      </c>
      <c r="Q34" s="155">
        <f>IF(AND('NSW Apr 2024'!P28&gt;0,'NSW Apr 2024'!P28&gt;0),IF($C$5*F34/'NSW Apr 2024'!AR28&lt;('NSW Apr 2024'!L28+'NSW Apr 2024'!M28+'NSW Apr 2024'!N28+'NSW Apr 2024'!O28),0,IF(($C$5*F34/'NSW Apr 2024'!AR28-'NSW Apr 2024'!L28+'NSW Apr 2024'!M28+'NSW Apr 2024'!N28+'NSW Apr 2024'!O28)&lt;=('NSW Apr 2024'!L28+'NSW Apr 2024'!M28+'NSW Apr 2024'!N28+'NSW Apr 2024'!O28+'NSW Apr 2024'!P28),(($C$5*F34/'NSW Apr 2024'!AR28-('NSW Apr 2024'!L28+'NSW Apr 2024'!M28+'NSW Apr 2024'!N28+'NSW Apr 2024'!O28))*'NSW Apr 2024'!AG28/100)*'NSW Apr 2024'!AR28,('NSW Apr 2024'!P28*'NSW Apr 2024'!AG28/100)*'NSW Apr 2024'!AR28)),0)</f>
        <v>0</v>
      </c>
      <c r="R34" s="155">
        <f>IF(AND('NSW Apr 2024'!P28&gt;0,'NSW Apr 2024'!O28&gt;0),IF(($C$5*F34/'NSW Apr 2024'!AR28&lt;SUM('NSW Apr 2024'!L28:P28)),(0),($C$5*F34/'NSW Apr 2024'!AR28-SUM('NSW Apr 2024'!L28:P28))*'NSW Apr 2024'!AB28/100)* 'NSW Apr 2024'!AR28,IF(AND('NSW Apr 2024'!O28&gt;0,'NSW Apr 2024'!P28=""),IF(($C$5*F34/'NSW Apr 2024'!AR28&lt; SUM('NSW Apr 2024'!L28:O28)),(0),($C$5*F34/'NSW Apr 2024'!AR28-SUM('NSW Apr 2024'!L28:O28))*'NSW Apr 2024'!AG28/100)* 'NSW Apr 2024'!AR28,IF(AND('NSW Apr 2024'!N28&gt;0,'NSW Apr 2024'!O28=""),IF(($C$5*F34/'NSW Apr 2024'!AR28&lt; SUM('NSW Apr 2024'!L28:N28)),(0),($C$5*F34/'NSW Apr 2024'!AR28-SUM('NSW Apr 2024'!L28:N28))*'NSW Apr 2024'!AF28/100)* 'NSW Apr 2024'!AR28,IF(AND('NSW Apr 2024'!M28&gt;0,'NSW Apr 2024'!N28=""),IF(($C$5*F34/'NSW Apr 2024'!AR28&lt;'NSW Apr 2024'!M28+'NSW Apr 2024'!L28),(0),(($C$5*F34/'NSW Apr 2024'!AR28-('NSW Apr 2024'!M28+'NSW Apr 2024'!L28))*'NSW Apr 2024'!AE28/100))*'NSW Apr 2024'!AR28,IF(AND('NSW Apr 2024'!L28&gt;0,'NSW Apr 2024'!M28=""&gt;0),IF(($C$5*F34/'NSW Apr 2024'!AR28&lt;'NSW Apr 2024'!L28),(0),($C$5*F34/'NSW Apr 2024'!AR28-'NSW Apr 2024'!L28)*'NSW Apr 2024'!AD28/100)*'NSW Apr 2024'!AR28,0)))))</f>
        <v>1147.7892727272726</v>
      </c>
      <c r="S34" s="273">
        <f>SUM(G34:R34)</f>
        <v>2850.8</v>
      </c>
      <c r="T34" s="268">
        <f t="shared" si="10"/>
        <v>3211.7518181818182</v>
      </c>
      <c r="U34" s="151">
        <f t="shared" si="11"/>
        <v>3532.9270000000001</v>
      </c>
      <c r="V34" s="154">
        <f>'NSW Apr 2024'!AT28</f>
        <v>0</v>
      </c>
      <c r="W34" s="154">
        <f>'NSW Apr 2024'!AU28</f>
        <v>0</v>
      </c>
      <c r="X34" s="154">
        <f>'NSW Apr 2024'!AV28</f>
        <v>0</v>
      </c>
      <c r="Y34" s="154">
        <f>'NSW Apr 2024'!AW28</f>
        <v>0</v>
      </c>
      <c r="Z34" s="268" t="str">
        <f t="shared" si="15"/>
        <v>No discount</v>
      </c>
      <c r="AA34" s="268" t="str">
        <f t="shared" si="16"/>
        <v>Inclusive</v>
      </c>
      <c r="AB34" s="268">
        <f t="shared" si="12"/>
        <v>3211.7518181818182</v>
      </c>
      <c r="AC34" s="268">
        <f t="shared" si="13"/>
        <v>3211.7518181818182</v>
      </c>
      <c r="AD34" s="151">
        <f t="shared" si="17"/>
        <v>3532.9270000000001</v>
      </c>
      <c r="AE34" s="407">
        <f t="shared" si="17"/>
        <v>3532.9270000000001</v>
      </c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/>
      <c r="AS34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</row>
    <row r="35" spans="1:146" s="261" customFormat="1" ht="23" customHeight="1" thickTop="1">
      <c r="A35" s="428" t="str">
        <f>'NSW Apr 2024'!D29</f>
        <v>AGN Tumut</v>
      </c>
      <c r="B35" s="130" t="str">
        <f>'NSW Apr 2024'!F29</f>
        <v>Origin Energy</v>
      </c>
      <c r="C35" s="83" t="str">
        <f>'NSW Apr 2024'!G29</f>
        <v>Business Go Variable</v>
      </c>
      <c r="D35" s="136">
        <f>365*'NSW Apr 2024'!H29/100</f>
        <v>313.53499999999997</v>
      </c>
      <c r="E35" s="264">
        <f>IF('NSW Apr 2024'!AQ29=3,0.5,IF('NSW Apr 2024'!AQ29=2,0.33,0))</f>
        <v>0.5</v>
      </c>
      <c r="F35" s="264">
        <f t="shared" si="8"/>
        <v>0.5</v>
      </c>
      <c r="G35" s="136">
        <f>IF('NSW Apr 2024'!K29="",($C$5*E35/'NSW Apr 2024'!AQ29*'NSW Apr 2024'!W29/100)*'NSW Apr 2024'!AQ29,IF($C$5*E35/'NSW Apr 2024'!AQ29&gt;='NSW Apr 2024'!L29,('NSW Apr 2024'!L29*'NSW Apr 2024'!W29/100)*'NSW Apr 2024'!AQ29,($C$5*E35/'NSW Apr 2024'!AQ29*'NSW Apr 2024'!W29/100)*'NSW Apr 2024'!AQ29))</f>
        <v>1440.9090909090908</v>
      </c>
      <c r="H35" s="136">
        <f>IF(AND('NSW Apr 2024'!L29&gt;0,'NSW Apr 2024'!M29&gt;0),IF($C$5*E35/'NSW Apr 2024'!AQ29&lt;'NSW Apr 2024'!L29,0,IF(($C$5*E35/'NSW Apr 2024'!AQ29-'NSW Apr 2024'!L29)&lt;=('NSW Apr 2024'!M29+'NSW Apr 2024'!L29),((($C$5*E35/'NSW Apr 2024'!AQ29-'NSW Apr 2024'!L29)*'NSW Apr 2024'!X29/100))*'NSW Apr 2024'!AQ29,((('NSW Apr 2024'!M29)*'NSW Apr 2024'!X29/100)*'NSW Apr 2024'!AQ29))),0)</f>
        <v>0</v>
      </c>
      <c r="I35" s="136">
        <f>IF(AND('NSW Apr 2024'!M29&gt;0,'NSW Apr 2024'!N29&gt;0),IF($C$5*E35/'NSW Apr 2024'!AQ29&lt;('NSW Apr 2024'!L29+'NSW Apr 2024'!M29),0,IF(($C$5*E35/'NSW Apr 2024'!AQ29-'NSW Apr 2024'!L29+'NSW Apr 2024'!M29)&lt;=('NSW Apr 2024'!L29+'NSW Apr 2024'!M29+'NSW Apr 2024'!N29),((($C$5*E35/'NSW Apr 2024'!AQ29-('NSW Apr 2024'!L29+'NSW Apr 2024'!M29))*'NSW Apr 2024'!Y29/100))*'NSW Apr 2024'!AQ29,('NSW Apr 2024'!N29*'NSW Apr 2024'!Y29/100)* 'NSW Apr 2024'!AQ29)),0)</f>
        <v>0</v>
      </c>
      <c r="J35" s="136">
        <f>IF(AND('NSW Apr 2024'!N29&gt;0,'NSW Apr 2024'!O29&gt;0),IF($C$5*E35/'NSW Apr 2024'!AQ29&lt;('NSW Apr 2024'!L29+'NSW Apr 2024'!M29+'NSW Apr 2024'!N29),0,IF(($C$5*E35/'NSW Apr 2024'!AQ29-'NSW Apr 2024'!L29+'NSW Apr 2024'!M29+'NSW Apr 2024'!N29)&lt;=('NSW Apr 2024'!L29+'NSW Apr 2024'!M29+'NSW Apr 2024'!N29+'NSW Apr 2024'!O29),(($C$5*E35/'NSW Apr 2024'!AQ29-('NSW Apr 2024'!L29+'NSW Apr 2024'!M29+'NSW Apr 2024'!N29))*'NSW Apr 2024'!Z29/100)*'NSW Apr 2024'!AQ29,('NSW Apr 2024'!O29*'NSW Apr 2024'!Z29/100)*'NSW Apr 2024'!AQ29)),0)</f>
        <v>0</v>
      </c>
      <c r="K35" s="136">
        <f>IF(AND('NSW Apr 2024'!O29&gt;0,'NSW Apr 2024'!P29&gt;0),IF($C$5*E35/'NSW Apr 2024'!AQ29&lt;('NSW Apr 2024'!L29+'NSW Apr 2024'!M29+'NSW Apr 2024'!N29+'NSW Apr 2024'!O29),0,IF(($C$5*E35/'NSW Apr 2024'!AQ29-'NSW Apr 2024'!L29+'NSW Apr 2024'!M29+'NSW Apr 2024'!N29+'NSW Apr 2024'!O29)&lt;=('NSW Apr 2024'!L29+'NSW Apr 2024'!M29+'NSW Apr 2024'!N29+'NSW Apr 2024'!O29+'NSW Apr 2024'!P29),(($C$5*E35/'NSW Apr 2024'!AQ29-('NSW Apr 2024'!L29+'NSW Apr 2024'!M29+'NSW Apr 2024'!N29+'NSW Apr 2024'!O29))*'NSW Apr 2024'!AA29/100)*'NSW Apr 2024'!AQ29,('NSW Apr 2024'!P29*'NSW Apr 2024'!AA29/100)*'NSW Apr 2024'!AQ29)),0)</f>
        <v>0</v>
      </c>
      <c r="L35" s="136">
        <f>IF(AND('NSW Apr 2024'!P29&gt;0,'NSW Apr 2024'!O29&gt;0),IF(($C$5*E35/'NSW Apr 2024'!AQ29&lt;SUM('NSW Apr 2024'!L29:P29)),(0),($C$5*E35/'NSW Apr 2024'!AQ29-SUM('NSW Apr 2024'!L29:P29))*'NSW Apr 2024'!AB29/100)* 'NSW Apr 2024'!AQ29,IF(AND('NSW Apr 2024'!O29&gt;0,'NSW Apr 2024'!P29=""),IF(($C$5*E35/'NSW Apr 2024'!AQ29&lt; SUM('NSW Apr 2024'!L29:O29)),(0),($C$5*E35/'NSW Apr 2024'!AQ29-SUM('NSW Apr 2024'!L29:O29))*'NSW Apr 2024'!AA29/100)* 'NSW Apr 2024'!AQ29,IF(AND('NSW Apr 2024'!N29&gt;0,'NSW Apr 2024'!O29=""),IF(($C$5*E35/'NSW Apr 2024'!AQ29&lt; SUM('NSW Apr 2024'!L29:N29)),(0),($C$5*E35/'NSW Apr 2024'!AQ29-SUM('NSW Apr 2024'!L29:N29))*'NSW Apr 2024'!Z29/100)* 'NSW Apr 2024'!AQ29,IF(AND('NSW Apr 2024'!M29&gt;0,'NSW Apr 2024'!N29=""),IF(($C$5*E35/'NSW Apr 2024'!AQ29&lt;'NSW Apr 2024'!M29+'NSW Apr 2024'!L29),(0),(($C$5*E35/'NSW Apr 2024'!AQ29-('NSW Apr 2024'!M29+'NSW Apr 2024'!L29))*'NSW Apr 2024'!Y29/100))*'NSW Apr 2024'!AQ29,IF(AND('NSW Apr 2024'!L29&gt;0,'NSW Apr 2024'!M29=""&gt;0),IF(($C$5*E35/'NSW Apr 2024'!AQ29&lt;'NSW Apr 2024'!L29),(0),($C$5*E35/'NSW Apr 2024'!AQ29-'NSW Apr 2024'!L29)*'NSW Apr 2024'!X29/100)*'NSW Apr 2024'!AQ29,0)))))</f>
        <v>0</v>
      </c>
      <c r="M35" s="136">
        <f>IF('NSW Apr 2024'!K29="",($C$5*F35/'NSW Apr 2024'!AR29*'NSW Apr 2024'!AC29/100)*'NSW Apr 2024'!AR29,IF($C$5*F35/'NSW Apr 2024'!AR29&gt;='NSW Apr 2024'!L29,('NSW Apr 2024'!L29*'NSW Apr 2024'!AC29/100)*'NSW Apr 2024'!AR29,($C$5*F35/'NSW Apr 2024'!AR29*'NSW Apr 2024'!AC29/100)*'NSW Apr 2024'!AR29))</f>
        <v>1440.9090909090908</v>
      </c>
      <c r="N35" s="136">
        <f>IF(AND('NSW Apr 2024'!L29&gt;0,'NSW Apr 2024'!M29&gt;0),IF($C$5*F35/'NSW Apr 2024'!AR29&lt;'NSW Apr 2024'!L29,0,IF(($C$5*F35/'NSW Apr 2024'!AR29-'NSW Apr 2024'!L29)&lt;=('NSW Apr 2024'!M29+'NSW Apr 2024'!L29),((($C$5*F35/'NSW Apr 2024'!AR29-'NSW Apr 2024'!L29)*'NSW Apr 2024'!AD29/100))*'NSW Apr 2024'!AR29,((('NSW Apr 2024'!M29)*'NSW Apr 2024'!AD29/100)*'NSW Apr 2024'!AR29))),0)</f>
        <v>0</v>
      </c>
      <c r="O35" s="136">
        <f>IF(AND('NSW Apr 2024'!M29&gt;0,'NSW Apr 2024'!N29&gt;0),IF($C$5*F35/'NSW Apr 2024'!AR29&lt;('NSW Apr 2024'!L29+'NSW Apr 2024'!M29),0,IF(($C$5*F35/'NSW Apr 2024'!AR29-'NSW Apr 2024'!L29+'NSW Apr 2024'!M29)&lt;=('NSW Apr 2024'!L29+'NSW Apr 2024'!M29+'NSW Apr 2024'!N29),((($C$5*F35/'NSW Apr 2024'!AR29-('NSW Apr 2024'!L29+'NSW Apr 2024'!M29))*'NSW Apr 2024'!AE29/100))*'NSW Apr 2024'!AR29,('NSW Apr 2024'!N29*'NSW Apr 2024'!AE29/100)*'NSW Apr 2024'!AR29)),0)</f>
        <v>0</v>
      </c>
      <c r="P35" s="136">
        <f>IF(AND('NSW Apr 2024'!N29&gt;0,'NSW Apr 2024'!O29&gt;0),IF($C$5*F35/'NSW Apr 2024'!AR29&lt;('NSW Apr 2024'!L29+'NSW Apr 2024'!M29+'NSW Apr 2024'!N29),0,IF(($C$5*F35/'NSW Apr 2024'!AR29-'NSW Apr 2024'!L29+'NSW Apr 2024'!M29+'NSW Apr 2024'!N29)&lt;=('NSW Apr 2024'!L29+'NSW Apr 2024'!M29+'NSW Apr 2024'!N29+'NSW Apr 2024'!O29),(($C$5*F35/'NSW Apr 2024'!AR29-('NSW Apr 2024'!L29+'NSW Apr 2024'!M29+'NSW Apr 2024'!N29))*'NSW Apr 2024'!AF29/100)*'NSW Apr 2024'!AR29,('NSW Apr 2024'!O29*'NSW Apr 2024'!AF29/100)*'NSW Apr 2024'!AR29)),0)</f>
        <v>0</v>
      </c>
      <c r="Q35" s="136">
        <f>IF(AND('NSW Apr 2024'!P29&gt;0,'NSW Apr 2024'!P29&gt;0),IF($C$5*F35/'NSW Apr 2024'!AR29&lt;('NSW Apr 2024'!L29+'NSW Apr 2024'!M29+'NSW Apr 2024'!N29+'NSW Apr 2024'!O29),0,IF(($C$5*F35/'NSW Apr 2024'!AR29-'NSW Apr 2024'!L29+'NSW Apr 2024'!M29+'NSW Apr 2024'!N29+'NSW Apr 2024'!O29)&lt;=('NSW Apr 2024'!L29+'NSW Apr 2024'!M29+'NSW Apr 2024'!N29+'NSW Apr 2024'!O29+'NSW Apr 2024'!P29),(($C$5*F35/'NSW Apr 2024'!AR29-('NSW Apr 2024'!L29+'NSW Apr 2024'!M29+'NSW Apr 2024'!N29+'NSW Apr 2024'!O29))*'NSW Apr 2024'!AG29/100)*'NSW Apr 2024'!AR29,('NSW Apr 2024'!P29*'NSW Apr 2024'!AG29/100)*'NSW Apr 2024'!AR29)),0)</f>
        <v>0</v>
      </c>
      <c r="R35" s="136">
        <f>IF(AND('NSW Apr 2024'!P29&gt;0,'NSW Apr 2024'!O29&gt;0),IF(($C$5*F35/'NSW Apr 2024'!AR29&lt;SUM('NSW Apr 2024'!L29:P29)),(0),($C$5*F35/'NSW Apr 2024'!AR29-SUM('NSW Apr 2024'!L29:P29))*'NSW Apr 2024'!AB29/100)* 'NSW Apr 2024'!AR29,IF(AND('NSW Apr 2024'!O29&gt;0,'NSW Apr 2024'!P29=""),IF(($C$5*F35/'NSW Apr 2024'!AR29&lt; SUM('NSW Apr 2024'!L29:O29)),(0),($C$5*F35/'NSW Apr 2024'!AR29-SUM('NSW Apr 2024'!L29:O29))*'NSW Apr 2024'!AG29/100)* 'NSW Apr 2024'!AR29,IF(AND('NSW Apr 2024'!N29&gt;0,'NSW Apr 2024'!O29=""),IF(($C$5*F35/'NSW Apr 2024'!AR29&lt; SUM('NSW Apr 2024'!L29:N29)),(0),($C$5*F35/'NSW Apr 2024'!AR29-SUM('NSW Apr 2024'!L29:N29))*'NSW Apr 2024'!AF29/100)* 'NSW Apr 2024'!AR29,IF(AND('NSW Apr 2024'!M29&gt;0,'NSW Apr 2024'!N29=""),IF(($C$5*F35/'NSW Apr 2024'!AR29&lt;'NSW Apr 2024'!M29+'NSW Apr 2024'!L29),(0),(($C$5*F35/'NSW Apr 2024'!AR29-('NSW Apr 2024'!M29+'NSW Apr 2024'!L29))*'NSW Apr 2024'!AE29/100))*'NSW Apr 2024'!AR29,IF(AND('NSW Apr 2024'!L29&gt;0,'NSW Apr 2024'!M29=""&gt;0),IF(($C$5*F35/'NSW Apr 2024'!AR29&lt;'NSW Apr 2024'!L29),(0),($C$5*F35/'NSW Apr 2024'!AR29-'NSW Apr 2024'!L29)*'NSW Apr 2024'!AD29/100)*'NSW Apr 2024'!AR29,0)))))</f>
        <v>0</v>
      </c>
      <c r="S35" s="234">
        <f t="shared" si="9"/>
        <v>2881.8181818181815</v>
      </c>
      <c r="T35" s="243">
        <f t="shared" si="10"/>
        <v>3195.3531818181814</v>
      </c>
      <c r="U35" s="132">
        <f t="shared" si="11"/>
        <v>3514.8885</v>
      </c>
      <c r="V35" s="83">
        <f>'NSW Apr 2024'!AT29</f>
        <v>0</v>
      </c>
      <c r="W35" s="83">
        <f>'NSW Apr 2024'!AU29</f>
        <v>0</v>
      </c>
      <c r="X35" s="83">
        <f>'NSW Apr 2024'!AV29</f>
        <v>0</v>
      </c>
      <c r="Y35" s="83">
        <f>'NSW Apr 2024'!AW29</f>
        <v>0</v>
      </c>
      <c r="Z35" s="243" t="str">
        <f t="shared" si="15"/>
        <v>No discount</v>
      </c>
      <c r="AA35" s="243" t="str">
        <f t="shared" si="16"/>
        <v>Inclusive</v>
      </c>
      <c r="AB35" s="243">
        <f t="shared" si="12"/>
        <v>3195.3531818181814</v>
      </c>
      <c r="AC35" s="243">
        <f t="shared" si="13"/>
        <v>3195.3531818181814</v>
      </c>
      <c r="AD35" s="132">
        <f t="shared" si="17"/>
        <v>3514.8885</v>
      </c>
      <c r="AE35" s="406">
        <f t="shared" si="17"/>
        <v>3514.8885</v>
      </c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/>
      <c r="AS35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</row>
    <row r="36" spans="1:146" s="261" customFormat="1" ht="23" customHeight="1" thickBot="1">
      <c r="A36" s="425"/>
      <c r="B36" s="150" t="str">
        <f>'NSW Apr 2024'!F30</f>
        <v>Red Energy</v>
      </c>
      <c r="C36" s="154" t="str">
        <f>'NSW Apr 2024'!G30</f>
        <v xml:space="preserve">Business Saver </v>
      </c>
      <c r="D36" s="155">
        <f>365*'NSW Apr 2024'!H30/100</f>
        <v>344.99136363636359</v>
      </c>
      <c r="E36" s="265">
        <f>IF('NSW Apr 2024'!AQ30=3,0.5,IF('NSW Apr 2024'!AQ30=2,0.33,0))</f>
        <v>0.5</v>
      </c>
      <c r="F36" s="265">
        <f t="shared" si="8"/>
        <v>0.5</v>
      </c>
      <c r="G36" s="155">
        <f>IF('NSW Apr 2024'!K30="",($C$5*E36/'NSW Apr 2024'!AQ30*'NSW Apr 2024'!W30/100)*'NSW Apr 2024'!AQ30,IF($C$5*E36/'NSW Apr 2024'!AQ30&gt;='NSW Apr 2024'!L30,('NSW Apr 2024'!L30*'NSW Apr 2024'!W30/100)*'NSW Apr 2024'!AQ30,($C$5*E36/'NSW Apr 2024'!AQ30*'NSW Apr 2024'!W30/100)*'NSW Apr 2024'!AQ30))</f>
        <v>1350.0000000000002</v>
      </c>
      <c r="H36" s="155">
        <f>IF(AND('NSW Apr 2024'!L30&gt;0,'NSW Apr 2024'!M30&gt;0),IF($C$5*E36/'NSW Apr 2024'!AQ30&lt;'NSW Apr 2024'!L30,0,IF(($C$5*E36/'NSW Apr 2024'!AQ30-'NSW Apr 2024'!L30)&lt;=('NSW Apr 2024'!M30+'NSW Apr 2024'!L30),((($C$5*E36/'NSW Apr 2024'!AQ30-'NSW Apr 2024'!L30)*'NSW Apr 2024'!X30/100))*'NSW Apr 2024'!AQ30,((('NSW Apr 2024'!M30)*'NSW Apr 2024'!X30/100)*'NSW Apr 2024'!AQ30))),0)</f>
        <v>0</v>
      </c>
      <c r="I36" s="155">
        <f>IF(AND('NSW Apr 2024'!M30&gt;0,'NSW Apr 2024'!N30&gt;0),IF($C$5*E36/'NSW Apr 2024'!AQ30&lt;('NSW Apr 2024'!L30+'NSW Apr 2024'!M30),0,IF(($C$5*E36/'NSW Apr 2024'!AQ30-'NSW Apr 2024'!L30+'NSW Apr 2024'!M30)&lt;=('NSW Apr 2024'!L30+'NSW Apr 2024'!M30+'NSW Apr 2024'!N30),((($C$5*E36/'NSW Apr 2024'!AQ30-('NSW Apr 2024'!L30+'NSW Apr 2024'!M30))*'NSW Apr 2024'!Y30/100))*'NSW Apr 2024'!AQ30,('NSW Apr 2024'!N30*'NSW Apr 2024'!Y30/100)* 'NSW Apr 2024'!AQ30)),0)</f>
        <v>0</v>
      </c>
      <c r="J36" s="155">
        <f>IF(AND('NSW Apr 2024'!N30&gt;0,'NSW Apr 2024'!O30&gt;0),IF($C$5*E36/'NSW Apr 2024'!AQ30&lt;('NSW Apr 2024'!L30+'NSW Apr 2024'!M30+'NSW Apr 2024'!N30),0,IF(($C$5*E36/'NSW Apr 2024'!AQ30-'NSW Apr 2024'!L30+'NSW Apr 2024'!M30+'NSW Apr 2024'!N30)&lt;=('NSW Apr 2024'!L30+'NSW Apr 2024'!M30+'NSW Apr 2024'!N30+'NSW Apr 2024'!O30),(($C$5*E36/'NSW Apr 2024'!AQ30-('NSW Apr 2024'!L30+'NSW Apr 2024'!M30+'NSW Apr 2024'!N30))*'NSW Apr 2024'!Z30/100)*'NSW Apr 2024'!AQ30,('NSW Apr 2024'!O30*'NSW Apr 2024'!Z30/100)*'NSW Apr 2024'!AQ30)),0)</f>
        <v>0</v>
      </c>
      <c r="K36" s="155">
        <f>IF(AND('NSW Apr 2024'!O30&gt;0,'NSW Apr 2024'!P30&gt;0),IF($C$5*E36/'NSW Apr 2024'!AQ30&lt;('NSW Apr 2024'!L30+'NSW Apr 2024'!M30+'NSW Apr 2024'!N30+'NSW Apr 2024'!O30),0,IF(($C$5*E36/'NSW Apr 2024'!AQ30-'NSW Apr 2024'!L30+'NSW Apr 2024'!M30+'NSW Apr 2024'!N30+'NSW Apr 2024'!O30)&lt;=('NSW Apr 2024'!L30+'NSW Apr 2024'!M30+'NSW Apr 2024'!N30+'NSW Apr 2024'!O30+'NSW Apr 2024'!P30),(($C$5*E36/'NSW Apr 2024'!AQ30-('NSW Apr 2024'!L30+'NSW Apr 2024'!M30+'NSW Apr 2024'!N30+'NSW Apr 2024'!O30))*'NSW Apr 2024'!AA30/100)*'NSW Apr 2024'!AQ30,('NSW Apr 2024'!P30*'NSW Apr 2024'!AA30/100)*'NSW Apr 2024'!AQ30)),0)</f>
        <v>0</v>
      </c>
      <c r="L36" s="155">
        <f>IF(AND('NSW Apr 2024'!P30&gt;0,'NSW Apr 2024'!O30&gt;0),IF(($C$5*E36/'NSW Apr 2024'!AQ30&lt;SUM('NSW Apr 2024'!L30:P30)),(0),($C$5*E36/'NSW Apr 2024'!AQ30-SUM('NSW Apr 2024'!L30:P30))*'NSW Apr 2024'!AB30/100)* 'NSW Apr 2024'!AQ30,IF(AND('NSW Apr 2024'!O30&gt;0,'NSW Apr 2024'!P30=""),IF(($C$5*E36/'NSW Apr 2024'!AQ30&lt; SUM('NSW Apr 2024'!L30:O30)),(0),($C$5*E36/'NSW Apr 2024'!AQ30-SUM('NSW Apr 2024'!L30:O30))*'NSW Apr 2024'!AA30/100)* 'NSW Apr 2024'!AQ30,IF(AND('NSW Apr 2024'!N30&gt;0,'NSW Apr 2024'!O30=""),IF(($C$5*E36/'NSW Apr 2024'!AQ30&lt; SUM('NSW Apr 2024'!L30:N30)),(0),($C$5*E36/'NSW Apr 2024'!AQ30-SUM('NSW Apr 2024'!L30:N30))*'NSW Apr 2024'!Z30/100)* 'NSW Apr 2024'!AQ30,IF(AND('NSW Apr 2024'!M30&gt;0,'NSW Apr 2024'!N30=""),IF(($C$5*E36/'NSW Apr 2024'!AQ30&lt;'NSW Apr 2024'!M30+'NSW Apr 2024'!L30),(0),(($C$5*E36/'NSW Apr 2024'!AQ30-('NSW Apr 2024'!M30+'NSW Apr 2024'!L30))*'NSW Apr 2024'!Y30/100))*'NSW Apr 2024'!AQ30,IF(AND('NSW Apr 2024'!L30&gt;0,'NSW Apr 2024'!M30=""&gt;0),IF(($C$5*E36/'NSW Apr 2024'!AQ30&lt;'NSW Apr 2024'!L30),(0),($C$5*E36/'NSW Apr 2024'!AQ30-'NSW Apr 2024'!L30)*'NSW Apr 2024'!X30/100)*'NSW Apr 2024'!AQ30,0)))))</f>
        <v>0</v>
      </c>
      <c r="M36" s="155">
        <f>IF('NSW Apr 2024'!K30="",($C$5*F36/'NSW Apr 2024'!AR30*'NSW Apr 2024'!AC30/100)*'NSW Apr 2024'!AR30,IF($C$5*F36/'NSW Apr 2024'!AR30&gt;='NSW Apr 2024'!L30,('NSW Apr 2024'!L30*'NSW Apr 2024'!AC30/100)*'NSW Apr 2024'!AR30,($C$5*F36/'NSW Apr 2024'!AR30*'NSW Apr 2024'!AC30/100)*'NSW Apr 2024'!AR30))</f>
        <v>1350.0000000000002</v>
      </c>
      <c r="N36" s="155">
        <f>IF(AND('NSW Apr 2024'!L30&gt;0,'NSW Apr 2024'!M30&gt;0),IF($C$5*F36/'NSW Apr 2024'!AR30&lt;'NSW Apr 2024'!L30,0,IF(($C$5*F36/'NSW Apr 2024'!AR30-'NSW Apr 2024'!L30)&lt;=('NSW Apr 2024'!M30+'NSW Apr 2024'!L30),((($C$5*F36/'NSW Apr 2024'!AR30-'NSW Apr 2024'!L30)*'NSW Apr 2024'!AD30/100))*'NSW Apr 2024'!AR30,((('NSW Apr 2024'!M30)*'NSW Apr 2024'!AD30/100)*'NSW Apr 2024'!AR30))),0)</f>
        <v>0</v>
      </c>
      <c r="O36" s="155">
        <f>IF(AND('NSW Apr 2024'!M30&gt;0,'NSW Apr 2024'!N30&gt;0),IF($C$5*F36/'NSW Apr 2024'!AR30&lt;('NSW Apr 2024'!L30+'NSW Apr 2024'!M30),0,IF(($C$5*F36/'NSW Apr 2024'!AR30-'NSW Apr 2024'!L30+'NSW Apr 2024'!M30)&lt;=('NSW Apr 2024'!L30+'NSW Apr 2024'!M30+'NSW Apr 2024'!N30),((($C$5*F36/'NSW Apr 2024'!AR30-('NSW Apr 2024'!L30+'NSW Apr 2024'!M30))*'NSW Apr 2024'!AE30/100))*'NSW Apr 2024'!AR30,('NSW Apr 2024'!N30*'NSW Apr 2024'!AE30/100)*'NSW Apr 2024'!AR30)),0)</f>
        <v>0</v>
      </c>
      <c r="P36" s="155">
        <f>IF(AND('NSW Apr 2024'!N30&gt;0,'NSW Apr 2024'!O30&gt;0),IF($C$5*F36/'NSW Apr 2024'!AR30&lt;('NSW Apr 2024'!L30+'NSW Apr 2024'!M30+'NSW Apr 2024'!N30),0,IF(($C$5*F36/'NSW Apr 2024'!AR30-'NSW Apr 2024'!L30+'NSW Apr 2024'!M30+'NSW Apr 2024'!N30)&lt;=('NSW Apr 2024'!L30+'NSW Apr 2024'!M30+'NSW Apr 2024'!N30+'NSW Apr 2024'!O30),(($C$5*F36/'NSW Apr 2024'!AR30-('NSW Apr 2024'!L30+'NSW Apr 2024'!M30+'NSW Apr 2024'!N30))*'NSW Apr 2024'!AF30/100)*'NSW Apr 2024'!AR30,('NSW Apr 2024'!O30*'NSW Apr 2024'!AF30/100)*'NSW Apr 2024'!AR30)),0)</f>
        <v>0</v>
      </c>
      <c r="Q36" s="155">
        <f>IF(AND('NSW Apr 2024'!P30&gt;0,'NSW Apr 2024'!P30&gt;0),IF($C$5*F36/'NSW Apr 2024'!AR30&lt;('NSW Apr 2024'!L30+'NSW Apr 2024'!M30+'NSW Apr 2024'!N30+'NSW Apr 2024'!O30),0,IF(($C$5*F36/'NSW Apr 2024'!AR30-'NSW Apr 2024'!L30+'NSW Apr 2024'!M30+'NSW Apr 2024'!N30+'NSW Apr 2024'!O30)&lt;=('NSW Apr 2024'!L30+'NSW Apr 2024'!M30+'NSW Apr 2024'!N30+'NSW Apr 2024'!O30+'NSW Apr 2024'!P30),(($C$5*F36/'NSW Apr 2024'!AR30-('NSW Apr 2024'!L30+'NSW Apr 2024'!M30+'NSW Apr 2024'!N30+'NSW Apr 2024'!O30))*'NSW Apr 2024'!AG30/100)*'NSW Apr 2024'!AR30,('NSW Apr 2024'!P30*'NSW Apr 2024'!AG30/100)*'NSW Apr 2024'!AR30)),0)</f>
        <v>0</v>
      </c>
      <c r="R36" s="155">
        <f>IF(AND('NSW Apr 2024'!P30&gt;0,'NSW Apr 2024'!O30&gt;0),IF(($C$5*F36/'NSW Apr 2024'!AR30&lt;SUM('NSW Apr 2024'!L30:P30)),(0),($C$5*F36/'NSW Apr 2024'!AR30-SUM('NSW Apr 2024'!L30:P30))*'NSW Apr 2024'!AB30/100)* 'NSW Apr 2024'!AR30,IF(AND('NSW Apr 2024'!O30&gt;0,'NSW Apr 2024'!P30=""),IF(($C$5*F36/'NSW Apr 2024'!AR30&lt; SUM('NSW Apr 2024'!L30:O30)),(0),($C$5*F36/'NSW Apr 2024'!AR30-SUM('NSW Apr 2024'!L30:O30))*'NSW Apr 2024'!AG30/100)* 'NSW Apr 2024'!AR30,IF(AND('NSW Apr 2024'!N30&gt;0,'NSW Apr 2024'!O30=""),IF(($C$5*F36/'NSW Apr 2024'!AR30&lt; SUM('NSW Apr 2024'!L30:N30)),(0),($C$5*F36/'NSW Apr 2024'!AR30-SUM('NSW Apr 2024'!L30:N30))*'NSW Apr 2024'!AF30/100)* 'NSW Apr 2024'!AR30,IF(AND('NSW Apr 2024'!M30&gt;0,'NSW Apr 2024'!N30=""),IF(($C$5*F36/'NSW Apr 2024'!AR30&lt;'NSW Apr 2024'!M30+'NSW Apr 2024'!L30),(0),(($C$5*F36/'NSW Apr 2024'!AR30-('NSW Apr 2024'!M30+'NSW Apr 2024'!L30))*'NSW Apr 2024'!AE30/100))*'NSW Apr 2024'!AR30,IF(AND('NSW Apr 2024'!L30&gt;0,'NSW Apr 2024'!M30=""&gt;0),IF(($C$5*F36/'NSW Apr 2024'!AR30&lt;'NSW Apr 2024'!L30),(0),($C$5*F36/'NSW Apr 2024'!AR30-'NSW Apr 2024'!L30)*'NSW Apr 2024'!AD30/100)*'NSW Apr 2024'!AR30,0)))))</f>
        <v>0</v>
      </c>
      <c r="S36" s="273">
        <f t="shared" si="9"/>
        <v>2700.0000000000005</v>
      </c>
      <c r="T36" s="268">
        <f t="shared" si="10"/>
        <v>3044.991363636364</v>
      </c>
      <c r="U36" s="151">
        <f t="shared" si="11"/>
        <v>3349.4905000000008</v>
      </c>
      <c r="V36" s="154">
        <f>'NSW Apr 2024'!AT30</f>
        <v>0</v>
      </c>
      <c r="W36" s="154">
        <f>'NSW Apr 2024'!AU30</f>
        <v>0</v>
      </c>
      <c r="X36" s="154">
        <f>'NSW Apr 2024'!AV30</f>
        <v>0</v>
      </c>
      <c r="Y36" s="154">
        <f>'NSW Apr 2024'!AW30</f>
        <v>0</v>
      </c>
      <c r="Z36" s="268" t="str">
        <f t="shared" si="15"/>
        <v>No discount</v>
      </c>
      <c r="AA36" s="268" t="str">
        <f t="shared" si="16"/>
        <v>Inclusive</v>
      </c>
      <c r="AB36" s="268">
        <f t="shared" si="12"/>
        <v>3044.991363636364</v>
      </c>
      <c r="AC36" s="268">
        <f t="shared" si="13"/>
        <v>3044.991363636364</v>
      </c>
      <c r="AD36" s="151">
        <f t="shared" si="17"/>
        <v>3349.4905000000008</v>
      </c>
      <c r="AE36" s="407">
        <f t="shared" si="17"/>
        <v>3349.4905000000008</v>
      </c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/>
      <c r="AS36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</row>
    <row r="37" spans="1:146" s="261" customFormat="1" ht="23" customHeight="1" thickTop="1">
      <c r="A37" s="421" t="str">
        <f>'NSW Apr 2024'!D31</f>
        <v>AGN Wagga Wagga</v>
      </c>
      <c r="B37" s="130" t="str">
        <f>'NSW Apr 2024'!F31</f>
        <v>Origin Energy</v>
      </c>
      <c r="C37" s="83" t="str">
        <f>'NSW Apr 2024'!G31</f>
        <v>Business Go Variable</v>
      </c>
      <c r="D37" s="136">
        <f>365*'NSW Apr 2024'!H31/100</f>
        <v>399.64181818181817</v>
      </c>
      <c r="E37" s="264">
        <f>IF('NSW Apr 2024'!AQ31=3,0.5,IF('NSW Apr 2024'!AQ31=2,0.33,0))</f>
        <v>0.5</v>
      </c>
      <c r="F37" s="264">
        <f t="shared" si="8"/>
        <v>0.5</v>
      </c>
      <c r="G37" s="136">
        <f>IF('NSW Apr 2024'!K31="",($C$5*E37/'NSW Apr 2024'!AQ31*'NSW Apr 2024'!W31/100)*'NSW Apr 2024'!AQ31,IF($C$5*E37/'NSW Apr 2024'!AQ31&gt;='NSW Apr 2024'!L31,('NSW Apr 2024'!L31*'NSW Apr 2024'!W31/100)*'NSW Apr 2024'!AQ31,($C$5*E37/'NSW Apr 2024'!AQ31*'NSW Apr 2024'!W31/100)*'NSW Apr 2024'!AQ31))</f>
        <v>1145.4545454545453</v>
      </c>
      <c r="H37" s="136">
        <f>IF(AND('NSW Apr 2024'!L31&gt;0,'NSW Apr 2024'!M31&gt;0),IF($C$5*E37/'NSW Apr 2024'!AQ31&lt;'NSW Apr 2024'!L31,0,IF(($C$5*E37/'NSW Apr 2024'!AQ31-'NSW Apr 2024'!L31)&lt;=('NSW Apr 2024'!M31+'NSW Apr 2024'!L31),((($C$5*E37/'NSW Apr 2024'!AQ31-'NSW Apr 2024'!L31)*'NSW Apr 2024'!X31/100))*'NSW Apr 2024'!AQ31,((('NSW Apr 2024'!M31)*'NSW Apr 2024'!X31/100)*'NSW Apr 2024'!AQ31))),0)</f>
        <v>0</v>
      </c>
      <c r="I37" s="136">
        <f>IF(AND('NSW Apr 2024'!M31&gt;0,'NSW Apr 2024'!N31&gt;0),IF($C$5*E37/'NSW Apr 2024'!AQ31&lt;('NSW Apr 2024'!L31+'NSW Apr 2024'!M31),0,IF(($C$5*E37/'NSW Apr 2024'!AQ31-'NSW Apr 2024'!L31+'NSW Apr 2024'!M31)&lt;=('NSW Apr 2024'!L31+'NSW Apr 2024'!M31+'NSW Apr 2024'!N31),((($C$5*E37/'NSW Apr 2024'!AQ31-('NSW Apr 2024'!L31+'NSW Apr 2024'!M31))*'NSW Apr 2024'!Y31/100))*'NSW Apr 2024'!AQ31,('NSW Apr 2024'!N31*'NSW Apr 2024'!Y31/100)* 'NSW Apr 2024'!AQ31)),0)</f>
        <v>0</v>
      </c>
      <c r="J37" s="136">
        <f>IF(AND('NSW Apr 2024'!N31&gt;0,'NSW Apr 2024'!O31&gt;0),IF($C$5*E37/'NSW Apr 2024'!AQ31&lt;('NSW Apr 2024'!L31+'NSW Apr 2024'!M31+'NSW Apr 2024'!N31),0,IF(($C$5*E37/'NSW Apr 2024'!AQ31-'NSW Apr 2024'!L31+'NSW Apr 2024'!M31+'NSW Apr 2024'!N31)&lt;=('NSW Apr 2024'!L31+'NSW Apr 2024'!M31+'NSW Apr 2024'!N31+'NSW Apr 2024'!O31),(($C$5*E37/'NSW Apr 2024'!AQ31-('NSW Apr 2024'!L31+'NSW Apr 2024'!M31+'NSW Apr 2024'!N31))*'NSW Apr 2024'!Z31/100)*'NSW Apr 2024'!AQ31,('NSW Apr 2024'!O31*'NSW Apr 2024'!Z31/100)*'NSW Apr 2024'!AQ31)),0)</f>
        <v>0</v>
      </c>
      <c r="K37" s="136">
        <f>IF(AND('NSW Apr 2024'!O31&gt;0,'NSW Apr 2024'!P31&gt;0),IF($C$5*E37/'NSW Apr 2024'!AQ31&lt;('NSW Apr 2024'!L31+'NSW Apr 2024'!M31+'NSW Apr 2024'!N31+'NSW Apr 2024'!O31),0,IF(($C$5*E37/'NSW Apr 2024'!AQ31-'NSW Apr 2024'!L31+'NSW Apr 2024'!M31+'NSW Apr 2024'!N31+'NSW Apr 2024'!O31)&lt;=('NSW Apr 2024'!L31+'NSW Apr 2024'!M31+'NSW Apr 2024'!N31+'NSW Apr 2024'!O31+'NSW Apr 2024'!P31),(($C$5*E37/'NSW Apr 2024'!AQ31-('NSW Apr 2024'!L31+'NSW Apr 2024'!M31+'NSW Apr 2024'!N31+'NSW Apr 2024'!O31))*'NSW Apr 2024'!AA31/100)*'NSW Apr 2024'!AQ31,('NSW Apr 2024'!P31*'NSW Apr 2024'!AA31/100)*'NSW Apr 2024'!AQ31)),0)</f>
        <v>0</v>
      </c>
      <c r="L37" s="136">
        <f>IF(AND('NSW Apr 2024'!P31&gt;0,'NSW Apr 2024'!O31&gt;0),IF(($C$5*E37/'NSW Apr 2024'!AQ31&lt;SUM('NSW Apr 2024'!L31:P31)),(0),($C$5*E37/'NSW Apr 2024'!AQ31-SUM('NSW Apr 2024'!L31:P31))*'NSW Apr 2024'!AB31/100)* 'NSW Apr 2024'!AQ31,IF(AND('NSW Apr 2024'!O31&gt;0,'NSW Apr 2024'!P31=""),IF(($C$5*E37/'NSW Apr 2024'!AQ31&lt; SUM('NSW Apr 2024'!L31:O31)),(0),($C$5*E37/'NSW Apr 2024'!AQ31-SUM('NSW Apr 2024'!L31:O31))*'NSW Apr 2024'!AA31/100)* 'NSW Apr 2024'!AQ31,IF(AND('NSW Apr 2024'!N31&gt;0,'NSW Apr 2024'!O31=""),IF(($C$5*E37/'NSW Apr 2024'!AQ31&lt; SUM('NSW Apr 2024'!L31:N31)),(0),($C$5*E37/'NSW Apr 2024'!AQ31-SUM('NSW Apr 2024'!L31:N31))*'NSW Apr 2024'!Z31/100)* 'NSW Apr 2024'!AQ31,IF(AND('NSW Apr 2024'!M31&gt;0,'NSW Apr 2024'!N31=""),IF(($C$5*E37/'NSW Apr 2024'!AQ31&lt;'NSW Apr 2024'!M31+'NSW Apr 2024'!L31),(0),(($C$5*E37/'NSW Apr 2024'!AQ31-('NSW Apr 2024'!M31+'NSW Apr 2024'!L31))*'NSW Apr 2024'!Y31/100))*'NSW Apr 2024'!AQ31,IF(AND('NSW Apr 2024'!L31&gt;0,'NSW Apr 2024'!M31=""&gt;0),IF(($C$5*E37/'NSW Apr 2024'!AQ31&lt;'NSW Apr 2024'!L31),(0),($C$5*E37/'NSW Apr 2024'!AQ31-'NSW Apr 2024'!L31)*'NSW Apr 2024'!X31/100)*'NSW Apr 2024'!AQ31,0)))))</f>
        <v>0</v>
      </c>
      <c r="M37" s="136">
        <f>IF('NSW Apr 2024'!K31="",($C$5*F37/'NSW Apr 2024'!AR31*'NSW Apr 2024'!AC31/100)*'NSW Apr 2024'!AR31,IF($C$5*F37/'NSW Apr 2024'!AR31&gt;='NSW Apr 2024'!L31,('NSW Apr 2024'!L31*'NSW Apr 2024'!AC31/100)*'NSW Apr 2024'!AR31,($C$5*F37/'NSW Apr 2024'!AR31*'NSW Apr 2024'!AC31/100)*'NSW Apr 2024'!AR31))</f>
        <v>1145.4545454545453</v>
      </c>
      <c r="N37" s="136">
        <f>IF(AND('NSW Apr 2024'!L31&gt;0,'NSW Apr 2024'!M31&gt;0),IF($C$5*F37/'NSW Apr 2024'!AR31&lt;'NSW Apr 2024'!L31,0,IF(($C$5*F37/'NSW Apr 2024'!AR31-'NSW Apr 2024'!L31)&lt;=('NSW Apr 2024'!M31+'NSW Apr 2024'!L31),((($C$5*F37/'NSW Apr 2024'!AR31-'NSW Apr 2024'!L31)*'NSW Apr 2024'!AD31/100))*'NSW Apr 2024'!AR31,((('NSW Apr 2024'!M31)*'NSW Apr 2024'!AD31/100)*'NSW Apr 2024'!AR31))),0)</f>
        <v>0</v>
      </c>
      <c r="O37" s="136">
        <f>IF(AND('NSW Apr 2024'!M31&gt;0,'NSW Apr 2024'!N31&gt;0),IF($C$5*F37/'NSW Apr 2024'!AR31&lt;('NSW Apr 2024'!L31+'NSW Apr 2024'!M31),0,IF(($C$5*F37/'NSW Apr 2024'!AR31-'NSW Apr 2024'!L31+'NSW Apr 2024'!M31)&lt;=('NSW Apr 2024'!L31+'NSW Apr 2024'!M31+'NSW Apr 2024'!N31),((($C$5*F37/'NSW Apr 2024'!AR31-('NSW Apr 2024'!L31+'NSW Apr 2024'!M31))*'NSW Apr 2024'!AE31/100))*'NSW Apr 2024'!AR31,('NSW Apr 2024'!N31*'NSW Apr 2024'!AE31/100)*'NSW Apr 2024'!AR31)),0)</f>
        <v>0</v>
      </c>
      <c r="P37" s="136">
        <f>IF(AND('NSW Apr 2024'!N31&gt;0,'NSW Apr 2024'!O31&gt;0),IF($C$5*F37/'NSW Apr 2024'!AR31&lt;('NSW Apr 2024'!L31+'NSW Apr 2024'!M31+'NSW Apr 2024'!N31),0,IF(($C$5*F37/'NSW Apr 2024'!AR31-'NSW Apr 2024'!L31+'NSW Apr 2024'!M31+'NSW Apr 2024'!N31)&lt;=('NSW Apr 2024'!L31+'NSW Apr 2024'!M31+'NSW Apr 2024'!N31+'NSW Apr 2024'!O31),(($C$5*F37/'NSW Apr 2024'!AR31-('NSW Apr 2024'!L31+'NSW Apr 2024'!M31+'NSW Apr 2024'!N31))*'NSW Apr 2024'!AF31/100)*'NSW Apr 2024'!AR31,('NSW Apr 2024'!O31*'NSW Apr 2024'!AF31/100)*'NSW Apr 2024'!AR31)),0)</f>
        <v>0</v>
      </c>
      <c r="Q37" s="136">
        <f>IF(AND('NSW Apr 2024'!P31&gt;0,'NSW Apr 2024'!P31&gt;0),IF($C$5*F37/'NSW Apr 2024'!AR31&lt;('NSW Apr 2024'!L31+'NSW Apr 2024'!M31+'NSW Apr 2024'!N31+'NSW Apr 2024'!O31),0,IF(($C$5*F37/'NSW Apr 2024'!AR31-'NSW Apr 2024'!L31+'NSW Apr 2024'!M31+'NSW Apr 2024'!N31+'NSW Apr 2024'!O31)&lt;=('NSW Apr 2024'!L31+'NSW Apr 2024'!M31+'NSW Apr 2024'!N31+'NSW Apr 2024'!O31+'NSW Apr 2024'!P31),(($C$5*F37/'NSW Apr 2024'!AR31-('NSW Apr 2024'!L31+'NSW Apr 2024'!M31+'NSW Apr 2024'!N31+'NSW Apr 2024'!O31))*'NSW Apr 2024'!AG31/100)*'NSW Apr 2024'!AR31,('NSW Apr 2024'!P31*'NSW Apr 2024'!AG31/100)*'NSW Apr 2024'!AR31)),0)</f>
        <v>0</v>
      </c>
      <c r="R37" s="136">
        <f>IF(AND('NSW Apr 2024'!P31&gt;0,'NSW Apr 2024'!O31&gt;0),IF(($C$5*F37/'NSW Apr 2024'!AR31&lt;SUM('NSW Apr 2024'!L31:P31)),(0),($C$5*F37/'NSW Apr 2024'!AR31-SUM('NSW Apr 2024'!L31:P31))*'NSW Apr 2024'!AB31/100)* 'NSW Apr 2024'!AR31,IF(AND('NSW Apr 2024'!O31&gt;0,'NSW Apr 2024'!P31=""),IF(($C$5*F37/'NSW Apr 2024'!AR31&lt; SUM('NSW Apr 2024'!L31:O31)),(0),($C$5*F37/'NSW Apr 2024'!AR31-SUM('NSW Apr 2024'!L31:O31))*'NSW Apr 2024'!AG31/100)* 'NSW Apr 2024'!AR31,IF(AND('NSW Apr 2024'!N31&gt;0,'NSW Apr 2024'!O31=""),IF(($C$5*F37/'NSW Apr 2024'!AR31&lt; SUM('NSW Apr 2024'!L31:N31)),(0),($C$5*F37/'NSW Apr 2024'!AR31-SUM('NSW Apr 2024'!L31:N31))*'NSW Apr 2024'!AF31/100)* 'NSW Apr 2024'!AR31,IF(AND('NSW Apr 2024'!M31&gt;0,'NSW Apr 2024'!N31=""),IF(($C$5*F37/'NSW Apr 2024'!AR31&lt;'NSW Apr 2024'!M31+'NSW Apr 2024'!L31),(0),(($C$5*F37/'NSW Apr 2024'!AR31-('NSW Apr 2024'!M31+'NSW Apr 2024'!L31))*'NSW Apr 2024'!AE31/100))*'NSW Apr 2024'!AR31,IF(AND('NSW Apr 2024'!L31&gt;0,'NSW Apr 2024'!M31=""&gt;0),IF(($C$5*F37/'NSW Apr 2024'!AR31&lt;'NSW Apr 2024'!L31),(0),($C$5*F37/'NSW Apr 2024'!AR31-'NSW Apr 2024'!L31)*'NSW Apr 2024'!AD31/100)*'NSW Apr 2024'!AR31,0)))))</f>
        <v>0</v>
      </c>
      <c r="S37" s="234">
        <f t="shared" si="9"/>
        <v>2290.9090909090905</v>
      </c>
      <c r="T37" s="243">
        <f t="shared" si="10"/>
        <v>2690.5509090909086</v>
      </c>
      <c r="U37" s="132">
        <f t="shared" si="11"/>
        <v>2959.6059999999998</v>
      </c>
      <c r="V37" s="83">
        <f>'NSW Apr 2024'!AT31</f>
        <v>0</v>
      </c>
      <c r="W37" s="83">
        <f>'NSW Apr 2024'!AU31</f>
        <v>0</v>
      </c>
      <c r="X37" s="83">
        <f>'NSW Apr 2024'!AV31</f>
        <v>0</v>
      </c>
      <c r="Y37" s="83">
        <f>'NSW Apr 2024'!AW31</f>
        <v>0</v>
      </c>
      <c r="Z37" s="243" t="str">
        <f t="shared" si="15"/>
        <v>No discount</v>
      </c>
      <c r="AA37" s="243" t="str">
        <f t="shared" si="16"/>
        <v>Inclusive</v>
      </c>
      <c r="AB37" s="243">
        <f t="shared" si="12"/>
        <v>2690.5509090909086</v>
      </c>
      <c r="AC37" s="243">
        <f t="shared" si="13"/>
        <v>2690.5509090909086</v>
      </c>
      <c r="AD37" s="132">
        <f t="shared" si="17"/>
        <v>2959.6059999999998</v>
      </c>
      <c r="AE37" s="406">
        <f t="shared" si="17"/>
        <v>2959.6059999999998</v>
      </c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/>
      <c r="AS37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</row>
    <row r="38" spans="1:146" ht="23" customHeight="1">
      <c r="A38" s="422"/>
      <c r="B38" s="130" t="str">
        <f>'NSW Apr 2024'!F32</f>
        <v>Covau</v>
      </c>
      <c r="C38" s="83" t="str">
        <f>'NSW Apr 2024'!G32</f>
        <v>Freedom</v>
      </c>
      <c r="D38" s="136">
        <f>365*'NSW Apr 2024'!H32/100</f>
        <v>590.40409090909088</v>
      </c>
      <c r="E38" s="264">
        <f>IF('NSW Apr 2024'!AQ32=3,0.5,IF('NSW Apr 2024'!AQ32=2,0.33,0))</f>
        <v>0.5</v>
      </c>
      <c r="F38" s="264">
        <f t="shared" si="8"/>
        <v>0.5</v>
      </c>
      <c r="G38" s="136">
        <f>IF('NSW Apr 2024'!K32="",($C$5*E38/'NSW Apr 2024'!AQ32*'NSW Apr 2024'!W32/100)*'NSW Apr 2024'!AQ32,IF($C$5*E38/'NSW Apr 2024'!AQ32&gt;='NSW Apr 2024'!L32,('NSW Apr 2024'!L32*'NSW Apr 2024'!W32/100)*'NSW Apr 2024'!AQ32,($C$5*E38/'NSW Apr 2024'!AQ32*'NSW Apr 2024'!W32/100)*'NSW Apr 2024'!AQ32))</f>
        <v>1377.2727272727273</v>
      </c>
      <c r="H38" s="136">
        <f>IF(AND('NSW Apr 2024'!L32&gt;0,'NSW Apr 2024'!M32&gt;0),IF($C$5*E38/'NSW Apr 2024'!AQ32&lt;'NSW Apr 2024'!L32,0,IF(($C$5*E38/'NSW Apr 2024'!AQ32-'NSW Apr 2024'!L32)&lt;=('NSW Apr 2024'!M32+'NSW Apr 2024'!L32),((($C$5*E38/'NSW Apr 2024'!AQ32-'NSW Apr 2024'!L32)*'NSW Apr 2024'!X32/100))*'NSW Apr 2024'!AQ32,((('NSW Apr 2024'!M32)*'NSW Apr 2024'!X32/100)*'NSW Apr 2024'!AQ32))),0)</f>
        <v>0</v>
      </c>
      <c r="I38" s="136">
        <f>IF(AND('NSW Apr 2024'!M32&gt;0,'NSW Apr 2024'!N32&gt;0),IF($C$5*E38/'NSW Apr 2024'!AQ32&lt;('NSW Apr 2024'!L32+'NSW Apr 2024'!M32),0,IF(($C$5*E38/'NSW Apr 2024'!AQ32-'NSW Apr 2024'!L32+'NSW Apr 2024'!M32)&lt;=('NSW Apr 2024'!L32+'NSW Apr 2024'!M32+'NSW Apr 2024'!N32),((($C$5*E38/'NSW Apr 2024'!AQ32-('NSW Apr 2024'!L32+'NSW Apr 2024'!M32))*'NSW Apr 2024'!Y32/100))*'NSW Apr 2024'!AQ32,('NSW Apr 2024'!N32*'NSW Apr 2024'!Y32/100)* 'NSW Apr 2024'!AQ32)),0)</f>
        <v>0</v>
      </c>
      <c r="J38" s="136">
        <f>IF(AND('NSW Apr 2024'!N32&gt;0,'NSW Apr 2024'!O32&gt;0),IF($C$5*E38/'NSW Apr 2024'!AQ32&lt;('NSW Apr 2024'!L32+'NSW Apr 2024'!M32+'NSW Apr 2024'!N32),0,IF(($C$5*E38/'NSW Apr 2024'!AQ32-'NSW Apr 2024'!L32+'NSW Apr 2024'!M32+'NSW Apr 2024'!N32)&lt;=('NSW Apr 2024'!L32+'NSW Apr 2024'!M32+'NSW Apr 2024'!N32+'NSW Apr 2024'!O32),(($C$5*E38/'NSW Apr 2024'!AQ32-('NSW Apr 2024'!L32+'NSW Apr 2024'!M32+'NSW Apr 2024'!N32))*'NSW Apr 2024'!Z32/100)*'NSW Apr 2024'!AQ32,('NSW Apr 2024'!O32*'NSW Apr 2024'!Z32/100)*'NSW Apr 2024'!AQ32)),0)</f>
        <v>0</v>
      </c>
      <c r="K38" s="136">
        <f>IF(AND('NSW Apr 2024'!O32&gt;0,'NSW Apr 2024'!P32&gt;0),IF($C$5*E38/'NSW Apr 2024'!AQ32&lt;('NSW Apr 2024'!L32+'NSW Apr 2024'!M32+'NSW Apr 2024'!N32+'NSW Apr 2024'!O32),0,IF(($C$5*E38/'NSW Apr 2024'!AQ32-'NSW Apr 2024'!L32+'NSW Apr 2024'!M32+'NSW Apr 2024'!N32+'NSW Apr 2024'!O32)&lt;=('NSW Apr 2024'!L32+'NSW Apr 2024'!M32+'NSW Apr 2024'!N32+'NSW Apr 2024'!O32+'NSW Apr 2024'!P32),(($C$5*E38/'NSW Apr 2024'!AQ32-('NSW Apr 2024'!L32+'NSW Apr 2024'!M32+'NSW Apr 2024'!N32+'NSW Apr 2024'!O32))*'NSW Apr 2024'!AA32/100)*'NSW Apr 2024'!AQ32,('NSW Apr 2024'!P32*'NSW Apr 2024'!AA32/100)*'NSW Apr 2024'!AQ32)),0)</f>
        <v>0</v>
      </c>
      <c r="L38" s="136">
        <f>IF(AND('NSW Apr 2024'!P32&gt;0,'NSW Apr 2024'!O32&gt;0),IF(($C$5*E38/'NSW Apr 2024'!AQ32&lt;SUM('NSW Apr 2024'!L32:P32)),(0),($C$5*E38/'NSW Apr 2024'!AQ32-SUM('NSW Apr 2024'!L32:P32))*'NSW Apr 2024'!AB32/100)* 'NSW Apr 2024'!AQ32,IF(AND('NSW Apr 2024'!O32&gt;0,'NSW Apr 2024'!P32=""),IF(($C$5*E38/'NSW Apr 2024'!AQ32&lt; SUM('NSW Apr 2024'!L32:O32)),(0),($C$5*E38/'NSW Apr 2024'!AQ32-SUM('NSW Apr 2024'!L32:O32))*'NSW Apr 2024'!AA32/100)* 'NSW Apr 2024'!AQ32,IF(AND('NSW Apr 2024'!N32&gt;0,'NSW Apr 2024'!O32=""),IF(($C$5*E38/'NSW Apr 2024'!AQ32&lt; SUM('NSW Apr 2024'!L32:N32)),(0),($C$5*E38/'NSW Apr 2024'!AQ32-SUM('NSW Apr 2024'!L32:N32))*'NSW Apr 2024'!Z32/100)* 'NSW Apr 2024'!AQ32,IF(AND('NSW Apr 2024'!M32&gt;0,'NSW Apr 2024'!N32=""),IF(($C$5*E38/'NSW Apr 2024'!AQ32&lt;'NSW Apr 2024'!M32+'NSW Apr 2024'!L32),(0),(($C$5*E38/'NSW Apr 2024'!AQ32-('NSW Apr 2024'!M32+'NSW Apr 2024'!L32))*'NSW Apr 2024'!Y32/100))*'NSW Apr 2024'!AQ32,IF(AND('NSW Apr 2024'!L32&gt;0,'NSW Apr 2024'!M32=""&gt;0),IF(($C$5*E38/'NSW Apr 2024'!AQ32&lt;'NSW Apr 2024'!L32),(0),($C$5*E38/'NSW Apr 2024'!AQ32-'NSW Apr 2024'!L32)*'NSW Apr 2024'!X32/100)*'NSW Apr 2024'!AQ32,0)))))</f>
        <v>0</v>
      </c>
      <c r="M38" s="136">
        <f>IF('NSW Apr 2024'!K32="",($C$5*F38/'NSW Apr 2024'!AR32*'NSW Apr 2024'!AC32/100)*'NSW Apr 2024'!AR32,IF($C$5*F38/'NSW Apr 2024'!AR32&gt;='NSW Apr 2024'!L32,('NSW Apr 2024'!L32*'NSW Apr 2024'!AC32/100)*'NSW Apr 2024'!AR32,($C$5*F38/'NSW Apr 2024'!AR32*'NSW Apr 2024'!AC32/100)*'NSW Apr 2024'!AR32))</f>
        <v>1377.2727272727273</v>
      </c>
      <c r="N38" s="136">
        <f>IF(AND('NSW Apr 2024'!L32&gt;0,'NSW Apr 2024'!M32&gt;0),IF($C$5*F38/'NSW Apr 2024'!AR32&lt;'NSW Apr 2024'!L32,0,IF(($C$5*F38/'NSW Apr 2024'!AR32-'NSW Apr 2024'!L32)&lt;=('NSW Apr 2024'!M32+'NSW Apr 2024'!L32),((($C$5*F38/'NSW Apr 2024'!AR32-'NSW Apr 2024'!L32)*'NSW Apr 2024'!AD32/100))*'NSW Apr 2024'!AR32,((('NSW Apr 2024'!M32)*'NSW Apr 2024'!AD32/100)*'NSW Apr 2024'!AR32))),0)</f>
        <v>0</v>
      </c>
      <c r="O38" s="136">
        <f>IF(AND('NSW Apr 2024'!M32&gt;0,'NSW Apr 2024'!N32&gt;0),IF($C$5*F38/'NSW Apr 2024'!AR32&lt;('NSW Apr 2024'!L32+'NSW Apr 2024'!M32),0,IF(($C$5*F38/'NSW Apr 2024'!AR32-'NSW Apr 2024'!L32+'NSW Apr 2024'!M32)&lt;=('NSW Apr 2024'!L32+'NSW Apr 2024'!M32+'NSW Apr 2024'!N32),((($C$5*F38/'NSW Apr 2024'!AR32-('NSW Apr 2024'!L32+'NSW Apr 2024'!M32))*'NSW Apr 2024'!AE32/100))*'NSW Apr 2024'!AR32,('NSW Apr 2024'!N32*'NSW Apr 2024'!AE32/100)*'NSW Apr 2024'!AR32)),0)</f>
        <v>0</v>
      </c>
      <c r="P38" s="136">
        <f>IF(AND('NSW Apr 2024'!N32&gt;0,'NSW Apr 2024'!O32&gt;0),IF($C$5*F38/'NSW Apr 2024'!AR32&lt;('NSW Apr 2024'!L32+'NSW Apr 2024'!M32+'NSW Apr 2024'!N32),0,IF(($C$5*F38/'NSW Apr 2024'!AR32-'NSW Apr 2024'!L32+'NSW Apr 2024'!M32+'NSW Apr 2024'!N32)&lt;=('NSW Apr 2024'!L32+'NSW Apr 2024'!M32+'NSW Apr 2024'!N32+'NSW Apr 2024'!O32),(($C$5*F38/'NSW Apr 2024'!AR32-('NSW Apr 2024'!L32+'NSW Apr 2024'!M32+'NSW Apr 2024'!N32))*'NSW Apr 2024'!AF32/100)*'NSW Apr 2024'!AR32,('NSW Apr 2024'!O32*'NSW Apr 2024'!AF32/100)*'NSW Apr 2024'!AR32)),0)</f>
        <v>0</v>
      </c>
      <c r="Q38" s="136">
        <f>IF(AND('NSW Apr 2024'!P32&gt;0,'NSW Apr 2024'!P32&gt;0),IF($C$5*F38/'NSW Apr 2024'!AR32&lt;('NSW Apr 2024'!L32+'NSW Apr 2024'!M32+'NSW Apr 2024'!N32+'NSW Apr 2024'!O32),0,IF(($C$5*F38/'NSW Apr 2024'!AR32-'NSW Apr 2024'!L32+'NSW Apr 2024'!M32+'NSW Apr 2024'!N32+'NSW Apr 2024'!O32)&lt;=('NSW Apr 2024'!L32+'NSW Apr 2024'!M32+'NSW Apr 2024'!N32+'NSW Apr 2024'!O32+'NSW Apr 2024'!P32),(($C$5*F38/'NSW Apr 2024'!AR32-('NSW Apr 2024'!L32+'NSW Apr 2024'!M32+'NSW Apr 2024'!N32+'NSW Apr 2024'!O32))*'NSW Apr 2024'!AG32/100)*'NSW Apr 2024'!AR32,('NSW Apr 2024'!P32*'NSW Apr 2024'!AG32/100)*'NSW Apr 2024'!AR32)),0)</f>
        <v>0</v>
      </c>
      <c r="R38" s="136">
        <f>IF(AND('NSW Apr 2024'!P32&gt;0,'NSW Apr 2024'!O32&gt;0),IF(($C$5*F38/'NSW Apr 2024'!AR32&lt;SUM('NSW Apr 2024'!L32:P32)),(0),($C$5*F38/'NSW Apr 2024'!AR32-SUM('NSW Apr 2024'!L32:P32))*'NSW Apr 2024'!AB32/100)* 'NSW Apr 2024'!AR32,IF(AND('NSW Apr 2024'!O32&gt;0,'NSW Apr 2024'!P32=""),IF(($C$5*F38/'NSW Apr 2024'!AR32&lt; SUM('NSW Apr 2024'!L32:O32)),(0),($C$5*F38/'NSW Apr 2024'!AR32-SUM('NSW Apr 2024'!L32:O32))*'NSW Apr 2024'!AG32/100)* 'NSW Apr 2024'!AR32,IF(AND('NSW Apr 2024'!N32&gt;0,'NSW Apr 2024'!O32=""),IF(($C$5*F38/'NSW Apr 2024'!AR32&lt; SUM('NSW Apr 2024'!L32:N32)),(0),($C$5*F38/'NSW Apr 2024'!AR32-SUM('NSW Apr 2024'!L32:N32))*'NSW Apr 2024'!AF32/100)* 'NSW Apr 2024'!AR32,IF(AND('NSW Apr 2024'!M32&gt;0,'NSW Apr 2024'!N32=""),IF(($C$5*F38/'NSW Apr 2024'!AR32&lt;'NSW Apr 2024'!M32+'NSW Apr 2024'!L32),(0),(($C$5*F38/'NSW Apr 2024'!AR32-('NSW Apr 2024'!M32+'NSW Apr 2024'!L32))*'NSW Apr 2024'!AE32/100))*'NSW Apr 2024'!AR32,IF(AND('NSW Apr 2024'!L32&gt;0,'NSW Apr 2024'!M32=""&gt;0),IF(($C$5*F38/'NSW Apr 2024'!AR32&lt;'NSW Apr 2024'!L32),(0),($C$5*F38/'NSW Apr 2024'!AR32-'NSW Apr 2024'!L32)*'NSW Apr 2024'!AD32/100)*'NSW Apr 2024'!AR32,0)))))</f>
        <v>0</v>
      </c>
      <c r="S38" s="234">
        <f>SUM(G38:R38)</f>
        <v>2754.5454545454545</v>
      </c>
      <c r="T38" s="243">
        <f t="shared" si="10"/>
        <v>3344.9495454545454</v>
      </c>
      <c r="U38" s="132">
        <f t="shared" si="11"/>
        <v>3679.4445000000001</v>
      </c>
      <c r="V38" s="83">
        <f>'NSW Apr 2024'!AT32</f>
        <v>0</v>
      </c>
      <c r="W38" s="83">
        <f>'NSW Apr 2024'!AU32</f>
        <v>0</v>
      </c>
      <c r="X38" s="83">
        <f>'NSW Apr 2024'!AV32</f>
        <v>0</v>
      </c>
      <c r="Y38" s="83">
        <f>'NSW Apr 2024'!AW32</f>
        <v>0</v>
      </c>
      <c r="Z38" s="243" t="str">
        <f t="shared" si="15"/>
        <v>No discount</v>
      </c>
      <c r="AA38" s="243" t="str">
        <f t="shared" si="16"/>
        <v>Exclusive</v>
      </c>
      <c r="AB38" s="243">
        <f t="shared" si="12"/>
        <v>3344.9495454545454</v>
      </c>
      <c r="AC38" s="243">
        <f t="shared" si="13"/>
        <v>3344.9495454545454</v>
      </c>
      <c r="AD38" s="132">
        <f t="shared" si="17"/>
        <v>3679.4445000000001</v>
      </c>
      <c r="AE38" s="406">
        <f t="shared" si="17"/>
        <v>3679.4445000000001</v>
      </c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</row>
    <row r="39" spans="1:146" ht="23" customHeight="1">
      <c r="A39" s="422"/>
      <c r="B39" s="130" t="str">
        <f>'NSW Apr 2024'!F33</f>
        <v>Red Energy</v>
      </c>
      <c r="C39" s="83" t="str">
        <f>'NSW Apr 2024'!G33</f>
        <v xml:space="preserve">Business Saver </v>
      </c>
      <c r="D39" s="136">
        <f>365*'NSW Apr 2024'!H33/100</f>
        <v>525.53363636363633</v>
      </c>
      <c r="E39" s="264">
        <f>IF('NSW Apr 2024'!AQ33=3,0.5,IF('NSW Apr 2024'!AQ33=2,0.33,0))</f>
        <v>0.5</v>
      </c>
      <c r="F39" s="264">
        <f t="shared" si="8"/>
        <v>0.5</v>
      </c>
      <c r="G39" s="136">
        <f>IF('NSW Apr 2024'!K33="",($C$5*E39/'NSW Apr 2024'!AQ33*'NSW Apr 2024'!W33/100)*'NSW Apr 2024'!AQ33,IF($C$5*E39/'NSW Apr 2024'!AQ33&gt;='NSW Apr 2024'!L33,('NSW Apr 2024'!L33*'NSW Apr 2024'!W33/100)*'NSW Apr 2024'!AQ33,($C$5*E39/'NSW Apr 2024'!AQ33*'NSW Apr 2024'!W33/100)*'NSW Apr 2024'!AQ33))</f>
        <v>1063.6363636363637</v>
      </c>
      <c r="H39" s="136">
        <f>IF(AND('NSW Apr 2024'!L33&gt;0,'NSW Apr 2024'!M33&gt;0),IF($C$5*E39/'NSW Apr 2024'!AQ33&lt;'NSW Apr 2024'!L33,0,IF(($C$5*E39/'NSW Apr 2024'!AQ33-'NSW Apr 2024'!L33)&lt;=('NSW Apr 2024'!M33+'NSW Apr 2024'!L33),((($C$5*E39/'NSW Apr 2024'!AQ33-'NSW Apr 2024'!L33)*'NSW Apr 2024'!X33/100))*'NSW Apr 2024'!AQ33,((('NSW Apr 2024'!M33)*'NSW Apr 2024'!X33/100)*'NSW Apr 2024'!AQ33))),0)</f>
        <v>0</v>
      </c>
      <c r="I39" s="136">
        <f>IF(AND('NSW Apr 2024'!M33&gt;0,'NSW Apr 2024'!N33&gt;0),IF($C$5*E39/'NSW Apr 2024'!AQ33&lt;('NSW Apr 2024'!L33+'NSW Apr 2024'!M33),0,IF(($C$5*E39/'NSW Apr 2024'!AQ33-'NSW Apr 2024'!L33+'NSW Apr 2024'!M33)&lt;=('NSW Apr 2024'!L33+'NSW Apr 2024'!M33+'NSW Apr 2024'!N33),((($C$5*E39/'NSW Apr 2024'!AQ33-('NSW Apr 2024'!L33+'NSW Apr 2024'!M33))*'NSW Apr 2024'!Y33/100))*'NSW Apr 2024'!AQ33,('NSW Apr 2024'!N33*'NSW Apr 2024'!Y33/100)* 'NSW Apr 2024'!AQ33)),0)</f>
        <v>0</v>
      </c>
      <c r="J39" s="136">
        <f>IF(AND('NSW Apr 2024'!N33&gt;0,'NSW Apr 2024'!O33&gt;0),IF($C$5*E39/'NSW Apr 2024'!AQ33&lt;('NSW Apr 2024'!L33+'NSW Apr 2024'!M33+'NSW Apr 2024'!N33),0,IF(($C$5*E39/'NSW Apr 2024'!AQ33-'NSW Apr 2024'!L33+'NSW Apr 2024'!M33+'NSW Apr 2024'!N33)&lt;=('NSW Apr 2024'!L33+'NSW Apr 2024'!M33+'NSW Apr 2024'!N33+'NSW Apr 2024'!O33),(($C$5*E39/'NSW Apr 2024'!AQ33-('NSW Apr 2024'!L33+'NSW Apr 2024'!M33+'NSW Apr 2024'!N33))*'NSW Apr 2024'!Z33/100)*'NSW Apr 2024'!AQ33,('NSW Apr 2024'!O33*'NSW Apr 2024'!Z33/100)*'NSW Apr 2024'!AQ33)),0)</f>
        <v>0</v>
      </c>
      <c r="K39" s="136">
        <f>IF(AND('NSW Apr 2024'!O33&gt;0,'NSW Apr 2024'!P33&gt;0),IF($C$5*E39/'NSW Apr 2024'!AQ33&lt;('NSW Apr 2024'!L33+'NSW Apr 2024'!M33+'NSW Apr 2024'!N33+'NSW Apr 2024'!O33),0,IF(($C$5*E39/'NSW Apr 2024'!AQ33-'NSW Apr 2024'!L33+'NSW Apr 2024'!M33+'NSW Apr 2024'!N33+'NSW Apr 2024'!O33)&lt;=('NSW Apr 2024'!L33+'NSW Apr 2024'!M33+'NSW Apr 2024'!N33+'NSW Apr 2024'!O33+'NSW Apr 2024'!P33),(($C$5*E39/'NSW Apr 2024'!AQ33-('NSW Apr 2024'!L33+'NSW Apr 2024'!M33+'NSW Apr 2024'!N33+'NSW Apr 2024'!O33))*'NSW Apr 2024'!AA33/100)*'NSW Apr 2024'!AQ33,('NSW Apr 2024'!P33*'NSW Apr 2024'!AA33/100)*'NSW Apr 2024'!AQ33)),0)</f>
        <v>0</v>
      </c>
      <c r="L39" s="136">
        <f>IF(AND('NSW Apr 2024'!P33&gt;0,'NSW Apr 2024'!O33&gt;0),IF(($C$5*E39/'NSW Apr 2024'!AQ33&lt;SUM('NSW Apr 2024'!L33:P33)),(0),($C$5*E39/'NSW Apr 2024'!AQ33-SUM('NSW Apr 2024'!L33:P33))*'NSW Apr 2024'!AB33/100)* 'NSW Apr 2024'!AQ33,IF(AND('NSW Apr 2024'!O33&gt;0,'NSW Apr 2024'!P33=""),IF(($C$5*E39/'NSW Apr 2024'!AQ33&lt; SUM('NSW Apr 2024'!L33:O33)),(0),($C$5*E39/'NSW Apr 2024'!AQ33-SUM('NSW Apr 2024'!L33:O33))*'NSW Apr 2024'!AA33/100)* 'NSW Apr 2024'!AQ33,IF(AND('NSW Apr 2024'!N33&gt;0,'NSW Apr 2024'!O33=""),IF(($C$5*E39/'NSW Apr 2024'!AQ33&lt; SUM('NSW Apr 2024'!L33:N33)),(0),($C$5*E39/'NSW Apr 2024'!AQ33-SUM('NSW Apr 2024'!L33:N33))*'NSW Apr 2024'!Z33/100)* 'NSW Apr 2024'!AQ33,IF(AND('NSW Apr 2024'!M33&gt;0,'NSW Apr 2024'!N33=""),IF(($C$5*E39/'NSW Apr 2024'!AQ33&lt;'NSW Apr 2024'!M33+'NSW Apr 2024'!L33),(0),(($C$5*E39/'NSW Apr 2024'!AQ33-('NSW Apr 2024'!M33+'NSW Apr 2024'!L33))*'NSW Apr 2024'!Y33/100))*'NSW Apr 2024'!AQ33,IF(AND('NSW Apr 2024'!L33&gt;0,'NSW Apr 2024'!M33=""&gt;0),IF(($C$5*E39/'NSW Apr 2024'!AQ33&lt;'NSW Apr 2024'!L33),(0),($C$5*E39/'NSW Apr 2024'!AQ33-'NSW Apr 2024'!L33)*'NSW Apr 2024'!X33/100)*'NSW Apr 2024'!AQ33,0)))))</f>
        <v>0</v>
      </c>
      <c r="M39" s="136">
        <f>IF('NSW Apr 2024'!K33="",($C$5*F39/'NSW Apr 2024'!AR33*'NSW Apr 2024'!AC33/100)*'NSW Apr 2024'!AR33,IF($C$5*F39/'NSW Apr 2024'!AR33&gt;='NSW Apr 2024'!L33,('NSW Apr 2024'!L33*'NSW Apr 2024'!AC33/100)*'NSW Apr 2024'!AR33,($C$5*F39/'NSW Apr 2024'!AR33*'NSW Apr 2024'!AC33/100)*'NSW Apr 2024'!AR33))</f>
        <v>1063.6363636363637</v>
      </c>
      <c r="N39" s="136">
        <f>IF(AND('NSW Apr 2024'!L33&gt;0,'NSW Apr 2024'!M33&gt;0),IF($C$5*F39/'NSW Apr 2024'!AR33&lt;'NSW Apr 2024'!L33,0,IF(($C$5*F39/'NSW Apr 2024'!AR33-'NSW Apr 2024'!L33)&lt;=('NSW Apr 2024'!M33+'NSW Apr 2024'!L33),((($C$5*F39/'NSW Apr 2024'!AR33-'NSW Apr 2024'!L33)*'NSW Apr 2024'!AD33/100))*'NSW Apr 2024'!AR33,((('NSW Apr 2024'!M33)*'NSW Apr 2024'!AD33/100)*'NSW Apr 2024'!AR33))),0)</f>
        <v>0</v>
      </c>
      <c r="O39" s="136">
        <f>IF(AND('NSW Apr 2024'!M33&gt;0,'NSW Apr 2024'!N33&gt;0),IF($C$5*F39/'NSW Apr 2024'!AR33&lt;('NSW Apr 2024'!L33+'NSW Apr 2024'!M33),0,IF(($C$5*F39/'NSW Apr 2024'!AR33-'NSW Apr 2024'!L33+'NSW Apr 2024'!M33)&lt;=('NSW Apr 2024'!L33+'NSW Apr 2024'!M33+'NSW Apr 2024'!N33),((($C$5*F39/'NSW Apr 2024'!AR33-('NSW Apr 2024'!L33+'NSW Apr 2024'!M33))*'NSW Apr 2024'!AE33/100))*'NSW Apr 2024'!AR33,('NSW Apr 2024'!N33*'NSW Apr 2024'!AE33/100)*'NSW Apr 2024'!AR33)),0)</f>
        <v>0</v>
      </c>
      <c r="P39" s="136">
        <f>IF(AND('NSW Apr 2024'!N33&gt;0,'NSW Apr 2024'!O33&gt;0),IF($C$5*F39/'NSW Apr 2024'!AR33&lt;('NSW Apr 2024'!L33+'NSW Apr 2024'!M33+'NSW Apr 2024'!N33),0,IF(($C$5*F39/'NSW Apr 2024'!AR33-'NSW Apr 2024'!L33+'NSW Apr 2024'!M33+'NSW Apr 2024'!N33)&lt;=('NSW Apr 2024'!L33+'NSW Apr 2024'!M33+'NSW Apr 2024'!N33+'NSW Apr 2024'!O33),(($C$5*F39/'NSW Apr 2024'!AR33-('NSW Apr 2024'!L33+'NSW Apr 2024'!M33+'NSW Apr 2024'!N33))*'NSW Apr 2024'!AF33/100)*'NSW Apr 2024'!AR33,('NSW Apr 2024'!O33*'NSW Apr 2024'!AF33/100)*'NSW Apr 2024'!AR33)),0)</f>
        <v>0</v>
      </c>
      <c r="Q39" s="136">
        <f>IF(AND('NSW Apr 2024'!P33&gt;0,'NSW Apr 2024'!P33&gt;0),IF($C$5*F39/'NSW Apr 2024'!AR33&lt;('NSW Apr 2024'!L33+'NSW Apr 2024'!M33+'NSW Apr 2024'!N33+'NSW Apr 2024'!O33),0,IF(($C$5*F39/'NSW Apr 2024'!AR33-'NSW Apr 2024'!L33+'NSW Apr 2024'!M33+'NSW Apr 2024'!N33+'NSW Apr 2024'!O33)&lt;=('NSW Apr 2024'!L33+'NSW Apr 2024'!M33+'NSW Apr 2024'!N33+'NSW Apr 2024'!O33+'NSW Apr 2024'!P33),(($C$5*F39/'NSW Apr 2024'!AR33-('NSW Apr 2024'!L33+'NSW Apr 2024'!M33+'NSW Apr 2024'!N33+'NSW Apr 2024'!O33))*'NSW Apr 2024'!AG33/100)*'NSW Apr 2024'!AR33,('NSW Apr 2024'!P33*'NSW Apr 2024'!AG33/100)*'NSW Apr 2024'!AR33)),0)</f>
        <v>0</v>
      </c>
      <c r="R39" s="136">
        <f>IF(AND('NSW Apr 2024'!P33&gt;0,'NSW Apr 2024'!O33&gt;0),IF(($C$5*F39/'NSW Apr 2024'!AR33&lt;SUM('NSW Apr 2024'!L33:P33)),(0),($C$5*F39/'NSW Apr 2024'!AR33-SUM('NSW Apr 2024'!L33:P33))*'NSW Apr 2024'!AB33/100)* 'NSW Apr 2024'!AR33,IF(AND('NSW Apr 2024'!O33&gt;0,'NSW Apr 2024'!P33=""),IF(($C$5*F39/'NSW Apr 2024'!AR33&lt; SUM('NSW Apr 2024'!L33:O33)),(0),($C$5*F39/'NSW Apr 2024'!AR33-SUM('NSW Apr 2024'!L33:O33))*'NSW Apr 2024'!AG33/100)* 'NSW Apr 2024'!AR33,IF(AND('NSW Apr 2024'!N33&gt;0,'NSW Apr 2024'!O33=""),IF(($C$5*F39/'NSW Apr 2024'!AR33&lt; SUM('NSW Apr 2024'!L33:N33)),(0),($C$5*F39/'NSW Apr 2024'!AR33-SUM('NSW Apr 2024'!L33:N33))*'NSW Apr 2024'!AF33/100)* 'NSW Apr 2024'!AR33,IF(AND('NSW Apr 2024'!M33&gt;0,'NSW Apr 2024'!N33=""),IF(($C$5*F39/'NSW Apr 2024'!AR33&lt;'NSW Apr 2024'!M33+'NSW Apr 2024'!L33),(0),(($C$5*F39/'NSW Apr 2024'!AR33-('NSW Apr 2024'!M33+'NSW Apr 2024'!L33))*'NSW Apr 2024'!AE33/100))*'NSW Apr 2024'!AR33,IF(AND('NSW Apr 2024'!L33&gt;0,'NSW Apr 2024'!M33=""&gt;0),IF(($C$5*F39/'NSW Apr 2024'!AR33&lt;'NSW Apr 2024'!L33),(0),($C$5*F39/'NSW Apr 2024'!AR33-'NSW Apr 2024'!L33)*'NSW Apr 2024'!AD33/100)*'NSW Apr 2024'!AR33,0)))))</f>
        <v>0</v>
      </c>
      <c r="S39" s="234">
        <f>SUM(G39:R39)</f>
        <v>2127.2727272727275</v>
      </c>
      <c r="T39" s="243">
        <f t="shared" si="10"/>
        <v>2652.806363636364</v>
      </c>
      <c r="U39" s="132">
        <f t="shared" si="11"/>
        <v>2918.0870000000009</v>
      </c>
      <c r="V39" s="83">
        <f>'NSW Apr 2024'!AT33</f>
        <v>0</v>
      </c>
      <c r="W39" s="83">
        <f>'NSW Apr 2024'!AU33</f>
        <v>0</v>
      </c>
      <c r="X39" s="83">
        <f>'NSW Apr 2024'!AV33</f>
        <v>0</v>
      </c>
      <c r="Y39" s="83">
        <f>'NSW Apr 2024'!AW33</f>
        <v>0</v>
      </c>
      <c r="Z39" s="243" t="str">
        <f t="shared" si="15"/>
        <v>No discount</v>
      </c>
      <c r="AA39" s="243" t="str">
        <f t="shared" si="16"/>
        <v>Inclusive</v>
      </c>
      <c r="AB39" s="243">
        <f t="shared" si="12"/>
        <v>2652.806363636364</v>
      </c>
      <c r="AC39" s="243">
        <f t="shared" si="13"/>
        <v>2652.806363636364</v>
      </c>
      <c r="AD39" s="132">
        <f t="shared" si="17"/>
        <v>2918.0870000000009</v>
      </c>
      <c r="AE39" s="406">
        <f t="shared" si="17"/>
        <v>2918.0870000000009</v>
      </c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</row>
    <row r="40" spans="1:146">
      <c r="A40" s="415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</row>
    <row r="41" spans="1:146">
      <c r="A41" s="415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</row>
    <row r="42" spans="1:146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</row>
    <row r="43" spans="1:146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</row>
    <row r="44" spans="1:146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</row>
    <row r="45" spans="1:146">
      <c r="A45" s="415"/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</row>
    <row r="46" spans="1:146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</row>
    <row r="47" spans="1:146">
      <c r="A47" s="415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</row>
    <row r="48" spans="1:146">
      <c r="A48" s="415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</row>
    <row r="49" spans="1:43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</row>
    <row r="50" spans="1:43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</row>
    <row r="51" spans="1:43">
      <c r="A51" s="415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</row>
    <row r="52" spans="1:43">
      <c r="A52" s="415"/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</row>
    <row r="53" spans="1:43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</row>
    <row r="54" spans="1:43">
      <c r="A54" s="415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</row>
    <row r="55" spans="1:43">
      <c r="A55" s="415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</row>
    <row r="56" spans="1:43">
      <c r="A56" s="415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</row>
    <row r="57" spans="1:43">
      <c r="A57" s="415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</row>
    <row r="58" spans="1:43">
      <c r="A58" s="415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</row>
    <row r="59" spans="1:43">
      <c r="A59" s="415"/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</row>
    <row r="60" spans="1:43">
      <c r="A60" s="415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</row>
    <row r="61" spans="1:43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</row>
    <row r="62" spans="1:43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</row>
    <row r="63" spans="1:43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</row>
    <row r="64" spans="1:43">
      <c r="A64" s="415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</row>
    <row r="65" spans="1:43">
      <c r="A65" s="415"/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</row>
    <row r="66" spans="1:43">
      <c r="A66" s="415"/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</row>
    <row r="67" spans="1:43">
      <c r="A67" s="415"/>
      <c r="B67" s="415"/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</row>
    <row r="68" spans="1:43">
      <c r="A68" s="415"/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</row>
  </sheetData>
  <sheetProtection algorithmName="SHA-512" hashValue="P7sQ4VmA4nbuxBnTFXqxC6tBzoAfgU6vVPop77l2lG7Yhb0oelOlrFef4stk1rvBECY7h7+8j7VcLar7oz/sJA==" saltValue="nR9+idbv/5cAN3kmaQvaZQ==" spinCount="100000" sheet="1" objects="1" scenarios="1"/>
  <mergeCells count="9">
    <mergeCell ref="A37:A39"/>
    <mergeCell ref="A16:A19"/>
    <mergeCell ref="A22:A24"/>
    <mergeCell ref="A28:A29"/>
    <mergeCell ref="A8:A15"/>
    <mergeCell ref="A35:A36"/>
    <mergeCell ref="A25:A27"/>
    <mergeCell ref="A30:A31"/>
    <mergeCell ref="A32:A34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43A6-6799-A24C-A6BC-720FBB793AE4}">
  <sheetPr codeName="Sheet31">
    <tabColor theme="8" tint="0.59999389629810485"/>
  </sheetPr>
  <dimension ref="A1:EP72"/>
  <sheetViews>
    <sheetView zoomScaleNormal="100" workbookViewId="0">
      <selection activeCell="Z1" sqref="Z1:AC1048576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1" width="12" customWidth="1"/>
    <col min="32" max="41" width="12.1640625" customWidth="1"/>
  </cols>
  <sheetData>
    <row r="1" spans="1:146">
      <c r="A1" s="411" t="s">
        <v>55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</row>
    <row r="2" spans="1:146">
      <c r="A2" s="412" t="s">
        <v>93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</row>
    <row r="3" spans="1:146" ht="14" thickBo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</row>
    <row r="4" spans="1:146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/>
      <c r="AS4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</row>
    <row r="5" spans="1:146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84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/>
      <c r="AS5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</row>
    <row r="6" spans="1:146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84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/>
      <c r="AS6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</row>
    <row r="7" spans="1:146" s="261" customFormat="1" ht="75">
      <c r="A7" s="334" t="s">
        <v>98</v>
      </c>
      <c r="B7" s="366" t="s">
        <v>51</v>
      </c>
      <c r="C7" s="367" t="s">
        <v>52</v>
      </c>
      <c r="D7" s="368" t="s">
        <v>193</v>
      </c>
      <c r="E7" s="369" t="s">
        <v>284</v>
      </c>
      <c r="F7" s="369" t="s">
        <v>285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137</v>
      </c>
      <c r="L7" s="368" t="s">
        <v>89</v>
      </c>
      <c r="M7" s="368" t="s">
        <v>194</v>
      </c>
      <c r="N7" s="368" t="s">
        <v>90</v>
      </c>
      <c r="O7" s="368" t="s">
        <v>91</v>
      </c>
      <c r="P7" s="368" t="s">
        <v>92</v>
      </c>
      <c r="Q7" s="368" t="s">
        <v>138</v>
      </c>
      <c r="R7" s="368" t="s">
        <v>49</v>
      </c>
      <c r="S7" s="370" t="s">
        <v>286</v>
      </c>
      <c r="T7" s="370" t="s">
        <v>83</v>
      </c>
      <c r="U7" s="371" t="s">
        <v>287</v>
      </c>
      <c r="V7" s="372" t="s">
        <v>81</v>
      </c>
      <c r="W7" s="372" t="s">
        <v>82</v>
      </c>
      <c r="X7" s="372" t="s">
        <v>56</v>
      </c>
      <c r="Y7" s="372" t="s">
        <v>22</v>
      </c>
      <c r="Z7" s="373" t="s">
        <v>288</v>
      </c>
      <c r="AA7" s="373" t="s">
        <v>289</v>
      </c>
      <c r="AB7" s="374" t="s">
        <v>58</v>
      </c>
      <c r="AC7" s="374" t="s">
        <v>64</v>
      </c>
      <c r="AD7" s="375" t="s">
        <v>53</v>
      </c>
      <c r="AE7" s="404" t="s">
        <v>54</v>
      </c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/>
      <c r="AS7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</row>
    <row r="8" spans="1:146" s="261" customFormat="1" ht="23" customHeight="1">
      <c r="A8" s="422" t="str">
        <f>'NSW Oct 2023'!D2</f>
        <v>Jemena Sydney</v>
      </c>
      <c r="B8" s="377" t="str">
        <f>'NSW Oct 2023'!F2</f>
        <v>AGL</v>
      </c>
      <c r="C8" s="378" t="str">
        <f>'NSW Oct 2023'!G2</f>
        <v>Business Value Saver</v>
      </c>
      <c r="D8" s="379">
        <f>365*'NSW Oct 2023'!H2/100</f>
        <v>218.80090909090907</v>
      </c>
      <c r="E8" s="380">
        <f>IF('NSW Oct 2023'!AQ2=3,0.5,IF('NSW Oct 2023'!AQ2=2,0.33,0))</f>
        <v>0.5</v>
      </c>
      <c r="F8" s="380">
        <f>1-E8</f>
        <v>0.5</v>
      </c>
      <c r="G8" s="379">
        <f>IF('NSW Oct 2023'!K2="",($C$5*E8/'NSW Oct 2023'!AQ2*'NSW Oct 2023'!W2/100)*'NSW Oct 2023'!AQ2,IF($C$5*E8/'NSW Oct 2023'!AQ2&gt;='NSW Oct 2023'!L2,('NSW Oct 2023'!L2*'NSW Oct 2023'!W2/100)*'NSW Oct 2023'!AQ2,($C$5*E8/'NSW Oct 2023'!AQ2*'NSW Oct 2023'!W2/100)*'NSW Oct 2023'!AQ2))</f>
        <v>129.15899999999996</v>
      </c>
      <c r="H8" s="379">
        <f>IF(AND('NSW Oct 2023'!L2&gt;0,'NSW Oct 2023'!M2&gt;0),IF($C$5*E8/'NSW Oct 2023'!AQ2&lt;'NSW Oct 2023'!L2,0,IF(($C$5*E8/'NSW Oct 2023'!AQ2-'NSW Oct 2023'!L2)&lt;=('NSW Oct 2023'!M2+'NSW Oct 2023'!L2),((($C$5*E8/'NSW Oct 2023'!AQ2-'NSW Oct 2023'!L2)*'NSW Oct 2023'!X2/100))*'NSW Oct 2023'!AQ2,((('NSW Oct 2023'!M2)*'NSW Oct 2023'!X2/100)*'NSW Oct 2023'!AQ2))),0)</f>
        <v>103.39909090909092</v>
      </c>
      <c r="I8" s="379">
        <f>IF(AND('NSW Oct 2023'!M2&gt;0,'NSW Oct 2023'!N2&gt;0),IF($C$5*E8/'NSW Oct 2023'!AQ2&lt;('NSW Oct 2023'!L2+'NSW Oct 2023'!M2),0,IF(($C$5*E8/'NSW Oct 2023'!AQ2-'NSW Oct 2023'!L2+'NSW Oct 2023'!M2)&lt;=('NSW Oct 2023'!L2+'NSW Oct 2023'!M2+'NSW Oct 2023'!N2),((($C$5*E8/'NSW Oct 2023'!AQ2-('NSW Oct 2023'!L2+'NSW Oct 2023'!M2))*'NSW Oct 2023'!Y2/100))*'NSW Oct 2023'!AQ2,('NSW Oct 2023'!N2*'NSW Oct 2023'!Y2/100)* 'NSW Oct 2023'!AQ2)),0)</f>
        <v>246.13499999999999</v>
      </c>
      <c r="J8" s="379">
        <f>IF(AND('NSW Oct 2023'!N2&gt;0,'NSW Oct 2023'!O2&gt;0),IF($C$5*E8/'NSW Oct 2023'!AQ2&lt;('NSW Oct 2023'!L2+'NSW Oct 2023'!M2+'NSW Oct 2023'!N2),0,IF(($C$5*E8/'NSW Oct 2023'!AQ2-'NSW Oct 2023'!L2+'NSW Oct 2023'!M2+'NSW Oct 2023'!N2)&lt;=('NSW Oct 2023'!L2+'NSW Oct 2023'!M2+'NSW Oct 2023'!N2+'NSW Oct 2023'!O2),(($C$5*E8/'NSW Oct 2023'!AQ2-('NSW Oct 2023'!L2+'NSW Oct 2023'!M2+'NSW Oct 2023'!N2))*'NSW Oct 2023'!Z2/100)*'NSW Oct 2023'!AQ2,('NSW Oct 2023'!O2*'NSW Oct 2023'!Z2/100)*'NSW Oct 2023'!AQ2)),0)</f>
        <v>907.5090909090909</v>
      </c>
      <c r="K8" s="379">
        <f>IF(AND('NSW Oct 2023'!O2&gt;0,'NSW Oct 2023'!P2&gt;0),IF($C$5*E8/'NSW Oct 2023'!AQ2&lt;('NSW Oct 2023'!L2+'NSW Oct 2023'!M2+'NSW Oct 2023'!N2+'NSW Oct 2023'!O2),0,IF(($C$5*E8/'NSW Oct 2023'!AQ2-'NSW Oct 2023'!L2+'NSW Oct 2023'!M2+'NSW Oct 2023'!N2+'NSW Oct 2023'!O2)&lt;=('NSW Oct 2023'!L2+'NSW Oct 2023'!M2+'NSW Oct 2023'!N2+'NSW Oct 2023'!O2+'NSW Oct 2023'!P2),(($C$5*E8/'NSW Oct 2023'!AQ2-('NSW Oct 2023'!L2+'NSW Oct 2023'!M2+'NSW Oct 2023'!N2+'NSW Oct 2023'!O2))*'NSW Oct 2023'!AA2/100)*'NSW Oct 2023'!AQ2,('NSW Oct 2023'!P2*'NSW Oct 2023'!AA2/100)*'NSW Oct 2023'!AQ2)),0)</f>
        <v>0</v>
      </c>
      <c r="L8" s="379">
        <f>IF(AND('NSW Oct 2023'!P2&gt;0,'NSW Oct 2023'!O2&gt;0),IF(($C$5*E8/'NSW Oct 2023'!AQ2&lt;SUM('NSW Oct 2023'!L2:P2)),(0),($C$5*E8/'NSW Oct 2023'!AQ2-SUM('NSW Oct 2023'!L2:P2))*'NSW Oct 2023'!AB2/100)* 'NSW Oct 2023'!AQ2,IF(AND('NSW Oct 2023'!O2&gt;0,'NSW Oct 2023'!P2=""),IF(($C$5*E8/'NSW Oct 2023'!AQ2&lt; SUM('NSW Oct 2023'!L2:O2)),(0),($C$5*E8/'NSW Oct 2023'!AQ2-SUM('NSW Oct 2023'!L2:O2))*'NSW Oct 2023'!AA2/100)* 'NSW Oct 2023'!AQ2,IF(AND('NSW Oct 2023'!N2&gt;0,'NSW Oct 2023'!O2=""),IF(($C$5*E8/'NSW Oct 2023'!AQ2&lt; SUM('NSW Oct 2023'!L2:N2)),(0),($C$5*E8/'NSW Oct 2023'!AQ2-SUM('NSW Oct 2023'!L2:N2))*'NSW Oct 2023'!Z2/100)* 'NSW Oct 2023'!AQ2,IF(AND('NSW Oct 2023'!M2&gt;0,'NSW Oct 2023'!N2=""),IF(($C$5*E8/'NSW Oct 2023'!AQ2&lt;'NSW Oct 2023'!M2+'NSW Oct 2023'!L2),(0),(($C$5*E8/'NSW Oct 2023'!AQ2-('NSW Oct 2023'!M2+'NSW Oct 2023'!L2))*'NSW Oct 2023'!Y2/100))*'NSW Oct 2023'!AQ2,IF(AND('NSW Oct 2023'!L2&gt;0,'NSW Oct 2023'!M2=""&gt;0),IF(($C$5*E8/'NSW Oct 2023'!AQ2&lt;'NSW Oct 2023'!L2),(0),($C$5*E8/'NSW Oct 2023'!AQ2-'NSW Oct 2023'!L2)*'NSW Oct 2023'!X2/100)*'NSW Oct 2023'!AQ2,0)))))</f>
        <v>0</v>
      </c>
      <c r="M8" s="379">
        <f>IF('NSW Oct 2023'!K2="",($C$5*F8/'NSW Oct 2023'!AR2*'NSW Oct 2023'!AC2/100)*'NSW Oct 2023'!AR2,IF($C$5*F8/'NSW Oct 2023'!AR2&gt;='NSW Oct 2023'!L2,('NSW Oct 2023'!L2*'NSW Oct 2023'!AC2/100)*'NSW Oct 2023'!AR2,($C$5*F8/'NSW Oct 2023'!AR2*'NSW Oct 2023'!AC2/100)*'NSW Oct 2023'!AR2))</f>
        <v>129.15899999999996</v>
      </c>
      <c r="N8" s="379">
        <f>IF(AND('NSW Oct 2023'!L2&gt;0,'NSW Oct 2023'!M2&gt;0),IF($C$5*F8/'NSW Oct 2023'!AR2&lt;'NSW Oct 2023'!L2,0,IF(($C$5*F8/'NSW Oct 2023'!AR2-'NSW Oct 2023'!L2)&lt;=('NSW Oct 2023'!M2+'NSW Oct 2023'!L2),((($C$5*F8/'NSW Oct 2023'!AR2-'NSW Oct 2023'!L2)*'NSW Oct 2023'!AD2/100))*'NSW Oct 2023'!AR2,((('NSW Oct 2023'!M2)*'NSW Oct 2023'!AD2/100)*'NSW Oct 2023'!AR2))),0)</f>
        <v>103.39909090909092</v>
      </c>
      <c r="O8" s="379">
        <f>IF(AND('NSW Oct 2023'!M2&gt;0,'NSW Oct 2023'!N2&gt;0),IF($C$5*F8/'NSW Oct 2023'!AR2&lt;('NSW Oct 2023'!L2+'NSW Oct 2023'!M2),0,IF(($C$5*F8/'NSW Oct 2023'!AR2-'NSW Oct 2023'!L2+'NSW Oct 2023'!M2)&lt;=('NSW Oct 2023'!L2+'NSW Oct 2023'!M2+'NSW Oct 2023'!N2),((($C$5*F8/'NSW Oct 2023'!AR2-('NSW Oct 2023'!L2+'NSW Oct 2023'!M2))*'NSW Oct 2023'!AE2/100))*'NSW Oct 2023'!AR2,('NSW Oct 2023'!N2*'NSW Oct 2023'!AE2/100)*'NSW Oct 2023'!AR2)),0)</f>
        <v>246.13499999999999</v>
      </c>
      <c r="P8" s="379">
        <f>IF(AND('NSW Oct 2023'!N2&gt;0,'NSW Oct 2023'!O2&gt;0),IF($C$5*F8/'NSW Oct 2023'!AR2&lt;('NSW Oct 2023'!L2+'NSW Oct 2023'!M2+'NSW Oct 2023'!N2),0,IF(($C$5*F8/'NSW Oct 2023'!AR2-'NSW Oct 2023'!L2+'NSW Oct 2023'!M2+'NSW Oct 2023'!N2)&lt;=('NSW Oct 2023'!L2+'NSW Oct 2023'!M2+'NSW Oct 2023'!N2+'NSW Oct 2023'!O2),(($C$5*F8/'NSW Oct 2023'!AR2-('NSW Oct 2023'!L2+'NSW Oct 2023'!M2+'NSW Oct 2023'!N2))*'NSW Oct 2023'!AF2/100)*'NSW Oct 2023'!AR2,('NSW Oct 2023'!O2*'NSW Oct 2023'!AF2/100)*'NSW Oct 2023'!AR2)),0)</f>
        <v>907.5090909090909</v>
      </c>
      <c r="Q8" s="379">
        <f>IF(AND('NSW Oct 2023'!P2&gt;0,'NSW Oct 2023'!P2&gt;0),IF($C$5*F8/'NSW Oct 2023'!AR2&lt;('NSW Oct 2023'!L2+'NSW Oct 2023'!M2+'NSW Oct 2023'!N2+'NSW Oct 2023'!O2),0,IF(($C$5*F8/'NSW Oct 2023'!AR2-'NSW Oct 2023'!L2+'NSW Oct 2023'!M2+'NSW Oct 2023'!N2+'NSW Oct 2023'!O2)&lt;=('NSW Oct 2023'!L2+'NSW Oct 2023'!M2+'NSW Oct 2023'!N2+'NSW Oct 2023'!O2+'NSW Oct 2023'!P2),(($C$5*F8/'NSW Oct 2023'!AR2-('NSW Oct 2023'!L2+'NSW Oct 2023'!M2+'NSW Oct 2023'!N2+'NSW Oct 2023'!O2))*'NSW Oct 2023'!AG2/100)*'NSW Oct 2023'!AR2,('NSW Oct 2023'!P2*'NSW Oct 2023'!AG2/100)*'NSW Oct 2023'!AR2)),0)</f>
        <v>0</v>
      </c>
      <c r="R8" s="379">
        <f>IF(AND('NSW Oct 2023'!P2&gt;0,'NSW Oct 2023'!O2&gt;0),IF(($C$5*F8/'NSW Oct 2023'!AR2&lt;SUM('NSW Oct 2023'!L2:P2)),(0),($C$5*F8/'NSW Oct 2023'!AR2-SUM('NSW Oct 2023'!L2:P2))*'NSW Oct 2023'!AB2/100)* 'NSW Oct 2023'!AR2,IF(AND('NSW Oct 2023'!O2&gt;0,'NSW Oct 2023'!P2=""),IF(($C$5*F8/'NSW Oct 2023'!AR2&lt; SUM('NSW Oct 2023'!L2:O2)),(0),($C$5*F8/'NSW Oct 2023'!AR2-SUM('NSW Oct 2023'!L2:O2))*'NSW Oct 2023'!AG2/100)* 'NSW Oct 2023'!AR2,IF(AND('NSW Oct 2023'!N2&gt;0,'NSW Oct 2023'!O2=""),IF(($C$5*F8/'NSW Oct 2023'!AR2&lt; SUM('NSW Oct 2023'!L2:N2)),(0),($C$5*F8/'NSW Oct 2023'!AR2-SUM('NSW Oct 2023'!L2:N2))*'NSW Oct 2023'!AF2/100)* 'NSW Oct 2023'!AR2,IF(AND('NSW Oct 2023'!M2&gt;0,'NSW Oct 2023'!N2=""),IF(($C$5*F8/'NSW Oct 2023'!AR2&lt;'NSW Oct 2023'!M2+'NSW Oct 2023'!L2),(0),(($C$5*F8/'NSW Oct 2023'!AR2-('NSW Oct 2023'!M2+'NSW Oct 2023'!L2))*'NSW Oct 2023'!AE2/100))*'NSW Oct 2023'!AR2,IF(AND('NSW Oct 2023'!L2&gt;0,'NSW Oct 2023'!M2=""&gt;0),IF(($C$5*F8/'NSW Oct 2023'!AR2&lt;'NSW Oct 2023'!L2),(0),($C$5*F8/'NSW Oct 2023'!AR2-'NSW Oct 2023'!L2)*'NSW Oct 2023'!AD2/100)*'NSW Oct 2023'!AR2,0)))))</f>
        <v>0</v>
      </c>
      <c r="S8" s="381">
        <f>SUM(G8:R8)</f>
        <v>2772.4043636363635</v>
      </c>
      <c r="T8" s="382">
        <f>S8+D8</f>
        <v>2991.2052727272726</v>
      </c>
      <c r="U8" s="383">
        <f>T8*1.1</f>
        <v>3290.3258000000001</v>
      </c>
      <c r="V8" s="378">
        <f>'NSW Oct 2023'!AT2</f>
        <v>0</v>
      </c>
      <c r="W8" s="378">
        <f>'NSW Oct 2023'!AU2</f>
        <v>0</v>
      </c>
      <c r="X8" s="378">
        <f>'NSW Oct 2023'!AV2</f>
        <v>0</v>
      </c>
      <c r="Y8" s="378">
        <f>'NSW Oct 2023'!AW2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4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2991.2052727272726</v>
      </c>
      <c r="AC8" s="382">
        <f t="shared" ref="AC8:AC4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2991.2052727272726</v>
      </c>
      <c r="AD8" s="383">
        <f t="shared" ref="AD8:AE29" si="2">AB8*1.1</f>
        <v>3290.3258000000001</v>
      </c>
      <c r="AE8" s="405">
        <f t="shared" si="2"/>
        <v>3290.3258000000001</v>
      </c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/>
      <c r="AS8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</row>
    <row r="9" spans="1:146" s="261" customFormat="1" ht="23" customHeight="1">
      <c r="A9" s="422"/>
      <c r="B9" s="130" t="str">
        <f>'NSW Oct 2023'!F3</f>
        <v>Covau</v>
      </c>
      <c r="C9" s="83" t="str">
        <f>'NSW Oct 2023'!G3</f>
        <v xml:space="preserve">Business Freedom </v>
      </c>
      <c r="D9" s="136">
        <f>365*'NSW Oct 2023'!H3/100</f>
        <v>211.33499999999995</v>
      </c>
      <c r="E9" s="264">
        <f>IF('NSW Oct 2023'!AQ3=3,0.5,IF('NSW Oct 2023'!AQ3=2,0.33,0))</f>
        <v>0.5</v>
      </c>
      <c r="F9" s="264">
        <f t="shared" ref="F9:F43" si="3">1-E9</f>
        <v>0.5</v>
      </c>
      <c r="G9" s="136">
        <f>IF('NSW Oct 2023'!K3="",($C$5*E9/'NSW Oct 2023'!AQ3*'NSW Oct 2023'!W3/100)*'NSW Oct 2023'!AQ3,IF($C$5*E9/'NSW Oct 2023'!AQ3&gt;='NSW Oct 2023'!L3,('NSW Oct 2023'!L3*'NSW Oct 2023'!W3/100)*'NSW Oct 2023'!AQ3,($C$5*E9/'NSW Oct 2023'!AQ3*'NSW Oct 2023'!W3/100)*'NSW Oct 2023'!AQ3))</f>
        <v>140.346</v>
      </c>
      <c r="H9" s="136">
        <f>IF(AND('NSW Oct 2023'!L3&gt;0,'NSW Oct 2023'!M3&gt;0),IF($C$5*E9/'NSW Oct 2023'!AQ3&lt;'NSW Oct 2023'!L3,0,IF(($C$5*E9/'NSW Oct 2023'!AQ3-'NSW Oct 2023'!L3)&lt;=('NSW Oct 2023'!M3+'NSW Oct 2023'!L3),((($C$5*E9/'NSW Oct 2023'!AQ3-'NSW Oct 2023'!L3)*'NSW Oct 2023'!X3/100))*'NSW Oct 2023'!AQ3,((('NSW Oct 2023'!M3)*'NSW Oct 2023'!X3/100)*'NSW Oct 2023'!AQ3))),0)</f>
        <v>107.0680909090909</v>
      </c>
      <c r="I9" s="136">
        <f>IF(AND('NSW Oct 2023'!M3&gt;0,'NSW Oct 2023'!N3&gt;0),IF($C$5*E9/'NSW Oct 2023'!AQ3&lt;('NSW Oct 2023'!L3+'NSW Oct 2023'!M3),0,IF(($C$5*E9/'NSW Oct 2023'!AQ3-'NSW Oct 2023'!L3+'NSW Oct 2023'!M3)&lt;=('NSW Oct 2023'!L3+'NSW Oct 2023'!M3+'NSW Oct 2023'!N3),((($C$5*E9/'NSW Oct 2023'!AQ3-('NSW Oct 2023'!L3+'NSW Oct 2023'!M3))*'NSW Oct 2023'!Y3/100))*'NSW Oct 2023'!AQ3,('NSW Oct 2023'!N3*'NSW Oct 2023'!Y3/100)* 'NSW Oct 2023'!AQ3)),0)</f>
        <v>250.97699999999992</v>
      </c>
      <c r="J9" s="136">
        <f>IF(AND('NSW Oct 2023'!N3&gt;0,'NSW Oct 2023'!O3&gt;0),IF($C$5*E9/'NSW Oct 2023'!AQ3&lt;('NSW Oct 2023'!L3+'NSW Oct 2023'!M3+'NSW Oct 2023'!N3),0,IF(($C$5*E9/'NSW Oct 2023'!AQ3-'NSW Oct 2023'!L3+'NSW Oct 2023'!M3+'NSW Oct 2023'!N3)&lt;=('NSW Oct 2023'!L3+'NSW Oct 2023'!M3+'NSW Oct 2023'!N3+'NSW Oct 2023'!O3),(($C$5*E9/'NSW Oct 2023'!AQ3-('NSW Oct 2023'!L3+'NSW Oct 2023'!M3+'NSW Oct 2023'!N3))*'NSW Oct 2023'!Z3/100)*'NSW Oct 2023'!AQ3,('NSW Oct 2023'!O3*'NSW Oct 2023'!Z3/100)*'NSW Oct 2023'!AQ3)),0)</f>
        <v>922.83863636363617</v>
      </c>
      <c r="K9" s="136">
        <f>IF(AND('NSW Oct 2023'!O3&gt;0,'NSW Oct 2023'!P3&gt;0),IF($C$5*E9/'NSW Oct 2023'!AQ3&lt;('NSW Oct 2023'!L3+'NSW Oct 2023'!M3+'NSW Oct 2023'!N3+'NSW Oct 2023'!O3),0,IF(($C$5*E9/'NSW Oct 2023'!AQ3-'NSW Oct 2023'!L3+'NSW Oct 2023'!M3+'NSW Oct 2023'!N3+'NSW Oct 2023'!O3)&lt;=('NSW Oct 2023'!L3+'NSW Oct 2023'!M3+'NSW Oct 2023'!N3+'NSW Oct 2023'!O3+'NSW Oct 2023'!P3),(($C$5*E9/'NSW Oct 2023'!AQ3-('NSW Oct 2023'!L3+'NSW Oct 2023'!M3+'NSW Oct 2023'!N3+'NSW Oct 2023'!O3))*'NSW Oct 2023'!AA3/100)*'NSW Oct 2023'!AQ3,('NSW Oct 2023'!P3*'NSW Oct 2023'!AA3/100)*'NSW Oct 2023'!AQ3)),0)</f>
        <v>0</v>
      </c>
      <c r="L9" s="136">
        <f>IF(AND('NSW Oct 2023'!P3&gt;0,'NSW Oct 2023'!O3&gt;0),IF(($C$5*E9/'NSW Oct 2023'!AQ3&lt;SUM('NSW Oct 2023'!L3:P3)),(0),($C$5*E9/'NSW Oct 2023'!AQ3-SUM('NSW Oct 2023'!L3:P3))*'NSW Oct 2023'!AB3/100)* 'NSW Oct 2023'!AQ3,IF(AND('NSW Oct 2023'!O3&gt;0,'NSW Oct 2023'!P3=""),IF(($C$5*E9/'NSW Oct 2023'!AQ3&lt; SUM('NSW Oct 2023'!L3:O3)),(0),($C$5*E9/'NSW Oct 2023'!AQ3-SUM('NSW Oct 2023'!L3:O3))*'NSW Oct 2023'!AA3/100)* 'NSW Oct 2023'!AQ3,IF(AND('NSW Oct 2023'!N3&gt;0,'NSW Oct 2023'!O3=""),IF(($C$5*E9/'NSW Oct 2023'!AQ3&lt; SUM('NSW Oct 2023'!L3:N3)),(0),($C$5*E9/'NSW Oct 2023'!AQ3-SUM('NSW Oct 2023'!L3:N3))*'NSW Oct 2023'!Z3/100)* 'NSW Oct 2023'!AQ3,IF(AND('NSW Oct 2023'!M3&gt;0,'NSW Oct 2023'!N3=""),IF(($C$5*E9/'NSW Oct 2023'!AQ3&lt;'NSW Oct 2023'!M3+'NSW Oct 2023'!L3),(0),(($C$5*E9/'NSW Oct 2023'!AQ3-('NSW Oct 2023'!M3+'NSW Oct 2023'!L3))*'NSW Oct 2023'!Y3/100))*'NSW Oct 2023'!AQ3,IF(AND('NSW Oct 2023'!L3&gt;0,'NSW Oct 2023'!M3=""&gt;0),IF(($C$5*E9/'NSW Oct 2023'!AQ3&lt;'NSW Oct 2023'!L3),(0),($C$5*E9/'NSW Oct 2023'!AQ3-'NSW Oct 2023'!L3)*'NSW Oct 2023'!X3/100)*'NSW Oct 2023'!AQ3,0)))))</f>
        <v>0</v>
      </c>
      <c r="M9" s="136">
        <f>IF('NSW Oct 2023'!K3="",($C$5*F9/'NSW Oct 2023'!AR3*'NSW Oct 2023'!AC3/100)*'NSW Oct 2023'!AR3,IF($C$5*F9/'NSW Oct 2023'!AR3&gt;='NSW Oct 2023'!L3,('NSW Oct 2023'!L3*'NSW Oct 2023'!AC3/100)*'NSW Oct 2023'!AR3,($C$5*F9/'NSW Oct 2023'!AR3*'NSW Oct 2023'!AC3/100)*'NSW Oct 2023'!AR3))</f>
        <v>140.346</v>
      </c>
      <c r="N9" s="136">
        <f>IF(AND('NSW Oct 2023'!L3&gt;0,'NSW Oct 2023'!M3&gt;0),IF($C$5*F9/'NSW Oct 2023'!AR3&lt;'NSW Oct 2023'!L3,0,IF(($C$5*F9/'NSW Oct 2023'!AR3-'NSW Oct 2023'!L3)&lt;=('NSW Oct 2023'!M3+'NSW Oct 2023'!L3),((($C$5*F9/'NSW Oct 2023'!AR3-'NSW Oct 2023'!L3)*'NSW Oct 2023'!AD3/100))*'NSW Oct 2023'!AR3,((('NSW Oct 2023'!M3)*'NSW Oct 2023'!AD3/100)*'NSW Oct 2023'!AR3))),0)</f>
        <v>107.0680909090909</v>
      </c>
      <c r="O9" s="136">
        <f>IF(AND('NSW Oct 2023'!M3&gt;0,'NSW Oct 2023'!N3&gt;0),IF($C$5*F9/'NSW Oct 2023'!AR3&lt;('NSW Oct 2023'!L3+'NSW Oct 2023'!M3),0,IF(($C$5*F9/'NSW Oct 2023'!AR3-'NSW Oct 2023'!L3+'NSW Oct 2023'!M3)&lt;=('NSW Oct 2023'!L3+'NSW Oct 2023'!M3+'NSW Oct 2023'!N3),((($C$5*F9/'NSW Oct 2023'!AR3-('NSW Oct 2023'!L3+'NSW Oct 2023'!M3))*'NSW Oct 2023'!AE3/100))*'NSW Oct 2023'!AR3,('NSW Oct 2023'!N3*'NSW Oct 2023'!AE3/100)*'NSW Oct 2023'!AR3)),0)</f>
        <v>250.97699999999992</v>
      </c>
      <c r="P9" s="136">
        <f>IF(AND('NSW Oct 2023'!N3&gt;0,'NSW Oct 2023'!O3&gt;0),IF($C$5*F9/'NSW Oct 2023'!AR3&lt;('NSW Oct 2023'!L3+'NSW Oct 2023'!M3+'NSW Oct 2023'!N3),0,IF(($C$5*F9/'NSW Oct 2023'!AR3-'NSW Oct 2023'!L3+'NSW Oct 2023'!M3+'NSW Oct 2023'!N3)&lt;=('NSW Oct 2023'!L3+'NSW Oct 2023'!M3+'NSW Oct 2023'!N3+'NSW Oct 2023'!O3),(($C$5*F9/'NSW Oct 2023'!AR3-('NSW Oct 2023'!L3+'NSW Oct 2023'!M3+'NSW Oct 2023'!N3))*'NSW Oct 2023'!AF3/100)*'NSW Oct 2023'!AR3,('NSW Oct 2023'!O3*'NSW Oct 2023'!AF3/100)*'NSW Oct 2023'!AR3)),0)</f>
        <v>922.83863636363617</v>
      </c>
      <c r="Q9" s="136">
        <f>IF(AND('NSW Oct 2023'!P3&gt;0,'NSW Oct 2023'!P3&gt;0),IF($C$5*F9/'NSW Oct 2023'!AR3&lt;('NSW Oct 2023'!L3+'NSW Oct 2023'!M3+'NSW Oct 2023'!N3+'NSW Oct 2023'!O3),0,IF(($C$5*F9/'NSW Oct 2023'!AR3-'NSW Oct 2023'!L3+'NSW Oct 2023'!M3+'NSW Oct 2023'!N3+'NSW Oct 2023'!O3)&lt;=('NSW Oct 2023'!L3+'NSW Oct 2023'!M3+'NSW Oct 2023'!N3+'NSW Oct 2023'!O3+'NSW Oct 2023'!P3),(($C$5*F9/'NSW Oct 2023'!AR3-('NSW Oct 2023'!L3+'NSW Oct 2023'!M3+'NSW Oct 2023'!N3+'NSW Oct 2023'!O3))*'NSW Oct 2023'!AG3/100)*'NSW Oct 2023'!AR3,('NSW Oct 2023'!P3*'NSW Oct 2023'!AG3/100)*'NSW Oct 2023'!AR3)),0)</f>
        <v>0</v>
      </c>
      <c r="R9" s="136">
        <f>IF(AND('NSW Oct 2023'!P3&gt;0,'NSW Oct 2023'!O3&gt;0),IF(($C$5*F9/'NSW Oct 2023'!AR3&lt;SUM('NSW Oct 2023'!L3:P3)),(0),($C$5*F9/'NSW Oct 2023'!AR3-SUM('NSW Oct 2023'!L3:P3))*'NSW Oct 2023'!AB3/100)* 'NSW Oct 2023'!AR3,IF(AND('NSW Oct 2023'!O3&gt;0,'NSW Oct 2023'!P3=""),IF(($C$5*F9/'NSW Oct 2023'!AR3&lt; SUM('NSW Oct 2023'!L3:O3)),(0),($C$5*F9/'NSW Oct 2023'!AR3-SUM('NSW Oct 2023'!L3:O3))*'NSW Oct 2023'!AG3/100)* 'NSW Oct 2023'!AR3,IF(AND('NSW Oct 2023'!N3&gt;0,'NSW Oct 2023'!O3=""),IF(($C$5*F9/'NSW Oct 2023'!AR3&lt; SUM('NSW Oct 2023'!L3:N3)),(0),($C$5*F9/'NSW Oct 2023'!AR3-SUM('NSW Oct 2023'!L3:N3))*'NSW Oct 2023'!AF3/100)* 'NSW Oct 2023'!AR3,IF(AND('NSW Oct 2023'!M3&gt;0,'NSW Oct 2023'!N3=""),IF(($C$5*F9/'NSW Oct 2023'!AR3&lt;'NSW Oct 2023'!M3+'NSW Oct 2023'!L3),(0),(($C$5*F9/'NSW Oct 2023'!AR3-('NSW Oct 2023'!M3+'NSW Oct 2023'!L3))*'NSW Oct 2023'!AE3/100))*'NSW Oct 2023'!AR3,IF(AND('NSW Oct 2023'!L3&gt;0,'NSW Oct 2023'!M3=""&gt;0),IF(($C$5*F9/'NSW Oct 2023'!AR3&lt;'NSW Oct 2023'!L3),(0),($C$5*F9/'NSW Oct 2023'!AR3-'NSW Oct 2023'!L3)*'NSW Oct 2023'!AD3/100)*'NSW Oct 2023'!AR3,0)))))</f>
        <v>0</v>
      </c>
      <c r="S9" s="234">
        <f t="shared" ref="S9:S40" si="4">SUM(G9:R9)</f>
        <v>2842.4594545454538</v>
      </c>
      <c r="T9" s="243">
        <f t="shared" ref="T9:T43" si="5">S9+D9</f>
        <v>3053.7944545454538</v>
      </c>
      <c r="U9" s="132">
        <f t="shared" ref="U9:U43" si="6">T9*1.1</f>
        <v>3359.1738999999993</v>
      </c>
      <c r="V9" s="83">
        <f>'NSW Oct 2023'!AT3</f>
        <v>0</v>
      </c>
      <c r="W9" s="83">
        <f>'NSW Oct 2023'!AU3</f>
        <v>0</v>
      </c>
      <c r="X9" s="83">
        <f>'NSW Oct 2023'!AV3</f>
        <v>0</v>
      </c>
      <c r="Y9" s="83">
        <f>'NSW Oct 2023'!AW3</f>
        <v>0</v>
      </c>
      <c r="Z9" s="243" t="str">
        <f>IF(SUM(V9:Y9)=0,"No discount",IF(V9&gt;0,"Guaranteed off bill",IF(W9&gt;0,"Guaranteed off usage",IF(X9&gt;0,"Pay-on-time off bill","Pay-on-time off usage"))))</f>
        <v>No discount</v>
      </c>
      <c r="AA9" s="243" t="str">
        <f>IF(OR(B9="Origin Energy",B9="Red Energy",B9="Powershop"),"Inclusive","Exclusive")</f>
        <v>Exclusive</v>
      </c>
      <c r="AB9" s="243">
        <f t="shared" si="0"/>
        <v>3053.7944545454538</v>
      </c>
      <c r="AC9" s="243">
        <f t="shared" si="1"/>
        <v>3053.7944545454538</v>
      </c>
      <c r="AD9" s="132">
        <f t="shared" si="2"/>
        <v>3359.1738999999993</v>
      </c>
      <c r="AE9" s="406">
        <f t="shared" si="2"/>
        <v>3359.1738999999993</v>
      </c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/>
      <c r="AS9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</row>
    <row r="10" spans="1:146" s="261" customFormat="1" ht="23" customHeight="1">
      <c r="A10" s="422"/>
      <c r="B10" s="130" t="str">
        <f>'NSW Oct 2023'!F4</f>
        <v>EnergyAustralia</v>
      </c>
      <c r="C10" s="83" t="str">
        <f>'NSW Oct 2023'!G4</f>
        <v>Business Balance Plan</v>
      </c>
      <c r="D10" s="136">
        <f>365*'NSW Oct 2023'!H4/100</f>
        <v>294.55499999999995</v>
      </c>
      <c r="E10" s="264">
        <f>IF('NSW Oct 2023'!AQ4=3,0.5,IF('NSW Oct 2023'!AQ4=2,0.33,0))</f>
        <v>0.5</v>
      </c>
      <c r="F10" s="264">
        <f t="shared" si="3"/>
        <v>0.5</v>
      </c>
      <c r="G10" s="136">
        <f>IF('NSW Oct 2023'!K4="",($C$5*E10/'NSW Oct 2023'!AQ4*'NSW Oct 2023'!W4/100)*'NSW Oct 2023'!AQ4,IF($C$5*E10/'NSW Oct 2023'!AQ4&gt;='NSW Oct 2023'!L4,('NSW Oct 2023'!L4*'NSW Oct 2023'!W4/100)*'NSW Oct 2023'!AQ4,($C$5*E10/'NSW Oct 2023'!AQ4*'NSW Oct 2023'!W4/100)*'NSW Oct 2023'!AQ4))</f>
        <v>196.28099999999998</v>
      </c>
      <c r="H10" s="136">
        <f>IF(AND('NSW Oct 2023'!L4&gt;0,'NSW Oct 2023'!M4&gt;0),IF($C$5*E10/'NSW Oct 2023'!AQ4&lt;'NSW Oct 2023'!L4,0,IF(($C$5*E10/'NSW Oct 2023'!AQ4-'NSW Oct 2023'!L4)&lt;=('NSW Oct 2023'!M4+'NSW Oct 2023'!L4),((($C$5*E10/'NSW Oct 2023'!AQ4-'NSW Oct 2023'!L4)*'NSW Oct 2023'!X4/100))*'NSW Oct 2023'!AQ4,((('NSW Oct 2023'!M4)*'NSW Oct 2023'!X4/100)*'NSW Oct 2023'!AQ4))),0)</f>
        <v>137.08718181818182</v>
      </c>
      <c r="I10" s="136">
        <f>IF(AND('NSW Oct 2023'!M4&gt;0,'NSW Oct 2023'!N4&gt;0),IF($C$5*E10/'NSW Oct 2023'!AQ4&lt;('NSW Oct 2023'!L4+'NSW Oct 2023'!M4),0,IF(($C$5*E10/'NSW Oct 2023'!AQ4-'NSW Oct 2023'!L4+'NSW Oct 2023'!M4)&lt;=('NSW Oct 2023'!L4+'NSW Oct 2023'!M4+'NSW Oct 2023'!N4),((($C$5*E10/'NSW Oct 2023'!AQ4-('NSW Oct 2023'!L4+'NSW Oct 2023'!M4))*'NSW Oct 2023'!Y4/100))*'NSW Oct 2023'!AQ4,('NSW Oct 2023'!N4*'NSW Oct 2023'!Y4/100)* 'NSW Oct 2023'!AQ4)),0)</f>
        <v>319.572</v>
      </c>
      <c r="J10" s="136">
        <f>IF(AND('NSW Oct 2023'!N4&gt;0,'NSW Oct 2023'!O4&gt;0),IF($C$5*E10/'NSW Oct 2023'!AQ4&lt;('NSW Oct 2023'!L4+'NSW Oct 2023'!M4+'NSW Oct 2023'!N4),0,IF(($C$5*E10/'NSW Oct 2023'!AQ4-'NSW Oct 2023'!L4+'NSW Oct 2023'!M4+'NSW Oct 2023'!N4)&lt;=('NSW Oct 2023'!L4+'NSW Oct 2023'!M4+'NSW Oct 2023'!N4+'NSW Oct 2023'!O4),(($C$5*E10/'NSW Oct 2023'!AQ4-('NSW Oct 2023'!L4+'NSW Oct 2023'!M4+'NSW Oct 2023'!N4))*'NSW Oct 2023'!Z4/100)*'NSW Oct 2023'!AQ4,('NSW Oct 2023'!O4*'NSW Oct 2023'!Z4/100)*'NSW Oct 2023'!AQ4)),0)</f>
        <v>1143.5840909090909</v>
      </c>
      <c r="K10" s="136">
        <f>IF(AND('NSW Oct 2023'!O4&gt;0,'NSW Oct 2023'!P4&gt;0),IF($C$5*E10/'NSW Oct 2023'!AQ4&lt;('NSW Oct 2023'!L4+'NSW Oct 2023'!M4+'NSW Oct 2023'!N4+'NSW Oct 2023'!O4),0,IF(($C$5*E10/'NSW Oct 2023'!AQ4-'NSW Oct 2023'!L4+'NSW Oct 2023'!M4+'NSW Oct 2023'!N4+'NSW Oct 2023'!O4)&lt;=('NSW Oct 2023'!L4+'NSW Oct 2023'!M4+'NSW Oct 2023'!N4+'NSW Oct 2023'!O4+'NSW Oct 2023'!P4),(($C$5*E10/'NSW Oct 2023'!AQ4-('NSW Oct 2023'!L4+'NSW Oct 2023'!M4+'NSW Oct 2023'!N4+'NSW Oct 2023'!O4))*'NSW Oct 2023'!AA4/100)*'NSW Oct 2023'!AQ4,('NSW Oct 2023'!P4*'NSW Oct 2023'!AA4/100)*'NSW Oct 2023'!AQ4)),0)</f>
        <v>0</v>
      </c>
      <c r="L10" s="136">
        <f>IF(AND('NSW Oct 2023'!P4&gt;0,'NSW Oct 2023'!O4&gt;0),IF(($C$5*E10/'NSW Oct 2023'!AQ4&lt;SUM('NSW Oct 2023'!L4:P4)),(0),($C$5*E10/'NSW Oct 2023'!AQ4-SUM('NSW Oct 2023'!L4:P4))*'NSW Oct 2023'!AB4/100)* 'NSW Oct 2023'!AQ4,IF(AND('NSW Oct 2023'!O4&gt;0,'NSW Oct 2023'!P4=""),IF(($C$5*E10/'NSW Oct 2023'!AQ4&lt; SUM('NSW Oct 2023'!L4:O4)),(0),($C$5*E10/'NSW Oct 2023'!AQ4-SUM('NSW Oct 2023'!L4:O4))*'NSW Oct 2023'!AA4/100)* 'NSW Oct 2023'!AQ4,IF(AND('NSW Oct 2023'!N4&gt;0,'NSW Oct 2023'!O4=""),IF(($C$5*E10/'NSW Oct 2023'!AQ4&lt; SUM('NSW Oct 2023'!L4:N4)),(0),($C$5*E10/'NSW Oct 2023'!AQ4-SUM('NSW Oct 2023'!L4:N4))*'NSW Oct 2023'!Z4/100)* 'NSW Oct 2023'!AQ4,IF(AND('NSW Oct 2023'!M4&gt;0,'NSW Oct 2023'!N4=""),IF(($C$5*E10/'NSW Oct 2023'!AQ4&lt;'NSW Oct 2023'!M4+'NSW Oct 2023'!L4),(0),(($C$5*E10/'NSW Oct 2023'!AQ4-('NSW Oct 2023'!M4+'NSW Oct 2023'!L4))*'NSW Oct 2023'!Y4/100))*'NSW Oct 2023'!AQ4,IF(AND('NSW Oct 2023'!L4&gt;0,'NSW Oct 2023'!M4=""&gt;0),IF(($C$5*E10/'NSW Oct 2023'!AQ4&lt;'NSW Oct 2023'!L4),(0),($C$5*E10/'NSW Oct 2023'!AQ4-'NSW Oct 2023'!L4)*'NSW Oct 2023'!X4/100)*'NSW Oct 2023'!AQ4,0)))))</f>
        <v>0</v>
      </c>
      <c r="M10" s="136">
        <f>IF('NSW Oct 2023'!K4="",($C$5*F10/'NSW Oct 2023'!AR4*'NSW Oct 2023'!AC4/100)*'NSW Oct 2023'!AR4,IF($C$5*F10/'NSW Oct 2023'!AR4&gt;='NSW Oct 2023'!L4,('NSW Oct 2023'!L4*'NSW Oct 2023'!AC4/100)*'NSW Oct 2023'!AR4,($C$5*F10/'NSW Oct 2023'!AR4*'NSW Oct 2023'!AC4/100)*'NSW Oct 2023'!AR4))</f>
        <v>196.28099999999998</v>
      </c>
      <c r="N10" s="136">
        <f>IF(AND('NSW Oct 2023'!L4&gt;0,'NSW Oct 2023'!M4&gt;0),IF($C$5*F10/'NSW Oct 2023'!AR4&lt;'NSW Oct 2023'!L4,0,IF(($C$5*F10/'NSW Oct 2023'!AR4-'NSW Oct 2023'!L4)&lt;=('NSW Oct 2023'!M4+'NSW Oct 2023'!L4),((($C$5*F10/'NSW Oct 2023'!AR4-'NSW Oct 2023'!L4)*'NSW Oct 2023'!AD4/100))*'NSW Oct 2023'!AR4,((('NSW Oct 2023'!M4)*'NSW Oct 2023'!AD4/100)*'NSW Oct 2023'!AR4))),0)</f>
        <v>137.08718181818182</v>
      </c>
      <c r="O10" s="136">
        <f>IF(AND('NSW Oct 2023'!M4&gt;0,'NSW Oct 2023'!N4&gt;0),IF($C$5*F10/'NSW Oct 2023'!AR4&lt;('NSW Oct 2023'!L4+'NSW Oct 2023'!M4),0,IF(($C$5*F10/'NSW Oct 2023'!AR4-'NSW Oct 2023'!L4+'NSW Oct 2023'!M4)&lt;=('NSW Oct 2023'!L4+'NSW Oct 2023'!M4+'NSW Oct 2023'!N4),((($C$5*F10/'NSW Oct 2023'!AR4-('NSW Oct 2023'!L4+'NSW Oct 2023'!M4))*'NSW Oct 2023'!AE4/100))*'NSW Oct 2023'!AR4,('NSW Oct 2023'!N4*'NSW Oct 2023'!AE4/100)*'NSW Oct 2023'!AR4)),0)</f>
        <v>319.572</v>
      </c>
      <c r="P10" s="136">
        <f>IF(AND('NSW Oct 2023'!N4&gt;0,'NSW Oct 2023'!O4&gt;0),IF($C$5*F10/'NSW Oct 2023'!AR4&lt;('NSW Oct 2023'!L4+'NSW Oct 2023'!M4+'NSW Oct 2023'!N4),0,IF(($C$5*F10/'NSW Oct 2023'!AR4-'NSW Oct 2023'!L4+'NSW Oct 2023'!M4+'NSW Oct 2023'!N4)&lt;=('NSW Oct 2023'!L4+'NSW Oct 2023'!M4+'NSW Oct 2023'!N4+'NSW Oct 2023'!O4),(($C$5*F10/'NSW Oct 2023'!AR4-('NSW Oct 2023'!L4+'NSW Oct 2023'!M4+'NSW Oct 2023'!N4))*'NSW Oct 2023'!AF4/100)*'NSW Oct 2023'!AR4,('NSW Oct 2023'!O4*'NSW Oct 2023'!AF4/100)*'NSW Oct 2023'!AR4)),0)</f>
        <v>1143.5840909090909</v>
      </c>
      <c r="Q10" s="136">
        <f>IF(AND('NSW Oct 2023'!P4&gt;0,'NSW Oct 2023'!P4&gt;0),IF($C$5*F10/'NSW Oct 2023'!AR4&lt;('NSW Oct 2023'!L4+'NSW Oct 2023'!M4+'NSW Oct 2023'!N4+'NSW Oct 2023'!O4),0,IF(($C$5*F10/'NSW Oct 2023'!AR4-'NSW Oct 2023'!L4+'NSW Oct 2023'!M4+'NSW Oct 2023'!N4+'NSW Oct 2023'!O4)&lt;=('NSW Oct 2023'!L4+'NSW Oct 2023'!M4+'NSW Oct 2023'!N4+'NSW Oct 2023'!O4+'NSW Oct 2023'!P4),(($C$5*F10/'NSW Oct 2023'!AR4-('NSW Oct 2023'!L4+'NSW Oct 2023'!M4+'NSW Oct 2023'!N4+'NSW Oct 2023'!O4))*'NSW Oct 2023'!AG4/100)*'NSW Oct 2023'!AR4,('NSW Oct 2023'!P4*'NSW Oct 2023'!AG4/100)*'NSW Oct 2023'!AR4)),0)</f>
        <v>0</v>
      </c>
      <c r="R10" s="136">
        <f>IF(AND('NSW Oct 2023'!P4&gt;0,'NSW Oct 2023'!O4&gt;0),IF(($C$5*F10/'NSW Oct 2023'!AR4&lt;SUM('NSW Oct 2023'!L4:P4)),(0),($C$5*F10/'NSW Oct 2023'!AR4-SUM('NSW Oct 2023'!L4:P4))*'NSW Oct 2023'!AB4/100)* 'NSW Oct 2023'!AR4,IF(AND('NSW Oct 2023'!O4&gt;0,'NSW Oct 2023'!P4=""),IF(($C$5*F10/'NSW Oct 2023'!AR4&lt; SUM('NSW Oct 2023'!L4:O4)),(0),($C$5*F10/'NSW Oct 2023'!AR4-SUM('NSW Oct 2023'!L4:O4))*'NSW Oct 2023'!AG4/100)* 'NSW Oct 2023'!AR4,IF(AND('NSW Oct 2023'!N4&gt;0,'NSW Oct 2023'!O4=""),IF(($C$5*F10/'NSW Oct 2023'!AR4&lt; SUM('NSW Oct 2023'!L4:N4)),(0),($C$5*F10/'NSW Oct 2023'!AR4-SUM('NSW Oct 2023'!L4:N4))*'NSW Oct 2023'!AF4/100)* 'NSW Oct 2023'!AR4,IF(AND('NSW Oct 2023'!M4&gt;0,'NSW Oct 2023'!N4=""),IF(($C$5*F10/'NSW Oct 2023'!AR4&lt;'NSW Oct 2023'!M4+'NSW Oct 2023'!L4),(0),(($C$5*F10/'NSW Oct 2023'!AR4-('NSW Oct 2023'!M4+'NSW Oct 2023'!L4))*'NSW Oct 2023'!AE4/100))*'NSW Oct 2023'!AR4,IF(AND('NSW Oct 2023'!L4&gt;0,'NSW Oct 2023'!M4=""&gt;0),IF(($C$5*F10/'NSW Oct 2023'!AR4&lt;'NSW Oct 2023'!L4),(0),($C$5*F10/'NSW Oct 2023'!AR4-'NSW Oct 2023'!L4)*'NSW Oct 2023'!AD4/100)*'NSW Oct 2023'!AR4,0)))))</f>
        <v>0</v>
      </c>
      <c r="S10" s="234">
        <f t="shared" si="4"/>
        <v>3593.048545454546</v>
      </c>
      <c r="T10" s="243">
        <f t="shared" si="5"/>
        <v>3887.6035454545458</v>
      </c>
      <c r="U10" s="132">
        <f t="shared" si="6"/>
        <v>4276.3639000000012</v>
      </c>
      <c r="V10" s="83">
        <f>'NSW Oct 2023'!AT4</f>
        <v>5</v>
      </c>
      <c r="W10" s="83">
        <f>'NSW Oct 2023'!AU4</f>
        <v>0</v>
      </c>
      <c r="X10" s="83">
        <f>'NSW Oct 2023'!AV4</f>
        <v>0</v>
      </c>
      <c r="Y10" s="83">
        <f>'NSW Oct 2023'!AW4</f>
        <v>0</v>
      </c>
      <c r="Z10" s="243" t="str">
        <f t="shared" ref="Z10:Z43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43" si="8">IF(OR(B10="Origin Energy",B10="Red Energy",B10="Powershop"),"Inclusive","Exclusive")</f>
        <v>Exclusive</v>
      </c>
      <c r="AB10" s="243">
        <f t="shared" si="0"/>
        <v>3693.2233681818184</v>
      </c>
      <c r="AC10" s="243">
        <f t="shared" si="1"/>
        <v>3693.2233681818184</v>
      </c>
      <c r="AD10" s="132">
        <f t="shared" si="2"/>
        <v>4062.5457050000005</v>
      </c>
      <c r="AE10" s="406">
        <f t="shared" si="2"/>
        <v>4062.5457050000005</v>
      </c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/>
      <c r="AS10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</row>
    <row r="11" spans="1:146" s="261" customFormat="1" ht="23" customHeight="1">
      <c r="A11" s="422"/>
      <c r="B11" s="130" t="str">
        <f>'NSW Oct 2023'!F5</f>
        <v>Origin Energy</v>
      </c>
      <c r="C11" s="83" t="str">
        <f>'NSW Oct 2023'!G5</f>
        <v>Business Go Variable</v>
      </c>
      <c r="D11" s="136">
        <f>365*'NSW Oct 2023'!H5/100</f>
        <v>235.59090909090909</v>
      </c>
      <c r="E11" s="264">
        <f>IF('NSW Oct 2023'!AQ5=3,0.5,IF('NSW Oct 2023'!AQ5=2,0.33,0))</f>
        <v>0.5</v>
      </c>
      <c r="F11" s="264">
        <f t="shared" si="3"/>
        <v>0.5</v>
      </c>
      <c r="G11" s="136">
        <f>IF('NSW Oct 2023'!K5="",($C$5*E11/'NSW Oct 2023'!AQ5*'NSW Oct 2023'!W5/100)*'NSW Oct 2023'!AQ5,IF($C$5*E11/'NSW Oct 2023'!AQ5&gt;='NSW Oct 2023'!L5,('NSW Oct 2023'!L5*'NSW Oct 2023'!W5/100)*'NSW Oct 2023'!AQ5,($C$5*E11/'NSW Oct 2023'!AQ5*'NSW Oct 2023'!W5/100)*'NSW Oct 2023'!AQ5))</f>
        <v>148.82099999999997</v>
      </c>
      <c r="H11" s="136">
        <f>IF(AND('NSW Oct 2023'!L5&gt;0,'NSW Oct 2023'!M5&gt;0),IF($C$5*E11/'NSW Oct 2023'!AQ5&lt;'NSW Oct 2023'!L5,0,IF(($C$5*E11/'NSW Oct 2023'!AQ5-'NSW Oct 2023'!L5)&lt;=('NSW Oct 2023'!M5+'NSW Oct 2023'!L5),((($C$5*E11/'NSW Oct 2023'!AQ5-'NSW Oct 2023'!L5)*'NSW Oct 2023'!X5/100))*'NSW Oct 2023'!AQ5,((('NSW Oct 2023'!M5)*'NSW Oct 2023'!X5/100)*'NSW Oct 2023'!AQ5))),0)</f>
        <v>1240.9040909090909</v>
      </c>
      <c r="I11" s="136">
        <f>IF(AND('NSW Oct 2023'!M5&gt;0,'NSW Oct 2023'!N5&gt;0),IF($C$5*E11/'NSW Oct 2023'!AQ5&lt;('NSW Oct 2023'!L5+'NSW Oct 2023'!M5),0,IF(($C$5*E11/'NSW Oct 2023'!AQ5-'NSW Oct 2023'!L5+'NSW Oct 2023'!M5)&lt;=('NSW Oct 2023'!L5+'NSW Oct 2023'!M5+'NSW Oct 2023'!N5),((($C$5*E11/'NSW Oct 2023'!AQ5-('NSW Oct 2023'!L5+'NSW Oct 2023'!M5))*'NSW Oct 2023'!Y5/100))*'NSW Oct 2023'!AQ5,('NSW Oct 2023'!N5*'NSW Oct 2023'!Y5/100)* 'NSW Oct 2023'!AQ5)),0)</f>
        <v>0</v>
      </c>
      <c r="J11" s="136">
        <f>IF(AND('NSW Oct 2023'!N5&gt;0,'NSW Oct 2023'!O5&gt;0),IF($C$5*E11/'NSW Oct 2023'!AQ5&lt;('NSW Oct 2023'!L5+'NSW Oct 2023'!M5+'NSW Oct 2023'!N5),0,IF(($C$5*E11/'NSW Oct 2023'!AQ5-'NSW Oct 2023'!L5+'NSW Oct 2023'!M5+'NSW Oct 2023'!N5)&lt;=('NSW Oct 2023'!L5+'NSW Oct 2023'!M5+'NSW Oct 2023'!N5+'NSW Oct 2023'!O5),(($C$5*E11/'NSW Oct 2023'!AQ5-('NSW Oct 2023'!L5+'NSW Oct 2023'!M5+'NSW Oct 2023'!N5))*'NSW Oct 2023'!Z5/100)*'NSW Oct 2023'!AQ5,('NSW Oct 2023'!O5*'NSW Oct 2023'!Z5/100)*'NSW Oct 2023'!AQ5)),0)</f>
        <v>0</v>
      </c>
      <c r="K11" s="136">
        <f>IF(AND('NSW Oct 2023'!O5&gt;0,'NSW Oct 2023'!P5&gt;0),IF($C$5*E11/'NSW Oct 2023'!AQ5&lt;('NSW Oct 2023'!L5+'NSW Oct 2023'!M5+'NSW Oct 2023'!N5+'NSW Oct 2023'!O5),0,IF(($C$5*E11/'NSW Oct 2023'!AQ5-'NSW Oct 2023'!L5+'NSW Oct 2023'!M5+'NSW Oct 2023'!N5+'NSW Oct 2023'!O5)&lt;=('NSW Oct 2023'!L5+'NSW Oct 2023'!M5+'NSW Oct 2023'!N5+'NSW Oct 2023'!O5+'NSW Oct 2023'!P5),(($C$5*E11/'NSW Oct 2023'!AQ5-('NSW Oct 2023'!L5+'NSW Oct 2023'!M5+'NSW Oct 2023'!N5+'NSW Oct 2023'!O5))*'NSW Oct 2023'!AA5/100)*'NSW Oct 2023'!AQ5,('NSW Oct 2023'!P5*'NSW Oct 2023'!AA5/100)*'NSW Oct 2023'!AQ5)),0)</f>
        <v>0</v>
      </c>
      <c r="L11" s="136">
        <f>IF(AND('NSW Oct 2023'!P5&gt;0,'NSW Oct 2023'!O5&gt;0),IF(($C$5*E11/'NSW Oct 2023'!AQ5&lt;SUM('NSW Oct 2023'!L5:P5)),(0),($C$5*E11/'NSW Oct 2023'!AQ5-SUM('NSW Oct 2023'!L5:P5))*'NSW Oct 2023'!AB5/100)* 'NSW Oct 2023'!AQ5,IF(AND('NSW Oct 2023'!O5&gt;0,'NSW Oct 2023'!P5=""),IF(($C$5*E11/'NSW Oct 2023'!AQ5&lt; SUM('NSW Oct 2023'!L5:O5)),(0),($C$5*E11/'NSW Oct 2023'!AQ5-SUM('NSW Oct 2023'!L5:O5))*'NSW Oct 2023'!AA5/100)* 'NSW Oct 2023'!AQ5,IF(AND('NSW Oct 2023'!N5&gt;0,'NSW Oct 2023'!O5=""),IF(($C$5*E11/'NSW Oct 2023'!AQ5&lt; SUM('NSW Oct 2023'!L5:N5)),(0),($C$5*E11/'NSW Oct 2023'!AQ5-SUM('NSW Oct 2023'!L5:N5))*'NSW Oct 2023'!Z5/100)* 'NSW Oct 2023'!AQ5,IF(AND('NSW Oct 2023'!M5&gt;0,'NSW Oct 2023'!N5=""),IF(($C$5*E11/'NSW Oct 2023'!AQ5&lt;'NSW Oct 2023'!M5+'NSW Oct 2023'!L5),(0),(($C$5*E11/'NSW Oct 2023'!AQ5-('NSW Oct 2023'!M5+'NSW Oct 2023'!L5))*'NSW Oct 2023'!Y5/100))*'NSW Oct 2023'!AQ5,IF(AND('NSW Oct 2023'!L5&gt;0,'NSW Oct 2023'!M5=""&gt;0),IF(($C$5*E11/'NSW Oct 2023'!AQ5&lt;'NSW Oct 2023'!L5),(0),($C$5*E11/'NSW Oct 2023'!AQ5-'NSW Oct 2023'!L5)*'NSW Oct 2023'!X5/100)*'NSW Oct 2023'!AQ5,0)))))</f>
        <v>0</v>
      </c>
      <c r="M11" s="136">
        <f>IF('NSW Oct 2023'!K5="",($C$5*F11/'NSW Oct 2023'!AR5*'NSW Oct 2023'!AC5/100)*'NSW Oct 2023'!AR5,IF($C$5*F11/'NSW Oct 2023'!AR5&gt;='NSW Oct 2023'!L5,('NSW Oct 2023'!L5*'NSW Oct 2023'!AC5/100)*'NSW Oct 2023'!AR5,($C$5*F11/'NSW Oct 2023'!AR5*'NSW Oct 2023'!AC5/100)*'NSW Oct 2023'!AR5))</f>
        <v>148.82099999999997</v>
      </c>
      <c r="N11" s="136">
        <f>IF(AND('NSW Oct 2023'!L5&gt;0,'NSW Oct 2023'!M5&gt;0),IF($C$5*F11/'NSW Oct 2023'!AR5&lt;'NSW Oct 2023'!L5,0,IF(($C$5*F11/'NSW Oct 2023'!AR5-'NSW Oct 2023'!L5)&lt;=('NSW Oct 2023'!M5+'NSW Oct 2023'!L5),((($C$5*F11/'NSW Oct 2023'!AR5-'NSW Oct 2023'!L5)*'NSW Oct 2023'!AD5/100))*'NSW Oct 2023'!AR5,((('NSW Oct 2023'!M5)*'NSW Oct 2023'!AD5/100)*'NSW Oct 2023'!AR5))),0)</f>
        <v>1240.9040909090909</v>
      </c>
      <c r="O11" s="136">
        <f>IF(AND('NSW Oct 2023'!M5&gt;0,'NSW Oct 2023'!N5&gt;0),IF($C$5*F11/'NSW Oct 2023'!AR5&lt;('NSW Oct 2023'!L5+'NSW Oct 2023'!M5),0,IF(($C$5*F11/'NSW Oct 2023'!AR5-'NSW Oct 2023'!L5+'NSW Oct 2023'!M5)&lt;=('NSW Oct 2023'!L5+'NSW Oct 2023'!M5+'NSW Oct 2023'!N5),((($C$5*F11/'NSW Oct 2023'!AR5-('NSW Oct 2023'!L5+'NSW Oct 2023'!M5))*'NSW Oct 2023'!AE5/100))*'NSW Oct 2023'!AR5,('NSW Oct 2023'!N5*'NSW Oct 2023'!AE5/100)*'NSW Oct 2023'!AR5)),0)</f>
        <v>0</v>
      </c>
      <c r="P11" s="136">
        <f>IF(AND('NSW Oct 2023'!N5&gt;0,'NSW Oct 2023'!O5&gt;0),IF($C$5*F11/'NSW Oct 2023'!AR5&lt;('NSW Oct 2023'!L5+'NSW Oct 2023'!M5+'NSW Oct 2023'!N5),0,IF(($C$5*F11/'NSW Oct 2023'!AR5-'NSW Oct 2023'!L5+'NSW Oct 2023'!M5+'NSW Oct 2023'!N5)&lt;=('NSW Oct 2023'!L5+'NSW Oct 2023'!M5+'NSW Oct 2023'!N5+'NSW Oct 2023'!O5),(($C$5*F11/'NSW Oct 2023'!AR5-('NSW Oct 2023'!L5+'NSW Oct 2023'!M5+'NSW Oct 2023'!N5))*'NSW Oct 2023'!AF5/100)*'NSW Oct 2023'!AR5,('NSW Oct 2023'!O5*'NSW Oct 2023'!AF5/100)*'NSW Oct 2023'!AR5)),0)</f>
        <v>0</v>
      </c>
      <c r="Q11" s="136">
        <f>IF(AND('NSW Oct 2023'!P5&gt;0,'NSW Oct 2023'!P5&gt;0),IF($C$5*F11/'NSW Oct 2023'!AR5&lt;('NSW Oct 2023'!L5+'NSW Oct 2023'!M5+'NSW Oct 2023'!N5+'NSW Oct 2023'!O5),0,IF(($C$5*F11/'NSW Oct 2023'!AR5-'NSW Oct 2023'!L5+'NSW Oct 2023'!M5+'NSW Oct 2023'!N5+'NSW Oct 2023'!O5)&lt;=('NSW Oct 2023'!L5+'NSW Oct 2023'!M5+'NSW Oct 2023'!N5+'NSW Oct 2023'!O5+'NSW Oct 2023'!P5),(($C$5*F11/'NSW Oct 2023'!AR5-('NSW Oct 2023'!L5+'NSW Oct 2023'!M5+'NSW Oct 2023'!N5+'NSW Oct 2023'!O5))*'NSW Oct 2023'!AG5/100)*'NSW Oct 2023'!AR5,('NSW Oct 2023'!P5*'NSW Oct 2023'!AG5/100)*'NSW Oct 2023'!AR5)),0)</f>
        <v>0</v>
      </c>
      <c r="R11" s="136">
        <f>IF(AND('NSW Oct 2023'!P5&gt;0,'NSW Oct 2023'!O5&gt;0),IF(($C$5*F11/'NSW Oct 2023'!AR5&lt;SUM('NSW Oct 2023'!L5:P5)),(0),($C$5*F11/'NSW Oct 2023'!AR5-SUM('NSW Oct 2023'!L5:P5))*'NSW Oct 2023'!AB5/100)* 'NSW Oct 2023'!AR5,IF(AND('NSW Oct 2023'!O5&gt;0,'NSW Oct 2023'!P5=""),IF(($C$5*F11/'NSW Oct 2023'!AR5&lt; SUM('NSW Oct 2023'!L5:O5)),(0),($C$5*F11/'NSW Oct 2023'!AR5-SUM('NSW Oct 2023'!L5:O5))*'NSW Oct 2023'!AG5/100)* 'NSW Oct 2023'!AR5,IF(AND('NSW Oct 2023'!N5&gt;0,'NSW Oct 2023'!O5=""),IF(($C$5*F11/'NSW Oct 2023'!AR5&lt; SUM('NSW Oct 2023'!L5:N5)),(0),($C$5*F11/'NSW Oct 2023'!AR5-SUM('NSW Oct 2023'!L5:N5))*'NSW Oct 2023'!AF5/100)* 'NSW Oct 2023'!AR5,IF(AND('NSW Oct 2023'!M5&gt;0,'NSW Oct 2023'!N5=""),IF(($C$5*F11/'NSW Oct 2023'!AR5&lt;'NSW Oct 2023'!M5+'NSW Oct 2023'!L5),(0),(($C$5*F11/'NSW Oct 2023'!AR5-('NSW Oct 2023'!M5+'NSW Oct 2023'!L5))*'NSW Oct 2023'!AE5/100))*'NSW Oct 2023'!AR5,IF(AND('NSW Oct 2023'!L5&gt;0,'NSW Oct 2023'!M5=""&gt;0),IF(($C$5*F11/'NSW Oct 2023'!AR5&lt;'NSW Oct 2023'!L5),(0),($C$5*F11/'NSW Oct 2023'!AR5-'NSW Oct 2023'!L5)*'NSW Oct 2023'!AD5/100)*'NSW Oct 2023'!AR5,0)))))</f>
        <v>0</v>
      </c>
      <c r="S11" s="234">
        <f t="shared" si="4"/>
        <v>2779.4501818181816</v>
      </c>
      <c r="T11" s="243">
        <f t="shared" si="5"/>
        <v>3015.0410909090906</v>
      </c>
      <c r="U11" s="132">
        <f t="shared" si="6"/>
        <v>3316.5452</v>
      </c>
      <c r="V11" s="83">
        <f>'NSW Oct 2023'!AT5</f>
        <v>0</v>
      </c>
      <c r="W11" s="83">
        <f>'NSW Oct 2023'!AU5</f>
        <v>0</v>
      </c>
      <c r="X11" s="83">
        <f>'NSW Oct 2023'!AV5</f>
        <v>0</v>
      </c>
      <c r="Y11" s="83">
        <f>'NSW Oct 2023'!AW5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3015.0410909090906</v>
      </c>
      <c r="AC11" s="243">
        <f t="shared" si="1"/>
        <v>3015.0410909090906</v>
      </c>
      <c r="AD11" s="132">
        <f t="shared" si="2"/>
        <v>3316.5452</v>
      </c>
      <c r="AE11" s="406">
        <f t="shared" si="2"/>
        <v>3316.5452</v>
      </c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/>
      <c r="AS11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</row>
    <row r="12" spans="1:146" s="261" customFormat="1" ht="23" customHeight="1">
      <c r="A12" s="422"/>
      <c r="B12" s="130" t="str">
        <f>'NSW Oct 2023'!F6</f>
        <v>Red Energy</v>
      </c>
      <c r="C12" s="83" t="str">
        <f>'NSW Oct 2023'!G6</f>
        <v xml:space="preserve">Business Saver </v>
      </c>
      <c r="D12" s="136">
        <f>365*'NSW Oct 2023'!H6/100</f>
        <v>255.46681818181816</v>
      </c>
      <c r="E12" s="264">
        <f>IF('NSW Oct 2023'!AQ6=3,0.5,IF('NSW Oct 2023'!AQ6=2,0.33,0))</f>
        <v>0.5</v>
      </c>
      <c r="F12" s="264">
        <f t="shared" si="3"/>
        <v>0.5</v>
      </c>
      <c r="G12" s="136">
        <f>IF('NSW Oct 2023'!K6="",($C$5*E12/'NSW Oct 2023'!AQ6*'NSW Oct 2023'!W6/100)*'NSW Oct 2023'!AQ6,IF($C$5*E12/'NSW Oct 2023'!AQ6&gt;='NSW Oct 2023'!L6,('NSW Oct 2023'!L6*'NSW Oct 2023'!W6/100)*'NSW Oct 2023'!AQ6,($C$5*E12/'NSW Oct 2023'!AQ6*'NSW Oct 2023'!W6/100)*'NSW Oct 2023'!AQ6))</f>
        <v>122.37899999999998</v>
      </c>
      <c r="H12" s="136">
        <f>IF(AND('NSW Oct 2023'!L6&gt;0,'NSW Oct 2023'!M6&gt;0),IF($C$5*E12/'NSW Oct 2023'!AQ6&lt;'NSW Oct 2023'!L6,0,IF(($C$5*E12/'NSW Oct 2023'!AQ6-'NSW Oct 2023'!L6)&lt;=('NSW Oct 2023'!M6+'NSW Oct 2023'!L6),((($C$5*E12/'NSW Oct 2023'!AQ6-'NSW Oct 2023'!L6)*'NSW Oct 2023'!X6/100))*'NSW Oct 2023'!AQ6,((('NSW Oct 2023'!M6)*'NSW Oct 2023'!X6/100)*'NSW Oct 2023'!AQ6))),0)</f>
        <v>102.06490909090908</v>
      </c>
      <c r="I12" s="136">
        <f>IF(AND('NSW Oct 2023'!M6&gt;0,'NSW Oct 2023'!N6&gt;0),IF($C$5*E12/'NSW Oct 2023'!AQ6&lt;('NSW Oct 2023'!L6+'NSW Oct 2023'!M6),0,IF(($C$5*E12/'NSW Oct 2023'!AQ6-'NSW Oct 2023'!L6+'NSW Oct 2023'!M6)&lt;=('NSW Oct 2023'!L6+'NSW Oct 2023'!M6+'NSW Oct 2023'!N6),((($C$5*E12/'NSW Oct 2023'!AQ6-('NSW Oct 2023'!L6+'NSW Oct 2023'!M6))*'NSW Oct 2023'!Y6/100))*'NSW Oct 2023'!AQ6,('NSW Oct 2023'!N6*'NSW Oct 2023'!Y6/100)* 'NSW Oct 2023'!AQ6)),0)</f>
        <v>226.76699999999994</v>
      </c>
      <c r="J12" s="136">
        <f>IF(AND('NSW Oct 2023'!N6&gt;0,'NSW Oct 2023'!O6&gt;0),IF($C$5*E12/'NSW Oct 2023'!AQ6&lt;('NSW Oct 2023'!L6+'NSW Oct 2023'!M6+'NSW Oct 2023'!N6),0,IF(($C$5*E12/'NSW Oct 2023'!AQ6-'NSW Oct 2023'!L6+'NSW Oct 2023'!M6+'NSW Oct 2023'!N6)&lt;=('NSW Oct 2023'!L6+'NSW Oct 2023'!M6+'NSW Oct 2023'!N6+'NSW Oct 2023'!O6),(($C$5*E12/'NSW Oct 2023'!AQ6-('NSW Oct 2023'!L6+'NSW Oct 2023'!M6+'NSW Oct 2023'!N6))*'NSW Oct 2023'!Z6/100)*'NSW Oct 2023'!AQ6,('NSW Oct 2023'!O6*'NSW Oct 2023'!Z6/100)*'NSW Oct 2023'!AQ6)),0)</f>
        <v>836.99318181818182</v>
      </c>
      <c r="K12" s="136">
        <f>IF(AND('NSW Oct 2023'!O6&gt;0,'NSW Oct 2023'!P6&gt;0),IF($C$5*E12/'NSW Oct 2023'!AQ6&lt;('NSW Oct 2023'!L6+'NSW Oct 2023'!M6+'NSW Oct 2023'!N6+'NSW Oct 2023'!O6),0,IF(($C$5*E12/'NSW Oct 2023'!AQ6-'NSW Oct 2023'!L6+'NSW Oct 2023'!M6+'NSW Oct 2023'!N6+'NSW Oct 2023'!O6)&lt;=('NSW Oct 2023'!L6+'NSW Oct 2023'!M6+'NSW Oct 2023'!N6+'NSW Oct 2023'!O6+'NSW Oct 2023'!P6),(($C$5*E12/'NSW Oct 2023'!AQ6-('NSW Oct 2023'!L6+'NSW Oct 2023'!M6+'NSW Oct 2023'!N6+'NSW Oct 2023'!O6))*'NSW Oct 2023'!AA6/100)*'NSW Oct 2023'!AQ6,('NSW Oct 2023'!P6*'NSW Oct 2023'!AA6/100)*'NSW Oct 2023'!AQ6)),0)</f>
        <v>0</v>
      </c>
      <c r="L12" s="136">
        <f>IF(AND('NSW Oct 2023'!P6&gt;0,'NSW Oct 2023'!O6&gt;0),IF(($C$5*E12/'NSW Oct 2023'!AQ6&lt;SUM('NSW Oct 2023'!L6:P6)),(0),($C$5*E12/'NSW Oct 2023'!AQ6-SUM('NSW Oct 2023'!L6:P6))*'NSW Oct 2023'!AB6/100)* 'NSW Oct 2023'!AQ6,IF(AND('NSW Oct 2023'!O6&gt;0,'NSW Oct 2023'!P6=""),IF(($C$5*E12/'NSW Oct 2023'!AQ6&lt; SUM('NSW Oct 2023'!L6:O6)),(0),($C$5*E12/'NSW Oct 2023'!AQ6-SUM('NSW Oct 2023'!L6:O6))*'NSW Oct 2023'!AA6/100)* 'NSW Oct 2023'!AQ6,IF(AND('NSW Oct 2023'!N6&gt;0,'NSW Oct 2023'!O6=""),IF(($C$5*E12/'NSW Oct 2023'!AQ6&lt; SUM('NSW Oct 2023'!L6:N6)),(0),($C$5*E12/'NSW Oct 2023'!AQ6-SUM('NSW Oct 2023'!L6:N6))*'NSW Oct 2023'!Z6/100)* 'NSW Oct 2023'!AQ6,IF(AND('NSW Oct 2023'!M6&gt;0,'NSW Oct 2023'!N6=""),IF(($C$5*E12/'NSW Oct 2023'!AQ6&lt;'NSW Oct 2023'!M6+'NSW Oct 2023'!L6),(0),(($C$5*E12/'NSW Oct 2023'!AQ6-('NSW Oct 2023'!M6+'NSW Oct 2023'!L6))*'NSW Oct 2023'!Y6/100))*'NSW Oct 2023'!AQ6,IF(AND('NSW Oct 2023'!L6&gt;0,'NSW Oct 2023'!M6=""&gt;0),IF(($C$5*E12/'NSW Oct 2023'!AQ6&lt;'NSW Oct 2023'!L6),(0),($C$5*E12/'NSW Oct 2023'!AQ6-'NSW Oct 2023'!L6)*'NSW Oct 2023'!X6/100)*'NSW Oct 2023'!AQ6,0)))))</f>
        <v>0</v>
      </c>
      <c r="M12" s="136">
        <f>IF('NSW Oct 2023'!K6="",($C$5*F12/'NSW Oct 2023'!AR6*'NSW Oct 2023'!AC6/100)*'NSW Oct 2023'!AR6,IF($C$5*F12/'NSW Oct 2023'!AR6&gt;='NSW Oct 2023'!L6,('NSW Oct 2023'!L6*'NSW Oct 2023'!AC6/100)*'NSW Oct 2023'!AR6,($C$5*F12/'NSW Oct 2023'!AR6*'NSW Oct 2023'!AC6/100)*'NSW Oct 2023'!AR6))</f>
        <v>122.37899999999998</v>
      </c>
      <c r="N12" s="136">
        <f>IF(AND('NSW Oct 2023'!L6&gt;0,'NSW Oct 2023'!M6&gt;0),IF($C$5*F12/'NSW Oct 2023'!AR6&lt;'NSW Oct 2023'!L6,0,IF(($C$5*F12/'NSW Oct 2023'!AR6-'NSW Oct 2023'!L6)&lt;=('NSW Oct 2023'!M6+'NSW Oct 2023'!L6),((($C$5*F12/'NSW Oct 2023'!AR6-'NSW Oct 2023'!L6)*'NSW Oct 2023'!AD6/100))*'NSW Oct 2023'!AR6,((('NSW Oct 2023'!M6)*'NSW Oct 2023'!AD6/100)*'NSW Oct 2023'!AR6))),0)</f>
        <v>102.06490909090908</v>
      </c>
      <c r="O12" s="136">
        <f>IF(AND('NSW Oct 2023'!M6&gt;0,'NSW Oct 2023'!N6&gt;0),IF($C$5*F12/'NSW Oct 2023'!AR6&lt;('NSW Oct 2023'!L6+'NSW Oct 2023'!M6),0,IF(($C$5*F12/'NSW Oct 2023'!AR6-'NSW Oct 2023'!L6+'NSW Oct 2023'!M6)&lt;=('NSW Oct 2023'!L6+'NSW Oct 2023'!M6+'NSW Oct 2023'!N6),((($C$5*F12/'NSW Oct 2023'!AR6-('NSW Oct 2023'!L6+'NSW Oct 2023'!M6))*'NSW Oct 2023'!AE6/100))*'NSW Oct 2023'!AR6,('NSW Oct 2023'!N6*'NSW Oct 2023'!AE6/100)*'NSW Oct 2023'!AR6)),0)</f>
        <v>226.76699999999994</v>
      </c>
      <c r="P12" s="136">
        <f>IF(AND('NSW Oct 2023'!N6&gt;0,'NSW Oct 2023'!O6&gt;0),IF($C$5*F12/'NSW Oct 2023'!AR6&lt;('NSW Oct 2023'!L6+'NSW Oct 2023'!M6+'NSW Oct 2023'!N6),0,IF(($C$5*F12/'NSW Oct 2023'!AR6-'NSW Oct 2023'!L6+'NSW Oct 2023'!M6+'NSW Oct 2023'!N6)&lt;=('NSW Oct 2023'!L6+'NSW Oct 2023'!M6+'NSW Oct 2023'!N6+'NSW Oct 2023'!O6),(($C$5*F12/'NSW Oct 2023'!AR6-('NSW Oct 2023'!L6+'NSW Oct 2023'!M6+'NSW Oct 2023'!N6))*'NSW Oct 2023'!AF6/100)*'NSW Oct 2023'!AR6,('NSW Oct 2023'!O6*'NSW Oct 2023'!AF6/100)*'NSW Oct 2023'!AR6)),0)</f>
        <v>836.99318181818182</v>
      </c>
      <c r="Q12" s="136">
        <f>IF(AND('NSW Oct 2023'!P6&gt;0,'NSW Oct 2023'!P6&gt;0),IF($C$5*F12/'NSW Oct 2023'!AR6&lt;('NSW Oct 2023'!L6+'NSW Oct 2023'!M6+'NSW Oct 2023'!N6+'NSW Oct 2023'!O6),0,IF(($C$5*F12/'NSW Oct 2023'!AR6-'NSW Oct 2023'!L6+'NSW Oct 2023'!M6+'NSW Oct 2023'!N6+'NSW Oct 2023'!O6)&lt;=('NSW Oct 2023'!L6+'NSW Oct 2023'!M6+'NSW Oct 2023'!N6+'NSW Oct 2023'!O6+'NSW Oct 2023'!P6),(($C$5*F12/'NSW Oct 2023'!AR6-('NSW Oct 2023'!L6+'NSW Oct 2023'!M6+'NSW Oct 2023'!N6+'NSW Oct 2023'!O6))*'NSW Oct 2023'!AG6/100)*'NSW Oct 2023'!AR6,('NSW Oct 2023'!P6*'NSW Oct 2023'!AG6/100)*'NSW Oct 2023'!AR6)),0)</f>
        <v>0</v>
      </c>
      <c r="R12" s="136">
        <f>IF(AND('NSW Oct 2023'!P6&gt;0,'NSW Oct 2023'!O6&gt;0),IF(($C$5*F12/'NSW Oct 2023'!AR6&lt;SUM('NSW Oct 2023'!L6:P6)),(0),($C$5*F12/'NSW Oct 2023'!AR6-SUM('NSW Oct 2023'!L6:P6))*'NSW Oct 2023'!AB6/100)* 'NSW Oct 2023'!AR6,IF(AND('NSW Oct 2023'!O6&gt;0,'NSW Oct 2023'!P6=""),IF(($C$5*F12/'NSW Oct 2023'!AR6&lt; SUM('NSW Oct 2023'!L6:O6)),(0),($C$5*F12/'NSW Oct 2023'!AR6-SUM('NSW Oct 2023'!L6:O6))*'NSW Oct 2023'!AG6/100)* 'NSW Oct 2023'!AR6,IF(AND('NSW Oct 2023'!N6&gt;0,'NSW Oct 2023'!O6=""),IF(($C$5*F12/'NSW Oct 2023'!AR6&lt; SUM('NSW Oct 2023'!L6:N6)),(0),($C$5*F12/'NSW Oct 2023'!AR6-SUM('NSW Oct 2023'!L6:N6))*'NSW Oct 2023'!AF6/100)* 'NSW Oct 2023'!AR6,IF(AND('NSW Oct 2023'!M6&gt;0,'NSW Oct 2023'!N6=""),IF(($C$5*F12/'NSW Oct 2023'!AR6&lt;'NSW Oct 2023'!M6+'NSW Oct 2023'!L6),(0),(($C$5*F12/'NSW Oct 2023'!AR6-('NSW Oct 2023'!M6+'NSW Oct 2023'!L6))*'NSW Oct 2023'!AE6/100))*'NSW Oct 2023'!AR6,IF(AND('NSW Oct 2023'!L6&gt;0,'NSW Oct 2023'!M6=""&gt;0),IF(($C$5*F12/'NSW Oct 2023'!AR6&lt;'NSW Oct 2023'!L6),(0),($C$5*F12/'NSW Oct 2023'!AR6-'NSW Oct 2023'!L6)*'NSW Oct 2023'!AD6/100)*'NSW Oct 2023'!AR6,0)))))</f>
        <v>0</v>
      </c>
      <c r="S12" s="234">
        <f t="shared" si="4"/>
        <v>2576.4081818181817</v>
      </c>
      <c r="T12" s="243">
        <f t="shared" si="5"/>
        <v>2831.875</v>
      </c>
      <c r="U12" s="132">
        <f t="shared" si="6"/>
        <v>3115.0625000000005</v>
      </c>
      <c r="V12" s="83">
        <f>'NSW Oct 2023'!AT6</f>
        <v>0</v>
      </c>
      <c r="W12" s="83">
        <f>'NSW Oct 2023'!AU6</f>
        <v>0</v>
      </c>
      <c r="X12" s="83">
        <f>'NSW Oct 2023'!AV6</f>
        <v>0</v>
      </c>
      <c r="Y12" s="83">
        <f>'NSW Oct 2023'!AW6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2831.875</v>
      </c>
      <c r="AC12" s="243">
        <f t="shared" si="1"/>
        <v>2831.875</v>
      </c>
      <c r="AD12" s="132">
        <f t="shared" si="2"/>
        <v>3115.0625000000005</v>
      </c>
      <c r="AE12" s="406">
        <f t="shared" si="2"/>
        <v>3115.0625000000005</v>
      </c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/>
      <c r="AS12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</row>
    <row r="13" spans="1:146" s="261" customFormat="1" ht="23" customHeight="1">
      <c r="A13" s="422"/>
      <c r="B13" s="130" t="str">
        <f>'NSW Oct 2023'!F7</f>
        <v>Simply Energy</v>
      </c>
      <c r="C13" s="83" t="str">
        <f>'NSW Oct 2023'!G7</f>
        <v xml:space="preserve">Business Saver </v>
      </c>
      <c r="D13" s="136">
        <f>365*'NSW Oct 2023'!H7/100</f>
        <v>238.97545454545451</v>
      </c>
      <c r="E13" s="264">
        <f>IF('NSW Oct 2023'!AQ7=3,0.5,IF('NSW Oct 2023'!AQ7=2,0.33,0))</f>
        <v>0.5</v>
      </c>
      <c r="F13" s="264">
        <f t="shared" si="3"/>
        <v>0.5</v>
      </c>
      <c r="G13" s="136">
        <f>IF('NSW Oct 2023'!K7="",($C$5*E13/'NSW Oct 2023'!AQ7*'NSW Oct 2023'!W7/100)*'NSW Oct 2023'!AQ7,IF($C$5*E13/'NSW Oct 2023'!AQ7&gt;='NSW Oct 2023'!L7,('NSW Oct 2023'!L7*'NSW Oct 2023'!W7/100)*'NSW Oct 2023'!AQ7,($C$5*E13/'NSW Oct 2023'!AQ7*'NSW Oct 2023'!W7/100)*'NSW Oct 2023'!AQ7))</f>
        <v>185.43299999999996</v>
      </c>
      <c r="H13" s="136">
        <f>IF(AND('NSW Oct 2023'!L7&gt;0,'NSW Oct 2023'!M7&gt;0),IF($C$5*E13/'NSW Oct 2023'!AQ7&lt;'NSW Oct 2023'!L7,0,IF(($C$5*E13/'NSW Oct 2023'!AQ7-'NSW Oct 2023'!L7)&lt;=('NSW Oct 2023'!M7+'NSW Oct 2023'!L7),((($C$5*E13/'NSW Oct 2023'!AQ7-'NSW Oct 2023'!L7)*'NSW Oct 2023'!X7/100))*'NSW Oct 2023'!AQ7,((('NSW Oct 2023'!M7)*'NSW Oct 2023'!X7/100)*'NSW Oct 2023'!AQ7))),0)</f>
        <v>113.739</v>
      </c>
      <c r="I13" s="136">
        <f>IF(AND('NSW Oct 2023'!M7&gt;0,'NSW Oct 2023'!N7&gt;0),IF($C$5*E13/'NSW Oct 2023'!AQ7&lt;('NSW Oct 2023'!L7+'NSW Oct 2023'!M7),0,IF(($C$5*E13/'NSW Oct 2023'!AQ7-'NSW Oct 2023'!L7+'NSW Oct 2023'!M7)&lt;=('NSW Oct 2023'!L7+'NSW Oct 2023'!M7+'NSW Oct 2023'!N7),((($C$5*E13/'NSW Oct 2023'!AQ7-('NSW Oct 2023'!L7+'NSW Oct 2023'!M7))*'NSW Oct 2023'!Y7/100))*'NSW Oct 2023'!AQ7,('NSW Oct 2023'!N7*'NSW Oct 2023'!Y7/100)* 'NSW Oct 2023'!AQ7)),0)</f>
        <v>267.92399999999998</v>
      </c>
      <c r="J13" s="136">
        <f>IF(AND('NSW Oct 2023'!N7&gt;0,'NSW Oct 2023'!O7&gt;0),IF($C$5*E13/'NSW Oct 2023'!AQ7&lt;('NSW Oct 2023'!L7+'NSW Oct 2023'!M7+'NSW Oct 2023'!N7),0,IF(($C$5*E13/'NSW Oct 2023'!AQ7-'NSW Oct 2023'!L7+'NSW Oct 2023'!M7+'NSW Oct 2023'!N7)&lt;=('NSW Oct 2023'!L7+'NSW Oct 2023'!M7+'NSW Oct 2023'!N7+'NSW Oct 2023'!O7),(($C$5*E13/'NSW Oct 2023'!AQ7-('NSW Oct 2023'!L7+'NSW Oct 2023'!M7+'NSW Oct 2023'!N7))*'NSW Oct 2023'!Z7/100)*'NSW Oct 2023'!AQ7,('NSW Oct 2023'!O7*'NSW Oct 2023'!Z7/100)*'NSW Oct 2023'!AQ7)),0)</f>
        <v>1011.75</v>
      </c>
      <c r="K13" s="136">
        <f>IF(AND('NSW Oct 2023'!O7&gt;0,'NSW Oct 2023'!P7&gt;0),IF($C$5*E13/'NSW Oct 2023'!AQ7&lt;('NSW Oct 2023'!L7+'NSW Oct 2023'!M7+'NSW Oct 2023'!N7+'NSW Oct 2023'!O7),0,IF(($C$5*E13/'NSW Oct 2023'!AQ7-'NSW Oct 2023'!L7+'NSW Oct 2023'!M7+'NSW Oct 2023'!N7+'NSW Oct 2023'!O7)&lt;=('NSW Oct 2023'!L7+'NSW Oct 2023'!M7+'NSW Oct 2023'!N7+'NSW Oct 2023'!O7+'NSW Oct 2023'!P7),(($C$5*E13/'NSW Oct 2023'!AQ7-('NSW Oct 2023'!L7+'NSW Oct 2023'!M7+'NSW Oct 2023'!N7+'NSW Oct 2023'!O7))*'NSW Oct 2023'!AA7/100)*'NSW Oct 2023'!AQ7,('NSW Oct 2023'!P7*'NSW Oct 2023'!AA7/100)*'NSW Oct 2023'!AQ7)),0)</f>
        <v>0</v>
      </c>
      <c r="L13" s="136">
        <f>IF(AND('NSW Oct 2023'!P7&gt;0,'NSW Oct 2023'!O7&gt;0),IF(($C$5*E13/'NSW Oct 2023'!AQ7&lt;SUM('NSW Oct 2023'!L7:P7)),(0),($C$5*E13/'NSW Oct 2023'!AQ7-SUM('NSW Oct 2023'!L7:P7))*'NSW Oct 2023'!AB7/100)* 'NSW Oct 2023'!AQ7,IF(AND('NSW Oct 2023'!O7&gt;0,'NSW Oct 2023'!P7=""),IF(($C$5*E13/'NSW Oct 2023'!AQ7&lt; SUM('NSW Oct 2023'!L7:O7)),(0),($C$5*E13/'NSW Oct 2023'!AQ7-SUM('NSW Oct 2023'!L7:O7))*'NSW Oct 2023'!AA7/100)* 'NSW Oct 2023'!AQ7,IF(AND('NSW Oct 2023'!N7&gt;0,'NSW Oct 2023'!O7=""),IF(($C$5*E13/'NSW Oct 2023'!AQ7&lt; SUM('NSW Oct 2023'!L7:N7)),(0),($C$5*E13/'NSW Oct 2023'!AQ7-SUM('NSW Oct 2023'!L7:N7))*'NSW Oct 2023'!Z7/100)* 'NSW Oct 2023'!AQ7,IF(AND('NSW Oct 2023'!M7&gt;0,'NSW Oct 2023'!N7=""),IF(($C$5*E13/'NSW Oct 2023'!AQ7&lt;'NSW Oct 2023'!M7+'NSW Oct 2023'!L7),(0),(($C$5*E13/'NSW Oct 2023'!AQ7-('NSW Oct 2023'!M7+'NSW Oct 2023'!L7))*'NSW Oct 2023'!Y7/100))*'NSW Oct 2023'!AQ7,IF(AND('NSW Oct 2023'!L7&gt;0,'NSW Oct 2023'!M7=""&gt;0),IF(($C$5*E13/'NSW Oct 2023'!AQ7&lt;'NSW Oct 2023'!L7),(0),($C$5*E13/'NSW Oct 2023'!AQ7-'NSW Oct 2023'!L7)*'NSW Oct 2023'!X7/100)*'NSW Oct 2023'!AQ7,0)))))</f>
        <v>0</v>
      </c>
      <c r="M13" s="136">
        <f>IF('NSW Oct 2023'!K7="",($C$5*F13/'NSW Oct 2023'!AR7*'NSW Oct 2023'!AC7/100)*'NSW Oct 2023'!AR7,IF($C$5*F13/'NSW Oct 2023'!AR7&gt;='NSW Oct 2023'!L7,('NSW Oct 2023'!L7*'NSW Oct 2023'!AC7/100)*'NSW Oct 2023'!AR7,($C$5*F13/'NSW Oct 2023'!AR7*'NSW Oct 2023'!AC7/100)*'NSW Oct 2023'!AR7))</f>
        <v>185.43299999999996</v>
      </c>
      <c r="N13" s="136">
        <f>IF(AND('NSW Oct 2023'!L7&gt;0,'NSW Oct 2023'!M7&gt;0),IF($C$5*F13/'NSW Oct 2023'!AR7&lt;'NSW Oct 2023'!L7,0,IF(($C$5*F13/'NSW Oct 2023'!AR7-'NSW Oct 2023'!L7)&lt;=('NSW Oct 2023'!M7+'NSW Oct 2023'!L7),((($C$5*F13/'NSW Oct 2023'!AR7-'NSW Oct 2023'!L7)*'NSW Oct 2023'!AD7/100))*'NSW Oct 2023'!AR7,((('NSW Oct 2023'!M7)*'NSW Oct 2023'!AD7/100)*'NSW Oct 2023'!AR7))),0)</f>
        <v>113.739</v>
      </c>
      <c r="O13" s="136">
        <f>IF(AND('NSW Oct 2023'!M7&gt;0,'NSW Oct 2023'!N7&gt;0),IF($C$5*F13/'NSW Oct 2023'!AR7&lt;('NSW Oct 2023'!L7+'NSW Oct 2023'!M7),0,IF(($C$5*F13/'NSW Oct 2023'!AR7-'NSW Oct 2023'!L7+'NSW Oct 2023'!M7)&lt;=('NSW Oct 2023'!L7+'NSW Oct 2023'!M7+'NSW Oct 2023'!N7),((($C$5*F13/'NSW Oct 2023'!AR7-('NSW Oct 2023'!L7+'NSW Oct 2023'!M7))*'NSW Oct 2023'!AE7/100))*'NSW Oct 2023'!AR7,('NSW Oct 2023'!N7*'NSW Oct 2023'!AE7/100)*'NSW Oct 2023'!AR7)),0)</f>
        <v>267.92399999999998</v>
      </c>
      <c r="P13" s="136">
        <f>IF(AND('NSW Oct 2023'!N7&gt;0,'NSW Oct 2023'!O7&gt;0),IF($C$5*F13/'NSW Oct 2023'!AR7&lt;('NSW Oct 2023'!L7+'NSW Oct 2023'!M7+'NSW Oct 2023'!N7),0,IF(($C$5*F13/'NSW Oct 2023'!AR7-'NSW Oct 2023'!L7+'NSW Oct 2023'!M7+'NSW Oct 2023'!N7)&lt;=('NSW Oct 2023'!L7+'NSW Oct 2023'!M7+'NSW Oct 2023'!N7+'NSW Oct 2023'!O7),(($C$5*F13/'NSW Oct 2023'!AR7-('NSW Oct 2023'!L7+'NSW Oct 2023'!M7+'NSW Oct 2023'!N7))*'NSW Oct 2023'!AF7/100)*'NSW Oct 2023'!AR7,('NSW Oct 2023'!O7*'NSW Oct 2023'!AF7/100)*'NSW Oct 2023'!AR7)),0)</f>
        <v>1011.75</v>
      </c>
      <c r="Q13" s="136">
        <f>IF(AND('NSW Oct 2023'!P7&gt;0,'NSW Oct 2023'!P7&gt;0),IF($C$5*F13/'NSW Oct 2023'!AR7&lt;('NSW Oct 2023'!L7+'NSW Oct 2023'!M7+'NSW Oct 2023'!N7+'NSW Oct 2023'!O7),0,IF(($C$5*F13/'NSW Oct 2023'!AR7-'NSW Oct 2023'!L7+'NSW Oct 2023'!M7+'NSW Oct 2023'!N7+'NSW Oct 2023'!O7)&lt;=('NSW Oct 2023'!L7+'NSW Oct 2023'!M7+'NSW Oct 2023'!N7+'NSW Oct 2023'!O7+'NSW Oct 2023'!P7),(($C$5*F13/'NSW Oct 2023'!AR7-('NSW Oct 2023'!L7+'NSW Oct 2023'!M7+'NSW Oct 2023'!N7+'NSW Oct 2023'!O7))*'NSW Oct 2023'!AG7/100)*'NSW Oct 2023'!AR7,('NSW Oct 2023'!P7*'NSW Oct 2023'!AG7/100)*'NSW Oct 2023'!AR7)),0)</f>
        <v>0</v>
      </c>
      <c r="R13" s="136">
        <f>IF(AND('NSW Oct 2023'!P7&gt;0,'NSW Oct 2023'!O7&gt;0),IF(($C$5*F13/'NSW Oct 2023'!AR7&lt;SUM('NSW Oct 2023'!L7:P7)),(0),($C$5*F13/'NSW Oct 2023'!AR7-SUM('NSW Oct 2023'!L7:P7))*'NSW Oct 2023'!AB7/100)* 'NSW Oct 2023'!AR7,IF(AND('NSW Oct 2023'!O7&gt;0,'NSW Oct 2023'!P7=""),IF(($C$5*F13/'NSW Oct 2023'!AR7&lt; SUM('NSW Oct 2023'!L7:O7)),(0),($C$5*F13/'NSW Oct 2023'!AR7-SUM('NSW Oct 2023'!L7:O7))*'NSW Oct 2023'!AG7/100)* 'NSW Oct 2023'!AR7,IF(AND('NSW Oct 2023'!N7&gt;0,'NSW Oct 2023'!O7=""),IF(($C$5*F13/'NSW Oct 2023'!AR7&lt; SUM('NSW Oct 2023'!L7:N7)),(0),($C$5*F13/'NSW Oct 2023'!AR7-SUM('NSW Oct 2023'!L7:N7))*'NSW Oct 2023'!AF7/100)* 'NSW Oct 2023'!AR7,IF(AND('NSW Oct 2023'!M7&gt;0,'NSW Oct 2023'!N7=""),IF(($C$5*F13/'NSW Oct 2023'!AR7&lt;'NSW Oct 2023'!M7+'NSW Oct 2023'!L7),(0),(($C$5*F13/'NSW Oct 2023'!AR7-('NSW Oct 2023'!M7+'NSW Oct 2023'!L7))*'NSW Oct 2023'!AE7/100))*'NSW Oct 2023'!AR7,IF(AND('NSW Oct 2023'!L7&gt;0,'NSW Oct 2023'!M7=""&gt;0),IF(($C$5*F13/'NSW Oct 2023'!AR7&lt;'NSW Oct 2023'!L7),(0),($C$5*F13/'NSW Oct 2023'!AR7-'NSW Oct 2023'!L7)*'NSW Oct 2023'!AD7/100)*'NSW Oct 2023'!AR7,0)))))</f>
        <v>0</v>
      </c>
      <c r="S13" s="234">
        <f t="shared" si="4"/>
        <v>3157.692</v>
      </c>
      <c r="T13" s="243">
        <f t="shared" si="5"/>
        <v>3396.6674545454543</v>
      </c>
      <c r="U13" s="132">
        <f t="shared" si="6"/>
        <v>3736.3342000000002</v>
      </c>
      <c r="V13" s="83">
        <f>'NSW Oct 2023'!AT7</f>
        <v>0</v>
      </c>
      <c r="W13" s="83">
        <f>'NSW Oct 2023'!AU7</f>
        <v>0</v>
      </c>
      <c r="X13" s="83">
        <f>'NSW Oct 2023'!AV7</f>
        <v>0</v>
      </c>
      <c r="Y13" s="83">
        <f>'NSW Oct 2023'!AW7</f>
        <v>0</v>
      </c>
      <c r="Z13" s="243" t="str">
        <f t="shared" si="7"/>
        <v>No discount</v>
      </c>
      <c r="AA13" s="243" t="str">
        <f t="shared" si="8"/>
        <v>Exclusive</v>
      </c>
      <c r="AB13" s="243">
        <f t="shared" si="0"/>
        <v>3396.6674545454543</v>
      </c>
      <c r="AC13" s="243">
        <f t="shared" si="1"/>
        <v>3396.6674545454543</v>
      </c>
      <c r="AD13" s="132">
        <f t="shared" si="2"/>
        <v>3736.3342000000002</v>
      </c>
      <c r="AE13" s="406">
        <f t="shared" si="2"/>
        <v>3736.3342000000002</v>
      </c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/>
      <c r="AS1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</row>
    <row r="14" spans="1:146" s="261" customFormat="1" ht="23" customHeight="1">
      <c r="A14" s="422"/>
      <c r="B14" s="130" t="str">
        <f>'NSW Oct 2023'!F8</f>
        <v>Alinta Energy</v>
      </c>
      <c r="C14" s="83" t="str">
        <f>'NSW Oct 2023'!G8</f>
        <v>BusinessDeal</v>
      </c>
      <c r="D14" s="136">
        <f>365*'NSW Oct 2023'!H8/100</f>
        <v>285.56272727272727</v>
      </c>
      <c r="E14" s="264">
        <f>IF('NSW Oct 2023'!AQ8=3,0.5,IF('NSW Oct 2023'!AQ8=2,0.33,0))</f>
        <v>0.5</v>
      </c>
      <c r="F14" s="264">
        <f t="shared" si="3"/>
        <v>0.5</v>
      </c>
      <c r="G14" s="136">
        <f>IF('NSW Oct 2023'!K8="",($C$5*E14/'NSW Oct 2023'!AQ8*'NSW Oct 2023'!W8/100)*'NSW Oct 2023'!AQ8,IF($C$5*E14/'NSW Oct 2023'!AQ8&gt;='NSW Oct 2023'!L8,('NSW Oct 2023'!L8*'NSW Oct 2023'!W8/100)*'NSW Oct 2023'!AQ8,($C$5*E14/'NSW Oct 2023'!AQ8*'NSW Oct 2023'!W8/100)*'NSW Oct 2023'!AQ8))</f>
        <v>158.65199999999999</v>
      </c>
      <c r="H14" s="136">
        <f>IF(AND('NSW Oct 2023'!L8&gt;0,'NSW Oct 2023'!M8&gt;0),IF($C$5*E14/'NSW Oct 2023'!AQ8&lt;'NSW Oct 2023'!L8,0,IF(($C$5*E14/'NSW Oct 2023'!AQ8-'NSW Oct 2023'!L8)&lt;=('NSW Oct 2023'!M8+'NSW Oct 2023'!L8),((($C$5*E14/'NSW Oct 2023'!AQ8-'NSW Oct 2023'!L8)*'NSW Oct 2023'!X8/100))*'NSW Oct 2023'!AQ8,((('NSW Oct 2023'!M8)*'NSW Oct 2023'!X8/100)*'NSW Oct 2023'!AQ8))),0)</f>
        <v>121.41054545454546</v>
      </c>
      <c r="I14" s="136">
        <f>IF(AND('NSW Oct 2023'!M8&gt;0,'NSW Oct 2023'!N8&gt;0),IF($C$5*E14/'NSW Oct 2023'!AQ8&lt;('NSW Oct 2023'!L8+'NSW Oct 2023'!M8),0,IF(($C$5*E14/'NSW Oct 2023'!AQ8-'NSW Oct 2023'!L8+'NSW Oct 2023'!M8)&lt;=('NSW Oct 2023'!L8+'NSW Oct 2023'!M8+'NSW Oct 2023'!N8),((($C$5*E14/'NSW Oct 2023'!AQ8-('NSW Oct 2023'!L8+'NSW Oct 2023'!M8))*'NSW Oct 2023'!Y8/100))*'NSW Oct 2023'!AQ8,('NSW Oct 2023'!N8*'NSW Oct 2023'!Y8/100)* 'NSW Oct 2023'!AQ8)),0)</f>
        <v>286.48500000000001</v>
      </c>
      <c r="J14" s="136">
        <f>IF(AND('NSW Oct 2023'!N8&gt;0,'NSW Oct 2023'!O8&gt;0),IF($C$5*E14/'NSW Oct 2023'!AQ8&lt;('NSW Oct 2023'!L8+'NSW Oct 2023'!M8+'NSW Oct 2023'!N8),0,IF(($C$5*E14/'NSW Oct 2023'!AQ8-'NSW Oct 2023'!L8+'NSW Oct 2023'!M8+'NSW Oct 2023'!N8)&lt;=('NSW Oct 2023'!L8+'NSW Oct 2023'!M8+'NSW Oct 2023'!N8+'NSW Oct 2023'!O8),(($C$5*E14/'NSW Oct 2023'!AQ8-('NSW Oct 2023'!L8+'NSW Oct 2023'!M8+'NSW Oct 2023'!N8))*'NSW Oct 2023'!Z8/100)*'NSW Oct 2023'!AQ8,('NSW Oct 2023'!O8*'NSW Oct 2023'!Z8/100)*'NSW Oct 2023'!AQ8)),0)</f>
        <v>1082.2659090909092</v>
      </c>
      <c r="K14" s="136">
        <f>IF(AND('NSW Oct 2023'!O8&gt;0,'NSW Oct 2023'!P8&gt;0),IF($C$5*E14/'NSW Oct 2023'!AQ8&lt;('NSW Oct 2023'!L8+'NSW Oct 2023'!M8+'NSW Oct 2023'!N8+'NSW Oct 2023'!O8),0,IF(($C$5*E14/'NSW Oct 2023'!AQ8-'NSW Oct 2023'!L8+'NSW Oct 2023'!M8+'NSW Oct 2023'!N8+'NSW Oct 2023'!O8)&lt;=('NSW Oct 2023'!L8+'NSW Oct 2023'!M8+'NSW Oct 2023'!N8+'NSW Oct 2023'!O8+'NSW Oct 2023'!P8),(($C$5*E14/'NSW Oct 2023'!AQ8-('NSW Oct 2023'!L8+'NSW Oct 2023'!M8+'NSW Oct 2023'!N8+'NSW Oct 2023'!O8))*'NSW Oct 2023'!AA8/100)*'NSW Oct 2023'!AQ8,('NSW Oct 2023'!P8*'NSW Oct 2023'!AA8/100)*'NSW Oct 2023'!AQ8)),0)</f>
        <v>0</v>
      </c>
      <c r="L14" s="136">
        <f>IF(AND('NSW Oct 2023'!P8&gt;0,'NSW Oct 2023'!O8&gt;0),IF(($C$5*E14/'NSW Oct 2023'!AQ8&lt;SUM('NSW Oct 2023'!L8:P8)),(0),($C$5*E14/'NSW Oct 2023'!AQ8-SUM('NSW Oct 2023'!L8:P8))*'NSW Oct 2023'!AB8/100)* 'NSW Oct 2023'!AQ8,IF(AND('NSW Oct 2023'!O8&gt;0,'NSW Oct 2023'!P8=""),IF(($C$5*E14/'NSW Oct 2023'!AQ8&lt; SUM('NSW Oct 2023'!L8:O8)),(0),($C$5*E14/'NSW Oct 2023'!AQ8-SUM('NSW Oct 2023'!L8:O8))*'NSW Oct 2023'!AA8/100)* 'NSW Oct 2023'!AQ8,IF(AND('NSW Oct 2023'!N8&gt;0,'NSW Oct 2023'!O8=""),IF(($C$5*E14/'NSW Oct 2023'!AQ8&lt; SUM('NSW Oct 2023'!L8:N8)),(0),($C$5*E14/'NSW Oct 2023'!AQ8-SUM('NSW Oct 2023'!L8:N8))*'NSW Oct 2023'!Z8/100)* 'NSW Oct 2023'!AQ8,IF(AND('NSW Oct 2023'!M8&gt;0,'NSW Oct 2023'!N8=""),IF(($C$5*E14/'NSW Oct 2023'!AQ8&lt;'NSW Oct 2023'!M8+'NSW Oct 2023'!L8),(0),(($C$5*E14/'NSW Oct 2023'!AQ8-('NSW Oct 2023'!M8+'NSW Oct 2023'!L8))*'NSW Oct 2023'!Y8/100))*'NSW Oct 2023'!AQ8,IF(AND('NSW Oct 2023'!L8&gt;0,'NSW Oct 2023'!M8=""&gt;0),IF(($C$5*E14/'NSW Oct 2023'!AQ8&lt;'NSW Oct 2023'!L8),(0),($C$5*E14/'NSW Oct 2023'!AQ8-'NSW Oct 2023'!L8)*'NSW Oct 2023'!X8/100)*'NSW Oct 2023'!AQ8,0)))))</f>
        <v>0</v>
      </c>
      <c r="M14" s="136">
        <f>IF('NSW Oct 2023'!K8="",($C$5*F14/'NSW Oct 2023'!AR8*'NSW Oct 2023'!AC8/100)*'NSW Oct 2023'!AR8,IF($C$5*F14/'NSW Oct 2023'!AR8&gt;='NSW Oct 2023'!L8,('NSW Oct 2023'!L8*'NSW Oct 2023'!AC8/100)*'NSW Oct 2023'!AR8,($C$5*F14/'NSW Oct 2023'!AR8*'NSW Oct 2023'!AC8/100)*'NSW Oct 2023'!AR8))</f>
        <v>158.65199999999999</v>
      </c>
      <c r="N14" s="136">
        <f>IF(AND('NSW Oct 2023'!L8&gt;0,'NSW Oct 2023'!M8&gt;0),IF($C$5*F14/'NSW Oct 2023'!AR8&lt;'NSW Oct 2023'!L8,0,IF(($C$5*F14/'NSW Oct 2023'!AR8-'NSW Oct 2023'!L8)&lt;=('NSW Oct 2023'!M8+'NSW Oct 2023'!L8),((($C$5*F14/'NSW Oct 2023'!AR8-'NSW Oct 2023'!L8)*'NSW Oct 2023'!AD8/100))*'NSW Oct 2023'!AR8,((('NSW Oct 2023'!M8)*'NSW Oct 2023'!AD8/100)*'NSW Oct 2023'!AR8))),0)</f>
        <v>121.41054545454546</v>
      </c>
      <c r="O14" s="136">
        <f>IF(AND('NSW Oct 2023'!M8&gt;0,'NSW Oct 2023'!N8&gt;0),IF($C$5*F14/'NSW Oct 2023'!AR8&lt;('NSW Oct 2023'!L8+'NSW Oct 2023'!M8),0,IF(($C$5*F14/'NSW Oct 2023'!AR8-'NSW Oct 2023'!L8+'NSW Oct 2023'!M8)&lt;=('NSW Oct 2023'!L8+'NSW Oct 2023'!M8+'NSW Oct 2023'!N8),((($C$5*F14/'NSW Oct 2023'!AR8-('NSW Oct 2023'!L8+'NSW Oct 2023'!M8))*'NSW Oct 2023'!AE8/100))*'NSW Oct 2023'!AR8,('NSW Oct 2023'!N8*'NSW Oct 2023'!AE8/100)*'NSW Oct 2023'!AR8)),0)</f>
        <v>286.48500000000001</v>
      </c>
      <c r="P14" s="136">
        <f>IF(AND('NSW Oct 2023'!N8&gt;0,'NSW Oct 2023'!O8&gt;0),IF($C$5*F14/'NSW Oct 2023'!AR8&lt;('NSW Oct 2023'!L8+'NSW Oct 2023'!M8+'NSW Oct 2023'!N8),0,IF(($C$5*F14/'NSW Oct 2023'!AR8-'NSW Oct 2023'!L8+'NSW Oct 2023'!M8+'NSW Oct 2023'!N8)&lt;=('NSW Oct 2023'!L8+'NSW Oct 2023'!M8+'NSW Oct 2023'!N8+'NSW Oct 2023'!O8),(($C$5*F14/'NSW Oct 2023'!AR8-('NSW Oct 2023'!L8+'NSW Oct 2023'!M8+'NSW Oct 2023'!N8))*'NSW Oct 2023'!AF8/100)*'NSW Oct 2023'!AR8,('NSW Oct 2023'!O8*'NSW Oct 2023'!AF8/100)*'NSW Oct 2023'!AR8)),0)</f>
        <v>1082.2659090909092</v>
      </c>
      <c r="Q14" s="136">
        <f>IF(AND('NSW Oct 2023'!P8&gt;0,'NSW Oct 2023'!P8&gt;0),IF($C$5*F14/'NSW Oct 2023'!AR8&lt;('NSW Oct 2023'!L8+'NSW Oct 2023'!M8+'NSW Oct 2023'!N8+'NSW Oct 2023'!O8),0,IF(($C$5*F14/'NSW Oct 2023'!AR8-'NSW Oct 2023'!L8+'NSW Oct 2023'!M8+'NSW Oct 2023'!N8+'NSW Oct 2023'!O8)&lt;=('NSW Oct 2023'!L8+'NSW Oct 2023'!M8+'NSW Oct 2023'!N8+'NSW Oct 2023'!O8+'NSW Oct 2023'!P8),(($C$5*F14/'NSW Oct 2023'!AR8-('NSW Oct 2023'!L8+'NSW Oct 2023'!M8+'NSW Oct 2023'!N8+'NSW Oct 2023'!O8))*'NSW Oct 2023'!AG8/100)*'NSW Oct 2023'!AR8,('NSW Oct 2023'!P8*'NSW Oct 2023'!AG8/100)*'NSW Oct 2023'!AR8)),0)</f>
        <v>0</v>
      </c>
      <c r="R14" s="136">
        <f>IF(AND('NSW Oct 2023'!P8&gt;0,'NSW Oct 2023'!O8&gt;0),IF(($C$5*F14/'NSW Oct 2023'!AR8&lt;SUM('NSW Oct 2023'!L8:P8)),(0),($C$5*F14/'NSW Oct 2023'!AR8-SUM('NSW Oct 2023'!L8:P8))*'NSW Oct 2023'!AB8/100)* 'NSW Oct 2023'!AR8,IF(AND('NSW Oct 2023'!O8&gt;0,'NSW Oct 2023'!P8=""),IF(($C$5*F14/'NSW Oct 2023'!AR8&lt; SUM('NSW Oct 2023'!L8:O8)),(0),($C$5*F14/'NSW Oct 2023'!AR8-SUM('NSW Oct 2023'!L8:O8))*'NSW Oct 2023'!AG8/100)* 'NSW Oct 2023'!AR8,IF(AND('NSW Oct 2023'!N8&gt;0,'NSW Oct 2023'!O8=""),IF(($C$5*F14/'NSW Oct 2023'!AR8&lt; SUM('NSW Oct 2023'!L8:N8)),(0),($C$5*F14/'NSW Oct 2023'!AR8-SUM('NSW Oct 2023'!L8:N8))*'NSW Oct 2023'!AF8/100)* 'NSW Oct 2023'!AR8,IF(AND('NSW Oct 2023'!M8&gt;0,'NSW Oct 2023'!N8=""),IF(($C$5*F14/'NSW Oct 2023'!AR8&lt;'NSW Oct 2023'!M8+'NSW Oct 2023'!L8),(0),(($C$5*F14/'NSW Oct 2023'!AR8-('NSW Oct 2023'!M8+'NSW Oct 2023'!L8))*'NSW Oct 2023'!AE8/100))*'NSW Oct 2023'!AR8,IF(AND('NSW Oct 2023'!L8&gt;0,'NSW Oct 2023'!M8=""&gt;0),IF(($C$5*F14/'NSW Oct 2023'!AR8&lt;'NSW Oct 2023'!L8),(0),($C$5*F14/'NSW Oct 2023'!AR8-'NSW Oct 2023'!L8)*'NSW Oct 2023'!AD8/100)*'NSW Oct 2023'!AR8,0)))))</f>
        <v>0</v>
      </c>
      <c r="S14" s="234">
        <f>SUM(G14:R14)</f>
        <v>3297.6269090909091</v>
      </c>
      <c r="T14" s="243">
        <f t="shared" si="5"/>
        <v>3583.1896363636365</v>
      </c>
      <c r="U14" s="132">
        <f t="shared" si="6"/>
        <v>3941.5086000000006</v>
      </c>
      <c r="V14" s="83">
        <f>'NSW Oct 2023'!AT8</f>
        <v>0</v>
      </c>
      <c r="W14" s="83">
        <f>'NSW Oct 2023'!AU8</f>
        <v>0</v>
      </c>
      <c r="X14" s="83">
        <f>'NSW Oct 2023'!AV8</f>
        <v>0</v>
      </c>
      <c r="Y14" s="83">
        <f>'NSW Oct 2023'!AW8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3583.1896363636365</v>
      </c>
      <c r="AC14" s="243">
        <f t="shared" si="1"/>
        <v>3583.1896363636365</v>
      </c>
      <c r="AD14" s="132">
        <f t="shared" si="2"/>
        <v>3941.5086000000006</v>
      </c>
      <c r="AE14" s="406">
        <f t="shared" si="2"/>
        <v>3941.5086000000006</v>
      </c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/>
      <c r="AS14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</row>
    <row r="15" spans="1:146" s="261" customFormat="1" ht="23" customHeight="1" thickBot="1">
      <c r="A15" s="423"/>
      <c r="B15" s="150" t="str">
        <f>'NSW Oct 2023'!F9</f>
        <v>Powershop</v>
      </c>
      <c r="C15" s="154" t="str">
        <f>'NSW Oct 2023'!G9</f>
        <v>Carbon Neutral</v>
      </c>
      <c r="D15" s="155">
        <f>365*'NSW Oct 2023'!H9/100</f>
        <v>281.05</v>
      </c>
      <c r="E15" s="265">
        <f>IF('NSW Oct 2023'!AQ9=3,0.5,IF('NSW Oct 2023'!AQ9=2,0.33,0))</f>
        <v>0.5</v>
      </c>
      <c r="F15" s="265">
        <f t="shared" si="3"/>
        <v>0.5</v>
      </c>
      <c r="G15" s="155">
        <f>IF('NSW Oct 2023'!K9="",($C$5*E15/'NSW Oct 2023'!AQ9*'NSW Oct 2023'!W9/100)*'NSW Oct 2023'!AQ9,IF($C$5*E15/'NSW Oct 2023'!AQ9&gt;='NSW Oct 2023'!L9,('NSW Oct 2023'!L9*'NSW Oct 2023'!W9/100)*'NSW Oct 2023'!AQ9,($C$5*E15/'NSW Oct 2023'!AQ9*'NSW Oct 2023'!W9/100)*'NSW Oct 2023'!AQ9))</f>
        <v>1727.2727272727273</v>
      </c>
      <c r="H15" s="155">
        <f>IF(AND('NSW Oct 2023'!L9&gt;0,'NSW Oct 2023'!M9&gt;0),IF($C$5*E15/'NSW Oct 2023'!AQ9&lt;'NSW Oct 2023'!L9,0,IF(($C$5*E15/'NSW Oct 2023'!AQ9-'NSW Oct 2023'!L9)&lt;=('NSW Oct 2023'!M9+'NSW Oct 2023'!L9),((($C$5*E15/'NSW Oct 2023'!AQ9-'NSW Oct 2023'!L9)*'NSW Oct 2023'!X9/100))*'NSW Oct 2023'!AQ9,((('NSW Oct 2023'!M9)*'NSW Oct 2023'!X9/100)*'NSW Oct 2023'!AQ9))),0)</f>
        <v>0</v>
      </c>
      <c r="I15" s="155">
        <f>IF(AND('NSW Oct 2023'!M9&gt;0,'NSW Oct 2023'!N9&gt;0),IF($C$5*E15/'NSW Oct 2023'!AQ9&lt;('NSW Oct 2023'!L9+'NSW Oct 2023'!M9),0,IF(($C$5*E15/'NSW Oct 2023'!AQ9-'NSW Oct 2023'!L9+'NSW Oct 2023'!M9)&lt;=('NSW Oct 2023'!L9+'NSW Oct 2023'!M9+'NSW Oct 2023'!N9),((($C$5*E15/'NSW Oct 2023'!AQ9-('NSW Oct 2023'!L9+'NSW Oct 2023'!M9))*'NSW Oct 2023'!Y9/100))*'NSW Oct 2023'!AQ9,('NSW Oct 2023'!N9*'NSW Oct 2023'!Y9/100)* 'NSW Oct 2023'!AQ9)),0)</f>
        <v>0</v>
      </c>
      <c r="J15" s="155">
        <f>IF(AND('NSW Oct 2023'!N9&gt;0,'NSW Oct 2023'!O9&gt;0),IF($C$5*E15/'NSW Oct 2023'!AQ9&lt;('NSW Oct 2023'!L9+'NSW Oct 2023'!M9+'NSW Oct 2023'!N9),0,IF(($C$5*E15/'NSW Oct 2023'!AQ9-'NSW Oct 2023'!L9+'NSW Oct 2023'!M9+'NSW Oct 2023'!N9)&lt;=('NSW Oct 2023'!L9+'NSW Oct 2023'!M9+'NSW Oct 2023'!N9+'NSW Oct 2023'!O9),(($C$5*E15/'NSW Oct 2023'!AQ9-('NSW Oct 2023'!L9+'NSW Oct 2023'!M9+'NSW Oct 2023'!N9))*'NSW Oct 2023'!Z9/100)*'NSW Oct 2023'!AQ9,('NSW Oct 2023'!O9*'NSW Oct 2023'!Z9/100)*'NSW Oct 2023'!AQ9)),0)</f>
        <v>0</v>
      </c>
      <c r="K15" s="155">
        <f>IF(AND('NSW Oct 2023'!O9&gt;0,'NSW Oct 2023'!P9&gt;0),IF($C$5*E15/'NSW Oct 2023'!AQ9&lt;('NSW Oct 2023'!L9+'NSW Oct 2023'!M9+'NSW Oct 2023'!N9+'NSW Oct 2023'!O9),0,IF(($C$5*E15/'NSW Oct 2023'!AQ9-'NSW Oct 2023'!L9+'NSW Oct 2023'!M9+'NSW Oct 2023'!N9+'NSW Oct 2023'!O9)&lt;=('NSW Oct 2023'!L9+'NSW Oct 2023'!M9+'NSW Oct 2023'!N9+'NSW Oct 2023'!O9+'NSW Oct 2023'!P9),(($C$5*E15/'NSW Oct 2023'!AQ9-('NSW Oct 2023'!L9+'NSW Oct 2023'!M9+'NSW Oct 2023'!N9+'NSW Oct 2023'!O9))*'NSW Oct 2023'!AA9/100)*'NSW Oct 2023'!AQ9,('NSW Oct 2023'!P9*'NSW Oct 2023'!AA9/100)*'NSW Oct 2023'!AQ9)),0)</f>
        <v>0</v>
      </c>
      <c r="L15" s="155">
        <f>IF(AND('NSW Oct 2023'!P9&gt;0,'NSW Oct 2023'!O9&gt;0),IF(($C$5*E15/'NSW Oct 2023'!AQ9&lt;SUM('NSW Oct 2023'!L9:P9)),(0),($C$5*E15/'NSW Oct 2023'!AQ9-SUM('NSW Oct 2023'!L9:P9))*'NSW Oct 2023'!AB9/100)* 'NSW Oct 2023'!AQ9,IF(AND('NSW Oct 2023'!O9&gt;0,'NSW Oct 2023'!P9=""),IF(($C$5*E15/'NSW Oct 2023'!AQ9&lt; SUM('NSW Oct 2023'!L9:O9)),(0),($C$5*E15/'NSW Oct 2023'!AQ9-SUM('NSW Oct 2023'!L9:O9))*'NSW Oct 2023'!AA9/100)* 'NSW Oct 2023'!AQ9,IF(AND('NSW Oct 2023'!N9&gt;0,'NSW Oct 2023'!O9=""),IF(($C$5*E15/'NSW Oct 2023'!AQ9&lt; SUM('NSW Oct 2023'!L9:N9)),(0),($C$5*E15/'NSW Oct 2023'!AQ9-SUM('NSW Oct 2023'!L9:N9))*'NSW Oct 2023'!Z9/100)* 'NSW Oct 2023'!AQ9,IF(AND('NSW Oct 2023'!M9&gt;0,'NSW Oct 2023'!N9=""),IF(($C$5*E15/'NSW Oct 2023'!AQ9&lt;'NSW Oct 2023'!M9+'NSW Oct 2023'!L9),(0),(($C$5*E15/'NSW Oct 2023'!AQ9-('NSW Oct 2023'!M9+'NSW Oct 2023'!L9))*'NSW Oct 2023'!Y9/100))*'NSW Oct 2023'!AQ9,IF(AND('NSW Oct 2023'!L9&gt;0,'NSW Oct 2023'!M9=""&gt;0),IF(($C$5*E15/'NSW Oct 2023'!AQ9&lt;'NSW Oct 2023'!L9),(0),($C$5*E15/'NSW Oct 2023'!AQ9-'NSW Oct 2023'!L9)*'NSW Oct 2023'!X9/100)*'NSW Oct 2023'!AQ9,0)))))</f>
        <v>0</v>
      </c>
      <c r="M15" s="155">
        <f>IF('NSW Oct 2023'!K9="",($C$5*F15/'NSW Oct 2023'!AR9*'NSW Oct 2023'!AC9/100)*'NSW Oct 2023'!AR9,IF($C$5*F15/'NSW Oct 2023'!AR9&gt;='NSW Oct 2023'!L9,('NSW Oct 2023'!L9*'NSW Oct 2023'!AC9/100)*'NSW Oct 2023'!AR9,($C$5*F15/'NSW Oct 2023'!AR9*'NSW Oct 2023'!AC9/100)*'NSW Oct 2023'!AR9))</f>
        <v>1727.2727272727273</v>
      </c>
      <c r="N15" s="155">
        <f>IF(AND('NSW Oct 2023'!L9&gt;0,'NSW Oct 2023'!M9&gt;0),IF($C$5*F15/'NSW Oct 2023'!AR9&lt;'NSW Oct 2023'!L9,0,IF(($C$5*F15/'NSW Oct 2023'!AR9-'NSW Oct 2023'!L9)&lt;=('NSW Oct 2023'!M9+'NSW Oct 2023'!L9),((($C$5*F15/'NSW Oct 2023'!AR9-'NSW Oct 2023'!L9)*'NSW Oct 2023'!AD9/100))*'NSW Oct 2023'!AR9,((('NSW Oct 2023'!M9)*'NSW Oct 2023'!AD9/100)*'NSW Oct 2023'!AR9))),0)</f>
        <v>0</v>
      </c>
      <c r="O15" s="155">
        <f>IF(AND('NSW Oct 2023'!M9&gt;0,'NSW Oct 2023'!N9&gt;0),IF($C$5*F15/'NSW Oct 2023'!AR9&lt;('NSW Oct 2023'!L9+'NSW Oct 2023'!M9),0,IF(($C$5*F15/'NSW Oct 2023'!AR9-'NSW Oct 2023'!L9+'NSW Oct 2023'!M9)&lt;=('NSW Oct 2023'!L9+'NSW Oct 2023'!M9+'NSW Oct 2023'!N9),((($C$5*F15/'NSW Oct 2023'!AR9-('NSW Oct 2023'!L9+'NSW Oct 2023'!M9))*'NSW Oct 2023'!AE9/100))*'NSW Oct 2023'!AR9,('NSW Oct 2023'!N9*'NSW Oct 2023'!AE9/100)*'NSW Oct 2023'!AR9)),0)</f>
        <v>0</v>
      </c>
      <c r="P15" s="155">
        <f>IF(AND('NSW Oct 2023'!N9&gt;0,'NSW Oct 2023'!O9&gt;0),IF($C$5*F15/'NSW Oct 2023'!AR9&lt;('NSW Oct 2023'!L9+'NSW Oct 2023'!M9+'NSW Oct 2023'!N9),0,IF(($C$5*F15/'NSW Oct 2023'!AR9-'NSW Oct 2023'!L9+'NSW Oct 2023'!M9+'NSW Oct 2023'!N9)&lt;=('NSW Oct 2023'!L9+'NSW Oct 2023'!M9+'NSW Oct 2023'!N9+'NSW Oct 2023'!O9),(($C$5*F15/'NSW Oct 2023'!AR9-('NSW Oct 2023'!L9+'NSW Oct 2023'!M9+'NSW Oct 2023'!N9))*'NSW Oct 2023'!AF9/100)*'NSW Oct 2023'!AR9,('NSW Oct 2023'!O9*'NSW Oct 2023'!AF9/100)*'NSW Oct 2023'!AR9)),0)</f>
        <v>0</v>
      </c>
      <c r="Q15" s="155">
        <f>IF(AND('NSW Oct 2023'!P9&gt;0,'NSW Oct 2023'!P9&gt;0),IF($C$5*F15/'NSW Oct 2023'!AR9&lt;('NSW Oct 2023'!L9+'NSW Oct 2023'!M9+'NSW Oct 2023'!N9+'NSW Oct 2023'!O9),0,IF(($C$5*F15/'NSW Oct 2023'!AR9-'NSW Oct 2023'!L9+'NSW Oct 2023'!M9+'NSW Oct 2023'!N9+'NSW Oct 2023'!O9)&lt;=('NSW Oct 2023'!L9+'NSW Oct 2023'!M9+'NSW Oct 2023'!N9+'NSW Oct 2023'!O9+'NSW Oct 2023'!P9),(($C$5*F15/'NSW Oct 2023'!AR9-('NSW Oct 2023'!L9+'NSW Oct 2023'!M9+'NSW Oct 2023'!N9+'NSW Oct 2023'!O9))*'NSW Oct 2023'!AG9/100)*'NSW Oct 2023'!AR9,('NSW Oct 2023'!P9*'NSW Oct 2023'!AG9/100)*'NSW Oct 2023'!AR9)),0)</f>
        <v>0</v>
      </c>
      <c r="R15" s="155">
        <f>IF(AND('NSW Oct 2023'!P9&gt;0,'NSW Oct 2023'!O9&gt;0),IF(($C$5*F15/'NSW Oct 2023'!AR9&lt;SUM('NSW Oct 2023'!L9:P9)),(0),($C$5*F15/'NSW Oct 2023'!AR9-SUM('NSW Oct 2023'!L9:P9))*'NSW Oct 2023'!AB9/100)* 'NSW Oct 2023'!AR9,IF(AND('NSW Oct 2023'!O9&gt;0,'NSW Oct 2023'!P9=""),IF(($C$5*F15/'NSW Oct 2023'!AR9&lt; SUM('NSW Oct 2023'!L9:O9)),(0),($C$5*F15/'NSW Oct 2023'!AR9-SUM('NSW Oct 2023'!L9:O9))*'NSW Oct 2023'!AG9/100)* 'NSW Oct 2023'!AR9,IF(AND('NSW Oct 2023'!N9&gt;0,'NSW Oct 2023'!O9=""),IF(($C$5*F15/'NSW Oct 2023'!AR9&lt; SUM('NSW Oct 2023'!L9:N9)),(0),($C$5*F15/'NSW Oct 2023'!AR9-SUM('NSW Oct 2023'!L9:N9))*'NSW Oct 2023'!AF9/100)* 'NSW Oct 2023'!AR9,IF(AND('NSW Oct 2023'!M9&gt;0,'NSW Oct 2023'!N9=""),IF(($C$5*F15/'NSW Oct 2023'!AR9&lt;'NSW Oct 2023'!M9+'NSW Oct 2023'!L9),(0),(($C$5*F15/'NSW Oct 2023'!AR9-('NSW Oct 2023'!M9+'NSW Oct 2023'!L9))*'NSW Oct 2023'!AE9/100))*'NSW Oct 2023'!AR9,IF(AND('NSW Oct 2023'!L9&gt;0,'NSW Oct 2023'!M9=""&gt;0),IF(($C$5*F15/'NSW Oct 2023'!AR9&lt;'NSW Oct 2023'!L9),(0),($C$5*F15/'NSW Oct 2023'!AR9-'NSW Oct 2023'!L9)*'NSW Oct 2023'!AD9/100)*'NSW Oct 2023'!AR9,0)))))</f>
        <v>0</v>
      </c>
      <c r="S15" s="273">
        <f>SUM(G15:R15)</f>
        <v>3454.5454545454545</v>
      </c>
      <c r="T15" s="268">
        <f t="shared" si="5"/>
        <v>3735.5954545454547</v>
      </c>
      <c r="U15" s="151">
        <f t="shared" si="6"/>
        <v>4109.1550000000007</v>
      </c>
      <c r="V15" s="154">
        <f>'NSW Oct 2023'!AT9</f>
        <v>0</v>
      </c>
      <c r="W15" s="154">
        <f>'NSW Oct 2023'!AU9</f>
        <v>0</v>
      </c>
      <c r="X15" s="154">
        <f>'NSW Oct 2023'!AV9</f>
        <v>0</v>
      </c>
      <c r="Y15" s="154">
        <f>'NSW Oct 2023'!AW9</f>
        <v>0</v>
      </c>
      <c r="Z15" s="268" t="str">
        <f t="shared" si="7"/>
        <v>No discount</v>
      </c>
      <c r="AA15" s="268" t="str">
        <f t="shared" si="8"/>
        <v>Inclusive</v>
      </c>
      <c r="AB15" s="268">
        <f t="shared" si="0"/>
        <v>3735.5954545454547</v>
      </c>
      <c r="AC15" s="268">
        <f t="shared" si="1"/>
        <v>3735.5954545454547</v>
      </c>
      <c r="AD15" s="151">
        <f t="shared" si="2"/>
        <v>4109.1550000000007</v>
      </c>
      <c r="AE15" s="407">
        <f t="shared" si="2"/>
        <v>4109.1550000000007</v>
      </c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/>
      <c r="AS15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</row>
    <row r="16" spans="1:146" s="261" customFormat="1" ht="23" customHeight="1" thickTop="1">
      <c r="A16" s="422" t="str">
        <f>'NSW Oct 2023'!D10</f>
        <v xml:space="preserve">ActewAGL Queanbeyan </v>
      </c>
      <c r="B16" s="130" t="str">
        <f>'NSW Oct 2023'!F10</f>
        <v>ActewAGL</v>
      </c>
      <c r="C16" s="83" t="str">
        <f>'NSW Oct 2023'!G10</f>
        <v>Business plan</v>
      </c>
      <c r="D16" s="136">
        <f>365*'NSW Oct 2023'!H10/100</f>
        <v>375.94999999999993</v>
      </c>
      <c r="E16" s="264">
        <f>IF('NSW Oct 2023'!AQ10=3,0.5,IF('NSW Oct 2023'!AQ10=2,0.33,0))</f>
        <v>0.5</v>
      </c>
      <c r="F16" s="264">
        <f t="shared" si="3"/>
        <v>0.5</v>
      </c>
      <c r="G16" s="136">
        <f>IF('NSW Oct 2023'!K10="",($C$5*E16/'NSW Oct 2023'!AQ10*'NSW Oct 2023'!W10/100)*'NSW Oct 2023'!AQ10,IF($C$5*E16/'NSW Oct 2023'!AQ10&gt;='NSW Oct 2023'!L10,('NSW Oct 2023'!L10*'NSW Oct 2023'!W10/100)*'NSW Oct 2023'!AQ10,($C$5*E16/'NSW Oct 2023'!AQ10*'NSW Oct 2023'!W10/100)*'NSW Oct 2023'!AQ10))</f>
        <v>258.29999999999995</v>
      </c>
      <c r="H16" s="136">
        <f>IF(AND('NSW Oct 2023'!L10&gt;0,'NSW Oct 2023'!M10&gt;0),IF($C$5*E16/'NSW Oct 2023'!AQ10&lt;'NSW Oct 2023'!L10,0,IF(($C$5*E16/'NSW Oct 2023'!AQ10-'NSW Oct 2023'!L10)&lt;=('NSW Oct 2023'!M10+'NSW Oct 2023'!L10),((($C$5*E16/'NSW Oct 2023'!AQ10-'NSW Oct 2023'!L10)*'NSW Oct 2023'!X10/100))*'NSW Oct 2023'!AQ10,((('NSW Oct 2023'!M10)*'NSW Oct 2023'!X10/100)*'NSW Oct 2023'!AQ10))),0)</f>
        <v>1344.4672727272728</v>
      </c>
      <c r="I16" s="136">
        <f>IF(AND('NSW Oct 2023'!M10&gt;0,'NSW Oct 2023'!N10&gt;0),IF($C$5*E16/'NSW Oct 2023'!AQ10&lt;('NSW Oct 2023'!L10+'NSW Oct 2023'!M10),0,IF(($C$5*E16/'NSW Oct 2023'!AQ10-'NSW Oct 2023'!L10+'NSW Oct 2023'!M10)&lt;=('NSW Oct 2023'!L10+'NSW Oct 2023'!M10+'NSW Oct 2023'!N10),((($C$5*E16/'NSW Oct 2023'!AQ10-('NSW Oct 2023'!L10+'NSW Oct 2023'!M10))*'NSW Oct 2023'!Y10/100))*'NSW Oct 2023'!AQ10,('NSW Oct 2023'!N10*'NSW Oct 2023'!Y10/100)* 'NSW Oct 2023'!AQ10)),0)</f>
        <v>0</v>
      </c>
      <c r="J16" s="136">
        <f>IF(AND('NSW Oct 2023'!N10&gt;0,'NSW Oct 2023'!O10&gt;0),IF($C$5*E16/'NSW Oct 2023'!AQ10&lt;('NSW Oct 2023'!L10+'NSW Oct 2023'!M10+'NSW Oct 2023'!N10),0,IF(($C$5*E16/'NSW Oct 2023'!AQ10-'NSW Oct 2023'!L10+'NSW Oct 2023'!M10+'NSW Oct 2023'!N10)&lt;=('NSW Oct 2023'!L10+'NSW Oct 2023'!M10+'NSW Oct 2023'!N10+'NSW Oct 2023'!O10),(($C$5*E16/'NSW Oct 2023'!AQ10-('NSW Oct 2023'!L10+'NSW Oct 2023'!M10+'NSW Oct 2023'!N10))*'NSW Oct 2023'!Z10/100)*'NSW Oct 2023'!AQ10,('NSW Oct 2023'!O10*'NSW Oct 2023'!Z10/100)*'NSW Oct 2023'!AQ10)),0)</f>
        <v>0</v>
      </c>
      <c r="K16" s="136">
        <f>IF(AND('NSW Oct 2023'!O10&gt;0,'NSW Oct 2023'!P10&gt;0),IF($C$5*E16/'NSW Oct 2023'!AQ10&lt;('NSW Oct 2023'!L10+'NSW Oct 2023'!M10+'NSW Oct 2023'!N10+'NSW Oct 2023'!O10),0,IF(($C$5*E16/'NSW Oct 2023'!AQ10-'NSW Oct 2023'!L10+'NSW Oct 2023'!M10+'NSW Oct 2023'!N10+'NSW Oct 2023'!O10)&lt;=('NSW Oct 2023'!L10+'NSW Oct 2023'!M10+'NSW Oct 2023'!N10+'NSW Oct 2023'!O10+'NSW Oct 2023'!P10),(($C$5*E16/'NSW Oct 2023'!AQ10-('NSW Oct 2023'!L10+'NSW Oct 2023'!M10+'NSW Oct 2023'!N10+'NSW Oct 2023'!O10))*'NSW Oct 2023'!AA10/100)*'NSW Oct 2023'!AQ10,('NSW Oct 2023'!P10*'NSW Oct 2023'!AA10/100)*'NSW Oct 2023'!AQ10)),0)</f>
        <v>0</v>
      </c>
      <c r="L16" s="136">
        <f>IF(AND('NSW Oct 2023'!P10&gt;0,'NSW Oct 2023'!O10&gt;0),IF(($C$5*E16/'NSW Oct 2023'!AQ10&lt;SUM('NSW Oct 2023'!L10:P10)),(0),($C$5*E16/'NSW Oct 2023'!AQ10-SUM('NSW Oct 2023'!L10:P10))*'NSW Oct 2023'!AB10/100)* 'NSW Oct 2023'!AQ10,IF(AND('NSW Oct 2023'!O10&gt;0,'NSW Oct 2023'!P10=""),IF(($C$5*E16/'NSW Oct 2023'!AQ10&lt; SUM('NSW Oct 2023'!L10:O10)),(0),($C$5*E16/'NSW Oct 2023'!AQ10-SUM('NSW Oct 2023'!L10:O10))*'NSW Oct 2023'!AA10/100)* 'NSW Oct 2023'!AQ10,IF(AND('NSW Oct 2023'!N10&gt;0,'NSW Oct 2023'!O10=""),IF(($C$5*E16/'NSW Oct 2023'!AQ10&lt; SUM('NSW Oct 2023'!L10:N10)),(0),($C$5*E16/'NSW Oct 2023'!AQ10-SUM('NSW Oct 2023'!L10:N10))*'NSW Oct 2023'!Z10/100)* 'NSW Oct 2023'!AQ10,IF(AND('NSW Oct 2023'!M10&gt;0,'NSW Oct 2023'!N10=""),IF(($C$5*E16/'NSW Oct 2023'!AQ10&lt;'NSW Oct 2023'!M10+'NSW Oct 2023'!L10),(0),(($C$5*E16/'NSW Oct 2023'!AQ10-('NSW Oct 2023'!M10+'NSW Oct 2023'!L10))*'NSW Oct 2023'!Y10/100))*'NSW Oct 2023'!AQ10,IF(AND('NSW Oct 2023'!L10&gt;0,'NSW Oct 2023'!M10=""&gt;0),IF(($C$5*E16/'NSW Oct 2023'!AQ10&lt;'NSW Oct 2023'!L10),(0),($C$5*E16/'NSW Oct 2023'!AQ10-'NSW Oct 2023'!L10)*'NSW Oct 2023'!X10/100)*'NSW Oct 2023'!AQ10,0)))))</f>
        <v>0</v>
      </c>
      <c r="M16" s="136">
        <f>IF('NSW Oct 2023'!K10="",($C$5*F16/'NSW Oct 2023'!AR10*'NSW Oct 2023'!AC10/100)*'NSW Oct 2023'!AR10,IF($C$5*F16/'NSW Oct 2023'!AR10&gt;='NSW Oct 2023'!L10,('NSW Oct 2023'!L10*'NSW Oct 2023'!AC10/100)*'NSW Oct 2023'!AR10,($C$5*F16/'NSW Oct 2023'!AR10*'NSW Oct 2023'!AC10/100)*'NSW Oct 2023'!AR10))</f>
        <v>258.29999999999995</v>
      </c>
      <c r="N16" s="136">
        <f>IF(AND('NSW Oct 2023'!L10&gt;0,'NSW Oct 2023'!M10&gt;0),IF($C$5*F16/'NSW Oct 2023'!AR10&lt;'NSW Oct 2023'!L10,0,IF(($C$5*F16/'NSW Oct 2023'!AR10-'NSW Oct 2023'!L10)&lt;=('NSW Oct 2023'!M10+'NSW Oct 2023'!L10),((($C$5*F16/'NSW Oct 2023'!AR10-'NSW Oct 2023'!L10)*'NSW Oct 2023'!AD10/100))*'NSW Oct 2023'!AR10,((('NSW Oct 2023'!M10)*'NSW Oct 2023'!AD10/100)*'NSW Oct 2023'!AR10))),0)</f>
        <v>1344.4672727272728</v>
      </c>
      <c r="O16" s="136">
        <f>IF(AND('NSW Oct 2023'!M10&gt;0,'NSW Oct 2023'!N10&gt;0),IF($C$5*F16/'NSW Oct 2023'!AR10&lt;('NSW Oct 2023'!L10+'NSW Oct 2023'!M10),0,IF(($C$5*F16/'NSW Oct 2023'!AR10-'NSW Oct 2023'!L10+'NSW Oct 2023'!M10)&lt;=('NSW Oct 2023'!L10+'NSW Oct 2023'!M10+'NSW Oct 2023'!N10),((($C$5*F16/'NSW Oct 2023'!AR10-('NSW Oct 2023'!L10+'NSW Oct 2023'!M10))*'NSW Oct 2023'!AE10/100))*'NSW Oct 2023'!AR10,('NSW Oct 2023'!N10*'NSW Oct 2023'!AE10/100)*'NSW Oct 2023'!AR10)),0)</f>
        <v>0</v>
      </c>
      <c r="P16" s="136">
        <f>IF(AND('NSW Oct 2023'!N10&gt;0,'NSW Oct 2023'!O10&gt;0),IF($C$5*F16/'NSW Oct 2023'!AR10&lt;('NSW Oct 2023'!L10+'NSW Oct 2023'!M10+'NSW Oct 2023'!N10),0,IF(($C$5*F16/'NSW Oct 2023'!AR10-'NSW Oct 2023'!L10+'NSW Oct 2023'!M10+'NSW Oct 2023'!N10)&lt;=('NSW Oct 2023'!L10+'NSW Oct 2023'!M10+'NSW Oct 2023'!N10+'NSW Oct 2023'!O10),(($C$5*F16/'NSW Oct 2023'!AR10-('NSW Oct 2023'!L10+'NSW Oct 2023'!M10+'NSW Oct 2023'!N10))*'NSW Oct 2023'!AF10/100)*'NSW Oct 2023'!AR10,('NSW Oct 2023'!O10*'NSW Oct 2023'!AF10/100)*'NSW Oct 2023'!AR10)),0)</f>
        <v>0</v>
      </c>
      <c r="Q16" s="136">
        <f>IF(AND('NSW Oct 2023'!P10&gt;0,'NSW Oct 2023'!P10&gt;0),IF($C$5*F16/'NSW Oct 2023'!AR10&lt;('NSW Oct 2023'!L10+'NSW Oct 2023'!M10+'NSW Oct 2023'!N10+'NSW Oct 2023'!O10),0,IF(($C$5*F16/'NSW Oct 2023'!AR10-'NSW Oct 2023'!L10+'NSW Oct 2023'!M10+'NSW Oct 2023'!N10+'NSW Oct 2023'!O10)&lt;=('NSW Oct 2023'!L10+'NSW Oct 2023'!M10+'NSW Oct 2023'!N10+'NSW Oct 2023'!O10+'NSW Oct 2023'!P10),(($C$5*F16/'NSW Oct 2023'!AR10-('NSW Oct 2023'!L10+'NSW Oct 2023'!M10+'NSW Oct 2023'!N10+'NSW Oct 2023'!O10))*'NSW Oct 2023'!AG10/100)*'NSW Oct 2023'!AR10,('NSW Oct 2023'!P10*'NSW Oct 2023'!AG10/100)*'NSW Oct 2023'!AR10)),0)</f>
        <v>0</v>
      </c>
      <c r="R16" s="136">
        <f>IF(AND('NSW Oct 2023'!P10&gt;0,'NSW Oct 2023'!O10&gt;0),IF(($C$5*F16/'NSW Oct 2023'!AR10&lt;SUM('NSW Oct 2023'!L10:P10)),(0),($C$5*F16/'NSW Oct 2023'!AR10-SUM('NSW Oct 2023'!L10:P10))*'NSW Oct 2023'!AB10/100)* 'NSW Oct 2023'!AR10,IF(AND('NSW Oct 2023'!O10&gt;0,'NSW Oct 2023'!P10=""),IF(($C$5*F16/'NSW Oct 2023'!AR10&lt; SUM('NSW Oct 2023'!L10:O10)),(0),($C$5*F16/'NSW Oct 2023'!AR10-SUM('NSW Oct 2023'!L10:O10))*'NSW Oct 2023'!AG10/100)* 'NSW Oct 2023'!AR10,IF(AND('NSW Oct 2023'!N10&gt;0,'NSW Oct 2023'!O10=""),IF(($C$5*F16/'NSW Oct 2023'!AR10&lt; SUM('NSW Oct 2023'!L10:N10)),(0),($C$5*F16/'NSW Oct 2023'!AR10-SUM('NSW Oct 2023'!L10:N10))*'NSW Oct 2023'!AF10/100)* 'NSW Oct 2023'!AR10,IF(AND('NSW Oct 2023'!M10&gt;0,'NSW Oct 2023'!N10=""),IF(($C$5*F16/'NSW Oct 2023'!AR10&lt;'NSW Oct 2023'!M10+'NSW Oct 2023'!L10),(0),(($C$5*F16/'NSW Oct 2023'!AR10-('NSW Oct 2023'!M10+'NSW Oct 2023'!L10))*'NSW Oct 2023'!AE10/100))*'NSW Oct 2023'!AR10,IF(AND('NSW Oct 2023'!L10&gt;0,'NSW Oct 2023'!M10=""&gt;0),IF(($C$5*F16/'NSW Oct 2023'!AR10&lt;'NSW Oct 2023'!L10),(0),($C$5*F16/'NSW Oct 2023'!AR10-'NSW Oct 2023'!L10)*'NSW Oct 2023'!AD10/100)*'NSW Oct 2023'!AR10,0)))))</f>
        <v>0</v>
      </c>
      <c r="S16" s="234">
        <f t="shared" si="4"/>
        <v>3205.5345454545454</v>
      </c>
      <c r="T16" s="243">
        <f t="shared" si="5"/>
        <v>3581.4845454545452</v>
      </c>
      <c r="U16" s="132">
        <f t="shared" si="6"/>
        <v>3939.6330000000003</v>
      </c>
      <c r="V16" s="83">
        <f>'NSW Oct 2023'!AT10</f>
        <v>0</v>
      </c>
      <c r="W16" s="83">
        <f>'NSW Oct 2023'!AU10</f>
        <v>10</v>
      </c>
      <c r="X16" s="83">
        <f>'NSW Oct 2023'!AV10</f>
        <v>0</v>
      </c>
      <c r="Y16" s="83">
        <f>'NSW Oct 2023'!AW10</f>
        <v>0</v>
      </c>
      <c r="Z16" s="243" t="str">
        <f t="shared" si="7"/>
        <v>Guaranteed off usage</v>
      </c>
      <c r="AA16" s="243" t="str">
        <f t="shared" si="8"/>
        <v>Exclusive</v>
      </c>
      <c r="AB16" s="243">
        <f t="shared" si="0"/>
        <v>3260.9310909090909</v>
      </c>
      <c r="AC16" s="243">
        <f t="shared" si="1"/>
        <v>3260.9310909090909</v>
      </c>
      <c r="AD16" s="132">
        <f t="shared" si="2"/>
        <v>3587.0242000000003</v>
      </c>
      <c r="AE16" s="406">
        <f t="shared" si="2"/>
        <v>3587.0242000000003</v>
      </c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/>
      <c r="AS16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</row>
    <row r="17" spans="1:146" s="261" customFormat="1" ht="23" customHeight="1">
      <c r="A17" s="422"/>
      <c r="B17" s="130" t="str">
        <f>'NSW Oct 2023'!F11</f>
        <v>EnergyAustralia</v>
      </c>
      <c r="C17" s="83" t="str">
        <f>'NSW Oct 2023'!G11</f>
        <v>Business Balance Plan</v>
      </c>
      <c r="D17" s="136">
        <f>365*'NSW Oct 2023'!H11/100</f>
        <v>319.73999999999995</v>
      </c>
      <c r="E17" s="264">
        <f>IF('NSW Oct 2023'!AQ11=3,0.5,IF('NSW Oct 2023'!AQ11=2,0.33,0))</f>
        <v>0.5</v>
      </c>
      <c r="F17" s="264">
        <f t="shared" si="3"/>
        <v>0.5</v>
      </c>
      <c r="G17" s="136">
        <f>IF('NSW Oct 2023'!K11="",($C$5*E17/'NSW Oct 2023'!AQ11*'NSW Oct 2023'!W11/100)*'NSW Oct 2023'!AQ11,IF($C$5*E17/'NSW Oct 2023'!AQ11&gt;='NSW Oct 2023'!L11,('NSW Oct 2023'!L11*'NSW Oct 2023'!W11/100)*'NSW Oct 2023'!AQ11,($C$5*E17/'NSW Oct 2023'!AQ11*'NSW Oct 2023'!W11/100)*'NSW Oct 2023'!AQ11))</f>
        <v>295.20000000000005</v>
      </c>
      <c r="H17" s="136">
        <f>IF(AND('NSW Oct 2023'!L11&gt;0,'NSW Oct 2023'!M11&gt;0),IF($C$5*E17/'NSW Oct 2023'!AQ11&lt;'NSW Oct 2023'!L11,0,IF(($C$5*E17/'NSW Oct 2023'!AQ11-'NSW Oct 2023'!L11)&lt;=('NSW Oct 2023'!M11+'NSW Oct 2023'!L11),((($C$5*E17/'NSW Oct 2023'!AQ11-'NSW Oct 2023'!L11)*'NSW Oct 2023'!X11/100))*'NSW Oct 2023'!AQ11,((('NSW Oct 2023'!M11)*'NSW Oct 2023'!X11/100)*'NSW Oct 2023'!AQ11))),0)</f>
        <v>1592.4381818181819</v>
      </c>
      <c r="I17" s="136">
        <f>IF(AND('NSW Oct 2023'!M11&gt;0,'NSW Oct 2023'!N11&gt;0),IF($C$5*E17/'NSW Oct 2023'!AQ11&lt;('NSW Oct 2023'!L11+'NSW Oct 2023'!M11),0,IF(($C$5*E17/'NSW Oct 2023'!AQ11-'NSW Oct 2023'!L11+'NSW Oct 2023'!M11)&lt;=('NSW Oct 2023'!L11+'NSW Oct 2023'!M11+'NSW Oct 2023'!N11),((($C$5*E17/'NSW Oct 2023'!AQ11-('NSW Oct 2023'!L11+'NSW Oct 2023'!M11))*'NSW Oct 2023'!Y11/100))*'NSW Oct 2023'!AQ11,('NSW Oct 2023'!N11*'NSW Oct 2023'!Y11/100)* 'NSW Oct 2023'!AQ11)),0)</f>
        <v>0</v>
      </c>
      <c r="J17" s="136">
        <f>IF(AND('NSW Oct 2023'!N11&gt;0,'NSW Oct 2023'!O11&gt;0),IF($C$5*E17/'NSW Oct 2023'!AQ11&lt;('NSW Oct 2023'!L11+'NSW Oct 2023'!M11+'NSW Oct 2023'!N11),0,IF(($C$5*E17/'NSW Oct 2023'!AQ11-'NSW Oct 2023'!L11+'NSW Oct 2023'!M11+'NSW Oct 2023'!N11)&lt;=('NSW Oct 2023'!L11+'NSW Oct 2023'!M11+'NSW Oct 2023'!N11+'NSW Oct 2023'!O11),(($C$5*E17/'NSW Oct 2023'!AQ11-('NSW Oct 2023'!L11+'NSW Oct 2023'!M11+'NSW Oct 2023'!N11))*'NSW Oct 2023'!Z11/100)*'NSW Oct 2023'!AQ11,('NSW Oct 2023'!O11*'NSW Oct 2023'!Z11/100)*'NSW Oct 2023'!AQ11)),0)</f>
        <v>0</v>
      </c>
      <c r="K17" s="136">
        <f>IF(AND('NSW Oct 2023'!O11&gt;0,'NSW Oct 2023'!P11&gt;0),IF($C$5*E17/'NSW Oct 2023'!AQ11&lt;('NSW Oct 2023'!L11+'NSW Oct 2023'!M11+'NSW Oct 2023'!N11+'NSW Oct 2023'!O11),0,IF(($C$5*E17/'NSW Oct 2023'!AQ11-'NSW Oct 2023'!L11+'NSW Oct 2023'!M11+'NSW Oct 2023'!N11+'NSW Oct 2023'!O11)&lt;=('NSW Oct 2023'!L11+'NSW Oct 2023'!M11+'NSW Oct 2023'!N11+'NSW Oct 2023'!O11+'NSW Oct 2023'!P11),(($C$5*E17/'NSW Oct 2023'!AQ11-('NSW Oct 2023'!L11+'NSW Oct 2023'!M11+'NSW Oct 2023'!N11+'NSW Oct 2023'!O11))*'NSW Oct 2023'!AA11/100)*'NSW Oct 2023'!AQ11,('NSW Oct 2023'!P11*'NSW Oct 2023'!AA11/100)*'NSW Oct 2023'!AQ11)),0)</f>
        <v>0</v>
      </c>
      <c r="L17" s="136">
        <f>IF(AND('NSW Oct 2023'!P11&gt;0,'NSW Oct 2023'!O11&gt;0),IF(($C$5*E17/'NSW Oct 2023'!AQ11&lt;SUM('NSW Oct 2023'!L11:P11)),(0),($C$5*E17/'NSW Oct 2023'!AQ11-SUM('NSW Oct 2023'!L11:P11))*'NSW Oct 2023'!AB11/100)* 'NSW Oct 2023'!AQ11,IF(AND('NSW Oct 2023'!O11&gt;0,'NSW Oct 2023'!P11=""),IF(($C$5*E17/'NSW Oct 2023'!AQ11&lt; SUM('NSW Oct 2023'!L11:O11)),(0),($C$5*E17/'NSW Oct 2023'!AQ11-SUM('NSW Oct 2023'!L11:O11))*'NSW Oct 2023'!AA11/100)* 'NSW Oct 2023'!AQ11,IF(AND('NSW Oct 2023'!N11&gt;0,'NSW Oct 2023'!O11=""),IF(($C$5*E17/'NSW Oct 2023'!AQ11&lt; SUM('NSW Oct 2023'!L11:N11)),(0),($C$5*E17/'NSW Oct 2023'!AQ11-SUM('NSW Oct 2023'!L11:N11))*'NSW Oct 2023'!Z11/100)* 'NSW Oct 2023'!AQ11,IF(AND('NSW Oct 2023'!M11&gt;0,'NSW Oct 2023'!N11=""),IF(($C$5*E17/'NSW Oct 2023'!AQ11&lt;'NSW Oct 2023'!M11+'NSW Oct 2023'!L11),(0),(($C$5*E17/'NSW Oct 2023'!AQ11-('NSW Oct 2023'!M11+'NSW Oct 2023'!L11))*'NSW Oct 2023'!Y11/100))*'NSW Oct 2023'!AQ11,IF(AND('NSW Oct 2023'!L11&gt;0,'NSW Oct 2023'!M11=""&gt;0),IF(($C$5*E17/'NSW Oct 2023'!AQ11&lt;'NSW Oct 2023'!L11),(0),($C$5*E17/'NSW Oct 2023'!AQ11-'NSW Oct 2023'!L11)*'NSW Oct 2023'!X11/100)*'NSW Oct 2023'!AQ11,0)))))</f>
        <v>0</v>
      </c>
      <c r="M17" s="136">
        <f>IF('NSW Oct 2023'!K11="",($C$5*F17/'NSW Oct 2023'!AR11*'NSW Oct 2023'!AC11/100)*'NSW Oct 2023'!AR11,IF($C$5*F17/'NSW Oct 2023'!AR11&gt;='NSW Oct 2023'!L11,('NSW Oct 2023'!L11*'NSW Oct 2023'!AC11/100)*'NSW Oct 2023'!AR11,($C$5*F17/'NSW Oct 2023'!AR11*'NSW Oct 2023'!AC11/100)*'NSW Oct 2023'!AR11))</f>
        <v>295.20000000000005</v>
      </c>
      <c r="N17" s="136">
        <f>IF(AND('NSW Oct 2023'!L11&gt;0,'NSW Oct 2023'!M11&gt;0),IF($C$5*F17/'NSW Oct 2023'!AR11&lt;'NSW Oct 2023'!L11,0,IF(($C$5*F17/'NSW Oct 2023'!AR11-'NSW Oct 2023'!L11)&lt;=('NSW Oct 2023'!M11+'NSW Oct 2023'!L11),((($C$5*F17/'NSW Oct 2023'!AR11-'NSW Oct 2023'!L11)*'NSW Oct 2023'!AD11/100))*'NSW Oct 2023'!AR11,((('NSW Oct 2023'!M11)*'NSW Oct 2023'!AD11/100)*'NSW Oct 2023'!AR11))),0)</f>
        <v>1592.4381818181819</v>
      </c>
      <c r="O17" s="136">
        <f>IF(AND('NSW Oct 2023'!M11&gt;0,'NSW Oct 2023'!N11&gt;0),IF($C$5*F17/'NSW Oct 2023'!AR11&lt;('NSW Oct 2023'!L11+'NSW Oct 2023'!M11),0,IF(($C$5*F17/'NSW Oct 2023'!AR11-'NSW Oct 2023'!L11+'NSW Oct 2023'!M11)&lt;=('NSW Oct 2023'!L11+'NSW Oct 2023'!M11+'NSW Oct 2023'!N11),((($C$5*F17/'NSW Oct 2023'!AR11-('NSW Oct 2023'!L11+'NSW Oct 2023'!M11))*'NSW Oct 2023'!AE11/100))*'NSW Oct 2023'!AR11,('NSW Oct 2023'!N11*'NSW Oct 2023'!AE11/100)*'NSW Oct 2023'!AR11)),0)</f>
        <v>0</v>
      </c>
      <c r="P17" s="136">
        <f>IF(AND('NSW Oct 2023'!N11&gt;0,'NSW Oct 2023'!O11&gt;0),IF($C$5*F17/'NSW Oct 2023'!AR11&lt;('NSW Oct 2023'!L11+'NSW Oct 2023'!M11+'NSW Oct 2023'!N11),0,IF(($C$5*F17/'NSW Oct 2023'!AR11-'NSW Oct 2023'!L11+'NSW Oct 2023'!M11+'NSW Oct 2023'!N11)&lt;=('NSW Oct 2023'!L11+'NSW Oct 2023'!M11+'NSW Oct 2023'!N11+'NSW Oct 2023'!O11),(($C$5*F17/'NSW Oct 2023'!AR11-('NSW Oct 2023'!L11+'NSW Oct 2023'!M11+'NSW Oct 2023'!N11))*'NSW Oct 2023'!AF11/100)*'NSW Oct 2023'!AR11,('NSW Oct 2023'!O11*'NSW Oct 2023'!AF11/100)*'NSW Oct 2023'!AR11)),0)</f>
        <v>0</v>
      </c>
      <c r="Q17" s="136">
        <f>IF(AND('NSW Oct 2023'!P11&gt;0,'NSW Oct 2023'!P11&gt;0),IF($C$5*F17/'NSW Oct 2023'!AR11&lt;('NSW Oct 2023'!L11+'NSW Oct 2023'!M11+'NSW Oct 2023'!N11+'NSW Oct 2023'!O11),0,IF(($C$5*F17/'NSW Oct 2023'!AR11-'NSW Oct 2023'!L11+'NSW Oct 2023'!M11+'NSW Oct 2023'!N11+'NSW Oct 2023'!O11)&lt;=('NSW Oct 2023'!L11+'NSW Oct 2023'!M11+'NSW Oct 2023'!N11+'NSW Oct 2023'!O11+'NSW Oct 2023'!P11),(($C$5*F17/'NSW Oct 2023'!AR11-('NSW Oct 2023'!L11+'NSW Oct 2023'!M11+'NSW Oct 2023'!N11+'NSW Oct 2023'!O11))*'NSW Oct 2023'!AG11/100)*'NSW Oct 2023'!AR11,('NSW Oct 2023'!P11*'NSW Oct 2023'!AG11/100)*'NSW Oct 2023'!AR11)),0)</f>
        <v>0</v>
      </c>
      <c r="R17" s="136">
        <f>IF(AND('NSW Oct 2023'!P11&gt;0,'NSW Oct 2023'!O11&gt;0),IF(($C$5*F17/'NSW Oct 2023'!AR11&lt;SUM('NSW Oct 2023'!L11:P11)),(0),($C$5*F17/'NSW Oct 2023'!AR11-SUM('NSW Oct 2023'!L11:P11))*'NSW Oct 2023'!AB11/100)* 'NSW Oct 2023'!AR11,IF(AND('NSW Oct 2023'!O11&gt;0,'NSW Oct 2023'!P11=""),IF(($C$5*F17/'NSW Oct 2023'!AR11&lt; SUM('NSW Oct 2023'!L11:O11)),(0),($C$5*F17/'NSW Oct 2023'!AR11-SUM('NSW Oct 2023'!L11:O11))*'NSW Oct 2023'!AG11/100)* 'NSW Oct 2023'!AR11,IF(AND('NSW Oct 2023'!N11&gt;0,'NSW Oct 2023'!O11=""),IF(($C$5*F17/'NSW Oct 2023'!AR11&lt; SUM('NSW Oct 2023'!L11:N11)),(0),($C$5*F17/'NSW Oct 2023'!AR11-SUM('NSW Oct 2023'!L11:N11))*'NSW Oct 2023'!AF11/100)* 'NSW Oct 2023'!AR11,IF(AND('NSW Oct 2023'!M11&gt;0,'NSW Oct 2023'!N11=""),IF(($C$5*F17/'NSW Oct 2023'!AR11&lt;'NSW Oct 2023'!M11+'NSW Oct 2023'!L11),(0),(($C$5*F17/'NSW Oct 2023'!AR11-('NSW Oct 2023'!M11+'NSW Oct 2023'!L11))*'NSW Oct 2023'!AE11/100))*'NSW Oct 2023'!AR11,IF(AND('NSW Oct 2023'!L11&gt;0,'NSW Oct 2023'!M11=""&gt;0),IF(($C$5*F17/'NSW Oct 2023'!AR11&lt;'NSW Oct 2023'!L11),(0),($C$5*F17/'NSW Oct 2023'!AR11-'NSW Oct 2023'!L11)*'NSW Oct 2023'!AD11/100)*'NSW Oct 2023'!AR11,0)))))</f>
        <v>0</v>
      </c>
      <c r="S17" s="234">
        <f t="shared" si="4"/>
        <v>3775.2763636363638</v>
      </c>
      <c r="T17" s="243">
        <f t="shared" si="5"/>
        <v>4095.0163636363636</v>
      </c>
      <c r="U17" s="132">
        <f t="shared" si="6"/>
        <v>4504.518</v>
      </c>
      <c r="V17" s="83">
        <f>'NSW Oct 2023'!AT11</f>
        <v>5</v>
      </c>
      <c r="W17" s="83">
        <f>'NSW Oct 2023'!AU11</f>
        <v>0</v>
      </c>
      <c r="X17" s="83">
        <f>'NSW Oct 2023'!AV11</f>
        <v>0</v>
      </c>
      <c r="Y17" s="83">
        <f>'NSW Oct 2023'!AW11</f>
        <v>0</v>
      </c>
      <c r="Z17" s="243" t="str">
        <f t="shared" si="7"/>
        <v>Guaranteed off bill</v>
      </c>
      <c r="AA17" s="243" t="str">
        <f t="shared" si="8"/>
        <v>Exclusive</v>
      </c>
      <c r="AB17" s="243">
        <f t="shared" si="0"/>
        <v>3890.2655454545456</v>
      </c>
      <c r="AC17" s="243">
        <f t="shared" si="1"/>
        <v>3890.2655454545456</v>
      </c>
      <c r="AD17" s="132">
        <f t="shared" si="2"/>
        <v>4279.2921000000006</v>
      </c>
      <c r="AE17" s="406">
        <f t="shared" si="2"/>
        <v>4279.2921000000006</v>
      </c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/>
      <c r="AS17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</row>
    <row r="18" spans="1:146" s="261" customFormat="1" ht="23" customHeight="1">
      <c r="A18" s="422"/>
      <c r="B18" s="130" t="str">
        <f>'NSW Oct 2023'!F12</f>
        <v>Red Energy</v>
      </c>
      <c r="C18" s="83" t="str">
        <f>'NSW Oct 2023'!G12</f>
        <v xml:space="preserve">Business Saver </v>
      </c>
      <c r="D18" s="136">
        <f>365*'NSW Oct 2023'!H12/100</f>
        <v>266.3836363636363</v>
      </c>
      <c r="E18" s="264">
        <f>IF('NSW Oct 2023'!AQ12=3,0.5,IF('NSW Oct 2023'!AQ12=2,0.33,0))</f>
        <v>0.5</v>
      </c>
      <c r="F18" s="264">
        <f t="shared" si="3"/>
        <v>0.5</v>
      </c>
      <c r="G18" s="136">
        <f>IF('NSW Oct 2023'!K12="",($C$5*E18/'NSW Oct 2023'!AQ12*'NSW Oct 2023'!W12/100)*'NSW Oct 2023'!AQ12,IF($C$5*E18/'NSW Oct 2023'!AQ12&gt;='NSW Oct 2023'!L12,('NSW Oct 2023'!L12*'NSW Oct 2023'!W12/100)*'NSW Oct 2023'!AQ12,($C$5*E18/'NSW Oct 2023'!AQ12*'NSW Oct 2023'!W12/100)*'NSW Oct 2023'!AQ12))</f>
        <v>244.2109090909091</v>
      </c>
      <c r="H18" s="136">
        <f>IF(AND('NSW Oct 2023'!L12&gt;0,'NSW Oct 2023'!M12&gt;0),IF($C$5*E18/'NSW Oct 2023'!AQ12&lt;'NSW Oct 2023'!L12,0,IF(($C$5*E18/'NSW Oct 2023'!AQ12-'NSW Oct 2023'!L12)&lt;=('NSW Oct 2023'!M12+'NSW Oct 2023'!L12),((($C$5*E18/'NSW Oct 2023'!AQ12-'NSW Oct 2023'!L12)*'NSW Oct 2023'!X12/100))*'NSW Oct 2023'!AQ12,((('NSW Oct 2023'!M12)*'NSW Oct 2023'!X12/100)*'NSW Oct 2023'!AQ12))),0)</f>
        <v>1185.6109090909092</v>
      </c>
      <c r="I18" s="136">
        <f>IF(AND('NSW Oct 2023'!M12&gt;0,'NSW Oct 2023'!N12&gt;0),IF($C$5*E18/'NSW Oct 2023'!AQ12&lt;('NSW Oct 2023'!L12+'NSW Oct 2023'!M12),0,IF(($C$5*E18/'NSW Oct 2023'!AQ12-'NSW Oct 2023'!L12+'NSW Oct 2023'!M12)&lt;=('NSW Oct 2023'!L12+'NSW Oct 2023'!M12+'NSW Oct 2023'!N12),((($C$5*E18/'NSW Oct 2023'!AQ12-('NSW Oct 2023'!L12+'NSW Oct 2023'!M12))*'NSW Oct 2023'!Y12/100))*'NSW Oct 2023'!AQ12,('NSW Oct 2023'!N12*'NSW Oct 2023'!Y12/100)* 'NSW Oct 2023'!AQ12)),0)</f>
        <v>0</v>
      </c>
      <c r="J18" s="136">
        <f>IF(AND('NSW Oct 2023'!N12&gt;0,'NSW Oct 2023'!O12&gt;0),IF($C$5*E18/'NSW Oct 2023'!AQ12&lt;('NSW Oct 2023'!L12+'NSW Oct 2023'!M12+'NSW Oct 2023'!N12),0,IF(($C$5*E18/'NSW Oct 2023'!AQ12-'NSW Oct 2023'!L12+'NSW Oct 2023'!M12+'NSW Oct 2023'!N12)&lt;=('NSW Oct 2023'!L12+'NSW Oct 2023'!M12+'NSW Oct 2023'!N12+'NSW Oct 2023'!O12),(($C$5*E18/'NSW Oct 2023'!AQ12-('NSW Oct 2023'!L12+'NSW Oct 2023'!M12+'NSW Oct 2023'!N12))*'NSW Oct 2023'!Z12/100)*'NSW Oct 2023'!AQ12,('NSW Oct 2023'!O12*'NSW Oct 2023'!Z12/100)*'NSW Oct 2023'!AQ12)),0)</f>
        <v>0</v>
      </c>
      <c r="K18" s="136">
        <f>IF(AND('NSW Oct 2023'!O12&gt;0,'NSW Oct 2023'!P12&gt;0),IF($C$5*E18/'NSW Oct 2023'!AQ12&lt;('NSW Oct 2023'!L12+'NSW Oct 2023'!M12+'NSW Oct 2023'!N12+'NSW Oct 2023'!O12),0,IF(($C$5*E18/'NSW Oct 2023'!AQ12-'NSW Oct 2023'!L12+'NSW Oct 2023'!M12+'NSW Oct 2023'!N12+'NSW Oct 2023'!O12)&lt;=('NSW Oct 2023'!L12+'NSW Oct 2023'!M12+'NSW Oct 2023'!N12+'NSW Oct 2023'!O12+'NSW Oct 2023'!P12),(($C$5*E18/'NSW Oct 2023'!AQ12-('NSW Oct 2023'!L12+'NSW Oct 2023'!M12+'NSW Oct 2023'!N12+'NSW Oct 2023'!O12))*'NSW Oct 2023'!AA12/100)*'NSW Oct 2023'!AQ12,('NSW Oct 2023'!P12*'NSW Oct 2023'!AA12/100)*'NSW Oct 2023'!AQ12)),0)</f>
        <v>0</v>
      </c>
      <c r="L18" s="136">
        <f>IF(AND('NSW Oct 2023'!P12&gt;0,'NSW Oct 2023'!O12&gt;0),IF(($C$5*E18/'NSW Oct 2023'!AQ12&lt;SUM('NSW Oct 2023'!L12:P12)),(0),($C$5*E18/'NSW Oct 2023'!AQ12-SUM('NSW Oct 2023'!L12:P12))*'NSW Oct 2023'!AB12/100)* 'NSW Oct 2023'!AQ12,IF(AND('NSW Oct 2023'!O12&gt;0,'NSW Oct 2023'!P12=""),IF(($C$5*E18/'NSW Oct 2023'!AQ12&lt; SUM('NSW Oct 2023'!L12:O12)),(0),($C$5*E18/'NSW Oct 2023'!AQ12-SUM('NSW Oct 2023'!L12:O12))*'NSW Oct 2023'!AA12/100)* 'NSW Oct 2023'!AQ12,IF(AND('NSW Oct 2023'!N12&gt;0,'NSW Oct 2023'!O12=""),IF(($C$5*E18/'NSW Oct 2023'!AQ12&lt; SUM('NSW Oct 2023'!L12:N12)),(0),($C$5*E18/'NSW Oct 2023'!AQ12-SUM('NSW Oct 2023'!L12:N12))*'NSW Oct 2023'!Z12/100)* 'NSW Oct 2023'!AQ12,IF(AND('NSW Oct 2023'!M12&gt;0,'NSW Oct 2023'!N12=""),IF(($C$5*E18/'NSW Oct 2023'!AQ12&lt;'NSW Oct 2023'!M12+'NSW Oct 2023'!L12),(0),(($C$5*E18/'NSW Oct 2023'!AQ12-('NSW Oct 2023'!M12+'NSW Oct 2023'!L12))*'NSW Oct 2023'!Y12/100))*'NSW Oct 2023'!AQ12,IF(AND('NSW Oct 2023'!L12&gt;0,'NSW Oct 2023'!M12=""&gt;0),IF(($C$5*E18/'NSW Oct 2023'!AQ12&lt;'NSW Oct 2023'!L12),(0),($C$5*E18/'NSW Oct 2023'!AQ12-'NSW Oct 2023'!L12)*'NSW Oct 2023'!X12/100)*'NSW Oct 2023'!AQ12,0)))))</f>
        <v>0</v>
      </c>
      <c r="M18" s="136">
        <f>IF('NSW Oct 2023'!K12="",($C$5*F18/'NSW Oct 2023'!AR12*'NSW Oct 2023'!AC12/100)*'NSW Oct 2023'!AR12,IF($C$5*F18/'NSW Oct 2023'!AR12&gt;='NSW Oct 2023'!L12,('NSW Oct 2023'!L12*'NSW Oct 2023'!AC12/100)*'NSW Oct 2023'!AR12,($C$5*F18/'NSW Oct 2023'!AR12*'NSW Oct 2023'!AC12/100)*'NSW Oct 2023'!AR12))</f>
        <v>244.2109090909091</v>
      </c>
      <c r="N18" s="136">
        <f>IF(AND('NSW Oct 2023'!L12&gt;0,'NSW Oct 2023'!M12&gt;0),IF($C$5*F18/'NSW Oct 2023'!AR12&lt;'NSW Oct 2023'!L12,0,IF(($C$5*F18/'NSW Oct 2023'!AR12-'NSW Oct 2023'!L12)&lt;=('NSW Oct 2023'!M12+'NSW Oct 2023'!L12),((($C$5*F18/'NSW Oct 2023'!AR12-'NSW Oct 2023'!L12)*'NSW Oct 2023'!AD12/100))*'NSW Oct 2023'!AR12,((('NSW Oct 2023'!M12)*'NSW Oct 2023'!AD12/100)*'NSW Oct 2023'!AR12))),0)</f>
        <v>1185.6109090909092</v>
      </c>
      <c r="O18" s="136">
        <f>IF(AND('NSW Oct 2023'!M12&gt;0,'NSW Oct 2023'!N12&gt;0),IF($C$5*F18/'NSW Oct 2023'!AR12&lt;('NSW Oct 2023'!L12+'NSW Oct 2023'!M12),0,IF(($C$5*F18/'NSW Oct 2023'!AR12-'NSW Oct 2023'!L12+'NSW Oct 2023'!M12)&lt;=('NSW Oct 2023'!L12+'NSW Oct 2023'!M12+'NSW Oct 2023'!N12),((($C$5*F18/'NSW Oct 2023'!AR12-('NSW Oct 2023'!L12+'NSW Oct 2023'!M12))*'NSW Oct 2023'!AE12/100))*'NSW Oct 2023'!AR12,('NSW Oct 2023'!N12*'NSW Oct 2023'!AE12/100)*'NSW Oct 2023'!AR12)),0)</f>
        <v>0</v>
      </c>
      <c r="P18" s="136">
        <f>IF(AND('NSW Oct 2023'!N12&gt;0,'NSW Oct 2023'!O12&gt;0),IF($C$5*F18/'NSW Oct 2023'!AR12&lt;('NSW Oct 2023'!L12+'NSW Oct 2023'!M12+'NSW Oct 2023'!N12),0,IF(($C$5*F18/'NSW Oct 2023'!AR12-'NSW Oct 2023'!L12+'NSW Oct 2023'!M12+'NSW Oct 2023'!N12)&lt;=('NSW Oct 2023'!L12+'NSW Oct 2023'!M12+'NSW Oct 2023'!N12+'NSW Oct 2023'!O12),(($C$5*F18/'NSW Oct 2023'!AR12-('NSW Oct 2023'!L12+'NSW Oct 2023'!M12+'NSW Oct 2023'!N12))*'NSW Oct 2023'!AF12/100)*'NSW Oct 2023'!AR12,('NSW Oct 2023'!O12*'NSW Oct 2023'!AF12/100)*'NSW Oct 2023'!AR12)),0)</f>
        <v>0</v>
      </c>
      <c r="Q18" s="136">
        <f>IF(AND('NSW Oct 2023'!P12&gt;0,'NSW Oct 2023'!P12&gt;0),IF($C$5*F18/'NSW Oct 2023'!AR12&lt;('NSW Oct 2023'!L12+'NSW Oct 2023'!M12+'NSW Oct 2023'!N12+'NSW Oct 2023'!O12),0,IF(($C$5*F18/'NSW Oct 2023'!AR12-'NSW Oct 2023'!L12+'NSW Oct 2023'!M12+'NSW Oct 2023'!N12+'NSW Oct 2023'!O12)&lt;=('NSW Oct 2023'!L12+'NSW Oct 2023'!M12+'NSW Oct 2023'!N12+'NSW Oct 2023'!O12+'NSW Oct 2023'!P12),(($C$5*F18/'NSW Oct 2023'!AR12-('NSW Oct 2023'!L12+'NSW Oct 2023'!M12+'NSW Oct 2023'!N12+'NSW Oct 2023'!O12))*'NSW Oct 2023'!AG12/100)*'NSW Oct 2023'!AR12,('NSW Oct 2023'!P12*'NSW Oct 2023'!AG12/100)*'NSW Oct 2023'!AR12)),0)</f>
        <v>0</v>
      </c>
      <c r="R18" s="136">
        <f>IF(AND('NSW Oct 2023'!P12&gt;0,'NSW Oct 2023'!O12&gt;0),IF(($C$5*F18/'NSW Oct 2023'!AR12&lt;SUM('NSW Oct 2023'!L12:P12)),(0),($C$5*F18/'NSW Oct 2023'!AR12-SUM('NSW Oct 2023'!L12:P12))*'NSW Oct 2023'!AB12/100)* 'NSW Oct 2023'!AR12,IF(AND('NSW Oct 2023'!O12&gt;0,'NSW Oct 2023'!P12=""),IF(($C$5*F18/'NSW Oct 2023'!AR12&lt; SUM('NSW Oct 2023'!L12:O12)),(0),($C$5*F18/'NSW Oct 2023'!AR12-SUM('NSW Oct 2023'!L12:O12))*'NSW Oct 2023'!AG12/100)* 'NSW Oct 2023'!AR12,IF(AND('NSW Oct 2023'!N12&gt;0,'NSW Oct 2023'!O12=""),IF(($C$5*F18/'NSW Oct 2023'!AR12&lt; SUM('NSW Oct 2023'!L12:N12)),(0),($C$5*F18/'NSW Oct 2023'!AR12-SUM('NSW Oct 2023'!L12:N12))*'NSW Oct 2023'!AF12/100)* 'NSW Oct 2023'!AR12,IF(AND('NSW Oct 2023'!M12&gt;0,'NSW Oct 2023'!N12=""),IF(($C$5*F18/'NSW Oct 2023'!AR12&lt;'NSW Oct 2023'!M12+'NSW Oct 2023'!L12),(0),(($C$5*F18/'NSW Oct 2023'!AR12-('NSW Oct 2023'!M12+'NSW Oct 2023'!L12))*'NSW Oct 2023'!AE12/100))*'NSW Oct 2023'!AR12,IF(AND('NSW Oct 2023'!L12&gt;0,'NSW Oct 2023'!M12=""&gt;0),IF(($C$5*F18/'NSW Oct 2023'!AR12&lt;'NSW Oct 2023'!L12),(0),($C$5*F18/'NSW Oct 2023'!AR12-'NSW Oct 2023'!L12)*'NSW Oct 2023'!AD12/100)*'NSW Oct 2023'!AR12,0)))))</f>
        <v>0</v>
      </c>
      <c r="S18" s="234">
        <f>SUM(G18:R18)</f>
        <v>2859.6436363636367</v>
      </c>
      <c r="T18" s="243">
        <f t="shared" si="5"/>
        <v>3126.0272727272732</v>
      </c>
      <c r="U18" s="132">
        <f t="shared" si="6"/>
        <v>3438.6300000000006</v>
      </c>
      <c r="V18" s="83">
        <f>'NSW Oct 2023'!AT12</f>
        <v>0</v>
      </c>
      <c r="W18" s="83">
        <f>'NSW Oct 2023'!AU12</f>
        <v>0</v>
      </c>
      <c r="X18" s="83">
        <f>'NSW Oct 2023'!AV12</f>
        <v>0</v>
      </c>
      <c r="Y18" s="83">
        <f>'NSW Oct 2023'!AW12</f>
        <v>0</v>
      </c>
      <c r="Z18" s="243" t="str">
        <f t="shared" si="7"/>
        <v>No discount</v>
      </c>
      <c r="AA18" s="243" t="str">
        <f t="shared" si="8"/>
        <v>Inclusive</v>
      </c>
      <c r="AB18" s="243">
        <f t="shared" si="0"/>
        <v>3126.0272727272732</v>
      </c>
      <c r="AC18" s="243">
        <f t="shared" si="1"/>
        <v>3126.0272727272732</v>
      </c>
      <c r="AD18" s="132">
        <f t="shared" si="2"/>
        <v>3438.6300000000006</v>
      </c>
      <c r="AE18" s="406">
        <f t="shared" si="2"/>
        <v>3438.6300000000006</v>
      </c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/>
      <c r="AS18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</row>
    <row r="19" spans="1:146" s="261" customFormat="1" ht="23" customHeight="1" thickBot="1">
      <c r="A19" s="423"/>
      <c r="B19" s="150" t="str">
        <f>'NSW Oct 2023'!F13</f>
        <v>Origin Energy</v>
      </c>
      <c r="C19" s="154" t="str">
        <f>'NSW Oct 2023'!G13</f>
        <v>Business Basic</v>
      </c>
      <c r="D19" s="155">
        <f>365*'NSW Oct 2023'!H13/100</f>
        <v>504.36363636363626</v>
      </c>
      <c r="E19" s="265">
        <f>IF('NSW Oct 2023'!AQ13=3,0.5,IF('NSW Oct 2023'!AQ13=2,0.33,0))</f>
        <v>0.5</v>
      </c>
      <c r="F19" s="265">
        <f t="shared" si="3"/>
        <v>0.5</v>
      </c>
      <c r="G19" s="155">
        <f>IF('NSW Oct 2023'!K13="",($C$5*E19/'NSW Oct 2023'!AQ13*'NSW Oct 2023'!W13/100)*'NSW Oct 2023'!AQ13,IF($C$5*E19/'NSW Oct 2023'!AQ13&gt;='NSW Oct 2023'!L13,('NSW Oct 2023'!L13*'NSW Oct 2023'!W13/100)*'NSW Oct 2023'!AQ13,($C$5*E19/'NSW Oct 2023'!AQ13*'NSW Oct 2023'!W13/100)*'NSW Oct 2023'!AQ13))</f>
        <v>572.95636363636345</v>
      </c>
      <c r="H19" s="155">
        <f>IF(AND('NSW Oct 2023'!L13&gt;0,'NSW Oct 2023'!M13&gt;0),IF($C$5*E19/'NSW Oct 2023'!AQ13&lt;'NSW Oct 2023'!L13,0,IF(($C$5*E19/'NSW Oct 2023'!AQ13-'NSW Oct 2023'!L13)&lt;=('NSW Oct 2023'!M13+'NSW Oct 2023'!L13),((($C$5*E19/'NSW Oct 2023'!AQ13-'NSW Oct 2023'!L13)*'NSW Oct 2023'!X13/100))*'NSW Oct 2023'!AQ13,((('NSW Oct 2023'!M13)*'NSW Oct 2023'!X13/100)*'NSW Oct 2023'!AQ13))),0)</f>
        <v>1265.4363636363637</v>
      </c>
      <c r="I19" s="155">
        <f>IF(AND('NSW Oct 2023'!M13&gt;0,'NSW Oct 2023'!N13&gt;0),IF($C$5*E19/'NSW Oct 2023'!AQ13&lt;('NSW Oct 2023'!L13+'NSW Oct 2023'!M13),0,IF(($C$5*E19/'NSW Oct 2023'!AQ13-'NSW Oct 2023'!L13+'NSW Oct 2023'!M13)&lt;=('NSW Oct 2023'!L13+'NSW Oct 2023'!M13+'NSW Oct 2023'!N13),((($C$5*E19/'NSW Oct 2023'!AQ13-('NSW Oct 2023'!L13+'NSW Oct 2023'!M13))*'NSW Oct 2023'!Y13/100))*'NSW Oct 2023'!AQ13,('NSW Oct 2023'!N13*'NSW Oct 2023'!Y13/100)* 'NSW Oct 2023'!AQ13)),0)</f>
        <v>0</v>
      </c>
      <c r="J19" s="155">
        <f>IF(AND('NSW Oct 2023'!N13&gt;0,'NSW Oct 2023'!O13&gt;0),IF($C$5*E19/'NSW Oct 2023'!AQ13&lt;('NSW Oct 2023'!L13+'NSW Oct 2023'!M13+'NSW Oct 2023'!N13),0,IF(($C$5*E19/'NSW Oct 2023'!AQ13-'NSW Oct 2023'!L13+'NSW Oct 2023'!M13+'NSW Oct 2023'!N13)&lt;=('NSW Oct 2023'!L13+'NSW Oct 2023'!M13+'NSW Oct 2023'!N13+'NSW Oct 2023'!O13),(($C$5*E19/'NSW Oct 2023'!AQ13-('NSW Oct 2023'!L13+'NSW Oct 2023'!M13+'NSW Oct 2023'!N13))*'NSW Oct 2023'!Z13/100)*'NSW Oct 2023'!AQ13,('NSW Oct 2023'!O13*'NSW Oct 2023'!Z13/100)*'NSW Oct 2023'!AQ13)),0)</f>
        <v>0</v>
      </c>
      <c r="K19" s="155">
        <f>IF(AND('NSW Oct 2023'!O13&gt;0,'NSW Oct 2023'!P13&gt;0),IF($C$5*E19/'NSW Oct 2023'!AQ13&lt;('NSW Oct 2023'!L13+'NSW Oct 2023'!M13+'NSW Oct 2023'!N13+'NSW Oct 2023'!O13),0,IF(($C$5*E19/'NSW Oct 2023'!AQ13-'NSW Oct 2023'!L13+'NSW Oct 2023'!M13+'NSW Oct 2023'!N13+'NSW Oct 2023'!O13)&lt;=('NSW Oct 2023'!L13+'NSW Oct 2023'!M13+'NSW Oct 2023'!N13+'NSW Oct 2023'!O13+'NSW Oct 2023'!P13),(($C$5*E19/'NSW Oct 2023'!AQ13-('NSW Oct 2023'!L13+'NSW Oct 2023'!M13+'NSW Oct 2023'!N13+'NSW Oct 2023'!O13))*'NSW Oct 2023'!AA13/100)*'NSW Oct 2023'!AQ13,('NSW Oct 2023'!P13*'NSW Oct 2023'!AA13/100)*'NSW Oct 2023'!AQ13)),0)</f>
        <v>0</v>
      </c>
      <c r="L19" s="155">
        <f>IF(AND('NSW Oct 2023'!P13&gt;0,'NSW Oct 2023'!O13&gt;0),IF(($C$5*E19/'NSW Oct 2023'!AQ13&lt;SUM('NSW Oct 2023'!L13:P13)),(0),($C$5*E19/'NSW Oct 2023'!AQ13-SUM('NSW Oct 2023'!L13:P13))*'NSW Oct 2023'!AB13/100)* 'NSW Oct 2023'!AQ13,IF(AND('NSW Oct 2023'!O13&gt;0,'NSW Oct 2023'!P13=""),IF(($C$5*E19/'NSW Oct 2023'!AQ13&lt; SUM('NSW Oct 2023'!L13:O13)),(0),($C$5*E19/'NSW Oct 2023'!AQ13-SUM('NSW Oct 2023'!L13:O13))*'NSW Oct 2023'!AA13/100)* 'NSW Oct 2023'!AQ13,IF(AND('NSW Oct 2023'!N13&gt;0,'NSW Oct 2023'!O13=""),IF(($C$5*E19/'NSW Oct 2023'!AQ13&lt; SUM('NSW Oct 2023'!L13:N13)),(0),($C$5*E19/'NSW Oct 2023'!AQ13-SUM('NSW Oct 2023'!L13:N13))*'NSW Oct 2023'!Z13/100)* 'NSW Oct 2023'!AQ13,IF(AND('NSW Oct 2023'!M13&gt;0,'NSW Oct 2023'!N13=""),IF(($C$5*E19/'NSW Oct 2023'!AQ13&lt;'NSW Oct 2023'!M13+'NSW Oct 2023'!L13),(0),(($C$5*E19/'NSW Oct 2023'!AQ13-('NSW Oct 2023'!M13+'NSW Oct 2023'!L13))*'NSW Oct 2023'!Y13/100))*'NSW Oct 2023'!AQ13,IF(AND('NSW Oct 2023'!L13&gt;0,'NSW Oct 2023'!M13=""&gt;0),IF(($C$5*E19/'NSW Oct 2023'!AQ13&lt;'NSW Oct 2023'!L13),(0),($C$5*E19/'NSW Oct 2023'!AQ13-'NSW Oct 2023'!L13)*'NSW Oct 2023'!X13/100)*'NSW Oct 2023'!AQ13,0)))))</f>
        <v>0</v>
      </c>
      <c r="M19" s="155">
        <f>IF('NSW Oct 2023'!K13="",($C$5*F19/'NSW Oct 2023'!AR13*'NSW Oct 2023'!AC13/100)*'NSW Oct 2023'!AR13,IF($C$5*F19/'NSW Oct 2023'!AR13&gt;='NSW Oct 2023'!L13,('NSW Oct 2023'!L13*'NSW Oct 2023'!AC13/100)*'NSW Oct 2023'!AR13,($C$5*F19/'NSW Oct 2023'!AR13*'NSW Oct 2023'!AC13/100)*'NSW Oct 2023'!AR13))</f>
        <v>572.95636363636345</v>
      </c>
      <c r="N19" s="155">
        <f>IF(AND('NSW Oct 2023'!L13&gt;0,'NSW Oct 2023'!M13&gt;0),IF($C$5*F19/'NSW Oct 2023'!AR13&lt;'NSW Oct 2023'!L13,0,IF(($C$5*F19/'NSW Oct 2023'!AR13-'NSW Oct 2023'!L13)&lt;=('NSW Oct 2023'!M13+'NSW Oct 2023'!L13),((($C$5*F19/'NSW Oct 2023'!AR13-'NSW Oct 2023'!L13)*'NSW Oct 2023'!AD13/100))*'NSW Oct 2023'!AR13,((('NSW Oct 2023'!M13)*'NSW Oct 2023'!AD13/100)*'NSW Oct 2023'!AR13))),0)</f>
        <v>1265.4363636363637</v>
      </c>
      <c r="O19" s="155">
        <f>IF(AND('NSW Oct 2023'!M13&gt;0,'NSW Oct 2023'!N13&gt;0),IF($C$5*F19/'NSW Oct 2023'!AR13&lt;('NSW Oct 2023'!L13+'NSW Oct 2023'!M13),0,IF(($C$5*F19/'NSW Oct 2023'!AR13-'NSW Oct 2023'!L13+'NSW Oct 2023'!M13)&lt;=('NSW Oct 2023'!L13+'NSW Oct 2023'!M13+'NSW Oct 2023'!N13),((($C$5*F19/'NSW Oct 2023'!AR13-('NSW Oct 2023'!L13+'NSW Oct 2023'!M13))*'NSW Oct 2023'!AE13/100))*'NSW Oct 2023'!AR13,('NSW Oct 2023'!N13*'NSW Oct 2023'!AE13/100)*'NSW Oct 2023'!AR13)),0)</f>
        <v>0</v>
      </c>
      <c r="P19" s="155">
        <f>IF(AND('NSW Oct 2023'!N13&gt;0,'NSW Oct 2023'!O13&gt;0),IF($C$5*F19/'NSW Oct 2023'!AR13&lt;('NSW Oct 2023'!L13+'NSW Oct 2023'!M13+'NSW Oct 2023'!N13),0,IF(($C$5*F19/'NSW Oct 2023'!AR13-'NSW Oct 2023'!L13+'NSW Oct 2023'!M13+'NSW Oct 2023'!N13)&lt;=('NSW Oct 2023'!L13+'NSW Oct 2023'!M13+'NSW Oct 2023'!N13+'NSW Oct 2023'!O13),(($C$5*F19/'NSW Oct 2023'!AR13-('NSW Oct 2023'!L13+'NSW Oct 2023'!M13+'NSW Oct 2023'!N13))*'NSW Oct 2023'!AF13/100)*'NSW Oct 2023'!AR13,('NSW Oct 2023'!O13*'NSW Oct 2023'!AF13/100)*'NSW Oct 2023'!AR13)),0)</f>
        <v>0</v>
      </c>
      <c r="Q19" s="155">
        <f>IF(AND('NSW Oct 2023'!P13&gt;0,'NSW Oct 2023'!P13&gt;0),IF($C$5*F19/'NSW Oct 2023'!AR13&lt;('NSW Oct 2023'!L13+'NSW Oct 2023'!M13+'NSW Oct 2023'!N13+'NSW Oct 2023'!O13),0,IF(($C$5*F19/'NSW Oct 2023'!AR13-'NSW Oct 2023'!L13+'NSW Oct 2023'!M13+'NSW Oct 2023'!N13+'NSW Oct 2023'!O13)&lt;=('NSW Oct 2023'!L13+'NSW Oct 2023'!M13+'NSW Oct 2023'!N13+'NSW Oct 2023'!O13+'NSW Oct 2023'!P13),(($C$5*F19/'NSW Oct 2023'!AR13-('NSW Oct 2023'!L13+'NSW Oct 2023'!M13+'NSW Oct 2023'!N13+'NSW Oct 2023'!O13))*'NSW Oct 2023'!AG13/100)*'NSW Oct 2023'!AR13,('NSW Oct 2023'!P13*'NSW Oct 2023'!AG13/100)*'NSW Oct 2023'!AR13)),0)</f>
        <v>0</v>
      </c>
      <c r="R19" s="155">
        <f>IF(AND('NSW Oct 2023'!P13&gt;0,'NSW Oct 2023'!O13&gt;0),IF(($C$5*F19/'NSW Oct 2023'!AR13&lt;SUM('NSW Oct 2023'!L13:P13)),(0),($C$5*F19/'NSW Oct 2023'!AR13-SUM('NSW Oct 2023'!L13:P13))*'NSW Oct 2023'!AB13/100)* 'NSW Oct 2023'!AR13,IF(AND('NSW Oct 2023'!O13&gt;0,'NSW Oct 2023'!P13=""),IF(($C$5*F19/'NSW Oct 2023'!AR13&lt; SUM('NSW Oct 2023'!L13:O13)),(0),($C$5*F19/'NSW Oct 2023'!AR13-SUM('NSW Oct 2023'!L13:O13))*'NSW Oct 2023'!AG13/100)* 'NSW Oct 2023'!AR13,IF(AND('NSW Oct 2023'!N13&gt;0,'NSW Oct 2023'!O13=""),IF(($C$5*F19/'NSW Oct 2023'!AR13&lt; SUM('NSW Oct 2023'!L13:N13)),(0),($C$5*F19/'NSW Oct 2023'!AR13-SUM('NSW Oct 2023'!L13:N13))*'NSW Oct 2023'!AF13/100)* 'NSW Oct 2023'!AR13,IF(AND('NSW Oct 2023'!M13&gt;0,'NSW Oct 2023'!N13=""),IF(($C$5*F19/'NSW Oct 2023'!AR13&lt;'NSW Oct 2023'!M13+'NSW Oct 2023'!L13),(0),(($C$5*F19/'NSW Oct 2023'!AR13-('NSW Oct 2023'!M13+'NSW Oct 2023'!L13))*'NSW Oct 2023'!AE13/100))*'NSW Oct 2023'!AR13,IF(AND('NSW Oct 2023'!L13&gt;0,'NSW Oct 2023'!M13=""&gt;0),IF(($C$5*F19/'NSW Oct 2023'!AR13&lt;'NSW Oct 2023'!L13),(0),($C$5*F19/'NSW Oct 2023'!AR13-'NSW Oct 2023'!L13)*'NSW Oct 2023'!AD13/100)*'NSW Oct 2023'!AR13,0)))))</f>
        <v>0</v>
      </c>
      <c r="S19" s="273">
        <f>SUM(G19:R19)</f>
        <v>3676.7854545454543</v>
      </c>
      <c r="T19" s="268">
        <f t="shared" si="5"/>
        <v>4181.1490909090908</v>
      </c>
      <c r="U19" s="151">
        <f t="shared" si="6"/>
        <v>4599.2640000000001</v>
      </c>
      <c r="V19" s="154">
        <f>'NSW Oct 2023'!AT13</f>
        <v>0</v>
      </c>
      <c r="W19" s="154">
        <f>'NSW Oct 2023'!AU13</f>
        <v>0</v>
      </c>
      <c r="X19" s="154">
        <f>'NSW Oct 2023'!AV13</f>
        <v>0</v>
      </c>
      <c r="Y19" s="154">
        <f>'NSW Oct 2023'!AW13</f>
        <v>0</v>
      </c>
      <c r="Z19" s="268" t="str">
        <f t="shared" si="7"/>
        <v>No discount</v>
      </c>
      <c r="AA19" s="268" t="str">
        <f t="shared" si="8"/>
        <v>Inclusive</v>
      </c>
      <c r="AB19" s="268">
        <f t="shared" si="0"/>
        <v>4181.1490909090908</v>
      </c>
      <c r="AC19" s="268">
        <f t="shared" si="1"/>
        <v>4181.1490909090908</v>
      </c>
      <c r="AD19" s="151">
        <f t="shared" si="2"/>
        <v>4599.2640000000001</v>
      </c>
      <c r="AE19" s="407">
        <f t="shared" si="2"/>
        <v>4599.2640000000001</v>
      </c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/>
      <c r="AS19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</row>
    <row r="20" spans="1:146" s="261" customFormat="1" ht="23" customHeight="1" thickTop="1" thickBot="1">
      <c r="A20" s="398" t="str">
        <f>'NSW Oct 2023'!D14</f>
        <v>ActewAGL Shoalhaven</v>
      </c>
      <c r="B20" s="150" t="str">
        <f>'NSW Oct 2023'!F14</f>
        <v>ActewAGL</v>
      </c>
      <c r="C20" s="154" t="str">
        <f>'NSW Oct 2023'!G14</f>
        <v>Standard plan</v>
      </c>
      <c r="D20" s="155">
        <f>365*'NSW Oct 2023'!H14/100</f>
        <v>394.19999999999993</v>
      </c>
      <c r="E20" s="265">
        <f>IF('NSW Oct 2023'!AQ14=3,0.5,IF('NSW Oct 2023'!AQ14=2,0.33,0))</f>
        <v>0.5</v>
      </c>
      <c r="F20" s="265">
        <f t="shared" si="3"/>
        <v>0.5</v>
      </c>
      <c r="G20" s="155">
        <f>IF('NSW Oct 2023'!K14="",($C$5*E20/'NSW Oct 2023'!AQ14*'NSW Oct 2023'!W14/100)*'NSW Oct 2023'!AQ14,IF($C$5*E20/'NSW Oct 2023'!AQ14&gt;='NSW Oct 2023'!L14,('NSW Oct 2023'!L14*'NSW Oct 2023'!W14/100)*'NSW Oct 2023'!AQ14,($C$5*E20/'NSW Oct 2023'!AQ14*'NSW Oct 2023'!W14/100)*'NSW Oct 2023'!AQ14))</f>
        <v>1850.0000000000002</v>
      </c>
      <c r="H20" s="155">
        <f>IF(AND('NSW Oct 2023'!L14&gt;0,'NSW Oct 2023'!M14&gt;0),IF($C$5*E20/'NSW Oct 2023'!AQ14&lt;'NSW Oct 2023'!L14,0,IF(($C$5*E20/'NSW Oct 2023'!AQ14-'NSW Oct 2023'!L14)&lt;=('NSW Oct 2023'!M14+'NSW Oct 2023'!L14),((($C$5*E20/'NSW Oct 2023'!AQ14-'NSW Oct 2023'!L14)*'NSW Oct 2023'!X14/100))*'NSW Oct 2023'!AQ14,((('NSW Oct 2023'!M14)*'NSW Oct 2023'!X14/100)*'NSW Oct 2023'!AQ14))),0)</f>
        <v>0</v>
      </c>
      <c r="I20" s="155">
        <f>IF(AND('NSW Oct 2023'!M14&gt;0,'NSW Oct 2023'!N14&gt;0),IF($C$5*E20/'NSW Oct 2023'!AQ14&lt;('NSW Oct 2023'!L14+'NSW Oct 2023'!M14),0,IF(($C$5*E20/'NSW Oct 2023'!AQ14-'NSW Oct 2023'!L14+'NSW Oct 2023'!M14)&lt;=('NSW Oct 2023'!L14+'NSW Oct 2023'!M14+'NSW Oct 2023'!N14),((($C$5*E20/'NSW Oct 2023'!AQ14-('NSW Oct 2023'!L14+'NSW Oct 2023'!M14))*'NSW Oct 2023'!Y14/100))*'NSW Oct 2023'!AQ14,('NSW Oct 2023'!N14*'NSW Oct 2023'!Y14/100)* 'NSW Oct 2023'!AQ14)),0)</f>
        <v>0</v>
      </c>
      <c r="J20" s="155">
        <f>IF(AND('NSW Oct 2023'!N14&gt;0,'NSW Oct 2023'!O14&gt;0),IF($C$5*E20/'NSW Oct 2023'!AQ14&lt;('NSW Oct 2023'!L14+'NSW Oct 2023'!M14+'NSW Oct 2023'!N14),0,IF(($C$5*E20/'NSW Oct 2023'!AQ14-'NSW Oct 2023'!L14+'NSW Oct 2023'!M14+'NSW Oct 2023'!N14)&lt;=('NSW Oct 2023'!L14+'NSW Oct 2023'!M14+'NSW Oct 2023'!N14+'NSW Oct 2023'!O14),(($C$5*E20/'NSW Oct 2023'!AQ14-('NSW Oct 2023'!L14+'NSW Oct 2023'!M14+'NSW Oct 2023'!N14))*'NSW Oct 2023'!Z14/100)*'NSW Oct 2023'!AQ14,('NSW Oct 2023'!O14*'NSW Oct 2023'!Z14/100)*'NSW Oct 2023'!AQ14)),0)</f>
        <v>0</v>
      </c>
      <c r="K20" s="155">
        <f>IF(AND('NSW Oct 2023'!O14&gt;0,'NSW Oct 2023'!P14&gt;0),IF($C$5*E20/'NSW Oct 2023'!AQ14&lt;('NSW Oct 2023'!L14+'NSW Oct 2023'!M14+'NSW Oct 2023'!N14+'NSW Oct 2023'!O14),0,IF(($C$5*E20/'NSW Oct 2023'!AQ14-'NSW Oct 2023'!L14+'NSW Oct 2023'!M14+'NSW Oct 2023'!N14+'NSW Oct 2023'!O14)&lt;=('NSW Oct 2023'!L14+'NSW Oct 2023'!M14+'NSW Oct 2023'!N14+'NSW Oct 2023'!O14+'NSW Oct 2023'!P14),(($C$5*E20/'NSW Oct 2023'!AQ14-('NSW Oct 2023'!L14+'NSW Oct 2023'!M14+'NSW Oct 2023'!N14+'NSW Oct 2023'!O14))*'NSW Oct 2023'!AA14/100)*'NSW Oct 2023'!AQ14,('NSW Oct 2023'!P14*'NSW Oct 2023'!AA14/100)*'NSW Oct 2023'!AQ14)),0)</f>
        <v>0</v>
      </c>
      <c r="L20" s="155">
        <f>IF(AND('NSW Oct 2023'!P14&gt;0,'NSW Oct 2023'!O14&gt;0),IF(($C$5*E20/'NSW Oct 2023'!AQ14&lt;SUM('NSW Oct 2023'!L14:P14)),(0),($C$5*E20/'NSW Oct 2023'!AQ14-SUM('NSW Oct 2023'!L14:P14))*'NSW Oct 2023'!AB14/100)* 'NSW Oct 2023'!AQ14,IF(AND('NSW Oct 2023'!O14&gt;0,'NSW Oct 2023'!P14=""),IF(($C$5*E20/'NSW Oct 2023'!AQ14&lt; SUM('NSW Oct 2023'!L14:O14)),(0),($C$5*E20/'NSW Oct 2023'!AQ14-SUM('NSW Oct 2023'!L14:O14))*'NSW Oct 2023'!AA14/100)* 'NSW Oct 2023'!AQ14,IF(AND('NSW Oct 2023'!N14&gt;0,'NSW Oct 2023'!O14=""),IF(($C$5*E20/'NSW Oct 2023'!AQ14&lt; SUM('NSW Oct 2023'!L14:N14)),(0),($C$5*E20/'NSW Oct 2023'!AQ14-SUM('NSW Oct 2023'!L14:N14))*'NSW Oct 2023'!Z14/100)* 'NSW Oct 2023'!AQ14,IF(AND('NSW Oct 2023'!M14&gt;0,'NSW Oct 2023'!N14=""),IF(($C$5*E20/'NSW Oct 2023'!AQ14&lt;'NSW Oct 2023'!M14+'NSW Oct 2023'!L14),(0),(($C$5*E20/'NSW Oct 2023'!AQ14-('NSW Oct 2023'!M14+'NSW Oct 2023'!L14))*'NSW Oct 2023'!Y14/100))*'NSW Oct 2023'!AQ14,IF(AND('NSW Oct 2023'!L14&gt;0,'NSW Oct 2023'!M14=""&gt;0),IF(($C$5*E20/'NSW Oct 2023'!AQ14&lt;'NSW Oct 2023'!L14),(0),($C$5*E20/'NSW Oct 2023'!AQ14-'NSW Oct 2023'!L14)*'NSW Oct 2023'!X14/100)*'NSW Oct 2023'!AQ14,0)))))</f>
        <v>0</v>
      </c>
      <c r="M20" s="155">
        <f>IF('NSW Oct 2023'!K14="",($C$5*F20/'NSW Oct 2023'!AR14*'NSW Oct 2023'!AC14/100)*'NSW Oct 2023'!AR14,IF($C$5*F20/'NSW Oct 2023'!AR14&gt;='NSW Oct 2023'!L14,('NSW Oct 2023'!L14*'NSW Oct 2023'!AC14/100)*'NSW Oct 2023'!AR14,($C$5*F20/'NSW Oct 2023'!AR14*'NSW Oct 2023'!AC14/100)*'NSW Oct 2023'!AR14))</f>
        <v>1850.0000000000002</v>
      </c>
      <c r="N20" s="155">
        <f>IF(AND('NSW Oct 2023'!L14&gt;0,'NSW Oct 2023'!M14&gt;0),IF($C$5*F20/'NSW Oct 2023'!AR14&lt;'NSW Oct 2023'!L14,0,IF(($C$5*F20/'NSW Oct 2023'!AR14-'NSW Oct 2023'!L14)&lt;=('NSW Oct 2023'!M14+'NSW Oct 2023'!L14),((($C$5*F20/'NSW Oct 2023'!AR14-'NSW Oct 2023'!L14)*'NSW Oct 2023'!AD14/100))*'NSW Oct 2023'!AR14,((('NSW Oct 2023'!M14)*'NSW Oct 2023'!AD14/100)*'NSW Oct 2023'!AR14))),0)</f>
        <v>0</v>
      </c>
      <c r="O20" s="155">
        <f>IF(AND('NSW Oct 2023'!M14&gt;0,'NSW Oct 2023'!N14&gt;0),IF($C$5*F20/'NSW Oct 2023'!AR14&lt;('NSW Oct 2023'!L14+'NSW Oct 2023'!M14),0,IF(($C$5*F20/'NSW Oct 2023'!AR14-'NSW Oct 2023'!L14+'NSW Oct 2023'!M14)&lt;=('NSW Oct 2023'!L14+'NSW Oct 2023'!M14+'NSW Oct 2023'!N14),((($C$5*F20/'NSW Oct 2023'!AR14-('NSW Oct 2023'!L14+'NSW Oct 2023'!M14))*'NSW Oct 2023'!AE14/100))*'NSW Oct 2023'!AR14,('NSW Oct 2023'!N14*'NSW Oct 2023'!AE14/100)*'NSW Oct 2023'!AR14)),0)</f>
        <v>0</v>
      </c>
      <c r="P20" s="155">
        <f>IF(AND('NSW Oct 2023'!N14&gt;0,'NSW Oct 2023'!O14&gt;0),IF($C$5*F20/'NSW Oct 2023'!AR14&lt;('NSW Oct 2023'!L14+'NSW Oct 2023'!M14+'NSW Oct 2023'!N14),0,IF(($C$5*F20/'NSW Oct 2023'!AR14-'NSW Oct 2023'!L14+'NSW Oct 2023'!M14+'NSW Oct 2023'!N14)&lt;=('NSW Oct 2023'!L14+'NSW Oct 2023'!M14+'NSW Oct 2023'!N14+'NSW Oct 2023'!O14),(($C$5*F20/'NSW Oct 2023'!AR14-('NSW Oct 2023'!L14+'NSW Oct 2023'!M14+'NSW Oct 2023'!N14))*'NSW Oct 2023'!AF14/100)*'NSW Oct 2023'!AR14,('NSW Oct 2023'!O14*'NSW Oct 2023'!AF14/100)*'NSW Oct 2023'!AR14)),0)</f>
        <v>0</v>
      </c>
      <c r="Q20" s="155">
        <f>IF(AND('NSW Oct 2023'!P14&gt;0,'NSW Oct 2023'!P14&gt;0),IF($C$5*F20/'NSW Oct 2023'!AR14&lt;('NSW Oct 2023'!L14+'NSW Oct 2023'!M14+'NSW Oct 2023'!N14+'NSW Oct 2023'!O14),0,IF(($C$5*F20/'NSW Oct 2023'!AR14-'NSW Oct 2023'!L14+'NSW Oct 2023'!M14+'NSW Oct 2023'!N14+'NSW Oct 2023'!O14)&lt;=('NSW Oct 2023'!L14+'NSW Oct 2023'!M14+'NSW Oct 2023'!N14+'NSW Oct 2023'!O14+'NSW Oct 2023'!P14),(($C$5*F20/'NSW Oct 2023'!AR14-('NSW Oct 2023'!L14+'NSW Oct 2023'!M14+'NSW Oct 2023'!N14+'NSW Oct 2023'!O14))*'NSW Oct 2023'!AG14/100)*'NSW Oct 2023'!AR14,('NSW Oct 2023'!P14*'NSW Oct 2023'!AG14/100)*'NSW Oct 2023'!AR14)),0)</f>
        <v>0</v>
      </c>
      <c r="R20" s="155">
        <f>IF(AND('NSW Oct 2023'!P14&gt;0,'NSW Oct 2023'!O14&gt;0),IF(($C$5*F20/'NSW Oct 2023'!AR14&lt;SUM('NSW Oct 2023'!L14:P14)),(0),($C$5*F20/'NSW Oct 2023'!AR14-SUM('NSW Oct 2023'!L14:P14))*'NSW Oct 2023'!AB14/100)* 'NSW Oct 2023'!AR14,IF(AND('NSW Oct 2023'!O14&gt;0,'NSW Oct 2023'!P14=""),IF(($C$5*F20/'NSW Oct 2023'!AR14&lt; SUM('NSW Oct 2023'!L14:O14)),(0),($C$5*F20/'NSW Oct 2023'!AR14-SUM('NSW Oct 2023'!L14:O14))*'NSW Oct 2023'!AG14/100)* 'NSW Oct 2023'!AR14,IF(AND('NSW Oct 2023'!N14&gt;0,'NSW Oct 2023'!O14=""),IF(($C$5*F20/'NSW Oct 2023'!AR14&lt; SUM('NSW Oct 2023'!L14:N14)),(0),($C$5*F20/'NSW Oct 2023'!AR14-SUM('NSW Oct 2023'!L14:N14))*'NSW Oct 2023'!AF14/100)* 'NSW Oct 2023'!AR14,IF(AND('NSW Oct 2023'!M14&gt;0,'NSW Oct 2023'!N14=""),IF(($C$5*F20/'NSW Oct 2023'!AR14&lt;'NSW Oct 2023'!M14+'NSW Oct 2023'!L14),(0),(($C$5*F20/'NSW Oct 2023'!AR14-('NSW Oct 2023'!M14+'NSW Oct 2023'!L14))*'NSW Oct 2023'!AE14/100))*'NSW Oct 2023'!AR14,IF(AND('NSW Oct 2023'!L14&gt;0,'NSW Oct 2023'!M14=""&gt;0),IF(($C$5*F20/'NSW Oct 2023'!AR14&lt;'NSW Oct 2023'!L14),(0),($C$5*F20/'NSW Oct 2023'!AR14-'NSW Oct 2023'!L14)*'NSW Oct 2023'!AD14/100)*'NSW Oct 2023'!AR14,0)))))</f>
        <v>0</v>
      </c>
      <c r="S20" s="273">
        <f t="shared" si="4"/>
        <v>3700.0000000000005</v>
      </c>
      <c r="T20" s="268">
        <f t="shared" si="5"/>
        <v>4094.2000000000003</v>
      </c>
      <c r="U20" s="151">
        <f t="shared" si="6"/>
        <v>4503.6200000000008</v>
      </c>
      <c r="V20" s="154">
        <f>'NSW Oct 2023'!AT14</f>
        <v>0</v>
      </c>
      <c r="W20" s="154">
        <f>'NSW Oct 2023'!AU14</f>
        <v>0</v>
      </c>
      <c r="X20" s="154">
        <f>'NSW Oct 2023'!AV14</f>
        <v>0</v>
      </c>
      <c r="Y20" s="154">
        <f>'NSW Oct 2023'!AW14</f>
        <v>0</v>
      </c>
      <c r="Z20" s="268" t="str">
        <f t="shared" si="7"/>
        <v>No discount</v>
      </c>
      <c r="AA20" s="268" t="str">
        <f t="shared" si="8"/>
        <v>Exclusive</v>
      </c>
      <c r="AB20" s="268">
        <f t="shared" si="0"/>
        <v>4094.2000000000003</v>
      </c>
      <c r="AC20" s="268">
        <f t="shared" si="1"/>
        <v>4094.2000000000003</v>
      </c>
      <c r="AD20" s="151">
        <f t="shared" si="2"/>
        <v>4503.6200000000008</v>
      </c>
      <c r="AE20" s="407">
        <f t="shared" si="2"/>
        <v>4503.6200000000008</v>
      </c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/>
      <c r="AS20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</row>
    <row r="21" spans="1:146" s="261" customFormat="1" ht="23" customHeight="1" thickTop="1" thickBot="1">
      <c r="A21" s="391" t="str">
        <f>'NSW Oct 2023'!D15</f>
        <v>Capital Region</v>
      </c>
      <c r="B21" s="150" t="str">
        <f>'NSW Oct 2023'!F15</f>
        <v>ActewAGL</v>
      </c>
      <c r="C21" s="154" t="str">
        <f>'NSW Oct 2023'!G15</f>
        <v>Business plan</v>
      </c>
      <c r="D21" s="155">
        <f>365*'NSW Oct 2023'!H15/100</f>
        <v>288.35000000000002</v>
      </c>
      <c r="E21" s="265">
        <f>IF('NSW Oct 2023'!AQ15=3,0.5,IF('NSW Oct 2023'!AQ15=2,0.33,0))</f>
        <v>0.5</v>
      </c>
      <c r="F21" s="265">
        <f t="shared" si="3"/>
        <v>0.5</v>
      </c>
      <c r="G21" s="155">
        <f>IF('NSW Oct 2023'!K15="",($C$5*E21/'NSW Oct 2023'!AQ15*'NSW Oct 2023'!W15/100)*'NSW Oct 2023'!AQ15,IF($C$5*E21/'NSW Oct 2023'!AQ15&gt;='NSW Oct 2023'!L15,('NSW Oct 2023'!L15*'NSW Oct 2023'!W15/100)*'NSW Oct 2023'!AQ15,($C$5*E21/'NSW Oct 2023'!AQ15*'NSW Oct 2023'!W15/100)*'NSW Oct 2023'!AQ15))</f>
        <v>164.07599999999996</v>
      </c>
      <c r="H21" s="155">
        <f>IF(AND('NSW Oct 2023'!L15&gt;0,'NSW Oct 2023'!M15&gt;0),IF($C$5*E21/'NSW Oct 2023'!AQ15&lt;'NSW Oct 2023'!L15,0,IF(($C$5*E21/'NSW Oct 2023'!AQ15-'NSW Oct 2023'!L15)&lt;=('NSW Oct 2023'!M15+'NSW Oct 2023'!L15),((($C$5*E21/'NSW Oct 2023'!AQ15-'NSW Oct 2023'!L15)*'NSW Oct 2023'!X15/100))*'NSW Oct 2023'!AQ15,((('NSW Oct 2023'!M15)*'NSW Oct 2023'!X15/100)*'NSW Oct 2023'!AQ15))),0)</f>
        <v>110.07</v>
      </c>
      <c r="I21" s="155">
        <f>IF(AND('NSW Oct 2023'!M15&gt;0,'NSW Oct 2023'!N15&gt;0),IF($C$5*E21/'NSW Oct 2023'!AQ15&lt;('NSW Oct 2023'!L15+'NSW Oct 2023'!M15),0,IF(($C$5*E21/'NSW Oct 2023'!AQ15-'NSW Oct 2023'!L15+'NSW Oct 2023'!M15)&lt;=('NSW Oct 2023'!L15+'NSW Oct 2023'!M15+'NSW Oct 2023'!N15),((($C$5*E21/'NSW Oct 2023'!AQ15-('NSW Oct 2023'!L15+'NSW Oct 2023'!M15))*'NSW Oct 2023'!Y15/100))*'NSW Oct 2023'!AQ15,('NSW Oct 2023'!N15*'NSW Oct 2023'!Y15/100)* 'NSW Oct 2023'!AQ15)),0)</f>
        <v>247.749</v>
      </c>
      <c r="J21" s="155">
        <f>IF(AND('NSW Oct 2023'!N15&gt;0,'NSW Oct 2023'!O15&gt;0),IF($C$5*E21/'NSW Oct 2023'!AQ15&lt;('NSW Oct 2023'!L15+'NSW Oct 2023'!M15+'NSW Oct 2023'!N15),0,IF(($C$5*E21/'NSW Oct 2023'!AQ15-'NSW Oct 2023'!L15+'NSW Oct 2023'!M15+'NSW Oct 2023'!N15)&lt;=('NSW Oct 2023'!L15+'NSW Oct 2023'!M15+'NSW Oct 2023'!N15+'NSW Oct 2023'!O15),(($C$5*E21/'NSW Oct 2023'!AQ15-('NSW Oct 2023'!L15+'NSW Oct 2023'!M15+'NSW Oct 2023'!N15))*'NSW Oct 2023'!Z15/100)*'NSW Oct 2023'!AQ15,('NSW Oct 2023'!O15*'NSW Oct 2023'!Z15/100)*'NSW Oct 2023'!AQ15)),0)</f>
        <v>935.10227272727286</v>
      </c>
      <c r="K21" s="155">
        <f>IF(AND('NSW Oct 2023'!O15&gt;0,'NSW Oct 2023'!P15&gt;0),IF($C$5*E21/'NSW Oct 2023'!AQ15&lt;('NSW Oct 2023'!L15+'NSW Oct 2023'!M15+'NSW Oct 2023'!N15+'NSW Oct 2023'!O15),0,IF(($C$5*E21/'NSW Oct 2023'!AQ15-'NSW Oct 2023'!L15+'NSW Oct 2023'!M15+'NSW Oct 2023'!N15+'NSW Oct 2023'!O15)&lt;=('NSW Oct 2023'!L15+'NSW Oct 2023'!M15+'NSW Oct 2023'!N15+'NSW Oct 2023'!O15+'NSW Oct 2023'!P15),(($C$5*E21/'NSW Oct 2023'!AQ15-('NSW Oct 2023'!L15+'NSW Oct 2023'!M15+'NSW Oct 2023'!N15+'NSW Oct 2023'!O15))*'NSW Oct 2023'!AA15/100)*'NSW Oct 2023'!AQ15,('NSW Oct 2023'!P15*'NSW Oct 2023'!AA15/100)*'NSW Oct 2023'!AQ15)),0)</f>
        <v>0</v>
      </c>
      <c r="L21" s="155">
        <f>IF(AND('NSW Oct 2023'!P15&gt;0,'NSW Oct 2023'!O15&gt;0),IF(($C$5*E21/'NSW Oct 2023'!AQ15&lt;SUM('NSW Oct 2023'!L15:P15)),(0),($C$5*E21/'NSW Oct 2023'!AQ15-SUM('NSW Oct 2023'!L15:P15))*'NSW Oct 2023'!AB15/100)* 'NSW Oct 2023'!AQ15,IF(AND('NSW Oct 2023'!O15&gt;0,'NSW Oct 2023'!P15=""),IF(($C$5*E21/'NSW Oct 2023'!AQ15&lt; SUM('NSW Oct 2023'!L15:O15)),(0),($C$5*E21/'NSW Oct 2023'!AQ15-SUM('NSW Oct 2023'!L15:O15))*'NSW Oct 2023'!AA15/100)* 'NSW Oct 2023'!AQ15,IF(AND('NSW Oct 2023'!N15&gt;0,'NSW Oct 2023'!O15=""),IF(($C$5*E21/'NSW Oct 2023'!AQ15&lt; SUM('NSW Oct 2023'!L15:N15)),(0),($C$5*E21/'NSW Oct 2023'!AQ15-SUM('NSW Oct 2023'!L15:N15))*'NSW Oct 2023'!Z15/100)* 'NSW Oct 2023'!AQ15,IF(AND('NSW Oct 2023'!M15&gt;0,'NSW Oct 2023'!N15=""),IF(($C$5*E21/'NSW Oct 2023'!AQ15&lt;'NSW Oct 2023'!M15+'NSW Oct 2023'!L15),(0),(($C$5*E21/'NSW Oct 2023'!AQ15-('NSW Oct 2023'!M15+'NSW Oct 2023'!L15))*'NSW Oct 2023'!Y15/100))*'NSW Oct 2023'!AQ15,IF(AND('NSW Oct 2023'!L15&gt;0,'NSW Oct 2023'!M15=""&gt;0),IF(($C$5*E21/'NSW Oct 2023'!AQ15&lt;'NSW Oct 2023'!L15),(0),($C$5*E21/'NSW Oct 2023'!AQ15-'NSW Oct 2023'!L15)*'NSW Oct 2023'!X15/100)*'NSW Oct 2023'!AQ15,0)))))</f>
        <v>0</v>
      </c>
      <c r="M21" s="155">
        <f>IF('NSW Oct 2023'!K15="",($C$5*F21/'NSW Oct 2023'!AR15*'NSW Oct 2023'!AC15/100)*'NSW Oct 2023'!AR15,IF($C$5*F21/'NSW Oct 2023'!AR15&gt;='NSW Oct 2023'!L15,('NSW Oct 2023'!L15*'NSW Oct 2023'!AC15/100)*'NSW Oct 2023'!AR15,($C$5*F21/'NSW Oct 2023'!AR15*'NSW Oct 2023'!AC15/100)*'NSW Oct 2023'!AR15))</f>
        <v>164.07599999999996</v>
      </c>
      <c r="N21" s="155">
        <f>IF(AND('NSW Oct 2023'!L15&gt;0,'NSW Oct 2023'!M15&gt;0),IF($C$5*F21/'NSW Oct 2023'!AR15&lt;'NSW Oct 2023'!L15,0,IF(($C$5*F21/'NSW Oct 2023'!AR15-'NSW Oct 2023'!L15)&lt;=('NSW Oct 2023'!M15+'NSW Oct 2023'!L15),((($C$5*F21/'NSW Oct 2023'!AR15-'NSW Oct 2023'!L15)*'NSW Oct 2023'!AD15/100))*'NSW Oct 2023'!AR15,((('NSW Oct 2023'!M15)*'NSW Oct 2023'!AD15/100)*'NSW Oct 2023'!AR15))),0)</f>
        <v>110.07</v>
      </c>
      <c r="O21" s="155">
        <f>IF(AND('NSW Oct 2023'!M15&gt;0,'NSW Oct 2023'!N15&gt;0),IF($C$5*F21/'NSW Oct 2023'!AR15&lt;('NSW Oct 2023'!L15+'NSW Oct 2023'!M15),0,IF(($C$5*F21/'NSW Oct 2023'!AR15-'NSW Oct 2023'!L15+'NSW Oct 2023'!M15)&lt;=('NSW Oct 2023'!L15+'NSW Oct 2023'!M15+'NSW Oct 2023'!N15),((($C$5*F21/'NSW Oct 2023'!AR15-('NSW Oct 2023'!L15+'NSW Oct 2023'!M15))*'NSW Oct 2023'!AE15/100))*'NSW Oct 2023'!AR15,('NSW Oct 2023'!N15*'NSW Oct 2023'!AE15/100)*'NSW Oct 2023'!AR15)),0)</f>
        <v>247.749</v>
      </c>
      <c r="P21" s="155">
        <f>IF(AND('NSW Oct 2023'!N15&gt;0,'NSW Oct 2023'!O15&gt;0),IF($C$5*F21/'NSW Oct 2023'!AR15&lt;('NSW Oct 2023'!L15+'NSW Oct 2023'!M15+'NSW Oct 2023'!N15),0,IF(($C$5*F21/'NSW Oct 2023'!AR15-'NSW Oct 2023'!L15+'NSW Oct 2023'!M15+'NSW Oct 2023'!N15)&lt;=('NSW Oct 2023'!L15+'NSW Oct 2023'!M15+'NSW Oct 2023'!N15+'NSW Oct 2023'!O15),(($C$5*F21/'NSW Oct 2023'!AR15-('NSW Oct 2023'!L15+'NSW Oct 2023'!M15+'NSW Oct 2023'!N15))*'NSW Oct 2023'!AF15/100)*'NSW Oct 2023'!AR15,('NSW Oct 2023'!O15*'NSW Oct 2023'!AF15/100)*'NSW Oct 2023'!AR15)),0)</f>
        <v>935.10227272727286</v>
      </c>
      <c r="Q21" s="155">
        <f>IF(AND('NSW Oct 2023'!P15&gt;0,'NSW Oct 2023'!P15&gt;0),IF($C$5*F21/'NSW Oct 2023'!AR15&lt;('NSW Oct 2023'!L15+'NSW Oct 2023'!M15+'NSW Oct 2023'!N15+'NSW Oct 2023'!O15),0,IF(($C$5*F21/'NSW Oct 2023'!AR15-'NSW Oct 2023'!L15+'NSW Oct 2023'!M15+'NSW Oct 2023'!N15+'NSW Oct 2023'!O15)&lt;=('NSW Oct 2023'!L15+'NSW Oct 2023'!M15+'NSW Oct 2023'!N15+'NSW Oct 2023'!O15+'NSW Oct 2023'!P15),(($C$5*F21/'NSW Oct 2023'!AR15-('NSW Oct 2023'!L15+'NSW Oct 2023'!M15+'NSW Oct 2023'!N15+'NSW Oct 2023'!O15))*'NSW Oct 2023'!AG15/100)*'NSW Oct 2023'!AR15,('NSW Oct 2023'!P15*'NSW Oct 2023'!AG15/100)*'NSW Oct 2023'!AR15)),0)</f>
        <v>0</v>
      </c>
      <c r="R21" s="155">
        <f>IF(AND('NSW Oct 2023'!P15&gt;0,'NSW Oct 2023'!O15&gt;0),IF(($C$5*F21/'NSW Oct 2023'!AR15&lt;SUM('NSW Oct 2023'!L15:P15)),(0),($C$5*F21/'NSW Oct 2023'!AR15-SUM('NSW Oct 2023'!L15:P15))*'NSW Oct 2023'!AB15/100)* 'NSW Oct 2023'!AR15,IF(AND('NSW Oct 2023'!O15&gt;0,'NSW Oct 2023'!P15=""),IF(($C$5*F21/'NSW Oct 2023'!AR15&lt; SUM('NSW Oct 2023'!L15:O15)),(0),($C$5*F21/'NSW Oct 2023'!AR15-SUM('NSW Oct 2023'!L15:O15))*'NSW Oct 2023'!AG15/100)* 'NSW Oct 2023'!AR15,IF(AND('NSW Oct 2023'!N15&gt;0,'NSW Oct 2023'!O15=""),IF(($C$5*F21/'NSW Oct 2023'!AR15&lt; SUM('NSW Oct 2023'!L15:N15)),(0),($C$5*F21/'NSW Oct 2023'!AR15-SUM('NSW Oct 2023'!L15:N15))*'NSW Oct 2023'!AF15/100)* 'NSW Oct 2023'!AR15,IF(AND('NSW Oct 2023'!M15&gt;0,'NSW Oct 2023'!N15=""),IF(($C$5*F21/'NSW Oct 2023'!AR15&lt;'NSW Oct 2023'!M15+'NSW Oct 2023'!L15),(0),(($C$5*F21/'NSW Oct 2023'!AR15-('NSW Oct 2023'!M15+'NSW Oct 2023'!L15))*'NSW Oct 2023'!AE15/100))*'NSW Oct 2023'!AR15,IF(AND('NSW Oct 2023'!L15&gt;0,'NSW Oct 2023'!M15=""&gt;0),IF(($C$5*F21/'NSW Oct 2023'!AR15&lt;'NSW Oct 2023'!L15),(0),($C$5*F21/'NSW Oct 2023'!AR15-'NSW Oct 2023'!L15)*'NSW Oct 2023'!AD15/100)*'NSW Oct 2023'!AR15,0)))))</f>
        <v>0</v>
      </c>
      <c r="S21" s="273">
        <f t="shared" si="4"/>
        <v>2913.9945454545459</v>
      </c>
      <c r="T21" s="268">
        <f t="shared" si="5"/>
        <v>3202.3445454545458</v>
      </c>
      <c r="U21" s="151">
        <f t="shared" si="6"/>
        <v>3522.5790000000006</v>
      </c>
      <c r="V21" s="154">
        <f>'NSW Oct 2023'!AT15</f>
        <v>0</v>
      </c>
      <c r="W21" s="154">
        <f>'NSW Oct 2023'!AU15</f>
        <v>10</v>
      </c>
      <c r="X21" s="154">
        <f>'NSW Oct 2023'!AV15</f>
        <v>0</v>
      </c>
      <c r="Y21" s="154">
        <f>'NSW Oct 2023'!AW15</f>
        <v>0</v>
      </c>
      <c r="Z21" s="268" t="str">
        <f t="shared" si="7"/>
        <v>Guaranteed off usage</v>
      </c>
      <c r="AA21" s="268" t="str">
        <f t="shared" si="8"/>
        <v>Exclusive</v>
      </c>
      <c r="AB21" s="268">
        <f t="shared" si="0"/>
        <v>2910.945090909091</v>
      </c>
      <c r="AC21" s="268">
        <f t="shared" si="1"/>
        <v>2910.945090909091</v>
      </c>
      <c r="AD21" s="151">
        <f t="shared" si="2"/>
        <v>3202.0396000000005</v>
      </c>
      <c r="AE21" s="407">
        <f t="shared" si="2"/>
        <v>3202.0396000000005</v>
      </c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/>
      <c r="AS21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</row>
    <row r="22" spans="1:146" s="261" customFormat="1" ht="23" customHeight="1" thickTop="1">
      <c r="A22" s="424" t="str">
        <f>'NSW Oct 2023'!D16</f>
        <v>Tamworth</v>
      </c>
      <c r="B22" s="130" t="str">
        <f>'NSW Oct 2023'!F16</f>
        <v>Origin Energy</v>
      </c>
      <c r="C22" s="83" t="str">
        <f>'NSW Oct 2023'!G16</f>
        <v>Business Go Variable</v>
      </c>
      <c r="D22" s="136">
        <f>365*'NSW Oct 2023'!H16/100</f>
        <v>311.74318181818182</v>
      </c>
      <c r="E22" s="264">
        <f>IF('NSW Oct 2023'!AQ16=3,0.5,IF('NSW Oct 2023'!AQ16=2,0.33,0))</f>
        <v>0.5</v>
      </c>
      <c r="F22" s="264">
        <f t="shared" si="3"/>
        <v>0.5</v>
      </c>
      <c r="G22" s="136">
        <f>IF('NSW Oct 2023'!K16="",($C$5*E22/'NSW Oct 2023'!AQ16*'NSW Oct 2023'!W16/100)*'NSW Oct 2023'!AQ16,IF($C$5*E22/'NSW Oct 2023'!AQ16&gt;='NSW Oct 2023'!L16,('NSW Oct 2023'!L16*'NSW Oct 2023'!W16/100)*'NSW Oct 2023'!AQ16,($C$5*E22/'NSW Oct 2023'!AQ16*'NSW Oct 2023'!W16/100)*'NSW Oct 2023'!AQ16))</f>
        <v>1899.9999999999998</v>
      </c>
      <c r="H22" s="136">
        <f>IF(AND('NSW Oct 2023'!L16&gt;0,'NSW Oct 2023'!M16&gt;0),IF($C$5*E22/'NSW Oct 2023'!AQ16&lt;'NSW Oct 2023'!L16,0,IF(($C$5*E22/'NSW Oct 2023'!AQ16-'NSW Oct 2023'!L16)&lt;=('NSW Oct 2023'!M16+'NSW Oct 2023'!L16),((($C$5*E22/'NSW Oct 2023'!AQ16-'NSW Oct 2023'!L16)*'NSW Oct 2023'!X16/100))*'NSW Oct 2023'!AQ16,((('NSW Oct 2023'!M16)*'NSW Oct 2023'!X16/100)*'NSW Oct 2023'!AQ16))),0)</f>
        <v>0</v>
      </c>
      <c r="I22" s="136">
        <f>IF(AND('NSW Oct 2023'!M16&gt;0,'NSW Oct 2023'!N16&gt;0),IF($C$5*E22/'NSW Oct 2023'!AQ16&lt;('NSW Oct 2023'!L16+'NSW Oct 2023'!M16),0,IF(($C$5*E22/'NSW Oct 2023'!AQ16-'NSW Oct 2023'!L16+'NSW Oct 2023'!M16)&lt;=('NSW Oct 2023'!L16+'NSW Oct 2023'!M16+'NSW Oct 2023'!N16),((($C$5*E22/'NSW Oct 2023'!AQ16-('NSW Oct 2023'!L16+'NSW Oct 2023'!M16))*'NSW Oct 2023'!Y16/100))*'NSW Oct 2023'!AQ16,('NSW Oct 2023'!N16*'NSW Oct 2023'!Y16/100)* 'NSW Oct 2023'!AQ16)),0)</f>
        <v>0</v>
      </c>
      <c r="J22" s="136">
        <f>IF(AND('NSW Oct 2023'!N16&gt;0,'NSW Oct 2023'!O16&gt;0),IF($C$5*E22/'NSW Oct 2023'!AQ16&lt;('NSW Oct 2023'!L16+'NSW Oct 2023'!M16+'NSW Oct 2023'!N16),0,IF(($C$5*E22/'NSW Oct 2023'!AQ16-'NSW Oct 2023'!L16+'NSW Oct 2023'!M16+'NSW Oct 2023'!N16)&lt;=('NSW Oct 2023'!L16+'NSW Oct 2023'!M16+'NSW Oct 2023'!N16+'NSW Oct 2023'!O16),(($C$5*E22/'NSW Oct 2023'!AQ16-('NSW Oct 2023'!L16+'NSW Oct 2023'!M16+'NSW Oct 2023'!N16))*'NSW Oct 2023'!Z16/100)*'NSW Oct 2023'!AQ16,('NSW Oct 2023'!O16*'NSW Oct 2023'!Z16/100)*'NSW Oct 2023'!AQ16)),0)</f>
        <v>0</v>
      </c>
      <c r="K22" s="136">
        <f>IF(AND('NSW Oct 2023'!O16&gt;0,'NSW Oct 2023'!P16&gt;0),IF($C$5*E22/'NSW Oct 2023'!AQ16&lt;('NSW Oct 2023'!L16+'NSW Oct 2023'!M16+'NSW Oct 2023'!N16+'NSW Oct 2023'!O16),0,IF(($C$5*E22/'NSW Oct 2023'!AQ16-'NSW Oct 2023'!L16+'NSW Oct 2023'!M16+'NSW Oct 2023'!N16+'NSW Oct 2023'!O16)&lt;=('NSW Oct 2023'!L16+'NSW Oct 2023'!M16+'NSW Oct 2023'!N16+'NSW Oct 2023'!O16+'NSW Oct 2023'!P16),(($C$5*E22/'NSW Oct 2023'!AQ16-('NSW Oct 2023'!L16+'NSW Oct 2023'!M16+'NSW Oct 2023'!N16+'NSW Oct 2023'!O16))*'NSW Oct 2023'!AA16/100)*'NSW Oct 2023'!AQ16,('NSW Oct 2023'!P16*'NSW Oct 2023'!AA16/100)*'NSW Oct 2023'!AQ16)),0)</f>
        <v>0</v>
      </c>
      <c r="L22" s="136">
        <f>IF(AND('NSW Oct 2023'!P16&gt;0,'NSW Oct 2023'!O16&gt;0),IF(($C$5*E22/'NSW Oct 2023'!AQ16&lt;SUM('NSW Oct 2023'!L16:P16)),(0),($C$5*E22/'NSW Oct 2023'!AQ16-SUM('NSW Oct 2023'!L16:P16))*'NSW Oct 2023'!AB16/100)* 'NSW Oct 2023'!AQ16,IF(AND('NSW Oct 2023'!O16&gt;0,'NSW Oct 2023'!P16=""),IF(($C$5*E22/'NSW Oct 2023'!AQ16&lt; SUM('NSW Oct 2023'!L16:O16)),(0),($C$5*E22/'NSW Oct 2023'!AQ16-SUM('NSW Oct 2023'!L16:O16))*'NSW Oct 2023'!AA16/100)* 'NSW Oct 2023'!AQ16,IF(AND('NSW Oct 2023'!N16&gt;0,'NSW Oct 2023'!O16=""),IF(($C$5*E22/'NSW Oct 2023'!AQ16&lt; SUM('NSW Oct 2023'!L16:N16)),(0),($C$5*E22/'NSW Oct 2023'!AQ16-SUM('NSW Oct 2023'!L16:N16))*'NSW Oct 2023'!Z16/100)* 'NSW Oct 2023'!AQ16,IF(AND('NSW Oct 2023'!M16&gt;0,'NSW Oct 2023'!N16=""),IF(($C$5*E22/'NSW Oct 2023'!AQ16&lt;'NSW Oct 2023'!M16+'NSW Oct 2023'!L16),(0),(($C$5*E22/'NSW Oct 2023'!AQ16-('NSW Oct 2023'!M16+'NSW Oct 2023'!L16))*'NSW Oct 2023'!Y16/100))*'NSW Oct 2023'!AQ16,IF(AND('NSW Oct 2023'!L16&gt;0,'NSW Oct 2023'!M16=""&gt;0),IF(($C$5*E22/'NSW Oct 2023'!AQ16&lt;'NSW Oct 2023'!L16),(0),($C$5*E22/'NSW Oct 2023'!AQ16-'NSW Oct 2023'!L16)*'NSW Oct 2023'!X16/100)*'NSW Oct 2023'!AQ16,0)))))</f>
        <v>0</v>
      </c>
      <c r="M22" s="136">
        <f>IF('NSW Oct 2023'!K16="",($C$5*F22/'NSW Oct 2023'!AR16*'NSW Oct 2023'!AC16/100)*'NSW Oct 2023'!AR16,IF($C$5*F22/'NSW Oct 2023'!AR16&gt;='NSW Oct 2023'!L16,('NSW Oct 2023'!L16*'NSW Oct 2023'!AC16/100)*'NSW Oct 2023'!AR16,($C$5*F22/'NSW Oct 2023'!AR16*'NSW Oct 2023'!AC16/100)*'NSW Oct 2023'!AR16))</f>
        <v>1899.9999999999998</v>
      </c>
      <c r="N22" s="136">
        <f>IF(AND('NSW Oct 2023'!L16&gt;0,'NSW Oct 2023'!M16&gt;0),IF($C$5*F22/'NSW Oct 2023'!AR16&lt;'NSW Oct 2023'!L16,0,IF(($C$5*F22/'NSW Oct 2023'!AR16-'NSW Oct 2023'!L16)&lt;=('NSW Oct 2023'!M16+'NSW Oct 2023'!L16),((($C$5*F22/'NSW Oct 2023'!AR16-'NSW Oct 2023'!L16)*'NSW Oct 2023'!AD16/100))*'NSW Oct 2023'!AR16,((('NSW Oct 2023'!M16)*'NSW Oct 2023'!AD16/100)*'NSW Oct 2023'!AR16))),0)</f>
        <v>0</v>
      </c>
      <c r="O22" s="136">
        <f>IF(AND('NSW Oct 2023'!M16&gt;0,'NSW Oct 2023'!N16&gt;0),IF($C$5*F22/'NSW Oct 2023'!AR16&lt;('NSW Oct 2023'!L16+'NSW Oct 2023'!M16),0,IF(($C$5*F22/'NSW Oct 2023'!AR16-'NSW Oct 2023'!L16+'NSW Oct 2023'!M16)&lt;=('NSW Oct 2023'!L16+'NSW Oct 2023'!M16+'NSW Oct 2023'!N16),((($C$5*F22/'NSW Oct 2023'!AR16-('NSW Oct 2023'!L16+'NSW Oct 2023'!M16))*'NSW Oct 2023'!AE16/100))*'NSW Oct 2023'!AR16,('NSW Oct 2023'!N16*'NSW Oct 2023'!AE16/100)*'NSW Oct 2023'!AR16)),0)</f>
        <v>0</v>
      </c>
      <c r="P22" s="136">
        <f>IF(AND('NSW Oct 2023'!N16&gt;0,'NSW Oct 2023'!O16&gt;0),IF($C$5*F22/'NSW Oct 2023'!AR16&lt;('NSW Oct 2023'!L16+'NSW Oct 2023'!M16+'NSW Oct 2023'!N16),0,IF(($C$5*F22/'NSW Oct 2023'!AR16-'NSW Oct 2023'!L16+'NSW Oct 2023'!M16+'NSW Oct 2023'!N16)&lt;=('NSW Oct 2023'!L16+'NSW Oct 2023'!M16+'NSW Oct 2023'!N16+'NSW Oct 2023'!O16),(($C$5*F22/'NSW Oct 2023'!AR16-('NSW Oct 2023'!L16+'NSW Oct 2023'!M16+'NSW Oct 2023'!N16))*'NSW Oct 2023'!AF16/100)*'NSW Oct 2023'!AR16,('NSW Oct 2023'!O16*'NSW Oct 2023'!AF16/100)*'NSW Oct 2023'!AR16)),0)</f>
        <v>0</v>
      </c>
      <c r="Q22" s="136">
        <f>IF(AND('NSW Oct 2023'!P16&gt;0,'NSW Oct 2023'!P16&gt;0),IF($C$5*F22/'NSW Oct 2023'!AR16&lt;('NSW Oct 2023'!L16+'NSW Oct 2023'!M16+'NSW Oct 2023'!N16+'NSW Oct 2023'!O16),0,IF(($C$5*F22/'NSW Oct 2023'!AR16-'NSW Oct 2023'!L16+'NSW Oct 2023'!M16+'NSW Oct 2023'!N16+'NSW Oct 2023'!O16)&lt;=('NSW Oct 2023'!L16+'NSW Oct 2023'!M16+'NSW Oct 2023'!N16+'NSW Oct 2023'!O16+'NSW Oct 2023'!P16),(($C$5*F22/'NSW Oct 2023'!AR16-('NSW Oct 2023'!L16+'NSW Oct 2023'!M16+'NSW Oct 2023'!N16+'NSW Oct 2023'!O16))*'NSW Oct 2023'!AG16/100)*'NSW Oct 2023'!AR16,('NSW Oct 2023'!P16*'NSW Oct 2023'!AG16/100)*'NSW Oct 2023'!AR16)),0)</f>
        <v>0</v>
      </c>
      <c r="R22" s="136">
        <f>IF(AND('NSW Oct 2023'!P16&gt;0,'NSW Oct 2023'!O16&gt;0),IF(($C$5*F22/'NSW Oct 2023'!AR16&lt;SUM('NSW Oct 2023'!L16:P16)),(0),($C$5*F22/'NSW Oct 2023'!AR16-SUM('NSW Oct 2023'!L16:P16))*'NSW Oct 2023'!AB16/100)* 'NSW Oct 2023'!AR16,IF(AND('NSW Oct 2023'!O16&gt;0,'NSW Oct 2023'!P16=""),IF(($C$5*F22/'NSW Oct 2023'!AR16&lt; SUM('NSW Oct 2023'!L16:O16)),(0),($C$5*F22/'NSW Oct 2023'!AR16-SUM('NSW Oct 2023'!L16:O16))*'NSW Oct 2023'!AG16/100)* 'NSW Oct 2023'!AR16,IF(AND('NSW Oct 2023'!N16&gt;0,'NSW Oct 2023'!O16=""),IF(($C$5*F22/'NSW Oct 2023'!AR16&lt; SUM('NSW Oct 2023'!L16:N16)),(0),($C$5*F22/'NSW Oct 2023'!AR16-SUM('NSW Oct 2023'!L16:N16))*'NSW Oct 2023'!AF16/100)* 'NSW Oct 2023'!AR16,IF(AND('NSW Oct 2023'!M16&gt;0,'NSW Oct 2023'!N16=""),IF(($C$5*F22/'NSW Oct 2023'!AR16&lt;'NSW Oct 2023'!M16+'NSW Oct 2023'!L16),(0),(($C$5*F22/'NSW Oct 2023'!AR16-('NSW Oct 2023'!M16+'NSW Oct 2023'!L16))*'NSW Oct 2023'!AE16/100))*'NSW Oct 2023'!AR16,IF(AND('NSW Oct 2023'!L16&gt;0,'NSW Oct 2023'!M16=""&gt;0),IF(($C$5*F22/'NSW Oct 2023'!AR16&lt;'NSW Oct 2023'!L16),(0),($C$5*F22/'NSW Oct 2023'!AR16-'NSW Oct 2023'!L16)*'NSW Oct 2023'!AD16/100)*'NSW Oct 2023'!AR16,0)))))</f>
        <v>0</v>
      </c>
      <c r="S22" s="234">
        <f t="shared" si="4"/>
        <v>3799.9999999999995</v>
      </c>
      <c r="T22" s="243">
        <f t="shared" si="5"/>
        <v>4111.7431818181813</v>
      </c>
      <c r="U22" s="132">
        <f t="shared" si="6"/>
        <v>4522.9174999999996</v>
      </c>
      <c r="V22" s="83">
        <f>'NSW Oct 2023'!AT16</f>
        <v>0</v>
      </c>
      <c r="W22" s="83">
        <f>'NSW Oct 2023'!AU16</f>
        <v>0</v>
      </c>
      <c r="X22" s="83">
        <f>'NSW Oct 2023'!AV16</f>
        <v>0</v>
      </c>
      <c r="Y22" s="83">
        <f>'NSW Oct 2023'!AW16</f>
        <v>0</v>
      </c>
      <c r="Z22" s="243" t="str">
        <f t="shared" si="7"/>
        <v>No discount</v>
      </c>
      <c r="AA22" s="243" t="str">
        <f t="shared" si="8"/>
        <v>Inclusive</v>
      </c>
      <c r="AB22" s="243">
        <f t="shared" si="0"/>
        <v>4111.7431818181813</v>
      </c>
      <c r="AC22" s="243">
        <f t="shared" si="1"/>
        <v>4111.7431818181813</v>
      </c>
      <c r="AD22" s="132">
        <f t="shared" si="2"/>
        <v>4522.9174999999996</v>
      </c>
      <c r="AE22" s="406">
        <f t="shared" si="2"/>
        <v>4522.9174999999996</v>
      </c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/>
      <c r="AS2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</row>
    <row r="23" spans="1:146" s="261" customFormat="1" ht="23" customHeight="1">
      <c r="A23" s="424"/>
      <c r="B23" s="130" t="str">
        <f>'NSW Oct 2023'!F17</f>
        <v>Red Energy</v>
      </c>
      <c r="C23" s="83" t="str">
        <f>'NSW Oct 2023'!G17</f>
        <v xml:space="preserve">Business Saver </v>
      </c>
      <c r="D23" s="136">
        <f>365*'NSW Oct 2023'!H17/100</f>
        <v>277.00181818181818</v>
      </c>
      <c r="E23" s="264">
        <f>IF('NSW Oct 2023'!AQ17=3,0.5,IF('NSW Oct 2023'!AQ17=2,0.33,0))</f>
        <v>0.5</v>
      </c>
      <c r="F23" s="264">
        <f t="shared" si="3"/>
        <v>0.5</v>
      </c>
      <c r="G23" s="136">
        <f>IF('NSW Oct 2023'!K17="",($C$5*E23/'NSW Oct 2023'!AQ17*'NSW Oct 2023'!W17/100)*'NSW Oct 2023'!AQ17,IF($C$5*E23/'NSW Oct 2023'!AQ17&gt;='NSW Oct 2023'!L17,('NSW Oct 2023'!L17*'NSW Oct 2023'!W17/100)*'NSW Oct 2023'!AQ17,($C$5*E23/'NSW Oct 2023'!AQ17*'NSW Oct 2023'!W17/100)*'NSW Oct 2023'!AQ17))</f>
        <v>1840.909090909091</v>
      </c>
      <c r="H23" s="136">
        <f>IF(AND('NSW Oct 2023'!L17&gt;0,'NSW Oct 2023'!M17&gt;0),IF($C$5*E23/'NSW Oct 2023'!AQ17&lt;'NSW Oct 2023'!L17,0,IF(($C$5*E23/'NSW Oct 2023'!AQ17-'NSW Oct 2023'!L17)&lt;=('NSW Oct 2023'!M17+'NSW Oct 2023'!L17),((($C$5*E23/'NSW Oct 2023'!AQ17-'NSW Oct 2023'!L17)*'NSW Oct 2023'!X17/100))*'NSW Oct 2023'!AQ17,((('NSW Oct 2023'!M17)*'NSW Oct 2023'!X17/100)*'NSW Oct 2023'!AQ17))),0)</f>
        <v>0</v>
      </c>
      <c r="I23" s="136">
        <f>IF(AND('NSW Oct 2023'!M17&gt;0,'NSW Oct 2023'!N17&gt;0),IF($C$5*E23/'NSW Oct 2023'!AQ17&lt;('NSW Oct 2023'!L17+'NSW Oct 2023'!M17),0,IF(($C$5*E23/'NSW Oct 2023'!AQ17-'NSW Oct 2023'!L17+'NSW Oct 2023'!M17)&lt;=('NSW Oct 2023'!L17+'NSW Oct 2023'!M17+'NSW Oct 2023'!N17),((($C$5*E23/'NSW Oct 2023'!AQ17-('NSW Oct 2023'!L17+'NSW Oct 2023'!M17))*'NSW Oct 2023'!Y17/100))*'NSW Oct 2023'!AQ17,('NSW Oct 2023'!N17*'NSW Oct 2023'!Y17/100)* 'NSW Oct 2023'!AQ17)),0)</f>
        <v>0</v>
      </c>
      <c r="J23" s="136">
        <f>IF(AND('NSW Oct 2023'!N17&gt;0,'NSW Oct 2023'!O17&gt;0),IF($C$5*E23/'NSW Oct 2023'!AQ17&lt;('NSW Oct 2023'!L17+'NSW Oct 2023'!M17+'NSW Oct 2023'!N17),0,IF(($C$5*E23/'NSW Oct 2023'!AQ17-'NSW Oct 2023'!L17+'NSW Oct 2023'!M17+'NSW Oct 2023'!N17)&lt;=('NSW Oct 2023'!L17+'NSW Oct 2023'!M17+'NSW Oct 2023'!N17+'NSW Oct 2023'!O17),(($C$5*E23/'NSW Oct 2023'!AQ17-('NSW Oct 2023'!L17+'NSW Oct 2023'!M17+'NSW Oct 2023'!N17))*'NSW Oct 2023'!Z17/100)*'NSW Oct 2023'!AQ17,('NSW Oct 2023'!O17*'NSW Oct 2023'!Z17/100)*'NSW Oct 2023'!AQ17)),0)</f>
        <v>0</v>
      </c>
      <c r="K23" s="136">
        <f>IF(AND('NSW Oct 2023'!O17&gt;0,'NSW Oct 2023'!P17&gt;0),IF($C$5*E23/'NSW Oct 2023'!AQ17&lt;('NSW Oct 2023'!L17+'NSW Oct 2023'!M17+'NSW Oct 2023'!N17+'NSW Oct 2023'!O17),0,IF(($C$5*E23/'NSW Oct 2023'!AQ17-'NSW Oct 2023'!L17+'NSW Oct 2023'!M17+'NSW Oct 2023'!N17+'NSW Oct 2023'!O17)&lt;=('NSW Oct 2023'!L17+'NSW Oct 2023'!M17+'NSW Oct 2023'!N17+'NSW Oct 2023'!O17+'NSW Oct 2023'!P17),(($C$5*E23/'NSW Oct 2023'!AQ17-('NSW Oct 2023'!L17+'NSW Oct 2023'!M17+'NSW Oct 2023'!N17+'NSW Oct 2023'!O17))*'NSW Oct 2023'!AA17/100)*'NSW Oct 2023'!AQ17,('NSW Oct 2023'!P17*'NSW Oct 2023'!AA17/100)*'NSW Oct 2023'!AQ17)),0)</f>
        <v>0</v>
      </c>
      <c r="L23" s="136">
        <f>IF(AND('NSW Oct 2023'!P17&gt;0,'NSW Oct 2023'!O17&gt;0),IF(($C$5*E23/'NSW Oct 2023'!AQ17&lt;SUM('NSW Oct 2023'!L17:P17)),(0),($C$5*E23/'NSW Oct 2023'!AQ17-SUM('NSW Oct 2023'!L17:P17))*'NSW Oct 2023'!AB17/100)* 'NSW Oct 2023'!AQ17,IF(AND('NSW Oct 2023'!O17&gt;0,'NSW Oct 2023'!P17=""),IF(($C$5*E23/'NSW Oct 2023'!AQ17&lt; SUM('NSW Oct 2023'!L17:O17)),(0),($C$5*E23/'NSW Oct 2023'!AQ17-SUM('NSW Oct 2023'!L17:O17))*'NSW Oct 2023'!AA17/100)* 'NSW Oct 2023'!AQ17,IF(AND('NSW Oct 2023'!N17&gt;0,'NSW Oct 2023'!O17=""),IF(($C$5*E23/'NSW Oct 2023'!AQ17&lt; SUM('NSW Oct 2023'!L17:N17)),(0),($C$5*E23/'NSW Oct 2023'!AQ17-SUM('NSW Oct 2023'!L17:N17))*'NSW Oct 2023'!Z17/100)* 'NSW Oct 2023'!AQ17,IF(AND('NSW Oct 2023'!M17&gt;0,'NSW Oct 2023'!N17=""),IF(($C$5*E23/'NSW Oct 2023'!AQ17&lt;'NSW Oct 2023'!M17+'NSW Oct 2023'!L17),(0),(($C$5*E23/'NSW Oct 2023'!AQ17-('NSW Oct 2023'!M17+'NSW Oct 2023'!L17))*'NSW Oct 2023'!Y17/100))*'NSW Oct 2023'!AQ17,IF(AND('NSW Oct 2023'!L17&gt;0,'NSW Oct 2023'!M17=""&gt;0),IF(($C$5*E23/'NSW Oct 2023'!AQ17&lt;'NSW Oct 2023'!L17),(0),($C$5*E23/'NSW Oct 2023'!AQ17-'NSW Oct 2023'!L17)*'NSW Oct 2023'!X17/100)*'NSW Oct 2023'!AQ17,0)))))</f>
        <v>0</v>
      </c>
      <c r="M23" s="136">
        <f>IF('NSW Oct 2023'!K17="",($C$5*F23/'NSW Oct 2023'!AR17*'NSW Oct 2023'!AC17/100)*'NSW Oct 2023'!AR17,IF($C$5*F23/'NSW Oct 2023'!AR17&gt;='NSW Oct 2023'!L17,('NSW Oct 2023'!L17*'NSW Oct 2023'!AC17/100)*'NSW Oct 2023'!AR17,($C$5*F23/'NSW Oct 2023'!AR17*'NSW Oct 2023'!AC17/100)*'NSW Oct 2023'!AR17))</f>
        <v>1840.909090909091</v>
      </c>
      <c r="N23" s="136">
        <f>IF(AND('NSW Oct 2023'!L17&gt;0,'NSW Oct 2023'!M17&gt;0),IF($C$5*F23/'NSW Oct 2023'!AR17&lt;'NSW Oct 2023'!L17,0,IF(($C$5*F23/'NSW Oct 2023'!AR17-'NSW Oct 2023'!L17)&lt;=('NSW Oct 2023'!M17+'NSW Oct 2023'!L17),((($C$5*F23/'NSW Oct 2023'!AR17-'NSW Oct 2023'!L17)*'NSW Oct 2023'!AD17/100))*'NSW Oct 2023'!AR17,((('NSW Oct 2023'!M17)*'NSW Oct 2023'!AD17/100)*'NSW Oct 2023'!AR17))),0)</f>
        <v>0</v>
      </c>
      <c r="O23" s="136">
        <f>IF(AND('NSW Oct 2023'!M17&gt;0,'NSW Oct 2023'!N17&gt;0),IF($C$5*F23/'NSW Oct 2023'!AR17&lt;('NSW Oct 2023'!L17+'NSW Oct 2023'!M17),0,IF(($C$5*F23/'NSW Oct 2023'!AR17-'NSW Oct 2023'!L17+'NSW Oct 2023'!M17)&lt;=('NSW Oct 2023'!L17+'NSW Oct 2023'!M17+'NSW Oct 2023'!N17),((($C$5*F23/'NSW Oct 2023'!AR17-('NSW Oct 2023'!L17+'NSW Oct 2023'!M17))*'NSW Oct 2023'!AE17/100))*'NSW Oct 2023'!AR17,('NSW Oct 2023'!N17*'NSW Oct 2023'!AE17/100)*'NSW Oct 2023'!AR17)),0)</f>
        <v>0</v>
      </c>
      <c r="P23" s="136">
        <f>IF(AND('NSW Oct 2023'!N17&gt;0,'NSW Oct 2023'!O17&gt;0),IF($C$5*F23/'NSW Oct 2023'!AR17&lt;('NSW Oct 2023'!L17+'NSW Oct 2023'!M17+'NSW Oct 2023'!N17),0,IF(($C$5*F23/'NSW Oct 2023'!AR17-'NSW Oct 2023'!L17+'NSW Oct 2023'!M17+'NSW Oct 2023'!N17)&lt;=('NSW Oct 2023'!L17+'NSW Oct 2023'!M17+'NSW Oct 2023'!N17+'NSW Oct 2023'!O17),(($C$5*F23/'NSW Oct 2023'!AR17-('NSW Oct 2023'!L17+'NSW Oct 2023'!M17+'NSW Oct 2023'!N17))*'NSW Oct 2023'!AF17/100)*'NSW Oct 2023'!AR17,('NSW Oct 2023'!O17*'NSW Oct 2023'!AF17/100)*'NSW Oct 2023'!AR17)),0)</f>
        <v>0</v>
      </c>
      <c r="Q23" s="136">
        <f>IF(AND('NSW Oct 2023'!P17&gt;0,'NSW Oct 2023'!P17&gt;0),IF($C$5*F23/'NSW Oct 2023'!AR17&lt;('NSW Oct 2023'!L17+'NSW Oct 2023'!M17+'NSW Oct 2023'!N17+'NSW Oct 2023'!O17),0,IF(($C$5*F23/'NSW Oct 2023'!AR17-'NSW Oct 2023'!L17+'NSW Oct 2023'!M17+'NSW Oct 2023'!N17+'NSW Oct 2023'!O17)&lt;=('NSW Oct 2023'!L17+'NSW Oct 2023'!M17+'NSW Oct 2023'!N17+'NSW Oct 2023'!O17+'NSW Oct 2023'!P17),(($C$5*F23/'NSW Oct 2023'!AR17-('NSW Oct 2023'!L17+'NSW Oct 2023'!M17+'NSW Oct 2023'!N17+'NSW Oct 2023'!O17))*'NSW Oct 2023'!AG17/100)*'NSW Oct 2023'!AR17,('NSW Oct 2023'!P17*'NSW Oct 2023'!AG17/100)*'NSW Oct 2023'!AR17)),0)</f>
        <v>0</v>
      </c>
      <c r="R23" s="136">
        <f>IF(AND('NSW Oct 2023'!P17&gt;0,'NSW Oct 2023'!O17&gt;0),IF(($C$5*F23/'NSW Oct 2023'!AR17&lt;SUM('NSW Oct 2023'!L17:P17)),(0),($C$5*F23/'NSW Oct 2023'!AR17-SUM('NSW Oct 2023'!L17:P17))*'NSW Oct 2023'!AB17/100)* 'NSW Oct 2023'!AR17,IF(AND('NSW Oct 2023'!O17&gt;0,'NSW Oct 2023'!P17=""),IF(($C$5*F23/'NSW Oct 2023'!AR17&lt; SUM('NSW Oct 2023'!L17:O17)),(0),($C$5*F23/'NSW Oct 2023'!AR17-SUM('NSW Oct 2023'!L17:O17))*'NSW Oct 2023'!AG17/100)* 'NSW Oct 2023'!AR17,IF(AND('NSW Oct 2023'!N17&gt;0,'NSW Oct 2023'!O17=""),IF(($C$5*F23/'NSW Oct 2023'!AR17&lt; SUM('NSW Oct 2023'!L17:N17)),(0),($C$5*F23/'NSW Oct 2023'!AR17-SUM('NSW Oct 2023'!L17:N17))*'NSW Oct 2023'!AF17/100)* 'NSW Oct 2023'!AR17,IF(AND('NSW Oct 2023'!M17&gt;0,'NSW Oct 2023'!N17=""),IF(($C$5*F23/'NSW Oct 2023'!AR17&lt;'NSW Oct 2023'!M17+'NSW Oct 2023'!L17),(0),(($C$5*F23/'NSW Oct 2023'!AR17-('NSW Oct 2023'!M17+'NSW Oct 2023'!L17))*'NSW Oct 2023'!AE17/100))*'NSW Oct 2023'!AR17,IF(AND('NSW Oct 2023'!L17&gt;0,'NSW Oct 2023'!M17=""&gt;0),IF(($C$5*F23/'NSW Oct 2023'!AR17&lt;'NSW Oct 2023'!L17),(0),($C$5*F23/'NSW Oct 2023'!AR17-'NSW Oct 2023'!L17)*'NSW Oct 2023'!AD17/100)*'NSW Oct 2023'!AR17,0)))))</f>
        <v>0</v>
      </c>
      <c r="S23" s="234">
        <f>SUM(G23:R23)</f>
        <v>3681.818181818182</v>
      </c>
      <c r="T23" s="243">
        <f t="shared" si="5"/>
        <v>3958.82</v>
      </c>
      <c r="U23" s="132">
        <f t="shared" si="6"/>
        <v>4354.7020000000002</v>
      </c>
      <c r="V23" s="83">
        <f>'NSW Oct 2023'!AT17</f>
        <v>0</v>
      </c>
      <c r="W23" s="83">
        <f>'NSW Oct 2023'!AU17</f>
        <v>0</v>
      </c>
      <c r="X23" s="83">
        <f>'NSW Oct 2023'!AV17</f>
        <v>0</v>
      </c>
      <c r="Y23" s="83">
        <f>'NSW Oct 2023'!AW17</f>
        <v>0</v>
      </c>
      <c r="Z23" s="243" t="str">
        <f t="shared" si="7"/>
        <v>No discount</v>
      </c>
      <c r="AA23" s="243" t="str">
        <f t="shared" si="8"/>
        <v>Inclusive</v>
      </c>
      <c r="AB23" s="243">
        <f t="shared" si="0"/>
        <v>3958.8199999999997</v>
      </c>
      <c r="AC23" s="243">
        <f t="shared" si="1"/>
        <v>3958.8199999999997</v>
      </c>
      <c r="AD23" s="132">
        <f t="shared" si="2"/>
        <v>4354.7020000000002</v>
      </c>
      <c r="AE23" s="406">
        <f t="shared" si="2"/>
        <v>4354.7020000000002</v>
      </c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/>
      <c r="AS2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</row>
    <row r="24" spans="1:146" s="261" customFormat="1" ht="23" customHeight="1" thickBot="1">
      <c r="A24" s="425"/>
      <c r="B24" s="150" t="str">
        <f>'NSW Oct 2023'!F18</f>
        <v>Covau</v>
      </c>
      <c r="C24" s="154" t="str">
        <f>'NSW Oct 2023'!G18</f>
        <v>Freedom</v>
      </c>
      <c r="D24" s="155">
        <f>365*'NSW Oct 2023'!H18/100</f>
        <v>340.41227272727269</v>
      </c>
      <c r="E24" s="265">
        <f>IF('NSW Oct 2023'!AQ18=3,0.5,IF('NSW Oct 2023'!AQ18=2,0.33,0))</f>
        <v>0.5</v>
      </c>
      <c r="F24" s="265">
        <f t="shared" si="3"/>
        <v>0.5</v>
      </c>
      <c r="G24" s="155">
        <f>IF('NSW Oct 2023'!K18="",($C$5*E24/'NSW Oct 2023'!AQ18*'NSW Oct 2023'!W18/100)*'NSW Oct 2023'!AQ18,IF($C$5*E24/'NSW Oct 2023'!AQ18&gt;='NSW Oct 2023'!L18,('NSW Oct 2023'!L18*'NSW Oct 2023'!W18/100)*'NSW Oct 2023'!AQ18,($C$5*E24/'NSW Oct 2023'!AQ18*'NSW Oct 2023'!W18/100)*'NSW Oct 2023'!AQ18))</f>
        <v>1927.2727272727275</v>
      </c>
      <c r="H24" s="155">
        <f>IF(AND('NSW Oct 2023'!L18&gt;0,'NSW Oct 2023'!M18&gt;0),IF($C$5*E24/'NSW Oct 2023'!AQ18&lt;'NSW Oct 2023'!L18,0,IF(($C$5*E24/'NSW Oct 2023'!AQ18-'NSW Oct 2023'!L18)&lt;=('NSW Oct 2023'!M18+'NSW Oct 2023'!L18),((($C$5*E24/'NSW Oct 2023'!AQ18-'NSW Oct 2023'!L18)*'NSW Oct 2023'!X18/100))*'NSW Oct 2023'!AQ18,((('NSW Oct 2023'!M18)*'NSW Oct 2023'!X18/100)*'NSW Oct 2023'!AQ18))),0)</f>
        <v>0</v>
      </c>
      <c r="I24" s="155">
        <f>IF(AND('NSW Oct 2023'!M18&gt;0,'NSW Oct 2023'!N18&gt;0),IF($C$5*E24/'NSW Oct 2023'!AQ18&lt;('NSW Oct 2023'!L18+'NSW Oct 2023'!M18),0,IF(($C$5*E24/'NSW Oct 2023'!AQ18-'NSW Oct 2023'!L18+'NSW Oct 2023'!M18)&lt;=('NSW Oct 2023'!L18+'NSW Oct 2023'!M18+'NSW Oct 2023'!N18),((($C$5*E24/'NSW Oct 2023'!AQ18-('NSW Oct 2023'!L18+'NSW Oct 2023'!M18))*'NSW Oct 2023'!Y18/100))*'NSW Oct 2023'!AQ18,('NSW Oct 2023'!N18*'NSW Oct 2023'!Y18/100)* 'NSW Oct 2023'!AQ18)),0)</f>
        <v>0</v>
      </c>
      <c r="J24" s="155">
        <f>IF(AND('NSW Oct 2023'!N18&gt;0,'NSW Oct 2023'!O18&gt;0),IF($C$5*E24/'NSW Oct 2023'!AQ18&lt;('NSW Oct 2023'!L18+'NSW Oct 2023'!M18+'NSW Oct 2023'!N18),0,IF(($C$5*E24/'NSW Oct 2023'!AQ18-'NSW Oct 2023'!L18+'NSW Oct 2023'!M18+'NSW Oct 2023'!N18)&lt;=('NSW Oct 2023'!L18+'NSW Oct 2023'!M18+'NSW Oct 2023'!N18+'NSW Oct 2023'!O18),(($C$5*E24/'NSW Oct 2023'!AQ18-('NSW Oct 2023'!L18+'NSW Oct 2023'!M18+'NSW Oct 2023'!N18))*'NSW Oct 2023'!Z18/100)*'NSW Oct 2023'!AQ18,('NSW Oct 2023'!O18*'NSW Oct 2023'!Z18/100)*'NSW Oct 2023'!AQ18)),0)</f>
        <v>0</v>
      </c>
      <c r="K24" s="155">
        <f>IF(AND('NSW Oct 2023'!O18&gt;0,'NSW Oct 2023'!P18&gt;0),IF($C$5*E24/'NSW Oct 2023'!AQ18&lt;('NSW Oct 2023'!L18+'NSW Oct 2023'!M18+'NSW Oct 2023'!N18+'NSW Oct 2023'!O18),0,IF(($C$5*E24/'NSW Oct 2023'!AQ18-'NSW Oct 2023'!L18+'NSW Oct 2023'!M18+'NSW Oct 2023'!N18+'NSW Oct 2023'!O18)&lt;=('NSW Oct 2023'!L18+'NSW Oct 2023'!M18+'NSW Oct 2023'!N18+'NSW Oct 2023'!O18+'NSW Oct 2023'!P18),(($C$5*E24/'NSW Oct 2023'!AQ18-('NSW Oct 2023'!L18+'NSW Oct 2023'!M18+'NSW Oct 2023'!N18+'NSW Oct 2023'!O18))*'NSW Oct 2023'!AA18/100)*'NSW Oct 2023'!AQ18,('NSW Oct 2023'!P18*'NSW Oct 2023'!AA18/100)*'NSW Oct 2023'!AQ18)),0)</f>
        <v>0</v>
      </c>
      <c r="L24" s="155">
        <f>IF(AND('NSW Oct 2023'!P18&gt;0,'NSW Oct 2023'!O18&gt;0),IF(($C$5*E24/'NSW Oct 2023'!AQ18&lt;SUM('NSW Oct 2023'!L18:P18)),(0),($C$5*E24/'NSW Oct 2023'!AQ18-SUM('NSW Oct 2023'!L18:P18))*'NSW Oct 2023'!AB18/100)* 'NSW Oct 2023'!AQ18,IF(AND('NSW Oct 2023'!O18&gt;0,'NSW Oct 2023'!P18=""),IF(($C$5*E24/'NSW Oct 2023'!AQ18&lt; SUM('NSW Oct 2023'!L18:O18)),(0),($C$5*E24/'NSW Oct 2023'!AQ18-SUM('NSW Oct 2023'!L18:O18))*'NSW Oct 2023'!AA18/100)* 'NSW Oct 2023'!AQ18,IF(AND('NSW Oct 2023'!N18&gt;0,'NSW Oct 2023'!O18=""),IF(($C$5*E24/'NSW Oct 2023'!AQ18&lt; SUM('NSW Oct 2023'!L18:N18)),(0),($C$5*E24/'NSW Oct 2023'!AQ18-SUM('NSW Oct 2023'!L18:N18))*'NSW Oct 2023'!Z18/100)* 'NSW Oct 2023'!AQ18,IF(AND('NSW Oct 2023'!M18&gt;0,'NSW Oct 2023'!N18=""),IF(($C$5*E24/'NSW Oct 2023'!AQ18&lt;'NSW Oct 2023'!M18+'NSW Oct 2023'!L18),(0),(($C$5*E24/'NSW Oct 2023'!AQ18-('NSW Oct 2023'!M18+'NSW Oct 2023'!L18))*'NSW Oct 2023'!Y18/100))*'NSW Oct 2023'!AQ18,IF(AND('NSW Oct 2023'!L18&gt;0,'NSW Oct 2023'!M18=""&gt;0),IF(($C$5*E24/'NSW Oct 2023'!AQ18&lt;'NSW Oct 2023'!L18),(0),($C$5*E24/'NSW Oct 2023'!AQ18-'NSW Oct 2023'!L18)*'NSW Oct 2023'!X18/100)*'NSW Oct 2023'!AQ18,0)))))</f>
        <v>0</v>
      </c>
      <c r="M24" s="155">
        <f>IF('NSW Oct 2023'!K18="",($C$5*F24/'NSW Oct 2023'!AR18*'NSW Oct 2023'!AC18/100)*'NSW Oct 2023'!AR18,IF($C$5*F24/'NSW Oct 2023'!AR18&gt;='NSW Oct 2023'!L18,('NSW Oct 2023'!L18*'NSW Oct 2023'!AC18/100)*'NSW Oct 2023'!AR18,($C$5*F24/'NSW Oct 2023'!AR18*'NSW Oct 2023'!AC18/100)*'NSW Oct 2023'!AR18))</f>
        <v>1927.2727272727275</v>
      </c>
      <c r="N24" s="155">
        <f>IF(AND('NSW Oct 2023'!L18&gt;0,'NSW Oct 2023'!M18&gt;0),IF($C$5*F24/'NSW Oct 2023'!AR18&lt;'NSW Oct 2023'!L18,0,IF(($C$5*F24/'NSW Oct 2023'!AR18-'NSW Oct 2023'!L18)&lt;=('NSW Oct 2023'!M18+'NSW Oct 2023'!L18),((($C$5*F24/'NSW Oct 2023'!AR18-'NSW Oct 2023'!L18)*'NSW Oct 2023'!AD18/100))*'NSW Oct 2023'!AR18,((('NSW Oct 2023'!M18)*'NSW Oct 2023'!AD18/100)*'NSW Oct 2023'!AR18))),0)</f>
        <v>0</v>
      </c>
      <c r="O24" s="155">
        <f>IF(AND('NSW Oct 2023'!M18&gt;0,'NSW Oct 2023'!N18&gt;0),IF($C$5*F24/'NSW Oct 2023'!AR18&lt;('NSW Oct 2023'!L18+'NSW Oct 2023'!M18),0,IF(($C$5*F24/'NSW Oct 2023'!AR18-'NSW Oct 2023'!L18+'NSW Oct 2023'!M18)&lt;=('NSW Oct 2023'!L18+'NSW Oct 2023'!M18+'NSW Oct 2023'!N18),((($C$5*F24/'NSW Oct 2023'!AR18-('NSW Oct 2023'!L18+'NSW Oct 2023'!M18))*'NSW Oct 2023'!AE18/100))*'NSW Oct 2023'!AR18,('NSW Oct 2023'!N18*'NSW Oct 2023'!AE18/100)*'NSW Oct 2023'!AR18)),0)</f>
        <v>0</v>
      </c>
      <c r="P24" s="155">
        <f>IF(AND('NSW Oct 2023'!N18&gt;0,'NSW Oct 2023'!O18&gt;0),IF($C$5*F24/'NSW Oct 2023'!AR18&lt;('NSW Oct 2023'!L18+'NSW Oct 2023'!M18+'NSW Oct 2023'!N18),0,IF(($C$5*F24/'NSW Oct 2023'!AR18-'NSW Oct 2023'!L18+'NSW Oct 2023'!M18+'NSW Oct 2023'!N18)&lt;=('NSW Oct 2023'!L18+'NSW Oct 2023'!M18+'NSW Oct 2023'!N18+'NSW Oct 2023'!O18),(($C$5*F24/'NSW Oct 2023'!AR18-('NSW Oct 2023'!L18+'NSW Oct 2023'!M18+'NSW Oct 2023'!N18))*'NSW Oct 2023'!AF18/100)*'NSW Oct 2023'!AR18,('NSW Oct 2023'!O18*'NSW Oct 2023'!AF18/100)*'NSW Oct 2023'!AR18)),0)</f>
        <v>0</v>
      </c>
      <c r="Q24" s="155">
        <f>IF(AND('NSW Oct 2023'!P18&gt;0,'NSW Oct 2023'!P18&gt;0),IF($C$5*F24/'NSW Oct 2023'!AR18&lt;('NSW Oct 2023'!L18+'NSW Oct 2023'!M18+'NSW Oct 2023'!N18+'NSW Oct 2023'!O18),0,IF(($C$5*F24/'NSW Oct 2023'!AR18-'NSW Oct 2023'!L18+'NSW Oct 2023'!M18+'NSW Oct 2023'!N18+'NSW Oct 2023'!O18)&lt;=('NSW Oct 2023'!L18+'NSW Oct 2023'!M18+'NSW Oct 2023'!N18+'NSW Oct 2023'!O18+'NSW Oct 2023'!P18),(($C$5*F24/'NSW Oct 2023'!AR18-('NSW Oct 2023'!L18+'NSW Oct 2023'!M18+'NSW Oct 2023'!N18+'NSW Oct 2023'!O18))*'NSW Oct 2023'!AG18/100)*'NSW Oct 2023'!AR18,('NSW Oct 2023'!P18*'NSW Oct 2023'!AG18/100)*'NSW Oct 2023'!AR18)),0)</f>
        <v>0</v>
      </c>
      <c r="R24" s="155">
        <f>IF(AND('NSW Oct 2023'!P18&gt;0,'NSW Oct 2023'!O18&gt;0),IF(($C$5*F24/'NSW Oct 2023'!AR18&lt;SUM('NSW Oct 2023'!L18:P18)),(0),($C$5*F24/'NSW Oct 2023'!AR18-SUM('NSW Oct 2023'!L18:P18))*'NSW Oct 2023'!AB18/100)* 'NSW Oct 2023'!AR18,IF(AND('NSW Oct 2023'!O18&gt;0,'NSW Oct 2023'!P18=""),IF(($C$5*F24/'NSW Oct 2023'!AR18&lt; SUM('NSW Oct 2023'!L18:O18)),(0),($C$5*F24/'NSW Oct 2023'!AR18-SUM('NSW Oct 2023'!L18:O18))*'NSW Oct 2023'!AG18/100)* 'NSW Oct 2023'!AR18,IF(AND('NSW Oct 2023'!N18&gt;0,'NSW Oct 2023'!O18=""),IF(($C$5*F24/'NSW Oct 2023'!AR18&lt; SUM('NSW Oct 2023'!L18:N18)),(0),($C$5*F24/'NSW Oct 2023'!AR18-SUM('NSW Oct 2023'!L18:N18))*'NSW Oct 2023'!AF18/100)* 'NSW Oct 2023'!AR18,IF(AND('NSW Oct 2023'!M18&gt;0,'NSW Oct 2023'!N18=""),IF(($C$5*F24/'NSW Oct 2023'!AR18&lt;'NSW Oct 2023'!M18+'NSW Oct 2023'!L18),(0),(($C$5*F24/'NSW Oct 2023'!AR18-('NSW Oct 2023'!M18+'NSW Oct 2023'!L18))*'NSW Oct 2023'!AE18/100))*'NSW Oct 2023'!AR18,IF(AND('NSW Oct 2023'!L18&gt;0,'NSW Oct 2023'!M18=""&gt;0),IF(($C$5*F24/'NSW Oct 2023'!AR18&lt;'NSW Oct 2023'!L18),(0),($C$5*F24/'NSW Oct 2023'!AR18-'NSW Oct 2023'!L18)*'NSW Oct 2023'!AD18/100)*'NSW Oct 2023'!AR18,0)))))</f>
        <v>0</v>
      </c>
      <c r="S24" s="273">
        <f>SUM(G24:R24)</f>
        <v>3854.545454545455</v>
      </c>
      <c r="T24" s="268">
        <f t="shared" si="5"/>
        <v>4194.9577272727274</v>
      </c>
      <c r="U24" s="151">
        <f t="shared" si="6"/>
        <v>4614.4535000000005</v>
      </c>
      <c r="V24" s="154">
        <f>'NSW Oct 2023'!AT18</f>
        <v>0</v>
      </c>
      <c r="W24" s="154">
        <f>'NSW Oct 2023'!AU18</f>
        <v>0</v>
      </c>
      <c r="X24" s="154">
        <f>'NSW Oct 2023'!AV18</f>
        <v>0</v>
      </c>
      <c r="Y24" s="154">
        <f>'NSW Oct 2023'!AW18</f>
        <v>0</v>
      </c>
      <c r="Z24" s="268" t="str">
        <f t="shared" si="7"/>
        <v>No discount</v>
      </c>
      <c r="AA24" s="268" t="str">
        <f t="shared" si="8"/>
        <v>Exclusive</v>
      </c>
      <c r="AB24" s="268">
        <f t="shared" si="0"/>
        <v>4194.9577272727274</v>
      </c>
      <c r="AC24" s="268">
        <f t="shared" si="1"/>
        <v>4194.9577272727274</v>
      </c>
      <c r="AD24" s="151">
        <f t="shared" si="2"/>
        <v>4614.4535000000005</v>
      </c>
      <c r="AE24" s="407">
        <f t="shared" si="2"/>
        <v>4614.4535000000005</v>
      </c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/>
      <c r="AS24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</row>
    <row r="25" spans="1:146" s="261" customFormat="1" ht="23" customHeight="1" thickTop="1">
      <c r="A25" s="421" t="str">
        <f>'NSW Oct 2023'!D19</f>
        <v>AGN Albury</v>
      </c>
      <c r="B25" s="130" t="str">
        <f>'NSW Oct 2023'!F19</f>
        <v>EnergyAustralia</v>
      </c>
      <c r="C25" s="83" t="str">
        <f>'NSW Oct 2023'!G19</f>
        <v>Business Balance Plan</v>
      </c>
      <c r="D25" s="136">
        <f>365*'NSW Oct 2023'!H19/100</f>
        <v>335.8</v>
      </c>
      <c r="E25" s="264">
        <f>IF('NSW Oct 2023'!AQ19=3,0.5,IF('NSW Oct 2023'!AQ19=2,0.33,0))</f>
        <v>0.5</v>
      </c>
      <c r="F25" s="264">
        <f t="shared" si="3"/>
        <v>0.5</v>
      </c>
      <c r="G25" s="136">
        <f>IF('NSW Oct 2023'!K19="",($C$5*E25/'NSW Oct 2023'!AQ19*'NSW Oct 2023'!W19/100)*'NSW Oct 2023'!AQ19,IF($C$5*E25/'NSW Oct 2023'!AQ19&gt;='NSW Oct 2023'!L19,('NSW Oct 2023'!L19*'NSW Oct 2023'!W19/100)*'NSW Oct 2023'!AQ19,($C$5*E25/'NSW Oct 2023'!AQ19*'NSW Oct 2023'!W19/100)*'NSW Oct 2023'!AQ19))</f>
        <v>317.45454545454538</v>
      </c>
      <c r="H25" s="136">
        <f>IF(AND('NSW Oct 2023'!L19&gt;0,'NSW Oct 2023'!M19&gt;0),IF($C$5*E25/'NSW Oct 2023'!AQ19&lt;'NSW Oct 2023'!L19,0,IF(($C$5*E25/'NSW Oct 2023'!AQ19-'NSW Oct 2023'!L19)&lt;=('NSW Oct 2023'!M19+'NSW Oct 2023'!L19),((($C$5*E25/'NSW Oct 2023'!AQ19-'NSW Oct 2023'!L19)*'NSW Oct 2023'!X19/100))*'NSW Oct 2023'!AQ19,((('NSW Oct 2023'!M19)*'NSW Oct 2023'!X19/100)*'NSW Oct 2023'!AQ19))),0)</f>
        <v>1263.5454545454545</v>
      </c>
      <c r="I25" s="136">
        <f>IF(AND('NSW Oct 2023'!M19&gt;0,'NSW Oct 2023'!N19&gt;0),IF($C$5*E25/'NSW Oct 2023'!AQ19&lt;('NSW Oct 2023'!L19+'NSW Oct 2023'!M19),0,IF(($C$5*E25/'NSW Oct 2023'!AQ19-'NSW Oct 2023'!L19+'NSW Oct 2023'!M19)&lt;=('NSW Oct 2023'!L19+'NSW Oct 2023'!M19+'NSW Oct 2023'!N19),((($C$5*E25/'NSW Oct 2023'!AQ19-('NSW Oct 2023'!L19+'NSW Oct 2023'!M19))*'NSW Oct 2023'!Y19/100))*'NSW Oct 2023'!AQ19,('NSW Oct 2023'!N19*'NSW Oct 2023'!Y19/100)* 'NSW Oct 2023'!AQ19)),0)</f>
        <v>0</v>
      </c>
      <c r="J25" s="136">
        <f>IF(AND('NSW Oct 2023'!N19&gt;0,'NSW Oct 2023'!O19&gt;0),IF($C$5*E25/'NSW Oct 2023'!AQ19&lt;('NSW Oct 2023'!L19+'NSW Oct 2023'!M19+'NSW Oct 2023'!N19),0,IF(($C$5*E25/'NSW Oct 2023'!AQ19-'NSW Oct 2023'!L19+'NSW Oct 2023'!M19+'NSW Oct 2023'!N19)&lt;=('NSW Oct 2023'!L19+'NSW Oct 2023'!M19+'NSW Oct 2023'!N19+'NSW Oct 2023'!O19),(($C$5*E25/'NSW Oct 2023'!AQ19-('NSW Oct 2023'!L19+'NSW Oct 2023'!M19+'NSW Oct 2023'!N19))*'NSW Oct 2023'!Z19/100)*'NSW Oct 2023'!AQ19,('NSW Oct 2023'!O19*'NSW Oct 2023'!Z19/100)*'NSW Oct 2023'!AQ19)),0)</f>
        <v>0</v>
      </c>
      <c r="K25" s="136">
        <f>IF(AND('NSW Oct 2023'!O19&gt;0,'NSW Oct 2023'!P19&gt;0),IF($C$5*E25/'NSW Oct 2023'!AQ19&lt;('NSW Oct 2023'!L19+'NSW Oct 2023'!M19+'NSW Oct 2023'!N19+'NSW Oct 2023'!O19),0,IF(($C$5*E25/'NSW Oct 2023'!AQ19-'NSW Oct 2023'!L19+'NSW Oct 2023'!M19+'NSW Oct 2023'!N19+'NSW Oct 2023'!O19)&lt;=('NSW Oct 2023'!L19+'NSW Oct 2023'!M19+'NSW Oct 2023'!N19+'NSW Oct 2023'!O19+'NSW Oct 2023'!P19),(($C$5*E25/'NSW Oct 2023'!AQ19-('NSW Oct 2023'!L19+'NSW Oct 2023'!M19+'NSW Oct 2023'!N19+'NSW Oct 2023'!O19))*'NSW Oct 2023'!AA19/100)*'NSW Oct 2023'!AQ19,('NSW Oct 2023'!P19*'NSW Oct 2023'!AA19/100)*'NSW Oct 2023'!AQ19)),0)</f>
        <v>0</v>
      </c>
      <c r="L25" s="136">
        <f>IF(AND('NSW Oct 2023'!P19&gt;0,'NSW Oct 2023'!O19&gt;0),IF(($C$5*E25/'NSW Oct 2023'!AQ19&lt;SUM('NSW Oct 2023'!L19:P19)),(0),($C$5*E25/'NSW Oct 2023'!AQ19-SUM('NSW Oct 2023'!L19:P19))*'NSW Oct 2023'!AB19/100)* 'NSW Oct 2023'!AQ19,IF(AND('NSW Oct 2023'!O19&gt;0,'NSW Oct 2023'!P19=""),IF(($C$5*E25/'NSW Oct 2023'!AQ19&lt; SUM('NSW Oct 2023'!L19:O19)),(0),($C$5*E25/'NSW Oct 2023'!AQ19-SUM('NSW Oct 2023'!L19:O19))*'NSW Oct 2023'!AA19/100)* 'NSW Oct 2023'!AQ19,IF(AND('NSW Oct 2023'!N19&gt;0,'NSW Oct 2023'!O19=""),IF(($C$5*E25/'NSW Oct 2023'!AQ19&lt; SUM('NSW Oct 2023'!L19:N19)),(0),($C$5*E25/'NSW Oct 2023'!AQ19-SUM('NSW Oct 2023'!L19:N19))*'NSW Oct 2023'!Z19/100)* 'NSW Oct 2023'!AQ19,IF(AND('NSW Oct 2023'!M19&gt;0,'NSW Oct 2023'!N19=""),IF(($C$5*E25/'NSW Oct 2023'!AQ19&lt;'NSW Oct 2023'!M19+'NSW Oct 2023'!L19),(0),(($C$5*E25/'NSW Oct 2023'!AQ19-('NSW Oct 2023'!M19+'NSW Oct 2023'!L19))*'NSW Oct 2023'!Y19/100))*'NSW Oct 2023'!AQ19,IF(AND('NSW Oct 2023'!L19&gt;0,'NSW Oct 2023'!M19=""&gt;0),IF(($C$5*E25/'NSW Oct 2023'!AQ19&lt;'NSW Oct 2023'!L19),(0),($C$5*E25/'NSW Oct 2023'!AQ19-'NSW Oct 2023'!L19)*'NSW Oct 2023'!X19/100)*'NSW Oct 2023'!AQ19,0)))))</f>
        <v>0</v>
      </c>
      <c r="M25" s="136">
        <f>IF('NSW Oct 2023'!K19="",($C$5*F25/'NSW Oct 2023'!AR19*'NSW Oct 2023'!AC19/100)*'NSW Oct 2023'!AR19,IF($C$5*F25/'NSW Oct 2023'!AR19&gt;='NSW Oct 2023'!L19,('NSW Oct 2023'!L19*'NSW Oct 2023'!AC19/100)*'NSW Oct 2023'!AR19,($C$5*F25/'NSW Oct 2023'!AR19*'NSW Oct 2023'!AC19/100)*'NSW Oct 2023'!AR19))</f>
        <v>317.45454545454538</v>
      </c>
      <c r="N25" s="136">
        <f>IF(AND('NSW Oct 2023'!L19&gt;0,'NSW Oct 2023'!M19&gt;0),IF($C$5*F25/'NSW Oct 2023'!AR19&lt;'NSW Oct 2023'!L19,0,IF(($C$5*F25/'NSW Oct 2023'!AR19-'NSW Oct 2023'!L19)&lt;=('NSW Oct 2023'!M19+'NSW Oct 2023'!L19),((($C$5*F25/'NSW Oct 2023'!AR19-'NSW Oct 2023'!L19)*'NSW Oct 2023'!AD19/100))*'NSW Oct 2023'!AR19,((('NSW Oct 2023'!M19)*'NSW Oct 2023'!AD19/100)*'NSW Oct 2023'!AR19))),0)</f>
        <v>1263.5454545454545</v>
      </c>
      <c r="O25" s="136">
        <f>IF(AND('NSW Oct 2023'!M19&gt;0,'NSW Oct 2023'!N19&gt;0),IF($C$5*F25/'NSW Oct 2023'!AR19&lt;('NSW Oct 2023'!L19+'NSW Oct 2023'!M19),0,IF(($C$5*F25/'NSW Oct 2023'!AR19-'NSW Oct 2023'!L19+'NSW Oct 2023'!M19)&lt;=('NSW Oct 2023'!L19+'NSW Oct 2023'!M19+'NSW Oct 2023'!N19),((($C$5*F25/'NSW Oct 2023'!AR19-('NSW Oct 2023'!L19+'NSW Oct 2023'!M19))*'NSW Oct 2023'!AE19/100))*'NSW Oct 2023'!AR19,('NSW Oct 2023'!N19*'NSW Oct 2023'!AE19/100)*'NSW Oct 2023'!AR19)),0)</f>
        <v>0</v>
      </c>
      <c r="P25" s="136">
        <f>IF(AND('NSW Oct 2023'!N19&gt;0,'NSW Oct 2023'!O19&gt;0),IF($C$5*F25/'NSW Oct 2023'!AR19&lt;('NSW Oct 2023'!L19+'NSW Oct 2023'!M19+'NSW Oct 2023'!N19),0,IF(($C$5*F25/'NSW Oct 2023'!AR19-'NSW Oct 2023'!L19+'NSW Oct 2023'!M19+'NSW Oct 2023'!N19)&lt;=('NSW Oct 2023'!L19+'NSW Oct 2023'!M19+'NSW Oct 2023'!N19+'NSW Oct 2023'!O19),(($C$5*F25/'NSW Oct 2023'!AR19-('NSW Oct 2023'!L19+'NSW Oct 2023'!M19+'NSW Oct 2023'!N19))*'NSW Oct 2023'!AF19/100)*'NSW Oct 2023'!AR19,('NSW Oct 2023'!O19*'NSW Oct 2023'!AF19/100)*'NSW Oct 2023'!AR19)),0)</f>
        <v>0</v>
      </c>
      <c r="Q25" s="136">
        <f>IF(AND('NSW Oct 2023'!P19&gt;0,'NSW Oct 2023'!P19&gt;0),IF($C$5*F25/'NSW Oct 2023'!AR19&lt;('NSW Oct 2023'!L19+'NSW Oct 2023'!M19+'NSW Oct 2023'!N19+'NSW Oct 2023'!O19),0,IF(($C$5*F25/'NSW Oct 2023'!AR19-'NSW Oct 2023'!L19+'NSW Oct 2023'!M19+'NSW Oct 2023'!N19+'NSW Oct 2023'!O19)&lt;=('NSW Oct 2023'!L19+'NSW Oct 2023'!M19+'NSW Oct 2023'!N19+'NSW Oct 2023'!O19+'NSW Oct 2023'!P19),(($C$5*F25/'NSW Oct 2023'!AR19-('NSW Oct 2023'!L19+'NSW Oct 2023'!M19+'NSW Oct 2023'!N19+'NSW Oct 2023'!O19))*'NSW Oct 2023'!AG19/100)*'NSW Oct 2023'!AR19,('NSW Oct 2023'!P19*'NSW Oct 2023'!AG19/100)*'NSW Oct 2023'!AR19)),0)</f>
        <v>0</v>
      </c>
      <c r="R25" s="136">
        <f>IF(AND('NSW Oct 2023'!P19&gt;0,'NSW Oct 2023'!O19&gt;0),IF(($C$5*F25/'NSW Oct 2023'!AR19&lt;SUM('NSW Oct 2023'!L19:P19)),(0),($C$5*F25/'NSW Oct 2023'!AR19-SUM('NSW Oct 2023'!L19:P19))*'NSW Oct 2023'!AB19/100)* 'NSW Oct 2023'!AR19,IF(AND('NSW Oct 2023'!O19&gt;0,'NSW Oct 2023'!P19=""),IF(($C$5*F25/'NSW Oct 2023'!AR19&lt; SUM('NSW Oct 2023'!L19:O19)),(0),($C$5*F25/'NSW Oct 2023'!AR19-SUM('NSW Oct 2023'!L19:O19))*'NSW Oct 2023'!AG19/100)* 'NSW Oct 2023'!AR19,IF(AND('NSW Oct 2023'!N19&gt;0,'NSW Oct 2023'!O19=""),IF(($C$5*F25/'NSW Oct 2023'!AR19&lt; SUM('NSW Oct 2023'!L19:N19)),(0),($C$5*F25/'NSW Oct 2023'!AR19-SUM('NSW Oct 2023'!L19:N19))*'NSW Oct 2023'!AF19/100)* 'NSW Oct 2023'!AR19,IF(AND('NSW Oct 2023'!M19&gt;0,'NSW Oct 2023'!N19=""),IF(($C$5*F25/'NSW Oct 2023'!AR19&lt;'NSW Oct 2023'!M19+'NSW Oct 2023'!L19),(0),(($C$5*F25/'NSW Oct 2023'!AR19-('NSW Oct 2023'!M19+'NSW Oct 2023'!L19))*'NSW Oct 2023'!AE19/100))*'NSW Oct 2023'!AR19,IF(AND('NSW Oct 2023'!L19&gt;0,'NSW Oct 2023'!M19=""&gt;0),IF(($C$5*F25/'NSW Oct 2023'!AR19&lt;'NSW Oct 2023'!L19),(0),($C$5*F25/'NSW Oct 2023'!AR19-'NSW Oct 2023'!L19)*'NSW Oct 2023'!AD19/100)*'NSW Oct 2023'!AR19,0)))))</f>
        <v>0</v>
      </c>
      <c r="S25" s="234">
        <f t="shared" si="4"/>
        <v>3162</v>
      </c>
      <c r="T25" s="243">
        <f t="shared" si="5"/>
        <v>3497.8</v>
      </c>
      <c r="U25" s="132">
        <f t="shared" si="6"/>
        <v>3847.5800000000004</v>
      </c>
      <c r="V25" s="83">
        <f>'NSW Oct 2023'!AT19</f>
        <v>5</v>
      </c>
      <c r="W25" s="83">
        <f>'NSW Oct 2023'!AU19</f>
        <v>0</v>
      </c>
      <c r="X25" s="83">
        <f>'NSW Oct 2023'!AV19</f>
        <v>0</v>
      </c>
      <c r="Y25" s="83">
        <f>'NSW Oct 2023'!AW19</f>
        <v>0</v>
      </c>
      <c r="Z25" s="243" t="str">
        <f t="shared" si="7"/>
        <v>Guaranteed off bill</v>
      </c>
      <c r="AA25" s="243" t="str">
        <f t="shared" si="8"/>
        <v>Exclusive</v>
      </c>
      <c r="AB25" s="243">
        <f t="shared" si="0"/>
        <v>3322.9100000000003</v>
      </c>
      <c r="AC25" s="243">
        <f t="shared" si="1"/>
        <v>3322.9100000000003</v>
      </c>
      <c r="AD25" s="132">
        <f t="shared" si="2"/>
        <v>3655.2010000000005</v>
      </c>
      <c r="AE25" s="406">
        <f t="shared" si="2"/>
        <v>3655.2010000000005</v>
      </c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/>
      <c r="AS25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</row>
    <row r="26" spans="1:146" s="261" customFormat="1" ht="23" customHeight="1">
      <c r="A26" s="422"/>
      <c r="B26" s="130" t="str">
        <f>'NSW Oct 2023'!F20</f>
        <v>Origin Energy</v>
      </c>
      <c r="C26" s="83" t="str">
        <f>'NSW Oct 2023'!G20</f>
        <v>Business Go Variable</v>
      </c>
      <c r="D26" s="136">
        <f>365*'NSW Oct 2023'!H20/100</f>
        <v>208.44818181818181</v>
      </c>
      <c r="E26" s="264">
        <f>IF('NSW Oct 2023'!AQ20=3,0.5,IF('NSW Oct 2023'!AQ20=2,0.33,0))</f>
        <v>0.5</v>
      </c>
      <c r="F26" s="264">
        <f t="shared" si="3"/>
        <v>0.5</v>
      </c>
      <c r="G26" s="136">
        <f>IF('NSW Oct 2023'!K20="",($C$5*E26/'NSW Oct 2023'!AQ20*'NSW Oct 2023'!W20/100)*'NSW Oct 2023'!AQ20,IF($C$5*E26/'NSW Oct 2023'!AQ20&gt;='NSW Oct 2023'!L20,('NSW Oct 2023'!L20*'NSW Oct 2023'!W20/100)*'NSW Oct 2023'!AQ20,($C$5*E26/'NSW Oct 2023'!AQ20*'NSW Oct 2023'!W20/100)*'NSW Oct 2023'!AQ20))</f>
        <v>1259.090909090909</v>
      </c>
      <c r="H26" s="136">
        <f>IF(AND('NSW Oct 2023'!L20&gt;0,'NSW Oct 2023'!M20&gt;0),IF($C$5*E26/'NSW Oct 2023'!AQ20&lt;'NSW Oct 2023'!L20,0,IF(($C$5*E26/'NSW Oct 2023'!AQ20-'NSW Oct 2023'!L20)&lt;=('NSW Oct 2023'!M20+'NSW Oct 2023'!L20),((($C$5*E26/'NSW Oct 2023'!AQ20-'NSW Oct 2023'!L20)*'NSW Oct 2023'!X20/100))*'NSW Oct 2023'!AQ20,((('NSW Oct 2023'!M20)*'NSW Oct 2023'!X20/100)*'NSW Oct 2023'!AQ20))),0)</f>
        <v>0</v>
      </c>
      <c r="I26" s="136">
        <f>IF(AND('NSW Oct 2023'!M20&gt;0,'NSW Oct 2023'!N20&gt;0),IF($C$5*E26/'NSW Oct 2023'!AQ20&lt;('NSW Oct 2023'!L20+'NSW Oct 2023'!M20),0,IF(($C$5*E26/'NSW Oct 2023'!AQ20-'NSW Oct 2023'!L20+'NSW Oct 2023'!M20)&lt;=('NSW Oct 2023'!L20+'NSW Oct 2023'!M20+'NSW Oct 2023'!N20),((($C$5*E26/'NSW Oct 2023'!AQ20-('NSW Oct 2023'!L20+'NSW Oct 2023'!M20))*'NSW Oct 2023'!Y20/100))*'NSW Oct 2023'!AQ20,('NSW Oct 2023'!N20*'NSW Oct 2023'!Y20/100)* 'NSW Oct 2023'!AQ20)),0)</f>
        <v>0</v>
      </c>
      <c r="J26" s="136">
        <f>IF(AND('NSW Oct 2023'!N20&gt;0,'NSW Oct 2023'!O20&gt;0),IF($C$5*E26/'NSW Oct 2023'!AQ20&lt;('NSW Oct 2023'!L20+'NSW Oct 2023'!M20+'NSW Oct 2023'!N20),0,IF(($C$5*E26/'NSW Oct 2023'!AQ20-'NSW Oct 2023'!L20+'NSW Oct 2023'!M20+'NSW Oct 2023'!N20)&lt;=('NSW Oct 2023'!L20+'NSW Oct 2023'!M20+'NSW Oct 2023'!N20+'NSW Oct 2023'!O20),(($C$5*E26/'NSW Oct 2023'!AQ20-('NSW Oct 2023'!L20+'NSW Oct 2023'!M20+'NSW Oct 2023'!N20))*'NSW Oct 2023'!Z20/100)*'NSW Oct 2023'!AQ20,('NSW Oct 2023'!O20*'NSW Oct 2023'!Z20/100)*'NSW Oct 2023'!AQ20)),0)</f>
        <v>0</v>
      </c>
      <c r="K26" s="136">
        <f>IF(AND('NSW Oct 2023'!O20&gt;0,'NSW Oct 2023'!P20&gt;0),IF($C$5*E26/'NSW Oct 2023'!AQ20&lt;('NSW Oct 2023'!L20+'NSW Oct 2023'!M20+'NSW Oct 2023'!N20+'NSW Oct 2023'!O20),0,IF(($C$5*E26/'NSW Oct 2023'!AQ20-'NSW Oct 2023'!L20+'NSW Oct 2023'!M20+'NSW Oct 2023'!N20+'NSW Oct 2023'!O20)&lt;=('NSW Oct 2023'!L20+'NSW Oct 2023'!M20+'NSW Oct 2023'!N20+'NSW Oct 2023'!O20+'NSW Oct 2023'!P20),(($C$5*E26/'NSW Oct 2023'!AQ20-('NSW Oct 2023'!L20+'NSW Oct 2023'!M20+'NSW Oct 2023'!N20+'NSW Oct 2023'!O20))*'NSW Oct 2023'!AA20/100)*'NSW Oct 2023'!AQ20,('NSW Oct 2023'!P20*'NSW Oct 2023'!AA20/100)*'NSW Oct 2023'!AQ20)),0)</f>
        <v>0</v>
      </c>
      <c r="L26" s="136">
        <f>IF(AND('NSW Oct 2023'!P20&gt;0,'NSW Oct 2023'!O20&gt;0),IF(($C$5*E26/'NSW Oct 2023'!AQ20&lt;SUM('NSW Oct 2023'!L20:P20)),(0),($C$5*E26/'NSW Oct 2023'!AQ20-SUM('NSW Oct 2023'!L20:P20))*'NSW Oct 2023'!AB20/100)* 'NSW Oct 2023'!AQ20,IF(AND('NSW Oct 2023'!O20&gt;0,'NSW Oct 2023'!P20=""),IF(($C$5*E26/'NSW Oct 2023'!AQ20&lt; SUM('NSW Oct 2023'!L20:O20)),(0),($C$5*E26/'NSW Oct 2023'!AQ20-SUM('NSW Oct 2023'!L20:O20))*'NSW Oct 2023'!AA20/100)* 'NSW Oct 2023'!AQ20,IF(AND('NSW Oct 2023'!N20&gt;0,'NSW Oct 2023'!O20=""),IF(($C$5*E26/'NSW Oct 2023'!AQ20&lt; SUM('NSW Oct 2023'!L20:N20)),(0),($C$5*E26/'NSW Oct 2023'!AQ20-SUM('NSW Oct 2023'!L20:N20))*'NSW Oct 2023'!Z20/100)* 'NSW Oct 2023'!AQ20,IF(AND('NSW Oct 2023'!M20&gt;0,'NSW Oct 2023'!N20=""),IF(($C$5*E26/'NSW Oct 2023'!AQ20&lt;'NSW Oct 2023'!M20+'NSW Oct 2023'!L20),(0),(($C$5*E26/'NSW Oct 2023'!AQ20-('NSW Oct 2023'!M20+'NSW Oct 2023'!L20))*'NSW Oct 2023'!Y20/100))*'NSW Oct 2023'!AQ20,IF(AND('NSW Oct 2023'!L20&gt;0,'NSW Oct 2023'!M20=""&gt;0),IF(($C$5*E26/'NSW Oct 2023'!AQ20&lt;'NSW Oct 2023'!L20),(0),($C$5*E26/'NSW Oct 2023'!AQ20-'NSW Oct 2023'!L20)*'NSW Oct 2023'!X20/100)*'NSW Oct 2023'!AQ20,0)))))</f>
        <v>0</v>
      </c>
      <c r="M26" s="136">
        <f>IF('NSW Oct 2023'!K20="",($C$5*F26/'NSW Oct 2023'!AR20*'NSW Oct 2023'!AC20/100)*'NSW Oct 2023'!AR20,IF($C$5*F26/'NSW Oct 2023'!AR20&gt;='NSW Oct 2023'!L20,('NSW Oct 2023'!L20*'NSW Oct 2023'!AC20/100)*'NSW Oct 2023'!AR20,($C$5*F26/'NSW Oct 2023'!AR20*'NSW Oct 2023'!AC20/100)*'NSW Oct 2023'!AR20))</f>
        <v>1259.090909090909</v>
      </c>
      <c r="N26" s="136">
        <f>IF(AND('NSW Oct 2023'!L20&gt;0,'NSW Oct 2023'!M20&gt;0),IF($C$5*F26/'NSW Oct 2023'!AR20&lt;'NSW Oct 2023'!L20,0,IF(($C$5*F26/'NSW Oct 2023'!AR20-'NSW Oct 2023'!L20)&lt;=('NSW Oct 2023'!M20+'NSW Oct 2023'!L20),((($C$5*F26/'NSW Oct 2023'!AR20-'NSW Oct 2023'!L20)*'NSW Oct 2023'!AD20/100))*'NSW Oct 2023'!AR20,((('NSW Oct 2023'!M20)*'NSW Oct 2023'!AD20/100)*'NSW Oct 2023'!AR20))),0)</f>
        <v>0</v>
      </c>
      <c r="O26" s="136">
        <f>IF(AND('NSW Oct 2023'!M20&gt;0,'NSW Oct 2023'!N20&gt;0),IF($C$5*F26/'NSW Oct 2023'!AR20&lt;('NSW Oct 2023'!L20+'NSW Oct 2023'!M20),0,IF(($C$5*F26/'NSW Oct 2023'!AR20-'NSW Oct 2023'!L20+'NSW Oct 2023'!M20)&lt;=('NSW Oct 2023'!L20+'NSW Oct 2023'!M20+'NSW Oct 2023'!N20),((($C$5*F26/'NSW Oct 2023'!AR20-('NSW Oct 2023'!L20+'NSW Oct 2023'!M20))*'NSW Oct 2023'!AE20/100))*'NSW Oct 2023'!AR20,('NSW Oct 2023'!N20*'NSW Oct 2023'!AE20/100)*'NSW Oct 2023'!AR20)),0)</f>
        <v>0</v>
      </c>
      <c r="P26" s="136">
        <f>IF(AND('NSW Oct 2023'!N20&gt;0,'NSW Oct 2023'!O20&gt;0),IF($C$5*F26/'NSW Oct 2023'!AR20&lt;('NSW Oct 2023'!L20+'NSW Oct 2023'!M20+'NSW Oct 2023'!N20),0,IF(($C$5*F26/'NSW Oct 2023'!AR20-'NSW Oct 2023'!L20+'NSW Oct 2023'!M20+'NSW Oct 2023'!N20)&lt;=('NSW Oct 2023'!L20+'NSW Oct 2023'!M20+'NSW Oct 2023'!N20+'NSW Oct 2023'!O20),(($C$5*F26/'NSW Oct 2023'!AR20-('NSW Oct 2023'!L20+'NSW Oct 2023'!M20+'NSW Oct 2023'!N20))*'NSW Oct 2023'!AF20/100)*'NSW Oct 2023'!AR20,('NSW Oct 2023'!O20*'NSW Oct 2023'!AF20/100)*'NSW Oct 2023'!AR20)),0)</f>
        <v>0</v>
      </c>
      <c r="Q26" s="136">
        <f>IF(AND('NSW Oct 2023'!P20&gt;0,'NSW Oct 2023'!P20&gt;0),IF($C$5*F26/'NSW Oct 2023'!AR20&lt;('NSW Oct 2023'!L20+'NSW Oct 2023'!M20+'NSW Oct 2023'!N20+'NSW Oct 2023'!O20),0,IF(($C$5*F26/'NSW Oct 2023'!AR20-'NSW Oct 2023'!L20+'NSW Oct 2023'!M20+'NSW Oct 2023'!N20+'NSW Oct 2023'!O20)&lt;=('NSW Oct 2023'!L20+'NSW Oct 2023'!M20+'NSW Oct 2023'!N20+'NSW Oct 2023'!O20+'NSW Oct 2023'!P20),(($C$5*F26/'NSW Oct 2023'!AR20-('NSW Oct 2023'!L20+'NSW Oct 2023'!M20+'NSW Oct 2023'!N20+'NSW Oct 2023'!O20))*'NSW Oct 2023'!AG20/100)*'NSW Oct 2023'!AR20,('NSW Oct 2023'!P20*'NSW Oct 2023'!AG20/100)*'NSW Oct 2023'!AR20)),0)</f>
        <v>0</v>
      </c>
      <c r="R26" s="136">
        <f>IF(AND('NSW Oct 2023'!P20&gt;0,'NSW Oct 2023'!O20&gt;0),IF(($C$5*F26/'NSW Oct 2023'!AR20&lt;SUM('NSW Oct 2023'!L20:P20)),(0),($C$5*F26/'NSW Oct 2023'!AR20-SUM('NSW Oct 2023'!L20:P20))*'NSW Oct 2023'!AB20/100)* 'NSW Oct 2023'!AR20,IF(AND('NSW Oct 2023'!O20&gt;0,'NSW Oct 2023'!P20=""),IF(($C$5*F26/'NSW Oct 2023'!AR20&lt; SUM('NSW Oct 2023'!L20:O20)),(0),($C$5*F26/'NSW Oct 2023'!AR20-SUM('NSW Oct 2023'!L20:O20))*'NSW Oct 2023'!AG20/100)* 'NSW Oct 2023'!AR20,IF(AND('NSW Oct 2023'!N20&gt;0,'NSW Oct 2023'!O20=""),IF(($C$5*F26/'NSW Oct 2023'!AR20&lt; SUM('NSW Oct 2023'!L20:N20)),(0),($C$5*F26/'NSW Oct 2023'!AR20-SUM('NSW Oct 2023'!L20:N20))*'NSW Oct 2023'!AF20/100)* 'NSW Oct 2023'!AR20,IF(AND('NSW Oct 2023'!M20&gt;0,'NSW Oct 2023'!N20=""),IF(($C$5*F26/'NSW Oct 2023'!AR20&lt;'NSW Oct 2023'!M20+'NSW Oct 2023'!L20),(0),(($C$5*F26/'NSW Oct 2023'!AR20-('NSW Oct 2023'!M20+'NSW Oct 2023'!L20))*'NSW Oct 2023'!AE20/100))*'NSW Oct 2023'!AR20,IF(AND('NSW Oct 2023'!L20&gt;0,'NSW Oct 2023'!M20=""&gt;0),IF(($C$5*F26/'NSW Oct 2023'!AR20&lt;'NSW Oct 2023'!L20),(0),($C$5*F26/'NSW Oct 2023'!AR20-'NSW Oct 2023'!L20)*'NSW Oct 2023'!AD20/100)*'NSW Oct 2023'!AR20,0)))))</f>
        <v>0</v>
      </c>
      <c r="S26" s="234">
        <f t="shared" si="4"/>
        <v>2518.181818181818</v>
      </c>
      <c r="T26" s="243">
        <f t="shared" si="5"/>
        <v>2726.6299999999997</v>
      </c>
      <c r="U26" s="132">
        <f t="shared" si="6"/>
        <v>2999.2929999999997</v>
      </c>
      <c r="V26" s="83">
        <f>'NSW Oct 2023'!AT20</f>
        <v>0</v>
      </c>
      <c r="W26" s="83">
        <f>'NSW Oct 2023'!AU20</f>
        <v>0</v>
      </c>
      <c r="X26" s="83">
        <f>'NSW Oct 2023'!AV20</f>
        <v>0</v>
      </c>
      <c r="Y26" s="83">
        <f>'NSW Oct 2023'!AW20</f>
        <v>0</v>
      </c>
      <c r="Z26" s="243" t="str">
        <f t="shared" si="7"/>
        <v>No discount</v>
      </c>
      <c r="AA26" s="243" t="str">
        <f t="shared" si="8"/>
        <v>Inclusive</v>
      </c>
      <c r="AB26" s="243">
        <f t="shared" si="0"/>
        <v>2726.6299999999997</v>
      </c>
      <c r="AC26" s="243">
        <f t="shared" si="1"/>
        <v>2726.6299999999997</v>
      </c>
      <c r="AD26" s="132">
        <f t="shared" si="2"/>
        <v>2999.2929999999997</v>
      </c>
      <c r="AE26" s="406">
        <f t="shared" si="2"/>
        <v>2999.2929999999997</v>
      </c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/>
      <c r="AS26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</row>
    <row r="27" spans="1:146" s="261" customFormat="1" ht="23" customHeight="1">
      <c r="A27" s="422"/>
      <c r="B27" s="130" t="str">
        <f>'NSW Oct 2023'!F21</f>
        <v>AGL</v>
      </c>
      <c r="C27" s="83" t="str">
        <f>'NSW Oct 2023'!G21</f>
        <v>Business Value Saver</v>
      </c>
      <c r="D27" s="136">
        <f>365*'NSW Oct 2023'!H21/100</f>
        <v>225.00590909090909</v>
      </c>
      <c r="E27" s="264">
        <f>IF('NSW Oct 2023'!AQ21=3,0.5,IF('NSW Oct 2023'!AQ21=2,0.33,0))</f>
        <v>0.5</v>
      </c>
      <c r="F27" s="264">
        <f t="shared" si="3"/>
        <v>0.5</v>
      </c>
      <c r="G27" s="136">
        <f>IF('NSW Oct 2023'!K21="",($C$5*E27/'NSW Oct 2023'!AQ21*'NSW Oct 2023'!W21/100)*'NSW Oct 2023'!AQ21,IF($C$5*E27/'NSW Oct 2023'!AQ21&gt;='NSW Oct 2023'!L21,('NSW Oct 2023'!L21*'NSW Oct 2023'!W21/100)*'NSW Oct 2023'!AQ21,($C$5*E27/'NSW Oct 2023'!AQ21*'NSW Oct 2023'!W21/100)*'NSW Oct 2023'!AQ21))</f>
        <v>215.18181818181816</v>
      </c>
      <c r="H27" s="136">
        <f>IF(AND('NSW Oct 2023'!L21&gt;0,'NSW Oct 2023'!M21&gt;0),IF($C$5*E27/'NSW Oct 2023'!AQ21&lt;'NSW Oct 2023'!L21,0,IF(($C$5*E27/'NSW Oct 2023'!AQ21-'NSW Oct 2023'!L21)&lt;=('NSW Oct 2023'!M21+'NSW Oct 2023'!L21),((($C$5*E27/'NSW Oct 2023'!AQ21-'NSW Oct 2023'!L21)*'NSW Oct 2023'!X21/100))*'NSW Oct 2023'!AQ21,((('NSW Oct 2023'!M21)*'NSW Oct 2023'!X21/100)*'NSW Oct 2023'!AQ21))),0)</f>
        <v>857.27272727272725</v>
      </c>
      <c r="I27" s="136">
        <f>IF(AND('NSW Oct 2023'!M21&gt;0,'NSW Oct 2023'!N21&gt;0),IF($C$5*E27/'NSW Oct 2023'!AQ21&lt;('NSW Oct 2023'!L21+'NSW Oct 2023'!M21),0,IF(($C$5*E27/'NSW Oct 2023'!AQ21-'NSW Oct 2023'!L21+'NSW Oct 2023'!M21)&lt;=('NSW Oct 2023'!L21+'NSW Oct 2023'!M21+'NSW Oct 2023'!N21),((($C$5*E27/'NSW Oct 2023'!AQ21-('NSW Oct 2023'!L21+'NSW Oct 2023'!M21))*'NSW Oct 2023'!Y21/100))*'NSW Oct 2023'!AQ21,('NSW Oct 2023'!N21*'NSW Oct 2023'!Y21/100)* 'NSW Oct 2023'!AQ21)),0)</f>
        <v>0</v>
      </c>
      <c r="J27" s="136">
        <f>IF(AND('NSW Oct 2023'!N21&gt;0,'NSW Oct 2023'!O21&gt;0),IF($C$5*E27/'NSW Oct 2023'!AQ21&lt;('NSW Oct 2023'!L21+'NSW Oct 2023'!M21+'NSW Oct 2023'!N21),0,IF(($C$5*E27/'NSW Oct 2023'!AQ21-'NSW Oct 2023'!L21+'NSW Oct 2023'!M21+'NSW Oct 2023'!N21)&lt;=('NSW Oct 2023'!L21+'NSW Oct 2023'!M21+'NSW Oct 2023'!N21+'NSW Oct 2023'!O21),(($C$5*E27/'NSW Oct 2023'!AQ21-('NSW Oct 2023'!L21+'NSW Oct 2023'!M21+'NSW Oct 2023'!N21))*'NSW Oct 2023'!Z21/100)*'NSW Oct 2023'!AQ21,('NSW Oct 2023'!O21*'NSW Oct 2023'!Z21/100)*'NSW Oct 2023'!AQ21)),0)</f>
        <v>0</v>
      </c>
      <c r="K27" s="136">
        <f>IF(AND('NSW Oct 2023'!O21&gt;0,'NSW Oct 2023'!P21&gt;0),IF($C$5*E27/'NSW Oct 2023'!AQ21&lt;('NSW Oct 2023'!L21+'NSW Oct 2023'!M21+'NSW Oct 2023'!N21+'NSW Oct 2023'!O21),0,IF(($C$5*E27/'NSW Oct 2023'!AQ21-'NSW Oct 2023'!L21+'NSW Oct 2023'!M21+'NSW Oct 2023'!N21+'NSW Oct 2023'!O21)&lt;=('NSW Oct 2023'!L21+'NSW Oct 2023'!M21+'NSW Oct 2023'!N21+'NSW Oct 2023'!O21+'NSW Oct 2023'!P21),(($C$5*E27/'NSW Oct 2023'!AQ21-('NSW Oct 2023'!L21+'NSW Oct 2023'!M21+'NSW Oct 2023'!N21+'NSW Oct 2023'!O21))*'NSW Oct 2023'!AA21/100)*'NSW Oct 2023'!AQ21,('NSW Oct 2023'!P21*'NSW Oct 2023'!AA21/100)*'NSW Oct 2023'!AQ21)),0)</f>
        <v>0</v>
      </c>
      <c r="L27" s="136">
        <f>IF(AND('NSW Oct 2023'!P21&gt;0,'NSW Oct 2023'!O21&gt;0),IF(($C$5*E27/'NSW Oct 2023'!AQ21&lt;SUM('NSW Oct 2023'!L21:P21)),(0),($C$5*E27/'NSW Oct 2023'!AQ21-SUM('NSW Oct 2023'!L21:P21))*'NSW Oct 2023'!AB21/100)* 'NSW Oct 2023'!AQ21,IF(AND('NSW Oct 2023'!O21&gt;0,'NSW Oct 2023'!P21=""),IF(($C$5*E27/'NSW Oct 2023'!AQ21&lt; SUM('NSW Oct 2023'!L21:O21)),(0),($C$5*E27/'NSW Oct 2023'!AQ21-SUM('NSW Oct 2023'!L21:O21))*'NSW Oct 2023'!AA21/100)* 'NSW Oct 2023'!AQ21,IF(AND('NSW Oct 2023'!N21&gt;0,'NSW Oct 2023'!O21=""),IF(($C$5*E27/'NSW Oct 2023'!AQ21&lt; SUM('NSW Oct 2023'!L21:N21)),(0),($C$5*E27/'NSW Oct 2023'!AQ21-SUM('NSW Oct 2023'!L21:N21))*'NSW Oct 2023'!Z21/100)* 'NSW Oct 2023'!AQ21,IF(AND('NSW Oct 2023'!M21&gt;0,'NSW Oct 2023'!N21=""),IF(($C$5*E27/'NSW Oct 2023'!AQ21&lt;'NSW Oct 2023'!M21+'NSW Oct 2023'!L21),(0),(($C$5*E27/'NSW Oct 2023'!AQ21-('NSW Oct 2023'!M21+'NSW Oct 2023'!L21))*'NSW Oct 2023'!Y21/100))*'NSW Oct 2023'!AQ21,IF(AND('NSW Oct 2023'!L21&gt;0,'NSW Oct 2023'!M21=""&gt;0),IF(($C$5*E27/'NSW Oct 2023'!AQ21&lt;'NSW Oct 2023'!L21),(0),($C$5*E27/'NSW Oct 2023'!AQ21-'NSW Oct 2023'!L21)*'NSW Oct 2023'!X21/100)*'NSW Oct 2023'!AQ21,0)))))</f>
        <v>0</v>
      </c>
      <c r="M27" s="136">
        <f>IF('NSW Oct 2023'!K21="",($C$5*F27/'NSW Oct 2023'!AR21*'NSW Oct 2023'!AC21/100)*'NSW Oct 2023'!AR21,IF($C$5*F27/'NSW Oct 2023'!AR21&gt;='NSW Oct 2023'!L21,('NSW Oct 2023'!L21*'NSW Oct 2023'!AC21/100)*'NSW Oct 2023'!AR21,($C$5*F27/'NSW Oct 2023'!AR21*'NSW Oct 2023'!AC21/100)*'NSW Oct 2023'!AR21))</f>
        <v>215.18181818181816</v>
      </c>
      <c r="N27" s="136">
        <f>IF(AND('NSW Oct 2023'!L21&gt;0,'NSW Oct 2023'!M21&gt;0),IF($C$5*F27/'NSW Oct 2023'!AR21&lt;'NSW Oct 2023'!L21,0,IF(($C$5*F27/'NSW Oct 2023'!AR21-'NSW Oct 2023'!L21)&lt;=('NSW Oct 2023'!M21+'NSW Oct 2023'!L21),((($C$5*F27/'NSW Oct 2023'!AR21-'NSW Oct 2023'!L21)*'NSW Oct 2023'!AD21/100))*'NSW Oct 2023'!AR21,((('NSW Oct 2023'!M21)*'NSW Oct 2023'!AD21/100)*'NSW Oct 2023'!AR21))),0)</f>
        <v>857.27272727272725</v>
      </c>
      <c r="O27" s="136">
        <f>IF(AND('NSW Oct 2023'!M21&gt;0,'NSW Oct 2023'!N21&gt;0),IF($C$5*F27/'NSW Oct 2023'!AR21&lt;('NSW Oct 2023'!L21+'NSW Oct 2023'!M21),0,IF(($C$5*F27/'NSW Oct 2023'!AR21-'NSW Oct 2023'!L21+'NSW Oct 2023'!M21)&lt;=('NSW Oct 2023'!L21+'NSW Oct 2023'!M21+'NSW Oct 2023'!N21),((($C$5*F27/'NSW Oct 2023'!AR21-('NSW Oct 2023'!L21+'NSW Oct 2023'!M21))*'NSW Oct 2023'!AE21/100))*'NSW Oct 2023'!AR21,('NSW Oct 2023'!N21*'NSW Oct 2023'!AE21/100)*'NSW Oct 2023'!AR21)),0)</f>
        <v>0</v>
      </c>
      <c r="P27" s="136">
        <f>IF(AND('NSW Oct 2023'!N21&gt;0,'NSW Oct 2023'!O21&gt;0),IF($C$5*F27/'NSW Oct 2023'!AR21&lt;('NSW Oct 2023'!L21+'NSW Oct 2023'!M21+'NSW Oct 2023'!N21),0,IF(($C$5*F27/'NSW Oct 2023'!AR21-'NSW Oct 2023'!L21+'NSW Oct 2023'!M21+'NSW Oct 2023'!N21)&lt;=('NSW Oct 2023'!L21+'NSW Oct 2023'!M21+'NSW Oct 2023'!N21+'NSW Oct 2023'!O21),(($C$5*F27/'NSW Oct 2023'!AR21-('NSW Oct 2023'!L21+'NSW Oct 2023'!M21+'NSW Oct 2023'!N21))*'NSW Oct 2023'!AF21/100)*'NSW Oct 2023'!AR21,('NSW Oct 2023'!O21*'NSW Oct 2023'!AF21/100)*'NSW Oct 2023'!AR21)),0)</f>
        <v>0</v>
      </c>
      <c r="Q27" s="136">
        <f>IF(AND('NSW Oct 2023'!P21&gt;0,'NSW Oct 2023'!P21&gt;0),IF($C$5*F27/'NSW Oct 2023'!AR21&lt;('NSW Oct 2023'!L21+'NSW Oct 2023'!M21+'NSW Oct 2023'!N21+'NSW Oct 2023'!O21),0,IF(($C$5*F27/'NSW Oct 2023'!AR21-'NSW Oct 2023'!L21+'NSW Oct 2023'!M21+'NSW Oct 2023'!N21+'NSW Oct 2023'!O21)&lt;=('NSW Oct 2023'!L21+'NSW Oct 2023'!M21+'NSW Oct 2023'!N21+'NSW Oct 2023'!O21+'NSW Oct 2023'!P21),(($C$5*F27/'NSW Oct 2023'!AR21-('NSW Oct 2023'!L21+'NSW Oct 2023'!M21+'NSW Oct 2023'!N21+'NSW Oct 2023'!O21))*'NSW Oct 2023'!AG21/100)*'NSW Oct 2023'!AR21,('NSW Oct 2023'!P21*'NSW Oct 2023'!AG21/100)*'NSW Oct 2023'!AR21)),0)</f>
        <v>0</v>
      </c>
      <c r="R27" s="136">
        <f>IF(AND('NSW Oct 2023'!P21&gt;0,'NSW Oct 2023'!O21&gt;0),IF(($C$5*F27/'NSW Oct 2023'!AR21&lt;SUM('NSW Oct 2023'!L21:P21)),(0),($C$5*F27/'NSW Oct 2023'!AR21-SUM('NSW Oct 2023'!L21:P21))*'NSW Oct 2023'!AB21/100)* 'NSW Oct 2023'!AR21,IF(AND('NSW Oct 2023'!O21&gt;0,'NSW Oct 2023'!P21=""),IF(($C$5*F27/'NSW Oct 2023'!AR21&lt; SUM('NSW Oct 2023'!L21:O21)),(0),($C$5*F27/'NSW Oct 2023'!AR21-SUM('NSW Oct 2023'!L21:O21))*'NSW Oct 2023'!AG21/100)* 'NSW Oct 2023'!AR21,IF(AND('NSW Oct 2023'!N21&gt;0,'NSW Oct 2023'!O21=""),IF(($C$5*F27/'NSW Oct 2023'!AR21&lt; SUM('NSW Oct 2023'!L21:N21)),(0),($C$5*F27/'NSW Oct 2023'!AR21-SUM('NSW Oct 2023'!L21:N21))*'NSW Oct 2023'!AF21/100)* 'NSW Oct 2023'!AR21,IF(AND('NSW Oct 2023'!M21&gt;0,'NSW Oct 2023'!N21=""),IF(($C$5*F27/'NSW Oct 2023'!AR21&lt;'NSW Oct 2023'!M21+'NSW Oct 2023'!L21),(0),(($C$5*F27/'NSW Oct 2023'!AR21-('NSW Oct 2023'!M21+'NSW Oct 2023'!L21))*'NSW Oct 2023'!AE21/100))*'NSW Oct 2023'!AR21,IF(AND('NSW Oct 2023'!L21&gt;0,'NSW Oct 2023'!M21=""&gt;0),IF(($C$5*F27/'NSW Oct 2023'!AR21&lt;'NSW Oct 2023'!L21),(0),($C$5*F27/'NSW Oct 2023'!AR21-'NSW Oct 2023'!L21)*'NSW Oct 2023'!AD21/100)*'NSW Oct 2023'!AR21,0)))))</f>
        <v>0</v>
      </c>
      <c r="S27" s="234">
        <f t="shared" si="4"/>
        <v>2144.909090909091</v>
      </c>
      <c r="T27" s="243">
        <f t="shared" si="5"/>
        <v>2369.915</v>
      </c>
      <c r="U27" s="132">
        <f t="shared" si="6"/>
        <v>2606.9065000000001</v>
      </c>
      <c r="V27" s="83">
        <f>'NSW Oct 2023'!AT21</f>
        <v>0</v>
      </c>
      <c r="W27" s="83">
        <f>'NSW Oct 2023'!AU21</f>
        <v>0</v>
      </c>
      <c r="X27" s="83">
        <f>'NSW Oct 2023'!AV21</f>
        <v>0</v>
      </c>
      <c r="Y27" s="83">
        <f>'NSW Oct 2023'!AW21</f>
        <v>0</v>
      </c>
      <c r="Z27" s="243" t="str">
        <f t="shared" si="7"/>
        <v>No discount</v>
      </c>
      <c r="AA27" s="243" t="str">
        <f t="shared" si="8"/>
        <v>Exclusive</v>
      </c>
      <c r="AB27" s="243">
        <f t="shared" si="0"/>
        <v>2369.915</v>
      </c>
      <c r="AC27" s="243">
        <f t="shared" si="1"/>
        <v>2369.915</v>
      </c>
      <c r="AD27" s="132">
        <f t="shared" si="2"/>
        <v>2606.9065000000001</v>
      </c>
      <c r="AE27" s="406">
        <f t="shared" si="2"/>
        <v>2606.9065000000001</v>
      </c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/>
      <c r="AS27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</row>
    <row r="28" spans="1:146" s="261" customFormat="1" ht="23" customHeight="1" thickBot="1">
      <c r="A28" s="423"/>
      <c r="B28" s="150" t="str">
        <f>'NSW Oct 2023'!F22</f>
        <v>Red Energy</v>
      </c>
      <c r="C28" s="154" t="str">
        <f>'NSW Oct 2023'!G22</f>
        <v xml:space="preserve">Business Saver </v>
      </c>
      <c r="D28" s="155">
        <f>365*'NSW Oct 2023'!H22/100</f>
        <v>317.11863636363631</v>
      </c>
      <c r="E28" s="265">
        <f>IF('NSW Oct 2023'!AQ22=3,0.5,IF('NSW Oct 2023'!AQ22=2,0.33,0))</f>
        <v>0.5</v>
      </c>
      <c r="F28" s="265">
        <f t="shared" si="3"/>
        <v>0.5</v>
      </c>
      <c r="G28" s="155">
        <f>IF('NSW Oct 2023'!K22="",($C$5*E28/'NSW Oct 2023'!AQ22*'NSW Oct 2023'!W22/100)*'NSW Oct 2023'!AQ22,IF($C$5*E28/'NSW Oct 2023'!AQ22&gt;='NSW Oct 2023'!L22,('NSW Oct 2023'!L22*'NSW Oct 2023'!W22/100)*'NSW Oct 2023'!AQ22,($C$5*E28/'NSW Oct 2023'!AQ22*'NSW Oct 2023'!W22/100)*'NSW Oct 2023'!AQ22))</f>
        <v>117.47127272727272</v>
      </c>
      <c r="H28" s="155">
        <f>IF(AND('NSW Oct 2023'!L22&gt;0,'NSW Oct 2023'!M22&gt;0),IF($C$5*E28/'NSW Oct 2023'!AQ22&lt;'NSW Oct 2023'!L22,0,IF(($C$5*E28/'NSW Oct 2023'!AQ22-'NSW Oct 2023'!L22)&lt;=('NSW Oct 2023'!M22+'NSW Oct 2023'!L22),((($C$5*E28/'NSW Oct 2023'!AQ22-'NSW Oct 2023'!L22)*'NSW Oct 2023'!X22/100))*'NSW Oct 2023'!AQ22,((('NSW Oct 2023'!M22)*'NSW Oct 2023'!X22/100)*'NSW Oct 2023'!AQ22))),0)</f>
        <v>91.7410909090909</v>
      </c>
      <c r="I28" s="155">
        <f>IF(AND('NSW Oct 2023'!M22&gt;0,'NSW Oct 2023'!N22&gt;0),IF($C$5*E28/'NSW Oct 2023'!AQ22&lt;('NSW Oct 2023'!L22+'NSW Oct 2023'!M22),0,IF(($C$5*E28/'NSW Oct 2023'!AQ22-'NSW Oct 2023'!L22+'NSW Oct 2023'!M22)&lt;=('NSW Oct 2023'!L22+'NSW Oct 2023'!M22+'NSW Oct 2023'!N22),((($C$5*E28/'NSW Oct 2023'!AQ22-('NSW Oct 2023'!L22+'NSW Oct 2023'!M22))*'NSW Oct 2023'!Y22/100))*'NSW Oct 2023'!AQ22,('NSW Oct 2023'!N22*'NSW Oct 2023'!Y22/100)* 'NSW Oct 2023'!AQ22)),0)</f>
        <v>0</v>
      </c>
      <c r="J28" s="155">
        <f>IF(AND('NSW Oct 2023'!N22&gt;0,'NSW Oct 2023'!O22&gt;0),IF($C$5*E28/'NSW Oct 2023'!AQ22&lt;('NSW Oct 2023'!L22+'NSW Oct 2023'!M22+'NSW Oct 2023'!N22),0,IF(($C$5*E28/'NSW Oct 2023'!AQ22-'NSW Oct 2023'!L22+'NSW Oct 2023'!M22+'NSW Oct 2023'!N22)&lt;=('NSW Oct 2023'!L22+'NSW Oct 2023'!M22+'NSW Oct 2023'!N22+'NSW Oct 2023'!O22),(($C$5*E28/'NSW Oct 2023'!AQ22-('NSW Oct 2023'!L22+'NSW Oct 2023'!M22+'NSW Oct 2023'!N22))*'NSW Oct 2023'!Z22/100)*'NSW Oct 2023'!AQ22,('NSW Oct 2023'!O22*'NSW Oct 2023'!Z22/100)*'NSW Oct 2023'!AQ22)),0)</f>
        <v>0</v>
      </c>
      <c r="K28" s="155">
        <f>IF(AND('NSW Oct 2023'!O22&gt;0,'NSW Oct 2023'!P22&gt;0),IF($C$5*E28/'NSW Oct 2023'!AQ22&lt;('NSW Oct 2023'!L22+'NSW Oct 2023'!M22+'NSW Oct 2023'!N22+'NSW Oct 2023'!O22),0,IF(($C$5*E28/'NSW Oct 2023'!AQ22-'NSW Oct 2023'!L22+'NSW Oct 2023'!M22+'NSW Oct 2023'!N22+'NSW Oct 2023'!O22)&lt;=('NSW Oct 2023'!L22+'NSW Oct 2023'!M22+'NSW Oct 2023'!N22+'NSW Oct 2023'!O22+'NSW Oct 2023'!P22),(($C$5*E28/'NSW Oct 2023'!AQ22-('NSW Oct 2023'!L22+'NSW Oct 2023'!M22+'NSW Oct 2023'!N22+'NSW Oct 2023'!O22))*'NSW Oct 2023'!AA22/100)*'NSW Oct 2023'!AQ22,('NSW Oct 2023'!P22*'NSW Oct 2023'!AA22/100)*'NSW Oct 2023'!AQ22)),0)</f>
        <v>0</v>
      </c>
      <c r="L28" s="155">
        <f>IF(AND('NSW Oct 2023'!P22&gt;0,'NSW Oct 2023'!O22&gt;0),IF(($C$5*E28/'NSW Oct 2023'!AQ22&lt;SUM('NSW Oct 2023'!L22:P22)),(0),($C$5*E28/'NSW Oct 2023'!AQ22-SUM('NSW Oct 2023'!L22:P22))*'NSW Oct 2023'!AB22/100)* 'NSW Oct 2023'!AQ22,IF(AND('NSW Oct 2023'!O22&gt;0,'NSW Oct 2023'!P22=""),IF(($C$5*E28/'NSW Oct 2023'!AQ22&lt; SUM('NSW Oct 2023'!L22:O22)),(0),($C$5*E28/'NSW Oct 2023'!AQ22-SUM('NSW Oct 2023'!L22:O22))*'NSW Oct 2023'!AA22/100)* 'NSW Oct 2023'!AQ22,IF(AND('NSW Oct 2023'!N22&gt;0,'NSW Oct 2023'!O22=""),IF(($C$5*E28/'NSW Oct 2023'!AQ22&lt; SUM('NSW Oct 2023'!L22:N22)),(0),($C$5*E28/'NSW Oct 2023'!AQ22-SUM('NSW Oct 2023'!L22:N22))*'NSW Oct 2023'!Z22/100)* 'NSW Oct 2023'!AQ22,IF(AND('NSW Oct 2023'!M22&gt;0,'NSW Oct 2023'!N22=""),IF(($C$5*E28/'NSW Oct 2023'!AQ22&lt;'NSW Oct 2023'!M22+'NSW Oct 2023'!L22),(0),(($C$5*E28/'NSW Oct 2023'!AQ22-('NSW Oct 2023'!M22+'NSW Oct 2023'!L22))*'NSW Oct 2023'!Y22/100))*'NSW Oct 2023'!AQ22,IF(AND('NSW Oct 2023'!L22&gt;0,'NSW Oct 2023'!M22=""&gt;0),IF(($C$5*E28/'NSW Oct 2023'!AQ22&lt;'NSW Oct 2023'!L22),(0),($C$5*E28/'NSW Oct 2023'!AQ22-'NSW Oct 2023'!L22)*'NSW Oct 2023'!X22/100)*'NSW Oct 2023'!AQ22,0)))))</f>
        <v>897.29454545454553</v>
      </c>
      <c r="M28" s="155">
        <f>IF('NSW Oct 2023'!K22="",($C$5*F28/'NSW Oct 2023'!AR22*'NSW Oct 2023'!AC22/100)*'NSW Oct 2023'!AR22,IF($C$5*F28/'NSW Oct 2023'!AR22&gt;='NSW Oct 2023'!L22,('NSW Oct 2023'!L22*'NSW Oct 2023'!AC22/100)*'NSW Oct 2023'!AR22,($C$5*F28/'NSW Oct 2023'!AR22*'NSW Oct 2023'!AC22/100)*'NSW Oct 2023'!AR22))</f>
        <v>117.47127272727272</v>
      </c>
      <c r="N28" s="155">
        <f>IF(AND('NSW Oct 2023'!L22&gt;0,'NSW Oct 2023'!M22&gt;0),IF($C$5*F28/'NSW Oct 2023'!AR22&lt;'NSW Oct 2023'!L22,0,IF(($C$5*F28/'NSW Oct 2023'!AR22-'NSW Oct 2023'!L22)&lt;=('NSW Oct 2023'!M22+'NSW Oct 2023'!L22),((($C$5*F28/'NSW Oct 2023'!AR22-'NSW Oct 2023'!L22)*'NSW Oct 2023'!AD22/100))*'NSW Oct 2023'!AR22,((('NSW Oct 2023'!M22)*'NSW Oct 2023'!AD22/100)*'NSW Oct 2023'!AR22))),0)</f>
        <v>91.7410909090909</v>
      </c>
      <c r="O28" s="155">
        <f>IF(AND('NSW Oct 2023'!M22&gt;0,'NSW Oct 2023'!N22&gt;0),IF($C$5*F28/'NSW Oct 2023'!AR22&lt;('NSW Oct 2023'!L22+'NSW Oct 2023'!M22),0,IF(($C$5*F28/'NSW Oct 2023'!AR22-'NSW Oct 2023'!L22+'NSW Oct 2023'!M22)&lt;=('NSW Oct 2023'!L22+'NSW Oct 2023'!M22+'NSW Oct 2023'!N22),((($C$5*F28/'NSW Oct 2023'!AR22-('NSW Oct 2023'!L22+'NSW Oct 2023'!M22))*'NSW Oct 2023'!AE22/100))*'NSW Oct 2023'!AR22,('NSW Oct 2023'!N22*'NSW Oct 2023'!AE22/100)*'NSW Oct 2023'!AR22)),0)</f>
        <v>0</v>
      </c>
      <c r="P28" s="155">
        <f>IF(AND('NSW Oct 2023'!N22&gt;0,'NSW Oct 2023'!O22&gt;0),IF($C$5*F28/'NSW Oct 2023'!AR22&lt;('NSW Oct 2023'!L22+'NSW Oct 2023'!M22+'NSW Oct 2023'!N22),0,IF(($C$5*F28/'NSW Oct 2023'!AR22-'NSW Oct 2023'!L22+'NSW Oct 2023'!M22+'NSW Oct 2023'!N22)&lt;=('NSW Oct 2023'!L22+'NSW Oct 2023'!M22+'NSW Oct 2023'!N22+'NSW Oct 2023'!O22),(($C$5*F28/'NSW Oct 2023'!AR22-('NSW Oct 2023'!L22+'NSW Oct 2023'!M22+'NSW Oct 2023'!N22))*'NSW Oct 2023'!AF22/100)*'NSW Oct 2023'!AR22,('NSW Oct 2023'!O22*'NSW Oct 2023'!AF22/100)*'NSW Oct 2023'!AR22)),0)</f>
        <v>0</v>
      </c>
      <c r="Q28" s="155">
        <f>IF(AND('NSW Oct 2023'!P22&gt;0,'NSW Oct 2023'!P22&gt;0),IF($C$5*F28/'NSW Oct 2023'!AR22&lt;('NSW Oct 2023'!L22+'NSW Oct 2023'!M22+'NSW Oct 2023'!N22+'NSW Oct 2023'!O22),0,IF(($C$5*F28/'NSW Oct 2023'!AR22-'NSW Oct 2023'!L22+'NSW Oct 2023'!M22+'NSW Oct 2023'!N22+'NSW Oct 2023'!O22)&lt;=('NSW Oct 2023'!L22+'NSW Oct 2023'!M22+'NSW Oct 2023'!N22+'NSW Oct 2023'!O22+'NSW Oct 2023'!P22),(($C$5*F28/'NSW Oct 2023'!AR22-('NSW Oct 2023'!L22+'NSW Oct 2023'!M22+'NSW Oct 2023'!N22+'NSW Oct 2023'!O22))*'NSW Oct 2023'!AG22/100)*'NSW Oct 2023'!AR22,('NSW Oct 2023'!P22*'NSW Oct 2023'!AG22/100)*'NSW Oct 2023'!AR22)),0)</f>
        <v>0</v>
      </c>
      <c r="R28" s="155">
        <f>IF(AND('NSW Oct 2023'!P22&gt;0,'NSW Oct 2023'!O22&gt;0),IF(($C$5*F28/'NSW Oct 2023'!AR22&lt;SUM('NSW Oct 2023'!L22:P22)),(0),($C$5*F28/'NSW Oct 2023'!AR22-SUM('NSW Oct 2023'!L22:P22))*'NSW Oct 2023'!AB22/100)* 'NSW Oct 2023'!AR22,IF(AND('NSW Oct 2023'!O22&gt;0,'NSW Oct 2023'!P22=""),IF(($C$5*F28/'NSW Oct 2023'!AR22&lt; SUM('NSW Oct 2023'!L22:O22)),(0),($C$5*F28/'NSW Oct 2023'!AR22-SUM('NSW Oct 2023'!L22:O22))*'NSW Oct 2023'!AG22/100)* 'NSW Oct 2023'!AR22,IF(AND('NSW Oct 2023'!N22&gt;0,'NSW Oct 2023'!O22=""),IF(($C$5*F28/'NSW Oct 2023'!AR22&lt; SUM('NSW Oct 2023'!L22:N22)),(0),($C$5*F28/'NSW Oct 2023'!AR22-SUM('NSW Oct 2023'!L22:N22))*'NSW Oct 2023'!AF22/100)* 'NSW Oct 2023'!AR22,IF(AND('NSW Oct 2023'!M22&gt;0,'NSW Oct 2023'!N22=""),IF(($C$5*F28/'NSW Oct 2023'!AR22&lt;'NSW Oct 2023'!M22+'NSW Oct 2023'!L22),(0),(($C$5*F28/'NSW Oct 2023'!AR22-('NSW Oct 2023'!M22+'NSW Oct 2023'!L22))*'NSW Oct 2023'!AE22/100))*'NSW Oct 2023'!AR22,IF(AND('NSW Oct 2023'!L22&gt;0,'NSW Oct 2023'!M22=""&gt;0),IF(($C$5*F28/'NSW Oct 2023'!AR22&lt;'NSW Oct 2023'!L22),(0),($C$5*F28/'NSW Oct 2023'!AR22-'NSW Oct 2023'!L22)*'NSW Oct 2023'!AD22/100)*'NSW Oct 2023'!AR22,0)))))</f>
        <v>897.29454545454553</v>
      </c>
      <c r="S28" s="273">
        <f>SUM(G28:R28)</f>
        <v>2213.0138181818184</v>
      </c>
      <c r="T28" s="268">
        <f t="shared" si="5"/>
        <v>2530.1324545454545</v>
      </c>
      <c r="U28" s="151">
        <f t="shared" si="6"/>
        <v>2783.1457</v>
      </c>
      <c r="V28" s="154">
        <f>'NSW Oct 2023'!AT22</f>
        <v>0</v>
      </c>
      <c r="W28" s="154">
        <f>'NSW Oct 2023'!AU22</f>
        <v>0</v>
      </c>
      <c r="X28" s="154">
        <f>'NSW Oct 2023'!AV22</f>
        <v>0</v>
      </c>
      <c r="Y28" s="154">
        <f>'NSW Oct 2023'!AW22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2530.1324545454545</v>
      </c>
      <c r="AC28" s="268">
        <f t="shared" si="1"/>
        <v>2530.1324545454545</v>
      </c>
      <c r="AD28" s="151">
        <f t="shared" si="2"/>
        <v>2783.1457</v>
      </c>
      <c r="AE28" s="407">
        <f t="shared" si="2"/>
        <v>2783.1457</v>
      </c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/>
      <c r="AS28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</row>
    <row r="29" spans="1:146" s="261" customFormat="1" ht="23" customHeight="1" thickTop="1">
      <c r="A29" s="424" t="str">
        <f>'NSW Oct 2023'!D23</f>
        <v>AGN Cooma</v>
      </c>
      <c r="B29" s="130" t="str">
        <f>'NSW Oct 2023'!F23</f>
        <v>Origin Energy</v>
      </c>
      <c r="C29" s="83" t="str">
        <f>'NSW Oct 2023'!G23</f>
        <v>Business Go Variable</v>
      </c>
      <c r="D29" s="136">
        <f>365*'NSW Oct 2023'!H23/100</f>
        <v>321.10045454545451</v>
      </c>
      <c r="E29" s="264">
        <f>IF('NSW Oct 2023'!AQ23=3,0.5,IF('NSW Oct 2023'!AQ23=2,0.33,0))</f>
        <v>0.5</v>
      </c>
      <c r="F29" s="264">
        <f t="shared" si="3"/>
        <v>0.5</v>
      </c>
      <c r="G29" s="136">
        <f>IF('NSW Oct 2023'!K23="",($C$5*E29/'NSW Oct 2023'!AQ23*'NSW Oct 2023'!W23/100)*'NSW Oct 2023'!AQ23,IF($C$5*E29/'NSW Oct 2023'!AQ23&gt;='NSW Oct 2023'!L23,('NSW Oct 2023'!L23*'NSW Oct 2023'!W23/100)*'NSW Oct 2023'!AQ23,($C$5*E29/'NSW Oct 2023'!AQ23*'NSW Oct 2023'!W23/100)*'NSW Oct 2023'!AQ23))</f>
        <v>1445.4545454545455</v>
      </c>
      <c r="H29" s="136">
        <f>IF(AND('NSW Oct 2023'!L23&gt;0,'NSW Oct 2023'!M23&gt;0),IF($C$5*E29/'NSW Oct 2023'!AQ23&lt;'NSW Oct 2023'!L23,0,IF(($C$5*E29/'NSW Oct 2023'!AQ23-'NSW Oct 2023'!L23)&lt;=('NSW Oct 2023'!M23+'NSW Oct 2023'!L23),((($C$5*E29/'NSW Oct 2023'!AQ23-'NSW Oct 2023'!L23)*'NSW Oct 2023'!X23/100))*'NSW Oct 2023'!AQ23,((('NSW Oct 2023'!M23)*'NSW Oct 2023'!X23/100)*'NSW Oct 2023'!AQ23))),0)</f>
        <v>0</v>
      </c>
      <c r="I29" s="136">
        <f>IF(AND('NSW Oct 2023'!M23&gt;0,'NSW Oct 2023'!N23&gt;0),IF($C$5*E29/'NSW Oct 2023'!AQ23&lt;('NSW Oct 2023'!L23+'NSW Oct 2023'!M23),0,IF(($C$5*E29/'NSW Oct 2023'!AQ23-'NSW Oct 2023'!L23+'NSW Oct 2023'!M23)&lt;=('NSW Oct 2023'!L23+'NSW Oct 2023'!M23+'NSW Oct 2023'!N23),((($C$5*E29/'NSW Oct 2023'!AQ23-('NSW Oct 2023'!L23+'NSW Oct 2023'!M23))*'NSW Oct 2023'!Y23/100))*'NSW Oct 2023'!AQ23,('NSW Oct 2023'!N23*'NSW Oct 2023'!Y23/100)* 'NSW Oct 2023'!AQ23)),0)</f>
        <v>0</v>
      </c>
      <c r="J29" s="136">
        <f>IF(AND('NSW Oct 2023'!N23&gt;0,'NSW Oct 2023'!O23&gt;0),IF($C$5*E29/'NSW Oct 2023'!AQ23&lt;('NSW Oct 2023'!L23+'NSW Oct 2023'!M23+'NSW Oct 2023'!N23),0,IF(($C$5*E29/'NSW Oct 2023'!AQ23-'NSW Oct 2023'!L23+'NSW Oct 2023'!M23+'NSW Oct 2023'!N23)&lt;=('NSW Oct 2023'!L23+'NSW Oct 2023'!M23+'NSW Oct 2023'!N23+'NSW Oct 2023'!O23),(($C$5*E29/'NSW Oct 2023'!AQ23-('NSW Oct 2023'!L23+'NSW Oct 2023'!M23+'NSW Oct 2023'!N23))*'NSW Oct 2023'!Z23/100)*'NSW Oct 2023'!AQ23,('NSW Oct 2023'!O23*'NSW Oct 2023'!Z23/100)*'NSW Oct 2023'!AQ23)),0)</f>
        <v>0</v>
      </c>
      <c r="K29" s="136">
        <f>IF(AND('NSW Oct 2023'!O23&gt;0,'NSW Oct 2023'!P23&gt;0),IF($C$5*E29/'NSW Oct 2023'!AQ23&lt;('NSW Oct 2023'!L23+'NSW Oct 2023'!M23+'NSW Oct 2023'!N23+'NSW Oct 2023'!O23),0,IF(($C$5*E29/'NSW Oct 2023'!AQ23-'NSW Oct 2023'!L23+'NSW Oct 2023'!M23+'NSW Oct 2023'!N23+'NSW Oct 2023'!O23)&lt;=('NSW Oct 2023'!L23+'NSW Oct 2023'!M23+'NSW Oct 2023'!N23+'NSW Oct 2023'!O23+'NSW Oct 2023'!P23),(($C$5*E29/'NSW Oct 2023'!AQ23-('NSW Oct 2023'!L23+'NSW Oct 2023'!M23+'NSW Oct 2023'!N23+'NSW Oct 2023'!O23))*'NSW Oct 2023'!AA23/100)*'NSW Oct 2023'!AQ23,('NSW Oct 2023'!P23*'NSW Oct 2023'!AA23/100)*'NSW Oct 2023'!AQ23)),0)</f>
        <v>0</v>
      </c>
      <c r="L29" s="136">
        <f>IF(AND('NSW Oct 2023'!P23&gt;0,'NSW Oct 2023'!O23&gt;0),IF(($C$5*E29/'NSW Oct 2023'!AQ23&lt;SUM('NSW Oct 2023'!L23:P23)),(0),($C$5*E29/'NSW Oct 2023'!AQ23-SUM('NSW Oct 2023'!L23:P23))*'NSW Oct 2023'!AB23/100)* 'NSW Oct 2023'!AQ23,IF(AND('NSW Oct 2023'!O23&gt;0,'NSW Oct 2023'!P23=""),IF(($C$5*E29/'NSW Oct 2023'!AQ23&lt; SUM('NSW Oct 2023'!L23:O23)),(0),($C$5*E29/'NSW Oct 2023'!AQ23-SUM('NSW Oct 2023'!L23:O23))*'NSW Oct 2023'!AA23/100)* 'NSW Oct 2023'!AQ23,IF(AND('NSW Oct 2023'!N23&gt;0,'NSW Oct 2023'!O23=""),IF(($C$5*E29/'NSW Oct 2023'!AQ23&lt; SUM('NSW Oct 2023'!L23:N23)),(0),($C$5*E29/'NSW Oct 2023'!AQ23-SUM('NSW Oct 2023'!L23:N23))*'NSW Oct 2023'!Z23/100)* 'NSW Oct 2023'!AQ23,IF(AND('NSW Oct 2023'!M23&gt;0,'NSW Oct 2023'!N23=""),IF(($C$5*E29/'NSW Oct 2023'!AQ23&lt;'NSW Oct 2023'!M23+'NSW Oct 2023'!L23),(0),(($C$5*E29/'NSW Oct 2023'!AQ23-('NSW Oct 2023'!M23+'NSW Oct 2023'!L23))*'NSW Oct 2023'!Y23/100))*'NSW Oct 2023'!AQ23,IF(AND('NSW Oct 2023'!L23&gt;0,'NSW Oct 2023'!M23=""&gt;0),IF(($C$5*E29/'NSW Oct 2023'!AQ23&lt;'NSW Oct 2023'!L23),(0),($C$5*E29/'NSW Oct 2023'!AQ23-'NSW Oct 2023'!L23)*'NSW Oct 2023'!X23/100)*'NSW Oct 2023'!AQ23,0)))))</f>
        <v>0</v>
      </c>
      <c r="M29" s="136">
        <f>IF('NSW Oct 2023'!K23="",($C$5*F29/'NSW Oct 2023'!AR23*'NSW Oct 2023'!AC23/100)*'NSW Oct 2023'!AR23,IF($C$5*F29/'NSW Oct 2023'!AR23&gt;='NSW Oct 2023'!L23,('NSW Oct 2023'!L23*'NSW Oct 2023'!AC23/100)*'NSW Oct 2023'!AR23,($C$5*F29/'NSW Oct 2023'!AR23*'NSW Oct 2023'!AC23/100)*'NSW Oct 2023'!AR23))</f>
        <v>1445.4545454545455</v>
      </c>
      <c r="N29" s="136">
        <f>IF(AND('NSW Oct 2023'!L23&gt;0,'NSW Oct 2023'!M23&gt;0),IF($C$5*F29/'NSW Oct 2023'!AR23&lt;'NSW Oct 2023'!L23,0,IF(($C$5*F29/'NSW Oct 2023'!AR23-'NSW Oct 2023'!L23)&lt;=('NSW Oct 2023'!M23+'NSW Oct 2023'!L23),((($C$5*F29/'NSW Oct 2023'!AR23-'NSW Oct 2023'!L23)*'NSW Oct 2023'!AD23/100))*'NSW Oct 2023'!AR23,((('NSW Oct 2023'!M23)*'NSW Oct 2023'!AD23/100)*'NSW Oct 2023'!AR23))),0)</f>
        <v>0</v>
      </c>
      <c r="O29" s="136">
        <f>IF(AND('NSW Oct 2023'!M23&gt;0,'NSW Oct 2023'!N23&gt;0),IF($C$5*F29/'NSW Oct 2023'!AR23&lt;('NSW Oct 2023'!L23+'NSW Oct 2023'!M23),0,IF(($C$5*F29/'NSW Oct 2023'!AR23-'NSW Oct 2023'!L23+'NSW Oct 2023'!M23)&lt;=('NSW Oct 2023'!L23+'NSW Oct 2023'!M23+'NSW Oct 2023'!N23),((($C$5*F29/'NSW Oct 2023'!AR23-('NSW Oct 2023'!L23+'NSW Oct 2023'!M23))*'NSW Oct 2023'!AE23/100))*'NSW Oct 2023'!AR23,('NSW Oct 2023'!N23*'NSW Oct 2023'!AE23/100)*'NSW Oct 2023'!AR23)),0)</f>
        <v>0</v>
      </c>
      <c r="P29" s="136">
        <f>IF(AND('NSW Oct 2023'!N23&gt;0,'NSW Oct 2023'!O23&gt;0),IF($C$5*F29/'NSW Oct 2023'!AR23&lt;('NSW Oct 2023'!L23+'NSW Oct 2023'!M23+'NSW Oct 2023'!N23),0,IF(($C$5*F29/'NSW Oct 2023'!AR23-'NSW Oct 2023'!L23+'NSW Oct 2023'!M23+'NSW Oct 2023'!N23)&lt;=('NSW Oct 2023'!L23+'NSW Oct 2023'!M23+'NSW Oct 2023'!N23+'NSW Oct 2023'!O23),(($C$5*F29/'NSW Oct 2023'!AR23-('NSW Oct 2023'!L23+'NSW Oct 2023'!M23+'NSW Oct 2023'!N23))*'NSW Oct 2023'!AF23/100)*'NSW Oct 2023'!AR23,('NSW Oct 2023'!O23*'NSW Oct 2023'!AF23/100)*'NSW Oct 2023'!AR23)),0)</f>
        <v>0</v>
      </c>
      <c r="Q29" s="136">
        <f>IF(AND('NSW Oct 2023'!P23&gt;0,'NSW Oct 2023'!P23&gt;0),IF($C$5*F29/'NSW Oct 2023'!AR23&lt;('NSW Oct 2023'!L23+'NSW Oct 2023'!M23+'NSW Oct 2023'!N23+'NSW Oct 2023'!O23),0,IF(($C$5*F29/'NSW Oct 2023'!AR23-'NSW Oct 2023'!L23+'NSW Oct 2023'!M23+'NSW Oct 2023'!N23+'NSW Oct 2023'!O23)&lt;=('NSW Oct 2023'!L23+'NSW Oct 2023'!M23+'NSW Oct 2023'!N23+'NSW Oct 2023'!O23+'NSW Oct 2023'!P23),(($C$5*F29/'NSW Oct 2023'!AR23-('NSW Oct 2023'!L23+'NSW Oct 2023'!M23+'NSW Oct 2023'!N23+'NSW Oct 2023'!O23))*'NSW Oct 2023'!AG23/100)*'NSW Oct 2023'!AR23,('NSW Oct 2023'!P23*'NSW Oct 2023'!AG23/100)*'NSW Oct 2023'!AR23)),0)</f>
        <v>0</v>
      </c>
      <c r="R29" s="136">
        <f>IF(AND('NSW Oct 2023'!P23&gt;0,'NSW Oct 2023'!O23&gt;0),IF(($C$5*F29/'NSW Oct 2023'!AR23&lt;SUM('NSW Oct 2023'!L23:P23)),(0),($C$5*F29/'NSW Oct 2023'!AR23-SUM('NSW Oct 2023'!L23:P23))*'NSW Oct 2023'!AB23/100)* 'NSW Oct 2023'!AR23,IF(AND('NSW Oct 2023'!O23&gt;0,'NSW Oct 2023'!P23=""),IF(($C$5*F29/'NSW Oct 2023'!AR23&lt; SUM('NSW Oct 2023'!L23:O23)),(0),($C$5*F29/'NSW Oct 2023'!AR23-SUM('NSW Oct 2023'!L23:O23))*'NSW Oct 2023'!AG23/100)* 'NSW Oct 2023'!AR23,IF(AND('NSW Oct 2023'!N23&gt;0,'NSW Oct 2023'!O23=""),IF(($C$5*F29/'NSW Oct 2023'!AR23&lt; SUM('NSW Oct 2023'!L23:N23)),(0),($C$5*F29/'NSW Oct 2023'!AR23-SUM('NSW Oct 2023'!L23:N23))*'NSW Oct 2023'!AF23/100)* 'NSW Oct 2023'!AR23,IF(AND('NSW Oct 2023'!M23&gt;0,'NSW Oct 2023'!N23=""),IF(($C$5*F29/'NSW Oct 2023'!AR23&lt;'NSW Oct 2023'!M23+'NSW Oct 2023'!L23),(0),(($C$5*F29/'NSW Oct 2023'!AR23-('NSW Oct 2023'!M23+'NSW Oct 2023'!L23))*'NSW Oct 2023'!AE23/100))*'NSW Oct 2023'!AR23,IF(AND('NSW Oct 2023'!L23&gt;0,'NSW Oct 2023'!M23=""&gt;0),IF(($C$5*F29/'NSW Oct 2023'!AR23&lt;'NSW Oct 2023'!L23),(0),($C$5*F29/'NSW Oct 2023'!AR23-'NSW Oct 2023'!L23)*'NSW Oct 2023'!AD23/100)*'NSW Oct 2023'!AR23,0)))))</f>
        <v>0</v>
      </c>
      <c r="S29" s="234">
        <f t="shared" si="4"/>
        <v>2890.909090909091</v>
      </c>
      <c r="T29" s="243">
        <f t="shared" si="5"/>
        <v>3212.0095454545453</v>
      </c>
      <c r="U29" s="132">
        <f t="shared" si="6"/>
        <v>3533.2105000000001</v>
      </c>
      <c r="V29" s="83">
        <f>'NSW Oct 2023'!AT23</f>
        <v>0</v>
      </c>
      <c r="W29" s="83">
        <f>'NSW Oct 2023'!AU23</f>
        <v>0</v>
      </c>
      <c r="X29" s="83">
        <f>'NSW Oct 2023'!AV23</f>
        <v>0</v>
      </c>
      <c r="Y29" s="83">
        <f>'NSW Oct 2023'!AW23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3212.0095454545453</v>
      </c>
      <c r="AC29" s="243">
        <f t="shared" si="1"/>
        <v>3212.0095454545453</v>
      </c>
      <c r="AD29" s="132">
        <f t="shared" si="2"/>
        <v>3533.2105000000001</v>
      </c>
      <c r="AE29" s="406">
        <f t="shared" si="2"/>
        <v>3533.2105000000001</v>
      </c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/>
      <c r="AS29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</row>
    <row r="30" spans="1:146" s="261" customFormat="1" ht="23" customHeight="1" thickBot="1">
      <c r="A30" s="425"/>
      <c r="B30" s="150" t="str">
        <f>'NSW Oct 2023'!F24</f>
        <v>Red Energy</v>
      </c>
      <c r="C30" s="154" t="str">
        <f>'NSW Oct 2023'!G24</f>
        <v xml:space="preserve">Business Saver </v>
      </c>
      <c r="D30" s="155">
        <f>365*'NSW Oct 2023'!H24/100</f>
        <v>351.62772727272727</v>
      </c>
      <c r="E30" s="265">
        <f>IF('NSW Oct 2023'!AQ24=3,0.5,IF('NSW Oct 2023'!AQ24=2,0.33,0))</f>
        <v>0.5</v>
      </c>
      <c r="F30" s="265">
        <f t="shared" si="3"/>
        <v>0.5</v>
      </c>
      <c r="G30" s="155">
        <f>IF('NSW Oct 2023'!K24="",($C$5*E30/'NSW Oct 2023'!AQ24*'NSW Oct 2023'!W24/100)*'NSW Oct 2023'!AQ24,IF($C$5*E30/'NSW Oct 2023'!AQ24&gt;='NSW Oct 2023'!L24,('NSW Oct 2023'!L24*'NSW Oct 2023'!W24/100)*'NSW Oct 2023'!AQ24,($C$5*E30/'NSW Oct 2023'!AQ24*'NSW Oct 2023'!W24/100)*'NSW Oct 2023'!AQ24))</f>
        <v>1345.4545454545455</v>
      </c>
      <c r="H30" s="155">
        <f>IF(AND('NSW Oct 2023'!L24&gt;0,'NSW Oct 2023'!M24&gt;0),IF($C$5*E30/'NSW Oct 2023'!AQ24&lt;'NSW Oct 2023'!L24,0,IF(($C$5*E30/'NSW Oct 2023'!AQ24-'NSW Oct 2023'!L24)&lt;=('NSW Oct 2023'!M24+'NSW Oct 2023'!L24),((($C$5*E30/'NSW Oct 2023'!AQ24-'NSW Oct 2023'!L24)*'NSW Oct 2023'!X24/100))*'NSW Oct 2023'!AQ24,((('NSW Oct 2023'!M24)*'NSW Oct 2023'!X24/100)*'NSW Oct 2023'!AQ24))),0)</f>
        <v>0</v>
      </c>
      <c r="I30" s="155">
        <f>IF(AND('NSW Oct 2023'!M24&gt;0,'NSW Oct 2023'!N24&gt;0),IF($C$5*E30/'NSW Oct 2023'!AQ24&lt;('NSW Oct 2023'!L24+'NSW Oct 2023'!M24),0,IF(($C$5*E30/'NSW Oct 2023'!AQ24-'NSW Oct 2023'!L24+'NSW Oct 2023'!M24)&lt;=('NSW Oct 2023'!L24+'NSW Oct 2023'!M24+'NSW Oct 2023'!N24),((($C$5*E30/'NSW Oct 2023'!AQ24-('NSW Oct 2023'!L24+'NSW Oct 2023'!M24))*'NSW Oct 2023'!Y24/100))*'NSW Oct 2023'!AQ24,('NSW Oct 2023'!N24*'NSW Oct 2023'!Y24/100)* 'NSW Oct 2023'!AQ24)),0)</f>
        <v>0</v>
      </c>
      <c r="J30" s="155">
        <f>IF(AND('NSW Oct 2023'!N24&gt;0,'NSW Oct 2023'!O24&gt;0),IF($C$5*E30/'NSW Oct 2023'!AQ24&lt;('NSW Oct 2023'!L24+'NSW Oct 2023'!M24+'NSW Oct 2023'!N24),0,IF(($C$5*E30/'NSW Oct 2023'!AQ24-'NSW Oct 2023'!L24+'NSW Oct 2023'!M24+'NSW Oct 2023'!N24)&lt;=('NSW Oct 2023'!L24+'NSW Oct 2023'!M24+'NSW Oct 2023'!N24+'NSW Oct 2023'!O24),(($C$5*E30/'NSW Oct 2023'!AQ24-('NSW Oct 2023'!L24+'NSW Oct 2023'!M24+'NSW Oct 2023'!N24))*'NSW Oct 2023'!Z24/100)*'NSW Oct 2023'!AQ24,('NSW Oct 2023'!O24*'NSW Oct 2023'!Z24/100)*'NSW Oct 2023'!AQ24)),0)</f>
        <v>0</v>
      </c>
      <c r="K30" s="155">
        <f>IF(AND('NSW Oct 2023'!O24&gt;0,'NSW Oct 2023'!P24&gt;0),IF($C$5*E30/'NSW Oct 2023'!AQ24&lt;('NSW Oct 2023'!L24+'NSW Oct 2023'!M24+'NSW Oct 2023'!N24+'NSW Oct 2023'!O24),0,IF(($C$5*E30/'NSW Oct 2023'!AQ24-'NSW Oct 2023'!L24+'NSW Oct 2023'!M24+'NSW Oct 2023'!N24+'NSW Oct 2023'!O24)&lt;=('NSW Oct 2023'!L24+'NSW Oct 2023'!M24+'NSW Oct 2023'!N24+'NSW Oct 2023'!O24+'NSW Oct 2023'!P24),(($C$5*E30/'NSW Oct 2023'!AQ24-('NSW Oct 2023'!L24+'NSW Oct 2023'!M24+'NSW Oct 2023'!N24+'NSW Oct 2023'!O24))*'NSW Oct 2023'!AA24/100)*'NSW Oct 2023'!AQ24,('NSW Oct 2023'!P24*'NSW Oct 2023'!AA24/100)*'NSW Oct 2023'!AQ24)),0)</f>
        <v>0</v>
      </c>
      <c r="L30" s="155">
        <f>IF(AND('NSW Oct 2023'!P24&gt;0,'NSW Oct 2023'!O24&gt;0),IF(($C$5*E30/'NSW Oct 2023'!AQ24&lt;SUM('NSW Oct 2023'!L24:P24)),(0),($C$5*E30/'NSW Oct 2023'!AQ24-SUM('NSW Oct 2023'!L24:P24))*'NSW Oct 2023'!AB24/100)* 'NSW Oct 2023'!AQ24,IF(AND('NSW Oct 2023'!O24&gt;0,'NSW Oct 2023'!P24=""),IF(($C$5*E30/'NSW Oct 2023'!AQ24&lt; SUM('NSW Oct 2023'!L24:O24)),(0),($C$5*E30/'NSW Oct 2023'!AQ24-SUM('NSW Oct 2023'!L24:O24))*'NSW Oct 2023'!AA24/100)* 'NSW Oct 2023'!AQ24,IF(AND('NSW Oct 2023'!N24&gt;0,'NSW Oct 2023'!O24=""),IF(($C$5*E30/'NSW Oct 2023'!AQ24&lt; SUM('NSW Oct 2023'!L24:N24)),(0),($C$5*E30/'NSW Oct 2023'!AQ24-SUM('NSW Oct 2023'!L24:N24))*'NSW Oct 2023'!Z24/100)* 'NSW Oct 2023'!AQ24,IF(AND('NSW Oct 2023'!M24&gt;0,'NSW Oct 2023'!N24=""),IF(($C$5*E30/'NSW Oct 2023'!AQ24&lt;'NSW Oct 2023'!M24+'NSW Oct 2023'!L24),(0),(($C$5*E30/'NSW Oct 2023'!AQ24-('NSW Oct 2023'!M24+'NSW Oct 2023'!L24))*'NSW Oct 2023'!Y24/100))*'NSW Oct 2023'!AQ24,IF(AND('NSW Oct 2023'!L24&gt;0,'NSW Oct 2023'!M24=""&gt;0),IF(($C$5*E30/'NSW Oct 2023'!AQ24&lt;'NSW Oct 2023'!L24),(0),($C$5*E30/'NSW Oct 2023'!AQ24-'NSW Oct 2023'!L24)*'NSW Oct 2023'!X24/100)*'NSW Oct 2023'!AQ24,0)))))</f>
        <v>0</v>
      </c>
      <c r="M30" s="155">
        <f>IF('NSW Oct 2023'!K24="",($C$5*F30/'NSW Oct 2023'!AR24*'NSW Oct 2023'!AC24/100)*'NSW Oct 2023'!AR24,IF($C$5*F30/'NSW Oct 2023'!AR24&gt;='NSW Oct 2023'!L24,('NSW Oct 2023'!L24*'NSW Oct 2023'!AC24/100)*'NSW Oct 2023'!AR24,($C$5*F30/'NSW Oct 2023'!AR24*'NSW Oct 2023'!AC24/100)*'NSW Oct 2023'!AR24))</f>
        <v>1345.4545454545455</v>
      </c>
      <c r="N30" s="155">
        <f>IF(AND('NSW Oct 2023'!L24&gt;0,'NSW Oct 2023'!M24&gt;0),IF($C$5*F30/'NSW Oct 2023'!AR24&lt;'NSW Oct 2023'!L24,0,IF(($C$5*F30/'NSW Oct 2023'!AR24-'NSW Oct 2023'!L24)&lt;=('NSW Oct 2023'!M24+'NSW Oct 2023'!L24),((($C$5*F30/'NSW Oct 2023'!AR24-'NSW Oct 2023'!L24)*'NSW Oct 2023'!AD24/100))*'NSW Oct 2023'!AR24,((('NSW Oct 2023'!M24)*'NSW Oct 2023'!AD24/100)*'NSW Oct 2023'!AR24))),0)</f>
        <v>0</v>
      </c>
      <c r="O30" s="155">
        <f>IF(AND('NSW Oct 2023'!M24&gt;0,'NSW Oct 2023'!N24&gt;0),IF($C$5*F30/'NSW Oct 2023'!AR24&lt;('NSW Oct 2023'!L24+'NSW Oct 2023'!M24),0,IF(($C$5*F30/'NSW Oct 2023'!AR24-'NSW Oct 2023'!L24+'NSW Oct 2023'!M24)&lt;=('NSW Oct 2023'!L24+'NSW Oct 2023'!M24+'NSW Oct 2023'!N24),((($C$5*F30/'NSW Oct 2023'!AR24-('NSW Oct 2023'!L24+'NSW Oct 2023'!M24))*'NSW Oct 2023'!AE24/100))*'NSW Oct 2023'!AR24,('NSW Oct 2023'!N24*'NSW Oct 2023'!AE24/100)*'NSW Oct 2023'!AR24)),0)</f>
        <v>0</v>
      </c>
      <c r="P30" s="155">
        <f>IF(AND('NSW Oct 2023'!N24&gt;0,'NSW Oct 2023'!O24&gt;0),IF($C$5*F30/'NSW Oct 2023'!AR24&lt;('NSW Oct 2023'!L24+'NSW Oct 2023'!M24+'NSW Oct 2023'!N24),0,IF(($C$5*F30/'NSW Oct 2023'!AR24-'NSW Oct 2023'!L24+'NSW Oct 2023'!M24+'NSW Oct 2023'!N24)&lt;=('NSW Oct 2023'!L24+'NSW Oct 2023'!M24+'NSW Oct 2023'!N24+'NSW Oct 2023'!O24),(($C$5*F30/'NSW Oct 2023'!AR24-('NSW Oct 2023'!L24+'NSW Oct 2023'!M24+'NSW Oct 2023'!N24))*'NSW Oct 2023'!AF24/100)*'NSW Oct 2023'!AR24,('NSW Oct 2023'!O24*'NSW Oct 2023'!AF24/100)*'NSW Oct 2023'!AR24)),0)</f>
        <v>0</v>
      </c>
      <c r="Q30" s="155">
        <f>IF(AND('NSW Oct 2023'!P24&gt;0,'NSW Oct 2023'!P24&gt;0),IF($C$5*F30/'NSW Oct 2023'!AR24&lt;('NSW Oct 2023'!L24+'NSW Oct 2023'!M24+'NSW Oct 2023'!N24+'NSW Oct 2023'!O24),0,IF(($C$5*F30/'NSW Oct 2023'!AR24-'NSW Oct 2023'!L24+'NSW Oct 2023'!M24+'NSW Oct 2023'!N24+'NSW Oct 2023'!O24)&lt;=('NSW Oct 2023'!L24+'NSW Oct 2023'!M24+'NSW Oct 2023'!N24+'NSW Oct 2023'!O24+'NSW Oct 2023'!P24),(($C$5*F30/'NSW Oct 2023'!AR24-('NSW Oct 2023'!L24+'NSW Oct 2023'!M24+'NSW Oct 2023'!N24+'NSW Oct 2023'!O24))*'NSW Oct 2023'!AG24/100)*'NSW Oct 2023'!AR24,('NSW Oct 2023'!P24*'NSW Oct 2023'!AG24/100)*'NSW Oct 2023'!AR24)),0)</f>
        <v>0</v>
      </c>
      <c r="R30" s="155">
        <f>IF(AND('NSW Oct 2023'!P24&gt;0,'NSW Oct 2023'!O24&gt;0),IF(($C$5*F30/'NSW Oct 2023'!AR24&lt;SUM('NSW Oct 2023'!L24:P24)),(0),($C$5*F30/'NSW Oct 2023'!AR24-SUM('NSW Oct 2023'!L24:P24))*'NSW Oct 2023'!AB24/100)* 'NSW Oct 2023'!AR24,IF(AND('NSW Oct 2023'!O24&gt;0,'NSW Oct 2023'!P24=""),IF(($C$5*F30/'NSW Oct 2023'!AR24&lt; SUM('NSW Oct 2023'!L24:O24)),(0),($C$5*F30/'NSW Oct 2023'!AR24-SUM('NSW Oct 2023'!L24:O24))*'NSW Oct 2023'!AG24/100)* 'NSW Oct 2023'!AR24,IF(AND('NSW Oct 2023'!N24&gt;0,'NSW Oct 2023'!O24=""),IF(($C$5*F30/'NSW Oct 2023'!AR24&lt; SUM('NSW Oct 2023'!L24:N24)),(0),($C$5*F30/'NSW Oct 2023'!AR24-SUM('NSW Oct 2023'!L24:N24))*'NSW Oct 2023'!AF24/100)* 'NSW Oct 2023'!AR24,IF(AND('NSW Oct 2023'!M24&gt;0,'NSW Oct 2023'!N24=""),IF(($C$5*F30/'NSW Oct 2023'!AR24&lt;'NSW Oct 2023'!M24+'NSW Oct 2023'!L24),(0),(($C$5*F30/'NSW Oct 2023'!AR24-('NSW Oct 2023'!M24+'NSW Oct 2023'!L24))*'NSW Oct 2023'!AE24/100))*'NSW Oct 2023'!AR24,IF(AND('NSW Oct 2023'!L24&gt;0,'NSW Oct 2023'!M24=""&gt;0),IF(($C$5*F30/'NSW Oct 2023'!AR24&lt;'NSW Oct 2023'!L24),(0),($C$5*F30/'NSW Oct 2023'!AR24-'NSW Oct 2023'!L24)*'NSW Oct 2023'!AD24/100)*'NSW Oct 2023'!AR24,0)))))</f>
        <v>0</v>
      </c>
      <c r="S30" s="273">
        <f t="shared" si="4"/>
        <v>2690.909090909091</v>
      </c>
      <c r="T30" s="268">
        <f t="shared" si="5"/>
        <v>3042.5368181818185</v>
      </c>
      <c r="U30" s="151">
        <f t="shared" si="6"/>
        <v>3346.7905000000005</v>
      </c>
      <c r="V30" s="154">
        <f>'NSW Oct 2023'!AT24</f>
        <v>0</v>
      </c>
      <c r="W30" s="154">
        <f>'NSW Oct 2023'!AU24</f>
        <v>0</v>
      </c>
      <c r="X30" s="154">
        <f>'NSW Oct 2023'!AV24</f>
        <v>0</v>
      </c>
      <c r="Y30" s="154">
        <f>'NSW Oct 2023'!AW24</f>
        <v>0</v>
      </c>
      <c r="Z30" s="268" t="str">
        <f t="shared" si="7"/>
        <v>No discount</v>
      </c>
      <c r="AA30" s="268" t="str">
        <f t="shared" si="8"/>
        <v>Inclusive</v>
      </c>
      <c r="AB30" s="268">
        <f t="shared" si="0"/>
        <v>3042.5368181818185</v>
      </c>
      <c r="AC30" s="268">
        <f t="shared" si="1"/>
        <v>3042.5368181818185</v>
      </c>
      <c r="AD30" s="151">
        <f t="shared" ref="AD30:AE43" si="9">AB30*1.1</f>
        <v>3346.7905000000005</v>
      </c>
      <c r="AE30" s="407">
        <f t="shared" si="9"/>
        <v>3346.7905000000005</v>
      </c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/>
      <c r="AS30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</row>
    <row r="31" spans="1:146" s="261" customFormat="1" ht="23" customHeight="1" thickTop="1">
      <c r="A31" s="428" t="str">
        <f>'NSW Oct 2023'!D25</f>
        <v>AGN Holbrook</v>
      </c>
      <c r="B31" s="130" t="str">
        <f>'NSW Oct 2023'!F25</f>
        <v>Origin Energy</v>
      </c>
      <c r="C31" s="83" t="str">
        <f>'NSW Oct 2023'!G25</f>
        <v>Business Go Variable</v>
      </c>
      <c r="D31" s="136">
        <f>365*'NSW Oct 2023'!H25/100</f>
        <v>231.0781818181818</v>
      </c>
      <c r="E31" s="264">
        <f>IF('NSW Oct 2023'!AQ25=3,0.5,IF('NSW Oct 2023'!AQ25=2,0.33,0))</f>
        <v>0.5</v>
      </c>
      <c r="F31" s="264">
        <f t="shared" si="3"/>
        <v>0.5</v>
      </c>
      <c r="G31" s="136">
        <f>IF('NSW Oct 2023'!K25="",($C$5*E31/'NSW Oct 2023'!AQ25*'NSW Oct 2023'!W25/100)*'NSW Oct 2023'!AQ25,IF($C$5*E31/'NSW Oct 2023'!AQ25&gt;='NSW Oct 2023'!L25,('NSW Oct 2023'!L25*'NSW Oct 2023'!W25/100)*'NSW Oct 2023'!AQ25,($C$5*E31/'NSW Oct 2023'!AQ25*'NSW Oct 2023'!W25/100)*'NSW Oct 2023'!AQ25))</f>
        <v>1436.3636363636365</v>
      </c>
      <c r="H31" s="136">
        <f>IF(AND('NSW Oct 2023'!L25&gt;0,'NSW Oct 2023'!M25&gt;0),IF($C$5*E31/'NSW Oct 2023'!AQ25&lt;'NSW Oct 2023'!L25,0,IF(($C$5*E31/'NSW Oct 2023'!AQ25-'NSW Oct 2023'!L25)&lt;=('NSW Oct 2023'!M25+'NSW Oct 2023'!L25),((($C$5*E31/'NSW Oct 2023'!AQ25-'NSW Oct 2023'!L25)*'NSW Oct 2023'!X25/100))*'NSW Oct 2023'!AQ25,((('NSW Oct 2023'!M25)*'NSW Oct 2023'!X25/100)*'NSW Oct 2023'!AQ25))),0)</f>
        <v>0</v>
      </c>
      <c r="I31" s="136">
        <f>IF(AND('NSW Oct 2023'!M25&gt;0,'NSW Oct 2023'!N25&gt;0),IF($C$5*E31/'NSW Oct 2023'!AQ25&lt;('NSW Oct 2023'!L25+'NSW Oct 2023'!M25),0,IF(($C$5*E31/'NSW Oct 2023'!AQ25-'NSW Oct 2023'!L25+'NSW Oct 2023'!M25)&lt;=('NSW Oct 2023'!L25+'NSW Oct 2023'!M25+'NSW Oct 2023'!N25),((($C$5*E31/'NSW Oct 2023'!AQ25-('NSW Oct 2023'!L25+'NSW Oct 2023'!M25))*'NSW Oct 2023'!Y25/100))*'NSW Oct 2023'!AQ25,('NSW Oct 2023'!N25*'NSW Oct 2023'!Y25/100)* 'NSW Oct 2023'!AQ25)),0)</f>
        <v>0</v>
      </c>
      <c r="J31" s="136">
        <f>IF(AND('NSW Oct 2023'!N25&gt;0,'NSW Oct 2023'!O25&gt;0),IF($C$5*E31/'NSW Oct 2023'!AQ25&lt;('NSW Oct 2023'!L25+'NSW Oct 2023'!M25+'NSW Oct 2023'!N25),0,IF(($C$5*E31/'NSW Oct 2023'!AQ25-'NSW Oct 2023'!L25+'NSW Oct 2023'!M25+'NSW Oct 2023'!N25)&lt;=('NSW Oct 2023'!L25+'NSW Oct 2023'!M25+'NSW Oct 2023'!N25+'NSW Oct 2023'!O25),(($C$5*E31/'NSW Oct 2023'!AQ25-('NSW Oct 2023'!L25+'NSW Oct 2023'!M25+'NSW Oct 2023'!N25))*'NSW Oct 2023'!Z25/100)*'NSW Oct 2023'!AQ25,('NSW Oct 2023'!O25*'NSW Oct 2023'!Z25/100)*'NSW Oct 2023'!AQ25)),0)</f>
        <v>0</v>
      </c>
      <c r="K31" s="136">
        <f>IF(AND('NSW Oct 2023'!O25&gt;0,'NSW Oct 2023'!P25&gt;0),IF($C$5*E31/'NSW Oct 2023'!AQ25&lt;('NSW Oct 2023'!L25+'NSW Oct 2023'!M25+'NSW Oct 2023'!N25+'NSW Oct 2023'!O25),0,IF(($C$5*E31/'NSW Oct 2023'!AQ25-'NSW Oct 2023'!L25+'NSW Oct 2023'!M25+'NSW Oct 2023'!N25+'NSW Oct 2023'!O25)&lt;=('NSW Oct 2023'!L25+'NSW Oct 2023'!M25+'NSW Oct 2023'!N25+'NSW Oct 2023'!O25+'NSW Oct 2023'!P25),(($C$5*E31/'NSW Oct 2023'!AQ25-('NSW Oct 2023'!L25+'NSW Oct 2023'!M25+'NSW Oct 2023'!N25+'NSW Oct 2023'!O25))*'NSW Oct 2023'!AA25/100)*'NSW Oct 2023'!AQ25,('NSW Oct 2023'!P25*'NSW Oct 2023'!AA25/100)*'NSW Oct 2023'!AQ25)),0)</f>
        <v>0</v>
      </c>
      <c r="L31" s="136">
        <f>IF(AND('NSW Oct 2023'!P25&gt;0,'NSW Oct 2023'!O25&gt;0),IF(($C$5*E31/'NSW Oct 2023'!AQ25&lt;SUM('NSW Oct 2023'!L25:P25)),(0),($C$5*E31/'NSW Oct 2023'!AQ25-SUM('NSW Oct 2023'!L25:P25))*'NSW Oct 2023'!AB25/100)* 'NSW Oct 2023'!AQ25,IF(AND('NSW Oct 2023'!O25&gt;0,'NSW Oct 2023'!P25=""),IF(($C$5*E31/'NSW Oct 2023'!AQ25&lt; SUM('NSW Oct 2023'!L25:O25)),(0),($C$5*E31/'NSW Oct 2023'!AQ25-SUM('NSW Oct 2023'!L25:O25))*'NSW Oct 2023'!AA25/100)* 'NSW Oct 2023'!AQ25,IF(AND('NSW Oct 2023'!N25&gt;0,'NSW Oct 2023'!O25=""),IF(($C$5*E31/'NSW Oct 2023'!AQ25&lt; SUM('NSW Oct 2023'!L25:N25)),(0),($C$5*E31/'NSW Oct 2023'!AQ25-SUM('NSW Oct 2023'!L25:N25))*'NSW Oct 2023'!Z25/100)* 'NSW Oct 2023'!AQ25,IF(AND('NSW Oct 2023'!M25&gt;0,'NSW Oct 2023'!N25=""),IF(($C$5*E31/'NSW Oct 2023'!AQ25&lt;'NSW Oct 2023'!M25+'NSW Oct 2023'!L25),(0),(($C$5*E31/'NSW Oct 2023'!AQ25-('NSW Oct 2023'!M25+'NSW Oct 2023'!L25))*'NSW Oct 2023'!Y25/100))*'NSW Oct 2023'!AQ25,IF(AND('NSW Oct 2023'!L25&gt;0,'NSW Oct 2023'!M25=""&gt;0),IF(($C$5*E31/'NSW Oct 2023'!AQ25&lt;'NSW Oct 2023'!L25),(0),($C$5*E31/'NSW Oct 2023'!AQ25-'NSW Oct 2023'!L25)*'NSW Oct 2023'!X25/100)*'NSW Oct 2023'!AQ25,0)))))</f>
        <v>0</v>
      </c>
      <c r="M31" s="136">
        <f>IF('NSW Oct 2023'!K25="",($C$5*F31/'NSW Oct 2023'!AR25*'NSW Oct 2023'!AC25/100)*'NSW Oct 2023'!AR25,IF($C$5*F31/'NSW Oct 2023'!AR25&gt;='NSW Oct 2023'!L25,('NSW Oct 2023'!L25*'NSW Oct 2023'!AC25/100)*'NSW Oct 2023'!AR25,($C$5*F31/'NSW Oct 2023'!AR25*'NSW Oct 2023'!AC25/100)*'NSW Oct 2023'!AR25))</f>
        <v>1436.3636363636365</v>
      </c>
      <c r="N31" s="136">
        <f>IF(AND('NSW Oct 2023'!L25&gt;0,'NSW Oct 2023'!M25&gt;0),IF($C$5*F31/'NSW Oct 2023'!AR25&lt;'NSW Oct 2023'!L25,0,IF(($C$5*F31/'NSW Oct 2023'!AR25-'NSW Oct 2023'!L25)&lt;=('NSW Oct 2023'!M25+'NSW Oct 2023'!L25),((($C$5*F31/'NSW Oct 2023'!AR25-'NSW Oct 2023'!L25)*'NSW Oct 2023'!AD25/100))*'NSW Oct 2023'!AR25,((('NSW Oct 2023'!M25)*'NSW Oct 2023'!AD25/100)*'NSW Oct 2023'!AR25))),0)</f>
        <v>0</v>
      </c>
      <c r="O31" s="136">
        <f>IF(AND('NSW Oct 2023'!M25&gt;0,'NSW Oct 2023'!N25&gt;0),IF($C$5*F31/'NSW Oct 2023'!AR25&lt;('NSW Oct 2023'!L25+'NSW Oct 2023'!M25),0,IF(($C$5*F31/'NSW Oct 2023'!AR25-'NSW Oct 2023'!L25+'NSW Oct 2023'!M25)&lt;=('NSW Oct 2023'!L25+'NSW Oct 2023'!M25+'NSW Oct 2023'!N25),((($C$5*F31/'NSW Oct 2023'!AR25-('NSW Oct 2023'!L25+'NSW Oct 2023'!M25))*'NSW Oct 2023'!AE25/100))*'NSW Oct 2023'!AR25,('NSW Oct 2023'!N25*'NSW Oct 2023'!AE25/100)*'NSW Oct 2023'!AR25)),0)</f>
        <v>0</v>
      </c>
      <c r="P31" s="136">
        <f>IF(AND('NSW Oct 2023'!N25&gt;0,'NSW Oct 2023'!O25&gt;0),IF($C$5*F31/'NSW Oct 2023'!AR25&lt;('NSW Oct 2023'!L25+'NSW Oct 2023'!M25+'NSW Oct 2023'!N25),0,IF(($C$5*F31/'NSW Oct 2023'!AR25-'NSW Oct 2023'!L25+'NSW Oct 2023'!M25+'NSW Oct 2023'!N25)&lt;=('NSW Oct 2023'!L25+'NSW Oct 2023'!M25+'NSW Oct 2023'!N25+'NSW Oct 2023'!O25),(($C$5*F31/'NSW Oct 2023'!AR25-('NSW Oct 2023'!L25+'NSW Oct 2023'!M25+'NSW Oct 2023'!N25))*'NSW Oct 2023'!AF25/100)*'NSW Oct 2023'!AR25,('NSW Oct 2023'!O25*'NSW Oct 2023'!AF25/100)*'NSW Oct 2023'!AR25)),0)</f>
        <v>0</v>
      </c>
      <c r="Q31" s="136">
        <f>IF(AND('NSW Oct 2023'!P25&gt;0,'NSW Oct 2023'!P25&gt;0),IF($C$5*F31/'NSW Oct 2023'!AR25&lt;('NSW Oct 2023'!L25+'NSW Oct 2023'!M25+'NSW Oct 2023'!N25+'NSW Oct 2023'!O25),0,IF(($C$5*F31/'NSW Oct 2023'!AR25-'NSW Oct 2023'!L25+'NSW Oct 2023'!M25+'NSW Oct 2023'!N25+'NSW Oct 2023'!O25)&lt;=('NSW Oct 2023'!L25+'NSW Oct 2023'!M25+'NSW Oct 2023'!N25+'NSW Oct 2023'!O25+'NSW Oct 2023'!P25),(($C$5*F31/'NSW Oct 2023'!AR25-('NSW Oct 2023'!L25+'NSW Oct 2023'!M25+'NSW Oct 2023'!N25+'NSW Oct 2023'!O25))*'NSW Oct 2023'!AG25/100)*'NSW Oct 2023'!AR25,('NSW Oct 2023'!P25*'NSW Oct 2023'!AG25/100)*'NSW Oct 2023'!AR25)),0)</f>
        <v>0</v>
      </c>
      <c r="R31" s="136">
        <f>IF(AND('NSW Oct 2023'!P25&gt;0,'NSW Oct 2023'!O25&gt;0),IF(($C$5*F31/'NSW Oct 2023'!AR25&lt;SUM('NSW Oct 2023'!L25:P25)),(0),($C$5*F31/'NSW Oct 2023'!AR25-SUM('NSW Oct 2023'!L25:P25))*'NSW Oct 2023'!AB25/100)* 'NSW Oct 2023'!AR25,IF(AND('NSW Oct 2023'!O25&gt;0,'NSW Oct 2023'!P25=""),IF(($C$5*F31/'NSW Oct 2023'!AR25&lt; SUM('NSW Oct 2023'!L25:O25)),(0),($C$5*F31/'NSW Oct 2023'!AR25-SUM('NSW Oct 2023'!L25:O25))*'NSW Oct 2023'!AG25/100)* 'NSW Oct 2023'!AR25,IF(AND('NSW Oct 2023'!N25&gt;0,'NSW Oct 2023'!O25=""),IF(($C$5*F31/'NSW Oct 2023'!AR25&lt; SUM('NSW Oct 2023'!L25:N25)),(0),($C$5*F31/'NSW Oct 2023'!AR25-SUM('NSW Oct 2023'!L25:N25))*'NSW Oct 2023'!AF25/100)* 'NSW Oct 2023'!AR25,IF(AND('NSW Oct 2023'!M25&gt;0,'NSW Oct 2023'!N25=""),IF(($C$5*F31/'NSW Oct 2023'!AR25&lt;'NSW Oct 2023'!M25+'NSW Oct 2023'!L25),(0),(($C$5*F31/'NSW Oct 2023'!AR25-('NSW Oct 2023'!M25+'NSW Oct 2023'!L25))*'NSW Oct 2023'!AE25/100))*'NSW Oct 2023'!AR25,IF(AND('NSW Oct 2023'!L25&gt;0,'NSW Oct 2023'!M25=""&gt;0),IF(($C$5*F31/'NSW Oct 2023'!AR25&lt;'NSW Oct 2023'!L25),(0),($C$5*F31/'NSW Oct 2023'!AR25-'NSW Oct 2023'!L25)*'NSW Oct 2023'!AD25/100)*'NSW Oct 2023'!AR25,0)))))</f>
        <v>0</v>
      </c>
      <c r="S31" s="234">
        <f t="shared" si="4"/>
        <v>2872.727272727273</v>
      </c>
      <c r="T31" s="243">
        <f t="shared" si="5"/>
        <v>3103.8054545454547</v>
      </c>
      <c r="U31" s="132">
        <f t="shared" si="6"/>
        <v>3414.1860000000006</v>
      </c>
      <c r="V31" s="83">
        <f>'NSW Oct 2023'!AT25</f>
        <v>0</v>
      </c>
      <c r="W31" s="83">
        <f>'NSW Oct 2023'!AU25</f>
        <v>0</v>
      </c>
      <c r="X31" s="83">
        <f>'NSW Oct 2023'!AV25</f>
        <v>0</v>
      </c>
      <c r="Y31" s="83">
        <f>'NSW Oct 2023'!AW25</f>
        <v>0</v>
      </c>
      <c r="Z31" s="243" t="str">
        <f t="shared" si="7"/>
        <v>No discount</v>
      </c>
      <c r="AA31" s="243" t="str">
        <f t="shared" si="8"/>
        <v>Inclusive</v>
      </c>
      <c r="AB31" s="243">
        <f t="shared" si="0"/>
        <v>3103.8054545454547</v>
      </c>
      <c r="AC31" s="243">
        <f t="shared" si="1"/>
        <v>3103.8054545454547</v>
      </c>
      <c r="AD31" s="132">
        <f t="shared" si="9"/>
        <v>3414.1860000000006</v>
      </c>
      <c r="AE31" s="406">
        <f t="shared" si="9"/>
        <v>3414.1860000000006</v>
      </c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/>
      <c r="AS31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46" s="261" customFormat="1" ht="23" customHeight="1">
      <c r="A32" s="424"/>
      <c r="B32" s="130" t="str">
        <f>'NSW Oct 2023'!F26</f>
        <v>AGL</v>
      </c>
      <c r="C32" s="83" t="str">
        <f>'NSW Oct 2023'!G26</f>
        <v>Business Value Saver</v>
      </c>
      <c r="D32" s="136">
        <f>365*'NSW Oct 2023'!H26/100</f>
        <v>439.7586363636363</v>
      </c>
      <c r="E32" s="264">
        <f>IF('NSW Oct 2023'!AQ26=3,0.5,IF('NSW Oct 2023'!AQ26=2,0.33,0))</f>
        <v>0.5</v>
      </c>
      <c r="F32" s="264">
        <f t="shared" si="3"/>
        <v>0.5</v>
      </c>
      <c r="G32" s="136">
        <f>IF('NSW Oct 2023'!K26="",($C$5*E32/'NSW Oct 2023'!AQ26*'NSW Oct 2023'!W26/100)*'NSW Oct 2023'!AQ26,IF($C$5*E32/'NSW Oct 2023'!AQ26&gt;='NSW Oct 2023'!L26,('NSW Oct 2023'!L26*'NSW Oct 2023'!W26/100)*'NSW Oct 2023'!AQ26,($C$5*E32/'NSW Oct 2023'!AQ26*'NSW Oct 2023'!W26/100)*'NSW Oct 2023'!AQ26))</f>
        <v>868.18181818181813</v>
      </c>
      <c r="H32" s="136">
        <f>IF(AND('NSW Oct 2023'!L26&gt;0,'NSW Oct 2023'!M26&gt;0),IF($C$5*E32/'NSW Oct 2023'!AQ26&lt;'NSW Oct 2023'!L26,0,IF(($C$5*E32/'NSW Oct 2023'!AQ26-'NSW Oct 2023'!L26)&lt;=('NSW Oct 2023'!M26+'NSW Oct 2023'!L26),((($C$5*E32/'NSW Oct 2023'!AQ26-'NSW Oct 2023'!L26)*'NSW Oct 2023'!X26/100))*'NSW Oct 2023'!AQ26,((('NSW Oct 2023'!M26)*'NSW Oct 2023'!X26/100)*'NSW Oct 2023'!AQ26))),0)</f>
        <v>0</v>
      </c>
      <c r="I32" s="136">
        <f>IF(AND('NSW Oct 2023'!M26&gt;0,'NSW Oct 2023'!N26&gt;0),IF($C$5*E32/'NSW Oct 2023'!AQ26&lt;('NSW Oct 2023'!L26+'NSW Oct 2023'!M26),0,IF(($C$5*E32/'NSW Oct 2023'!AQ26-'NSW Oct 2023'!L26+'NSW Oct 2023'!M26)&lt;=('NSW Oct 2023'!L26+'NSW Oct 2023'!M26+'NSW Oct 2023'!N26),((($C$5*E32/'NSW Oct 2023'!AQ26-('NSW Oct 2023'!L26+'NSW Oct 2023'!M26))*'NSW Oct 2023'!Y26/100))*'NSW Oct 2023'!AQ26,('NSW Oct 2023'!N26*'NSW Oct 2023'!Y26/100)* 'NSW Oct 2023'!AQ26)),0)</f>
        <v>0</v>
      </c>
      <c r="J32" s="136">
        <f>IF(AND('NSW Oct 2023'!N26&gt;0,'NSW Oct 2023'!O26&gt;0),IF($C$5*E32/'NSW Oct 2023'!AQ26&lt;('NSW Oct 2023'!L26+'NSW Oct 2023'!M26+'NSW Oct 2023'!N26),0,IF(($C$5*E32/'NSW Oct 2023'!AQ26-'NSW Oct 2023'!L26+'NSW Oct 2023'!M26+'NSW Oct 2023'!N26)&lt;=('NSW Oct 2023'!L26+'NSW Oct 2023'!M26+'NSW Oct 2023'!N26+'NSW Oct 2023'!O26),(($C$5*E32/'NSW Oct 2023'!AQ26-('NSW Oct 2023'!L26+'NSW Oct 2023'!M26+'NSW Oct 2023'!N26))*'NSW Oct 2023'!Z26/100)*'NSW Oct 2023'!AQ26,('NSW Oct 2023'!O26*'NSW Oct 2023'!Z26/100)*'NSW Oct 2023'!AQ26)),0)</f>
        <v>0</v>
      </c>
      <c r="K32" s="136">
        <f>IF(AND('NSW Oct 2023'!O26&gt;0,'NSW Oct 2023'!P26&gt;0),IF($C$5*E32/'NSW Oct 2023'!AQ26&lt;('NSW Oct 2023'!L26+'NSW Oct 2023'!M26+'NSW Oct 2023'!N26+'NSW Oct 2023'!O26),0,IF(($C$5*E32/'NSW Oct 2023'!AQ26-'NSW Oct 2023'!L26+'NSW Oct 2023'!M26+'NSW Oct 2023'!N26+'NSW Oct 2023'!O26)&lt;=('NSW Oct 2023'!L26+'NSW Oct 2023'!M26+'NSW Oct 2023'!N26+'NSW Oct 2023'!O26+'NSW Oct 2023'!P26),(($C$5*E32/'NSW Oct 2023'!AQ26-('NSW Oct 2023'!L26+'NSW Oct 2023'!M26+'NSW Oct 2023'!N26+'NSW Oct 2023'!O26))*'NSW Oct 2023'!AA26/100)*'NSW Oct 2023'!AQ26,('NSW Oct 2023'!P26*'NSW Oct 2023'!AA26/100)*'NSW Oct 2023'!AQ26)),0)</f>
        <v>0</v>
      </c>
      <c r="L32" s="136">
        <f>IF(AND('NSW Oct 2023'!P26&gt;0,'NSW Oct 2023'!O26&gt;0),IF(($C$5*E32/'NSW Oct 2023'!AQ26&lt;SUM('NSW Oct 2023'!L26:P26)),(0),($C$5*E32/'NSW Oct 2023'!AQ26-SUM('NSW Oct 2023'!L26:P26))*'NSW Oct 2023'!AB26/100)* 'NSW Oct 2023'!AQ26,IF(AND('NSW Oct 2023'!O26&gt;0,'NSW Oct 2023'!P26=""),IF(($C$5*E32/'NSW Oct 2023'!AQ26&lt; SUM('NSW Oct 2023'!L26:O26)),(0),($C$5*E32/'NSW Oct 2023'!AQ26-SUM('NSW Oct 2023'!L26:O26))*'NSW Oct 2023'!AA26/100)* 'NSW Oct 2023'!AQ26,IF(AND('NSW Oct 2023'!N26&gt;0,'NSW Oct 2023'!O26=""),IF(($C$5*E32/'NSW Oct 2023'!AQ26&lt; SUM('NSW Oct 2023'!L26:N26)),(0),($C$5*E32/'NSW Oct 2023'!AQ26-SUM('NSW Oct 2023'!L26:N26))*'NSW Oct 2023'!Z26/100)* 'NSW Oct 2023'!AQ26,IF(AND('NSW Oct 2023'!M26&gt;0,'NSW Oct 2023'!N26=""),IF(($C$5*E32/'NSW Oct 2023'!AQ26&lt;'NSW Oct 2023'!M26+'NSW Oct 2023'!L26),(0),(($C$5*E32/'NSW Oct 2023'!AQ26-('NSW Oct 2023'!M26+'NSW Oct 2023'!L26))*'NSW Oct 2023'!Y26/100))*'NSW Oct 2023'!AQ26,IF(AND('NSW Oct 2023'!L26&gt;0,'NSW Oct 2023'!M26=""&gt;0),IF(($C$5*E32/'NSW Oct 2023'!AQ26&lt;'NSW Oct 2023'!L26),(0),($C$5*E32/'NSW Oct 2023'!AQ26-'NSW Oct 2023'!L26)*'NSW Oct 2023'!X26/100)*'NSW Oct 2023'!AQ26,0)))))</f>
        <v>0</v>
      </c>
      <c r="M32" s="136">
        <f>IF('NSW Oct 2023'!K26="",($C$5*F32/'NSW Oct 2023'!AR26*'NSW Oct 2023'!AC26/100)*'NSW Oct 2023'!AR26,IF($C$5*F32/'NSW Oct 2023'!AR26&gt;='NSW Oct 2023'!L26,('NSW Oct 2023'!L26*'NSW Oct 2023'!AC26/100)*'NSW Oct 2023'!AR26,($C$5*F32/'NSW Oct 2023'!AR26*'NSW Oct 2023'!AC26/100)*'NSW Oct 2023'!AR26))</f>
        <v>868.18181818181813</v>
      </c>
      <c r="N32" s="136">
        <f>IF(AND('NSW Oct 2023'!L26&gt;0,'NSW Oct 2023'!M26&gt;0),IF($C$5*F32/'NSW Oct 2023'!AR26&lt;'NSW Oct 2023'!L26,0,IF(($C$5*F32/'NSW Oct 2023'!AR26-'NSW Oct 2023'!L26)&lt;=('NSW Oct 2023'!M26+'NSW Oct 2023'!L26),((($C$5*F32/'NSW Oct 2023'!AR26-'NSW Oct 2023'!L26)*'NSW Oct 2023'!AD26/100))*'NSW Oct 2023'!AR26,((('NSW Oct 2023'!M26)*'NSW Oct 2023'!AD26/100)*'NSW Oct 2023'!AR26))),0)</f>
        <v>0</v>
      </c>
      <c r="O32" s="136">
        <f>IF(AND('NSW Oct 2023'!M26&gt;0,'NSW Oct 2023'!N26&gt;0),IF($C$5*F32/'NSW Oct 2023'!AR26&lt;('NSW Oct 2023'!L26+'NSW Oct 2023'!M26),0,IF(($C$5*F32/'NSW Oct 2023'!AR26-'NSW Oct 2023'!L26+'NSW Oct 2023'!M26)&lt;=('NSW Oct 2023'!L26+'NSW Oct 2023'!M26+'NSW Oct 2023'!N26),((($C$5*F32/'NSW Oct 2023'!AR26-('NSW Oct 2023'!L26+'NSW Oct 2023'!M26))*'NSW Oct 2023'!AE26/100))*'NSW Oct 2023'!AR26,('NSW Oct 2023'!N26*'NSW Oct 2023'!AE26/100)*'NSW Oct 2023'!AR26)),0)</f>
        <v>0</v>
      </c>
      <c r="P32" s="136">
        <f>IF(AND('NSW Oct 2023'!N26&gt;0,'NSW Oct 2023'!O26&gt;0),IF($C$5*F32/'NSW Oct 2023'!AR26&lt;('NSW Oct 2023'!L26+'NSW Oct 2023'!M26+'NSW Oct 2023'!N26),0,IF(($C$5*F32/'NSW Oct 2023'!AR26-'NSW Oct 2023'!L26+'NSW Oct 2023'!M26+'NSW Oct 2023'!N26)&lt;=('NSW Oct 2023'!L26+'NSW Oct 2023'!M26+'NSW Oct 2023'!N26+'NSW Oct 2023'!O26),(($C$5*F32/'NSW Oct 2023'!AR26-('NSW Oct 2023'!L26+'NSW Oct 2023'!M26+'NSW Oct 2023'!N26))*'NSW Oct 2023'!AF26/100)*'NSW Oct 2023'!AR26,('NSW Oct 2023'!O26*'NSW Oct 2023'!AF26/100)*'NSW Oct 2023'!AR26)),0)</f>
        <v>0</v>
      </c>
      <c r="Q32" s="136">
        <f>IF(AND('NSW Oct 2023'!P26&gt;0,'NSW Oct 2023'!P26&gt;0),IF($C$5*F32/'NSW Oct 2023'!AR26&lt;('NSW Oct 2023'!L26+'NSW Oct 2023'!M26+'NSW Oct 2023'!N26+'NSW Oct 2023'!O26),0,IF(($C$5*F32/'NSW Oct 2023'!AR26-'NSW Oct 2023'!L26+'NSW Oct 2023'!M26+'NSW Oct 2023'!N26+'NSW Oct 2023'!O26)&lt;=('NSW Oct 2023'!L26+'NSW Oct 2023'!M26+'NSW Oct 2023'!N26+'NSW Oct 2023'!O26+'NSW Oct 2023'!P26),(($C$5*F32/'NSW Oct 2023'!AR26-('NSW Oct 2023'!L26+'NSW Oct 2023'!M26+'NSW Oct 2023'!N26+'NSW Oct 2023'!O26))*'NSW Oct 2023'!AG26/100)*'NSW Oct 2023'!AR26,('NSW Oct 2023'!P26*'NSW Oct 2023'!AG26/100)*'NSW Oct 2023'!AR26)),0)</f>
        <v>0</v>
      </c>
      <c r="R32" s="136">
        <f>IF(AND('NSW Oct 2023'!P26&gt;0,'NSW Oct 2023'!O26&gt;0),IF(($C$5*F32/'NSW Oct 2023'!AR26&lt;SUM('NSW Oct 2023'!L26:P26)),(0),($C$5*F32/'NSW Oct 2023'!AR26-SUM('NSW Oct 2023'!L26:P26))*'NSW Oct 2023'!AB26/100)* 'NSW Oct 2023'!AR26,IF(AND('NSW Oct 2023'!O26&gt;0,'NSW Oct 2023'!P26=""),IF(($C$5*F32/'NSW Oct 2023'!AR26&lt; SUM('NSW Oct 2023'!L26:O26)),(0),($C$5*F32/'NSW Oct 2023'!AR26-SUM('NSW Oct 2023'!L26:O26))*'NSW Oct 2023'!AG26/100)* 'NSW Oct 2023'!AR26,IF(AND('NSW Oct 2023'!N26&gt;0,'NSW Oct 2023'!O26=""),IF(($C$5*F32/'NSW Oct 2023'!AR26&lt; SUM('NSW Oct 2023'!L26:N26)),(0),($C$5*F32/'NSW Oct 2023'!AR26-SUM('NSW Oct 2023'!L26:N26))*'NSW Oct 2023'!AF26/100)* 'NSW Oct 2023'!AR26,IF(AND('NSW Oct 2023'!M26&gt;0,'NSW Oct 2023'!N26=""),IF(($C$5*F32/'NSW Oct 2023'!AR26&lt;'NSW Oct 2023'!M26+'NSW Oct 2023'!L26),(0),(($C$5*F32/'NSW Oct 2023'!AR26-('NSW Oct 2023'!M26+'NSW Oct 2023'!L26))*'NSW Oct 2023'!AE26/100))*'NSW Oct 2023'!AR26,IF(AND('NSW Oct 2023'!L26&gt;0,'NSW Oct 2023'!M26=""&gt;0),IF(($C$5*F32/'NSW Oct 2023'!AR26&lt;'NSW Oct 2023'!L26),(0),($C$5*F32/'NSW Oct 2023'!AR26-'NSW Oct 2023'!L26)*'NSW Oct 2023'!AD26/100)*'NSW Oct 2023'!AR26,0)))))</f>
        <v>0</v>
      </c>
      <c r="S32" s="234">
        <f>SUM(G32:R32)</f>
        <v>1736.3636363636363</v>
      </c>
      <c r="T32" s="243">
        <f t="shared" si="5"/>
        <v>2176.1222727272725</v>
      </c>
      <c r="U32" s="132">
        <f t="shared" si="6"/>
        <v>2393.7345</v>
      </c>
      <c r="V32" s="83">
        <f>'NSW Oct 2023'!AT26</f>
        <v>0</v>
      </c>
      <c r="W32" s="83">
        <f>'NSW Oct 2023'!AU26</f>
        <v>0</v>
      </c>
      <c r="X32" s="83">
        <f>'NSW Oct 2023'!AV26</f>
        <v>0</v>
      </c>
      <c r="Y32" s="83">
        <f>'NSW Oct 2023'!AW26</f>
        <v>0</v>
      </c>
      <c r="Z32" s="243" t="str">
        <f t="shared" si="7"/>
        <v>No discount</v>
      </c>
      <c r="AA32" s="243" t="str">
        <f t="shared" si="8"/>
        <v>Exclusive</v>
      </c>
      <c r="AB32" s="243">
        <f t="shared" si="0"/>
        <v>2176.1222727272725</v>
      </c>
      <c r="AC32" s="243">
        <f t="shared" si="1"/>
        <v>2176.1222727272725</v>
      </c>
      <c r="AD32" s="132">
        <f t="shared" si="9"/>
        <v>2393.7345</v>
      </c>
      <c r="AE32" s="406">
        <f t="shared" si="9"/>
        <v>2393.7345</v>
      </c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/>
      <c r="AS32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</row>
    <row r="33" spans="1:146" s="261" customFormat="1" ht="23" customHeight="1" thickBot="1">
      <c r="A33" s="425"/>
      <c r="B33" s="150" t="str">
        <f>'NSW Oct 2023'!F27</f>
        <v>Red Energy</v>
      </c>
      <c r="C33" s="154" t="str">
        <f>'NSW Oct 2023'!G27</f>
        <v xml:space="preserve">Business Saver </v>
      </c>
      <c r="D33" s="155">
        <f>365*'NSW Oct 2023'!H27/100</f>
        <v>360.95181818181817</v>
      </c>
      <c r="E33" s="265">
        <f>IF('NSW Oct 2023'!AQ27=3,0.5,IF('NSW Oct 2023'!AQ27=2,0.33,0))</f>
        <v>0.5</v>
      </c>
      <c r="F33" s="265">
        <f t="shared" si="3"/>
        <v>0.5</v>
      </c>
      <c r="G33" s="155">
        <f>IF('NSW Oct 2023'!K27="",($C$5*E33/'NSW Oct 2023'!AQ27*'NSW Oct 2023'!W27/100)*'NSW Oct 2023'!AQ27,IF($C$5*E33/'NSW Oct 2023'!AQ27&gt;='NSW Oct 2023'!L27,('NSW Oct 2023'!L27*'NSW Oct 2023'!W27/100)*'NSW Oct 2023'!AQ27,($C$5*E33/'NSW Oct 2023'!AQ27*'NSW Oct 2023'!W27/100)*'NSW Oct 2023'!AQ27))</f>
        <v>161.8592727272727</v>
      </c>
      <c r="H33" s="155">
        <f>IF(AND('NSW Oct 2023'!L27&gt;0,'NSW Oct 2023'!M27&gt;0),IF($C$5*E33/'NSW Oct 2023'!AQ27&lt;'NSW Oct 2023'!L27,0,IF(($C$5*E33/'NSW Oct 2023'!AQ27-'NSW Oct 2023'!L27)&lt;=('NSW Oct 2023'!M27+'NSW Oct 2023'!L27),((($C$5*E33/'NSW Oct 2023'!AQ27-'NSW Oct 2023'!L27)*'NSW Oct 2023'!X27/100))*'NSW Oct 2023'!AQ27,((('NSW Oct 2023'!M27)*'NSW Oct 2023'!X27/100)*'NSW Oct 2023'!AQ27))),0)</f>
        <v>115.75145454545455</v>
      </c>
      <c r="I33" s="155">
        <f>IF(AND('NSW Oct 2023'!M27&gt;0,'NSW Oct 2023'!N27&gt;0),IF($C$5*E33/'NSW Oct 2023'!AQ27&lt;('NSW Oct 2023'!L27+'NSW Oct 2023'!M27),0,IF(($C$5*E33/'NSW Oct 2023'!AQ27-'NSW Oct 2023'!L27+'NSW Oct 2023'!M27)&lt;=('NSW Oct 2023'!L27+'NSW Oct 2023'!M27+'NSW Oct 2023'!N27),((($C$5*E33/'NSW Oct 2023'!AQ27-('NSW Oct 2023'!L27+'NSW Oct 2023'!M27))*'NSW Oct 2023'!Y27/100))*'NSW Oct 2023'!AQ27,('NSW Oct 2023'!N27*'NSW Oct 2023'!Y27/100)* 'NSW Oct 2023'!AQ27)),0)</f>
        <v>0</v>
      </c>
      <c r="J33" s="155">
        <f>IF(AND('NSW Oct 2023'!N27&gt;0,'NSW Oct 2023'!O27&gt;0),IF($C$5*E33/'NSW Oct 2023'!AQ27&lt;('NSW Oct 2023'!L27+'NSW Oct 2023'!M27+'NSW Oct 2023'!N27),0,IF(($C$5*E33/'NSW Oct 2023'!AQ27-'NSW Oct 2023'!L27+'NSW Oct 2023'!M27+'NSW Oct 2023'!N27)&lt;=('NSW Oct 2023'!L27+'NSW Oct 2023'!M27+'NSW Oct 2023'!N27+'NSW Oct 2023'!O27),(($C$5*E33/'NSW Oct 2023'!AQ27-('NSW Oct 2023'!L27+'NSW Oct 2023'!M27+'NSW Oct 2023'!N27))*'NSW Oct 2023'!Z27/100)*'NSW Oct 2023'!AQ27,('NSW Oct 2023'!O27*'NSW Oct 2023'!Z27/100)*'NSW Oct 2023'!AQ27)),0)</f>
        <v>0</v>
      </c>
      <c r="K33" s="155">
        <f>IF(AND('NSW Oct 2023'!O27&gt;0,'NSW Oct 2023'!P27&gt;0),IF($C$5*E33/'NSW Oct 2023'!AQ27&lt;('NSW Oct 2023'!L27+'NSW Oct 2023'!M27+'NSW Oct 2023'!N27+'NSW Oct 2023'!O27),0,IF(($C$5*E33/'NSW Oct 2023'!AQ27-'NSW Oct 2023'!L27+'NSW Oct 2023'!M27+'NSW Oct 2023'!N27+'NSW Oct 2023'!O27)&lt;=('NSW Oct 2023'!L27+'NSW Oct 2023'!M27+'NSW Oct 2023'!N27+'NSW Oct 2023'!O27+'NSW Oct 2023'!P27),(($C$5*E33/'NSW Oct 2023'!AQ27-('NSW Oct 2023'!L27+'NSW Oct 2023'!M27+'NSW Oct 2023'!N27+'NSW Oct 2023'!O27))*'NSW Oct 2023'!AA27/100)*'NSW Oct 2023'!AQ27,('NSW Oct 2023'!P27*'NSW Oct 2023'!AA27/100)*'NSW Oct 2023'!AQ27)),0)</f>
        <v>0</v>
      </c>
      <c r="L33" s="155">
        <f>IF(AND('NSW Oct 2023'!P27&gt;0,'NSW Oct 2023'!O27&gt;0),IF(($C$5*E33/'NSW Oct 2023'!AQ27&lt;SUM('NSW Oct 2023'!L27:P27)),(0),($C$5*E33/'NSW Oct 2023'!AQ27-SUM('NSW Oct 2023'!L27:P27))*'NSW Oct 2023'!AB27/100)* 'NSW Oct 2023'!AQ27,IF(AND('NSW Oct 2023'!O27&gt;0,'NSW Oct 2023'!P27=""),IF(($C$5*E33/'NSW Oct 2023'!AQ27&lt; SUM('NSW Oct 2023'!L27:O27)),(0),($C$5*E33/'NSW Oct 2023'!AQ27-SUM('NSW Oct 2023'!L27:O27))*'NSW Oct 2023'!AA27/100)* 'NSW Oct 2023'!AQ27,IF(AND('NSW Oct 2023'!N27&gt;0,'NSW Oct 2023'!O27=""),IF(($C$5*E33/'NSW Oct 2023'!AQ27&lt; SUM('NSW Oct 2023'!L27:N27)),(0),($C$5*E33/'NSW Oct 2023'!AQ27-SUM('NSW Oct 2023'!L27:N27))*'NSW Oct 2023'!Z27/100)* 'NSW Oct 2023'!AQ27,IF(AND('NSW Oct 2023'!M27&gt;0,'NSW Oct 2023'!N27=""),IF(($C$5*E33/'NSW Oct 2023'!AQ27&lt;'NSW Oct 2023'!M27+'NSW Oct 2023'!L27),(0),(($C$5*E33/'NSW Oct 2023'!AQ27-('NSW Oct 2023'!M27+'NSW Oct 2023'!L27))*'NSW Oct 2023'!Y27/100))*'NSW Oct 2023'!AQ27,IF(AND('NSW Oct 2023'!L27&gt;0,'NSW Oct 2023'!M27=""&gt;0),IF(($C$5*E33/'NSW Oct 2023'!AQ27&lt;'NSW Oct 2023'!L27),(0),($C$5*E33/'NSW Oct 2023'!AQ27-'NSW Oct 2023'!L27)*'NSW Oct 2023'!X27/100)*'NSW Oct 2023'!AQ27,0)))))</f>
        <v>1147.7892727272726</v>
      </c>
      <c r="M33" s="155">
        <f>IF('NSW Oct 2023'!K27="",($C$5*F33/'NSW Oct 2023'!AR27*'NSW Oct 2023'!AC27/100)*'NSW Oct 2023'!AR27,IF($C$5*F33/'NSW Oct 2023'!AR27&gt;='NSW Oct 2023'!L27,('NSW Oct 2023'!L27*'NSW Oct 2023'!AC27/100)*'NSW Oct 2023'!AR27,($C$5*F33/'NSW Oct 2023'!AR27*'NSW Oct 2023'!AC27/100)*'NSW Oct 2023'!AR27))</f>
        <v>161.8592727272727</v>
      </c>
      <c r="N33" s="155">
        <f>IF(AND('NSW Oct 2023'!L27&gt;0,'NSW Oct 2023'!M27&gt;0),IF($C$5*F33/'NSW Oct 2023'!AR27&lt;'NSW Oct 2023'!L27,0,IF(($C$5*F33/'NSW Oct 2023'!AR27-'NSW Oct 2023'!L27)&lt;=('NSW Oct 2023'!M27+'NSW Oct 2023'!L27),((($C$5*F33/'NSW Oct 2023'!AR27-'NSW Oct 2023'!L27)*'NSW Oct 2023'!AD27/100))*'NSW Oct 2023'!AR27,((('NSW Oct 2023'!M27)*'NSW Oct 2023'!AD27/100)*'NSW Oct 2023'!AR27))),0)</f>
        <v>115.75145454545455</v>
      </c>
      <c r="O33" s="155">
        <f>IF(AND('NSW Oct 2023'!M27&gt;0,'NSW Oct 2023'!N27&gt;0),IF($C$5*F33/'NSW Oct 2023'!AR27&lt;('NSW Oct 2023'!L27+'NSW Oct 2023'!M27),0,IF(($C$5*F33/'NSW Oct 2023'!AR27-'NSW Oct 2023'!L27+'NSW Oct 2023'!M27)&lt;=('NSW Oct 2023'!L27+'NSW Oct 2023'!M27+'NSW Oct 2023'!N27),((($C$5*F33/'NSW Oct 2023'!AR27-('NSW Oct 2023'!L27+'NSW Oct 2023'!M27))*'NSW Oct 2023'!AE27/100))*'NSW Oct 2023'!AR27,('NSW Oct 2023'!N27*'NSW Oct 2023'!AE27/100)*'NSW Oct 2023'!AR27)),0)</f>
        <v>0</v>
      </c>
      <c r="P33" s="155">
        <f>IF(AND('NSW Oct 2023'!N27&gt;0,'NSW Oct 2023'!O27&gt;0),IF($C$5*F33/'NSW Oct 2023'!AR27&lt;('NSW Oct 2023'!L27+'NSW Oct 2023'!M27+'NSW Oct 2023'!N27),0,IF(($C$5*F33/'NSW Oct 2023'!AR27-'NSW Oct 2023'!L27+'NSW Oct 2023'!M27+'NSW Oct 2023'!N27)&lt;=('NSW Oct 2023'!L27+'NSW Oct 2023'!M27+'NSW Oct 2023'!N27+'NSW Oct 2023'!O27),(($C$5*F33/'NSW Oct 2023'!AR27-('NSW Oct 2023'!L27+'NSW Oct 2023'!M27+'NSW Oct 2023'!N27))*'NSW Oct 2023'!AF27/100)*'NSW Oct 2023'!AR27,('NSW Oct 2023'!O27*'NSW Oct 2023'!AF27/100)*'NSW Oct 2023'!AR27)),0)</f>
        <v>0</v>
      </c>
      <c r="Q33" s="155">
        <f>IF(AND('NSW Oct 2023'!P27&gt;0,'NSW Oct 2023'!P27&gt;0),IF($C$5*F33/'NSW Oct 2023'!AR27&lt;('NSW Oct 2023'!L27+'NSW Oct 2023'!M27+'NSW Oct 2023'!N27+'NSW Oct 2023'!O27),0,IF(($C$5*F33/'NSW Oct 2023'!AR27-'NSW Oct 2023'!L27+'NSW Oct 2023'!M27+'NSW Oct 2023'!N27+'NSW Oct 2023'!O27)&lt;=('NSW Oct 2023'!L27+'NSW Oct 2023'!M27+'NSW Oct 2023'!N27+'NSW Oct 2023'!O27+'NSW Oct 2023'!P27),(($C$5*F33/'NSW Oct 2023'!AR27-('NSW Oct 2023'!L27+'NSW Oct 2023'!M27+'NSW Oct 2023'!N27+'NSW Oct 2023'!O27))*'NSW Oct 2023'!AG27/100)*'NSW Oct 2023'!AR27,('NSW Oct 2023'!P27*'NSW Oct 2023'!AG27/100)*'NSW Oct 2023'!AR27)),0)</f>
        <v>0</v>
      </c>
      <c r="R33" s="155">
        <f>IF(AND('NSW Oct 2023'!P27&gt;0,'NSW Oct 2023'!O27&gt;0),IF(($C$5*F33/'NSW Oct 2023'!AR27&lt;SUM('NSW Oct 2023'!L27:P27)),(0),($C$5*F33/'NSW Oct 2023'!AR27-SUM('NSW Oct 2023'!L27:P27))*'NSW Oct 2023'!AB27/100)* 'NSW Oct 2023'!AR27,IF(AND('NSW Oct 2023'!O27&gt;0,'NSW Oct 2023'!P27=""),IF(($C$5*F33/'NSW Oct 2023'!AR27&lt; SUM('NSW Oct 2023'!L27:O27)),(0),($C$5*F33/'NSW Oct 2023'!AR27-SUM('NSW Oct 2023'!L27:O27))*'NSW Oct 2023'!AG27/100)* 'NSW Oct 2023'!AR27,IF(AND('NSW Oct 2023'!N27&gt;0,'NSW Oct 2023'!O27=""),IF(($C$5*F33/'NSW Oct 2023'!AR27&lt; SUM('NSW Oct 2023'!L27:N27)),(0),($C$5*F33/'NSW Oct 2023'!AR27-SUM('NSW Oct 2023'!L27:N27))*'NSW Oct 2023'!AF27/100)* 'NSW Oct 2023'!AR27,IF(AND('NSW Oct 2023'!M27&gt;0,'NSW Oct 2023'!N27=""),IF(($C$5*F33/'NSW Oct 2023'!AR27&lt;'NSW Oct 2023'!M27+'NSW Oct 2023'!L27),(0),(($C$5*F33/'NSW Oct 2023'!AR27-('NSW Oct 2023'!M27+'NSW Oct 2023'!L27))*'NSW Oct 2023'!AE27/100))*'NSW Oct 2023'!AR27,IF(AND('NSW Oct 2023'!L27&gt;0,'NSW Oct 2023'!M27=""&gt;0),IF(($C$5*F33/'NSW Oct 2023'!AR27&lt;'NSW Oct 2023'!L27),(0),($C$5*F33/'NSW Oct 2023'!AR27-'NSW Oct 2023'!L27)*'NSW Oct 2023'!AD27/100)*'NSW Oct 2023'!AR27,0)))))</f>
        <v>1147.7892727272726</v>
      </c>
      <c r="S33" s="273">
        <f>SUM(G33:R33)</f>
        <v>2850.8</v>
      </c>
      <c r="T33" s="268">
        <f t="shared" si="5"/>
        <v>3211.7518181818182</v>
      </c>
      <c r="U33" s="151">
        <f t="shared" si="6"/>
        <v>3532.9270000000001</v>
      </c>
      <c r="V33" s="154">
        <f>'NSW Oct 2023'!AT27</f>
        <v>0</v>
      </c>
      <c r="W33" s="154">
        <f>'NSW Oct 2023'!AU27</f>
        <v>0</v>
      </c>
      <c r="X33" s="154">
        <f>'NSW Oct 2023'!AV27</f>
        <v>0</v>
      </c>
      <c r="Y33" s="154">
        <f>'NSW Oct 2023'!AW27</f>
        <v>0</v>
      </c>
      <c r="Z33" s="268" t="str">
        <f t="shared" si="7"/>
        <v>No discount</v>
      </c>
      <c r="AA33" s="268" t="str">
        <f t="shared" si="8"/>
        <v>Inclusive</v>
      </c>
      <c r="AB33" s="268">
        <f t="shared" si="0"/>
        <v>3211.7518181818182</v>
      </c>
      <c r="AC33" s="268">
        <f t="shared" si="1"/>
        <v>3211.7518181818182</v>
      </c>
      <c r="AD33" s="151">
        <f t="shared" si="9"/>
        <v>3532.9270000000001</v>
      </c>
      <c r="AE33" s="407">
        <f t="shared" si="9"/>
        <v>3532.9270000000001</v>
      </c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/>
      <c r="AS3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</row>
    <row r="34" spans="1:146" s="261" customFormat="1" ht="23" customHeight="1" thickTop="1">
      <c r="A34" s="428" t="str">
        <f>'NSW Oct 2023'!D28</f>
        <v>AGN Murray Valley</v>
      </c>
      <c r="B34" s="130" t="str">
        <f>'NSW Oct 2023'!F28</f>
        <v>EnergyAustralia</v>
      </c>
      <c r="C34" s="83" t="str">
        <f>'NSW Oct 2023'!G28</f>
        <v>Business Balance Plan</v>
      </c>
      <c r="D34" s="136">
        <f>365*'NSW Oct 2023'!H28/100</f>
        <v>381.06</v>
      </c>
      <c r="E34" s="264">
        <f>IF('NSW Oct 2023'!AQ28=3,0.5,IF('NSW Oct 2023'!AQ28=2,0.33,0))</f>
        <v>0.5</v>
      </c>
      <c r="F34" s="264">
        <f t="shared" si="3"/>
        <v>0.5</v>
      </c>
      <c r="G34" s="136">
        <f>IF('NSW Oct 2023'!K28="",($C$5*E34/'NSW Oct 2023'!AQ28*'NSW Oct 2023'!W28/100)*'NSW Oct 2023'!AQ28,IF($C$5*E34/'NSW Oct 2023'!AQ28&gt;='NSW Oct 2023'!L28,('NSW Oct 2023'!L28*'NSW Oct 2023'!W28/100)*'NSW Oct 2023'!AQ28,($C$5*E34/'NSW Oct 2023'!AQ28*'NSW Oct 2023'!W28/100)*'NSW Oct 2023'!AQ28))</f>
        <v>326.45454545454538</v>
      </c>
      <c r="H34" s="136">
        <f>IF(AND('NSW Oct 2023'!L28&gt;0,'NSW Oct 2023'!M28&gt;0),IF($C$5*E34/'NSW Oct 2023'!AQ28&lt;'NSW Oct 2023'!L28,0,IF(($C$5*E34/'NSW Oct 2023'!AQ28-'NSW Oct 2023'!L28)&lt;=('NSW Oct 2023'!M28+'NSW Oct 2023'!L28),((($C$5*E34/'NSW Oct 2023'!AQ28-'NSW Oct 2023'!L28)*'NSW Oct 2023'!X28/100))*'NSW Oct 2023'!AQ28,((('NSW Oct 2023'!M28)*'NSW Oct 2023'!X28/100)*'NSW Oct 2023'!AQ28))),0)</f>
        <v>1405.181818181818</v>
      </c>
      <c r="I34" s="136">
        <f>IF(AND('NSW Oct 2023'!M28&gt;0,'NSW Oct 2023'!N28&gt;0),IF($C$5*E34/'NSW Oct 2023'!AQ28&lt;('NSW Oct 2023'!L28+'NSW Oct 2023'!M28),0,IF(($C$5*E34/'NSW Oct 2023'!AQ28-'NSW Oct 2023'!L28+'NSW Oct 2023'!M28)&lt;=('NSW Oct 2023'!L28+'NSW Oct 2023'!M28+'NSW Oct 2023'!N28),((($C$5*E34/'NSW Oct 2023'!AQ28-('NSW Oct 2023'!L28+'NSW Oct 2023'!M28))*'NSW Oct 2023'!Y28/100))*'NSW Oct 2023'!AQ28,('NSW Oct 2023'!N28*'NSW Oct 2023'!Y28/100)* 'NSW Oct 2023'!AQ28)),0)</f>
        <v>0</v>
      </c>
      <c r="J34" s="136">
        <f>IF(AND('NSW Oct 2023'!N28&gt;0,'NSW Oct 2023'!O28&gt;0),IF($C$5*E34/'NSW Oct 2023'!AQ28&lt;('NSW Oct 2023'!L28+'NSW Oct 2023'!M28+'NSW Oct 2023'!N28),0,IF(($C$5*E34/'NSW Oct 2023'!AQ28-'NSW Oct 2023'!L28+'NSW Oct 2023'!M28+'NSW Oct 2023'!N28)&lt;=('NSW Oct 2023'!L28+'NSW Oct 2023'!M28+'NSW Oct 2023'!N28+'NSW Oct 2023'!O28),(($C$5*E34/'NSW Oct 2023'!AQ28-('NSW Oct 2023'!L28+'NSW Oct 2023'!M28+'NSW Oct 2023'!N28))*'NSW Oct 2023'!Z28/100)*'NSW Oct 2023'!AQ28,('NSW Oct 2023'!O28*'NSW Oct 2023'!Z28/100)*'NSW Oct 2023'!AQ28)),0)</f>
        <v>0</v>
      </c>
      <c r="K34" s="136">
        <f>IF(AND('NSW Oct 2023'!O28&gt;0,'NSW Oct 2023'!P28&gt;0),IF($C$5*E34/'NSW Oct 2023'!AQ28&lt;('NSW Oct 2023'!L28+'NSW Oct 2023'!M28+'NSW Oct 2023'!N28+'NSW Oct 2023'!O28),0,IF(($C$5*E34/'NSW Oct 2023'!AQ28-'NSW Oct 2023'!L28+'NSW Oct 2023'!M28+'NSW Oct 2023'!N28+'NSW Oct 2023'!O28)&lt;=('NSW Oct 2023'!L28+'NSW Oct 2023'!M28+'NSW Oct 2023'!N28+'NSW Oct 2023'!O28+'NSW Oct 2023'!P28),(($C$5*E34/'NSW Oct 2023'!AQ28-('NSW Oct 2023'!L28+'NSW Oct 2023'!M28+'NSW Oct 2023'!N28+'NSW Oct 2023'!O28))*'NSW Oct 2023'!AA28/100)*'NSW Oct 2023'!AQ28,('NSW Oct 2023'!P28*'NSW Oct 2023'!AA28/100)*'NSW Oct 2023'!AQ28)),0)</f>
        <v>0</v>
      </c>
      <c r="L34" s="136">
        <f>IF(AND('NSW Oct 2023'!P28&gt;0,'NSW Oct 2023'!O28&gt;0),IF(($C$5*E34/'NSW Oct 2023'!AQ28&lt;SUM('NSW Oct 2023'!L28:P28)),(0),($C$5*E34/'NSW Oct 2023'!AQ28-SUM('NSW Oct 2023'!L28:P28))*'NSW Oct 2023'!AB28/100)* 'NSW Oct 2023'!AQ28,IF(AND('NSW Oct 2023'!O28&gt;0,'NSW Oct 2023'!P28=""),IF(($C$5*E34/'NSW Oct 2023'!AQ28&lt; SUM('NSW Oct 2023'!L28:O28)),(0),($C$5*E34/'NSW Oct 2023'!AQ28-SUM('NSW Oct 2023'!L28:O28))*'NSW Oct 2023'!AA28/100)* 'NSW Oct 2023'!AQ28,IF(AND('NSW Oct 2023'!N28&gt;0,'NSW Oct 2023'!O28=""),IF(($C$5*E34/'NSW Oct 2023'!AQ28&lt; SUM('NSW Oct 2023'!L28:N28)),(0),($C$5*E34/'NSW Oct 2023'!AQ28-SUM('NSW Oct 2023'!L28:N28))*'NSW Oct 2023'!Z28/100)* 'NSW Oct 2023'!AQ28,IF(AND('NSW Oct 2023'!M28&gt;0,'NSW Oct 2023'!N28=""),IF(($C$5*E34/'NSW Oct 2023'!AQ28&lt;'NSW Oct 2023'!M28+'NSW Oct 2023'!L28),(0),(($C$5*E34/'NSW Oct 2023'!AQ28-('NSW Oct 2023'!M28+'NSW Oct 2023'!L28))*'NSW Oct 2023'!Y28/100))*'NSW Oct 2023'!AQ28,IF(AND('NSW Oct 2023'!L28&gt;0,'NSW Oct 2023'!M28=""&gt;0),IF(($C$5*E34/'NSW Oct 2023'!AQ28&lt;'NSW Oct 2023'!L28),(0),($C$5*E34/'NSW Oct 2023'!AQ28-'NSW Oct 2023'!L28)*'NSW Oct 2023'!X28/100)*'NSW Oct 2023'!AQ28,0)))))</f>
        <v>0</v>
      </c>
      <c r="M34" s="136">
        <f>IF('NSW Oct 2023'!K28="",($C$5*F34/'NSW Oct 2023'!AR28*'NSW Oct 2023'!AC28/100)*'NSW Oct 2023'!AR28,IF($C$5*F34/'NSW Oct 2023'!AR28&gt;='NSW Oct 2023'!L28,('NSW Oct 2023'!L28*'NSW Oct 2023'!AC28/100)*'NSW Oct 2023'!AR28,($C$5*F34/'NSW Oct 2023'!AR28*'NSW Oct 2023'!AC28/100)*'NSW Oct 2023'!AR28))</f>
        <v>326.45454545454538</v>
      </c>
      <c r="N34" s="136">
        <f>IF(AND('NSW Oct 2023'!L28&gt;0,'NSW Oct 2023'!M28&gt;0),IF($C$5*F34/'NSW Oct 2023'!AR28&lt;'NSW Oct 2023'!L28,0,IF(($C$5*F34/'NSW Oct 2023'!AR28-'NSW Oct 2023'!L28)&lt;=('NSW Oct 2023'!M28+'NSW Oct 2023'!L28),((($C$5*F34/'NSW Oct 2023'!AR28-'NSW Oct 2023'!L28)*'NSW Oct 2023'!AD28/100))*'NSW Oct 2023'!AR28,((('NSW Oct 2023'!M28)*'NSW Oct 2023'!AD28/100)*'NSW Oct 2023'!AR28))),0)</f>
        <v>1405.181818181818</v>
      </c>
      <c r="O34" s="136">
        <f>IF(AND('NSW Oct 2023'!M28&gt;0,'NSW Oct 2023'!N28&gt;0),IF($C$5*F34/'NSW Oct 2023'!AR28&lt;('NSW Oct 2023'!L28+'NSW Oct 2023'!M28),0,IF(($C$5*F34/'NSW Oct 2023'!AR28-'NSW Oct 2023'!L28+'NSW Oct 2023'!M28)&lt;=('NSW Oct 2023'!L28+'NSW Oct 2023'!M28+'NSW Oct 2023'!N28),((($C$5*F34/'NSW Oct 2023'!AR28-('NSW Oct 2023'!L28+'NSW Oct 2023'!M28))*'NSW Oct 2023'!AE28/100))*'NSW Oct 2023'!AR28,('NSW Oct 2023'!N28*'NSW Oct 2023'!AE28/100)*'NSW Oct 2023'!AR28)),0)</f>
        <v>0</v>
      </c>
      <c r="P34" s="136">
        <f>IF(AND('NSW Oct 2023'!N28&gt;0,'NSW Oct 2023'!O28&gt;0),IF($C$5*F34/'NSW Oct 2023'!AR28&lt;('NSW Oct 2023'!L28+'NSW Oct 2023'!M28+'NSW Oct 2023'!N28),0,IF(($C$5*F34/'NSW Oct 2023'!AR28-'NSW Oct 2023'!L28+'NSW Oct 2023'!M28+'NSW Oct 2023'!N28)&lt;=('NSW Oct 2023'!L28+'NSW Oct 2023'!M28+'NSW Oct 2023'!N28+'NSW Oct 2023'!O28),(($C$5*F34/'NSW Oct 2023'!AR28-('NSW Oct 2023'!L28+'NSW Oct 2023'!M28+'NSW Oct 2023'!N28))*'NSW Oct 2023'!AF28/100)*'NSW Oct 2023'!AR28,('NSW Oct 2023'!O28*'NSW Oct 2023'!AF28/100)*'NSW Oct 2023'!AR28)),0)</f>
        <v>0</v>
      </c>
      <c r="Q34" s="136">
        <f>IF(AND('NSW Oct 2023'!P28&gt;0,'NSW Oct 2023'!P28&gt;0),IF($C$5*F34/'NSW Oct 2023'!AR28&lt;('NSW Oct 2023'!L28+'NSW Oct 2023'!M28+'NSW Oct 2023'!N28+'NSW Oct 2023'!O28),0,IF(($C$5*F34/'NSW Oct 2023'!AR28-'NSW Oct 2023'!L28+'NSW Oct 2023'!M28+'NSW Oct 2023'!N28+'NSW Oct 2023'!O28)&lt;=('NSW Oct 2023'!L28+'NSW Oct 2023'!M28+'NSW Oct 2023'!N28+'NSW Oct 2023'!O28+'NSW Oct 2023'!P28),(($C$5*F34/'NSW Oct 2023'!AR28-('NSW Oct 2023'!L28+'NSW Oct 2023'!M28+'NSW Oct 2023'!N28+'NSW Oct 2023'!O28))*'NSW Oct 2023'!AG28/100)*'NSW Oct 2023'!AR28,('NSW Oct 2023'!P28*'NSW Oct 2023'!AG28/100)*'NSW Oct 2023'!AR28)),0)</f>
        <v>0</v>
      </c>
      <c r="R34" s="136">
        <f>IF(AND('NSW Oct 2023'!P28&gt;0,'NSW Oct 2023'!O28&gt;0),IF(($C$5*F34/'NSW Oct 2023'!AR28&lt;SUM('NSW Oct 2023'!L28:P28)),(0),($C$5*F34/'NSW Oct 2023'!AR28-SUM('NSW Oct 2023'!L28:P28))*'NSW Oct 2023'!AB28/100)* 'NSW Oct 2023'!AR28,IF(AND('NSW Oct 2023'!O28&gt;0,'NSW Oct 2023'!P28=""),IF(($C$5*F34/'NSW Oct 2023'!AR28&lt; SUM('NSW Oct 2023'!L28:O28)),(0),($C$5*F34/'NSW Oct 2023'!AR28-SUM('NSW Oct 2023'!L28:O28))*'NSW Oct 2023'!AG28/100)* 'NSW Oct 2023'!AR28,IF(AND('NSW Oct 2023'!N28&gt;0,'NSW Oct 2023'!O28=""),IF(($C$5*F34/'NSW Oct 2023'!AR28&lt; SUM('NSW Oct 2023'!L28:N28)),(0),($C$5*F34/'NSW Oct 2023'!AR28-SUM('NSW Oct 2023'!L28:N28))*'NSW Oct 2023'!AF28/100)* 'NSW Oct 2023'!AR28,IF(AND('NSW Oct 2023'!M28&gt;0,'NSW Oct 2023'!N28=""),IF(($C$5*F34/'NSW Oct 2023'!AR28&lt;'NSW Oct 2023'!M28+'NSW Oct 2023'!L28),(0),(($C$5*F34/'NSW Oct 2023'!AR28-('NSW Oct 2023'!M28+'NSW Oct 2023'!L28))*'NSW Oct 2023'!AE28/100))*'NSW Oct 2023'!AR28,IF(AND('NSW Oct 2023'!L28&gt;0,'NSW Oct 2023'!M28=""&gt;0),IF(($C$5*F34/'NSW Oct 2023'!AR28&lt;'NSW Oct 2023'!L28),(0),($C$5*F34/'NSW Oct 2023'!AR28-'NSW Oct 2023'!L28)*'NSW Oct 2023'!AD28/100)*'NSW Oct 2023'!AR28,0)))))</f>
        <v>0</v>
      </c>
      <c r="S34" s="234">
        <f>SUM(G34:R34)</f>
        <v>3463.272727272727</v>
      </c>
      <c r="T34" s="243">
        <f t="shared" si="5"/>
        <v>3844.332727272727</v>
      </c>
      <c r="U34" s="132">
        <f t="shared" si="6"/>
        <v>4228.7659999999996</v>
      </c>
      <c r="V34" s="83">
        <f>'NSW Oct 2023'!AT28</f>
        <v>5</v>
      </c>
      <c r="W34" s="83">
        <f>'NSW Oct 2023'!AU28</f>
        <v>0</v>
      </c>
      <c r="X34" s="83">
        <f>'NSW Oct 2023'!AV28</f>
        <v>0</v>
      </c>
      <c r="Y34" s="83">
        <f>'NSW Oct 2023'!AW28</f>
        <v>0</v>
      </c>
      <c r="Z34" s="243" t="str">
        <f t="shared" si="7"/>
        <v>Guaranteed off bill</v>
      </c>
      <c r="AA34" s="243" t="str">
        <f t="shared" si="8"/>
        <v>Exclusive</v>
      </c>
      <c r="AB34" s="243">
        <f t="shared" si="0"/>
        <v>3652.1160909090904</v>
      </c>
      <c r="AC34" s="243">
        <f t="shared" si="1"/>
        <v>3652.1160909090904</v>
      </c>
      <c r="AD34" s="132">
        <f t="shared" si="9"/>
        <v>4017.3276999999998</v>
      </c>
      <c r="AE34" s="406">
        <f t="shared" si="9"/>
        <v>4017.3276999999998</v>
      </c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/>
      <c r="AS34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</row>
    <row r="35" spans="1:146" s="261" customFormat="1" ht="23" customHeight="1">
      <c r="A35" s="424"/>
      <c r="B35" s="130" t="str">
        <f>'NSW Oct 2023'!F29</f>
        <v>Origin Energy</v>
      </c>
      <c r="C35" s="83" t="str">
        <f>'NSW Oct 2023'!G29</f>
        <v>Business Go Variable</v>
      </c>
      <c r="D35" s="136">
        <f>365*'NSW Oct 2023'!H29/100</f>
        <v>251.28590909090909</v>
      </c>
      <c r="E35" s="264">
        <f>IF('NSW Oct 2023'!AQ29=3,0.5,IF('NSW Oct 2023'!AQ29=2,0.33,0))</f>
        <v>0.5</v>
      </c>
      <c r="F35" s="264">
        <f t="shared" si="3"/>
        <v>0.5</v>
      </c>
      <c r="G35" s="136">
        <f>IF('NSW Oct 2023'!K29="",($C$5*E35/'NSW Oct 2023'!AQ29*'NSW Oct 2023'!W29/100)*'NSW Oct 2023'!AQ29,IF($C$5*E35/'NSW Oct 2023'!AQ29&gt;='NSW Oct 2023'!L29,('NSW Oct 2023'!L29*'NSW Oct 2023'!W29/100)*'NSW Oct 2023'!AQ29,($C$5*E35/'NSW Oct 2023'!AQ29*'NSW Oct 2023'!W29/100)*'NSW Oct 2023'!AQ29))</f>
        <v>1354.5454545454545</v>
      </c>
      <c r="H35" s="136">
        <f>IF(AND('NSW Oct 2023'!L29&gt;0,'NSW Oct 2023'!M29&gt;0),IF($C$5*E35/'NSW Oct 2023'!AQ29&lt;'NSW Oct 2023'!L29,0,IF(($C$5*E35/'NSW Oct 2023'!AQ29-'NSW Oct 2023'!L29)&lt;=('NSW Oct 2023'!M29+'NSW Oct 2023'!L29),((($C$5*E35/'NSW Oct 2023'!AQ29-'NSW Oct 2023'!L29)*'NSW Oct 2023'!X29/100))*'NSW Oct 2023'!AQ29,((('NSW Oct 2023'!M29)*'NSW Oct 2023'!X29/100)*'NSW Oct 2023'!AQ29))),0)</f>
        <v>0</v>
      </c>
      <c r="I35" s="136">
        <f>IF(AND('NSW Oct 2023'!M29&gt;0,'NSW Oct 2023'!N29&gt;0),IF($C$5*E35/'NSW Oct 2023'!AQ29&lt;('NSW Oct 2023'!L29+'NSW Oct 2023'!M29),0,IF(($C$5*E35/'NSW Oct 2023'!AQ29-'NSW Oct 2023'!L29+'NSW Oct 2023'!M29)&lt;=('NSW Oct 2023'!L29+'NSW Oct 2023'!M29+'NSW Oct 2023'!N29),((($C$5*E35/'NSW Oct 2023'!AQ29-('NSW Oct 2023'!L29+'NSW Oct 2023'!M29))*'NSW Oct 2023'!Y29/100))*'NSW Oct 2023'!AQ29,('NSW Oct 2023'!N29*'NSW Oct 2023'!Y29/100)* 'NSW Oct 2023'!AQ29)),0)</f>
        <v>0</v>
      </c>
      <c r="J35" s="136">
        <f>IF(AND('NSW Oct 2023'!N29&gt;0,'NSW Oct 2023'!O29&gt;0),IF($C$5*E35/'NSW Oct 2023'!AQ29&lt;('NSW Oct 2023'!L29+'NSW Oct 2023'!M29+'NSW Oct 2023'!N29),0,IF(($C$5*E35/'NSW Oct 2023'!AQ29-'NSW Oct 2023'!L29+'NSW Oct 2023'!M29+'NSW Oct 2023'!N29)&lt;=('NSW Oct 2023'!L29+'NSW Oct 2023'!M29+'NSW Oct 2023'!N29+'NSW Oct 2023'!O29),(($C$5*E35/'NSW Oct 2023'!AQ29-('NSW Oct 2023'!L29+'NSW Oct 2023'!M29+'NSW Oct 2023'!N29))*'NSW Oct 2023'!Z29/100)*'NSW Oct 2023'!AQ29,('NSW Oct 2023'!O29*'NSW Oct 2023'!Z29/100)*'NSW Oct 2023'!AQ29)),0)</f>
        <v>0</v>
      </c>
      <c r="K35" s="136">
        <f>IF(AND('NSW Oct 2023'!O29&gt;0,'NSW Oct 2023'!P29&gt;0),IF($C$5*E35/'NSW Oct 2023'!AQ29&lt;('NSW Oct 2023'!L29+'NSW Oct 2023'!M29+'NSW Oct 2023'!N29+'NSW Oct 2023'!O29),0,IF(($C$5*E35/'NSW Oct 2023'!AQ29-'NSW Oct 2023'!L29+'NSW Oct 2023'!M29+'NSW Oct 2023'!N29+'NSW Oct 2023'!O29)&lt;=('NSW Oct 2023'!L29+'NSW Oct 2023'!M29+'NSW Oct 2023'!N29+'NSW Oct 2023'!O29+'NSW Oct 2023'!P29),(($C$5*E35/'NSW Oct 2023'!AQ29-('NSW Oct 2023'!L29+'NSW Oct 2023'!M29+'NSW Oct 2023'!N29+'NSW Oct 2023'!O29))*'NSW Oct 2023'!AA29/100)*'NSW Oct 2023'!AQ29,('NSW Oct 2023'!P29*'NSW Oct 2023'!AA29/100)*'NSW Oct 2023'!AQ29)),0)</f>
        <v>0</v>
      </c>
      <c r="L35" s="136">
        <f>IF(AND('NSW Oct 2023'!P29&gt;0,'NSW Oct 2023'!O29&gt;0),IF(($C$5*E35/'NSW Oct 2023'!AQ29&lt;SUM('NSW Oct 2023'!L29:P29)),(0),($C$5*E35/'NSW Oct 2023'!AQ29-SUM('NSW Oct 2023'!L29:P29))*'NSW Oct 2023'!AB29/100)* 'NSW Oct 2023'!AQ29,IF(AND('NSW Oct 2023'!O29&gt;0,'NSW Oct 2023'!P29=""),IF(($C$5*E35/'NSW Oct 2023'!AQ29&lt; SUM('NSW Oct 2023'!L29:O29)),(0),($C$5*E35/'NSW Oct 2023'!AQ29-SUM('NSW Oct 2023'!L29:O29))*'NSW Oct 2023'!AA29/100)* 'NSW Oct 2023'!AQ29,IF(AND('NSW Oct 2023'!N29&gt;0,'NSW Oct 2023'!O29=""),IF(($C$5*E35/'NSW Oct 2023'!AQ29&lt; SUM('NSW Oct 2023'!L29:N29)),(0),($C$5*E35/'NSW Oct 2023'!AQ29-SUM('NSW Oct 2023'!L29:N29))*'NSW Oct 2023'!Z29/100)* 'NSW Oct 2023'!AQ29,IF(AND('NSW Oct 2023'!M29&gt;0,'NSW Oct 2023'!N29=""),IF(($C$5*E35/'NSW Oct 2023'!AQ29&lt;'NSW Oct 2023'!M29+'NSW Oct 2023'!L29),(0),(($C$5*E35/'NSW Oct 2023'!AQ29-('NSW Oct 2023'!M29+'NSW Oct 2023'!L29))*'NSW Oct 2023'!Y29/100))*'NSW Oct 2023'!AQ29,IF(AND('NSW Oct 2023'!L29&gt;0,'NSW Oct 2023'!M29=""&gt;0),IF(($C$5*E35/'NSW Oct 2023'!AQ29&lt;'NSW Oct 2023'!L29),(0),($C$5*E35/'NSW Oct 2023'!AQ29-'NSW Oct 2023'!L29)*'NSW Oct 2023'!X29/100)*'NSW Oct 2023'!AQ29,0)))))</f>
        <v>0</v>
      </c>
      <c r="M35" s="136">
        <f>IF('NSW Oct 2023'!K29="",($C$5*F35/'NSW Oct 2023'!AR29*'NSW Oct 2023'!AC29/100)*'NSW Oct 2023'!AR29,IF($C$5*F35/'NSW Oct 2023'!AR29&gt;='NSW Oct 2023'!L29,('NSW Oct 2023'!L29*'NSW Oct 2023'!AC29/100)*'NSW Oct 2023'!AR29,($C$5*F35/'NSW Oct 2023'!AR29*'NSW Oct 2023'!AC29/100)*'NSW Oct 2023'!AR29))</f>
        <v>1354.5454545454545</v>
      </c>
      <c r="N35" s="136">
        <f>IF(AND('NSW Oct 2023'!L29&gt;0,'NSW Oct 2023'!M29&gt;0),IF($C$5*F35/'NSW Oct 2023'!AR29&lt;'NSW Oct 2023'!L29,0,IF(($C$5*F35/'NSW Oct 2023'!AR29-'NSW Oct 2023'!L29)&lt;=('NSW Oct 2023'!M29+'NSW Oct 2023'!L29),((($C$5*F35/'NSW Oct 2023'!AR29-'NSW Oct 2023'!L29)*'NSW Oct 2023'!AD29/100))*'NSW Oct 2023'!AR29,((('NSW Oct 2023'!M29)*'NSW Oct 2023'!AD29/100)*'NSW Oct 2023'!AR29))),0)</f>
        <v>0</v>
      </c>
      <c r="O35" s="136">
        <f>IF(AND('NSW Oct 2023'!M29&gt;0,'NSW Oct 2023'!N29&gt;0),IF($C$5*F35/'NSW Oct 2023'!AR29&lt;('NSW Oct 2023'!L29+'NSW Oct 2023'!M29),0,IF(($C$5*F35/'NSW Oct 2023'!AR29-'NSW Oct 2023'!L29+'NSW Oct 2023'!M29)&lt;=('NSW Oct 2023'!L29+'NSW Oct 2023'!M29+'NSW Oct 2023'!N29),((($C$5*F35/'NSW Oct 2023'!AR29-('NSW Oct 2023'!L29+'NSW Oct 2023'!M29))*'NSW Oct 2023'!AE29/100))*'NSW Oct 2023'!AR29,('NSW Oct 2023'!N29*'NSW Oct 2023'!AE29/100)*'NSW Oct 2023'!AR29)),0)</f>
        <v>0</v>
      </c>
      <c r="P35" s="136">
        <f>IF(AND('NSW Oct 2023'!N29&gt;0,'NSW Oct 2023'!O29&gt;0),IF($C$5*F35/'NSW Oct 2023'!AR29&lt;('NSW Oct 2023'!L29+'NSW Oct 2023'!M29+'NSW Oct 2023'!N29),0,IF(($C$5*F35/'NSW Oct 2023'!AR29-'NSW Oct 2023'!L29+'NSW Oct 2023'!M29+'NSW Oct 2023'!N29)&lt;=('NSW Oct 2023'!L29+'NSW Oct 2023'!M29+'NSW Oct 2023'!N29+'NSW Oct 2023'!O29),(($C$5*F35/'NSW Oct 2023'!AR29-('NSW Oct 2023'!L29+'NSW Oct 2023'!M29+'NSW Oct 2023'!N29))*'NSW Oct 2023'!AF29/100)*'NSW Oct 2023'!AR29,('NSW Oct 2023'!O29*'NSW Oct 2023'!AF29/100)*'NSW Oct 2023'!AR29)),0)</f>
        <v>0</v>
      </c>
      <c r="Q35" s="136">
        <f>IF(AND('NSW Oct 2023'!P29&gt;0,'NSW Oct 2023'!P29&gt;0),IF($C$5*F35/'NSW Oct 2023'!AR29&lt;('NSW Oct 2023'!L29+'NSW Oct 2023'!M29+'NSW Oct 2023'!N29+'NSW Oct 2023'!O29),0,IF(($C$5*F35/'NSW Oct 2023'!AR29-'NSW Oct 2023'!L29+'NSW Oct 2023'!M29+'NSW Oct 2023'!N29+'NSW Oct 2023'!O29)&lt;=('NSW Oct 2023'!L29+'NSW Oct 2023'!M29+'NSW Oct 2023'!N29+'NSW Oct 2023'!O29+'NSW Oct 2023'!P29),(($C$5*F35/'NSW Oct 2023'!AR29-('NSW Oct 2023'!L29+'NSW Oct 2023'!M29+'NSW Oct 2023'!N29+'NSW Oct 2023'!O29))*'NSW Oct 2023'!AG29/100)*'NSW Oct 2023'!AR29,('NSW Oct 2023'!P29*'NSW Oct 2023'!AG29/100)*'NSW Oct 2023'!AR29)),0)</f>
        <v>0</v>
      </c>
      <c r="R35" s="136">
        <f>IF(AND('NSW Oct 2023'!P29&gt;0,'NSW Oct 2023'!O29&gt;0),IF(($C$5*F35/'NSW Oct 2023'!AR29&lt;SUM('NSW Oct 2023'!L29:P29)),(0),($C$5*F35/'NSW Oct 2023'!AR29-SUM('NSW Oct 2023'!L29:P29))*'NSW Oct 2023'!AB29/100)* 'NSW Oct 2023'!AR29,IF(AND('NSW Oct 2023'!O29&gt;0,'NSW Oct 2023'!P29=""),IF(($C$5*F35/'NSW Oct 2023'!AR29&lt; SUM('NSW Oct 2023'!L29:O29)),(0),($C$5*F35/'NSW Oct 2023'!AR29-SUM('NSW Oct 2023'!L29:O29))*'NSW Oct 2023'!AG29/100)* 'NSW Oct 2023'!AR29,IF(AND('NSW Oct 2023'!N29&gt;0,'NSW Oct 2023'!O29=""),IF(($C$5*F35/'NSW Oct 2023'!AR29&lt; SUM('NSW Oct 2023'!L29:N29)),(0),($C$5*F35/'NSW Oct 2023'!AR29-SUM('NSW Oct 2023'!L29:N29))*'NSW Oct 2023'!AF29/100)* 'NSW Oct 2023'!AR29,IF(AND('NSW Oct 2023'!M29&gt;0,'NSW Oct 2023'!N29=""),IF(($C$5*F35/'NSW Oct 2023'!AR29&lt;'NSW Oct 2023'!M29+'NSW Oct 2023'!L29),(0),(($C$5*F35/'NSW Oct 2023'!AR29-('NSW Oct 2023'!M29+'NSW Oct 2023'!L29))*'NSW Oct 2023'!AE29/100))*'NSW Oct 2023'!AR29,IF(AND('NSW Oct 2023'!L29&gt;0,'NSW Oct 2023'!M29=""&gt;0),IF(($C$5*F35/'NSW Oct 2023'!AR29&lt;'NSW Oct 2023'!L29),(0),($C$5*F35/'NSW Oct 2023'!AR29-'NSW Oct 2023'!L29)*'NSW Oct 2023'!AD29/100)*'NSW Oct 2023'!AR29,0)))))</f>
        <v>0</v>
      </c>
      <c r="S35" s="234">
        <f t="shared" si="4"/>
        <v>2709.090909090909</v>
      </c>
      <c r="T35" s="243">
        <f t="shared" si="5"/>
        <v>2960.3768181818182</v>
      </c>
      <c r="U35" s="132">
        <f t="shared" si="6"/>
        <v>3256.4145000000003</v>
      </c>
      <c r="V35" s="83">
        <f>'NSW Oct 2023'!AT29</f>
        <v>0</v>
      </c>
      <c r="W35" s="83">
        <f>'NSW Oct 2023'!AU29</f>
        <v>0</v>
      </c>
      <c r="X35" s="83">
        <f>'NSW Oct 2023'!AV29</f>
        <v>0</v>
      </c>
      <c r="Y35" s="83">
        <f>'NSW Oct 2023'!AW29</f>
        <v>0</v>
      </c>
      <c r="Z35" s="243" t="str">
        <f t="shared" si="7"/>
        <v>No discount</v>
      </c>
      <c r="AA35" s="243" t="str">
        <f t="shared" si="8"/>
        <v>Inclusive</v>
      </c>
      <c r="AB35" s="243">
        <f t="shared" si="0"/>
        <v>2960.3768181818182</v>
      </c>
      <c r="AC35" s="243">
        <f t="shared" si="1"/>
        <v>2960.3768181818182</v>
      </c>
      <c r="AD35" s="132">
        <f t="shared" si="9"/>
        <v>3256.4145000000003</v>
      </c>
      <c r="AE35" s="406">
        <f t="shared" si="9"/>
        <v>3256.4145000000003</v>
      </c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/>
      <c r="AS35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</row>
    <row r="36" spans="1:146" s="261" customFormat="1" ht="23" customHeight="1">
      <c r="A36" s="424"/>
      <c r="B36" s="130" t="str">
        <f>'NSW Oct 2023'!F30</f>
        <v>AGL</v>
      </c>
      <c r="C36" s="83" t="str">
        <f>'NSW Oct 2023'!G30</f>
        <v>Business Value Saver</v>
      </c>
      <c r="D36" s="136">
        <f>365*'NSW Oct 2023'!H30/100</f>
        <v>290.50681818181812</v>
      </c>
      <c r="E36" s="264">
        <f>IF('NSW Oct 2023'!AQ30=3,0.5,IF('NSW Oct 2023'!AQ30=2,0.33,0))</f>
        <v>0.5</v>
      </c>
      <c r="F36" s="264">
        <f t="shared" si="3"/>
        <v>0.5</v>
      </c>
      <c r="G36" s="136">
        <f>IF('NSW Oct 2023'!K30="",($C$5*E36/'NSW Oct 2023'!AQ30*'NSW Oct 2023'!W30/100)*'NSW Oct 2023'!AQ30,IF($C$5*E36/'NSW Oct 2023'!AQ30&gt;='NSW Oct 2023'!L30,('NSW Oct 2023'!L30*'NSW Oct 2023'!W30/100)*'NSW Oct 2023'!AQ30,($C$5*E36/'NSW Oct 2023'!AQ30*'NSW Oct 2023'!W30/100)*'NSW Oct 2023'!AQ30))</f>
        <v>222.54545454545456</v>
      </c>
      <c r="H36" s="136">
        <f>IF(AND('NSW Oct 2023'!L30&gt;0,'NSW Oct 2023'!M30&gt;0),IF($C$5*E36/'NSW Oct 2023'!AQ30&lt;'NSW Oct 2023'!L30,0,IF(($C$5*E36/'NSW Oct 2023'!AQ30-'NSW Oct 2023'!L30)&lt;=('NSW Oct 2023'!M30+'NSW Oct 2023'!L30),((($C$5*E36/'NSW Oct 2023'!AQ30-'NSW Oct 2023'!L30)*'NSW Oct 2023'!X30/100))*'NSW Oct 2023'!AQ30,((('NSW Oct 2023'!M30)*'NSW Oct 2023'!X30/100)*'NSW Oct 2023'!AQ30))),0)</f>
        <v>928.09090909090912</v>
      </c>
      <c r="I36" s="136">
        <f>IF(AND('NSW Oct 2023'!M30&gt;0,'NSW Oct 2023'!N30&gt;0),IF($C$5*E36/'NSW Oct 2023'!AQ30&lt;('NSW Oct 2023'!L30+'NSW Oct 2023'!M30),0,IF(($C$5*E36/'NSW Oct 2023'!AQ30-'NSW Oct 2023'!L30+'NSW Oct 2023'!M30)&lt;=('NSW Oct 2023'!L30+'NSW Oct 2023'!M30+'NSW Oct 2023'!N30),((($C$5*E36/'NSW Oct 2023'!AQ30-('NSW Oct 2023'!L30+'NSW Oct 2023'!M30))*'NSW Oct 2023'!Y30/100))*'NSW Oct 2023'!AQ30,('NSW Oct 2023'!N30*'NSW Oct 2023'!Y30/100)* 'NSW Oct 2023'!AQ30)),0)</f>
        <v>0</v>
      </c>
      <c r="J36" s="136">
        <f>IF(AND('NSW Oct 2023'!N30&gt;0,'NSW Oct 2023'!O30&gt;0),IF($C$5*E36/'NSW Oct 2023'!AQ30&lt;('NSW Oct 2023'!L30+'NSW Oct 2023'!M30+'NSW Oct 2023'!N30),0,IF(($C$5*E36/'NSW Oct 2023'!AQ30-'NSW Oct 2023'!L30+'NSW Oct 2023'!M30+'NSW Oct 2023'!N30)&lt;=('NSW Oct 2023'!L30+'NSW Oct 2023'!M30+'NSW Oct 2023'!N30+'NSW Oct 2023'!O30),(($C$5*E36/'NSW Oct 2023'!AQ30-('NSW Oct 2023'!L30+'NSW Oct 2023'!M30+'NSW Oct 2023'!N30))*'NSW Oct 2023'!Z30/100)*'NSW Oct 2023'!AQ30,('NSW Oct 2023'!O30*'NSW Oct 2023'!Z30/100)*'NSW Oct 2023'!AQ30)),0)</f>
        <v>0</v>
      </c>
      <c r="K36" s="136">
        <f>IF(AND('NSW Oct 2023'!O30&gt;0,'NSW Oct 2023'!P30&gt;0),IF($C$5*E36/'NSW Oct 2023'!AQ30&lt;('NSW Oct 2023'!L30+'NSW Oct 2023'!M30+'NSW Oct 2023'!N30+'NSW Oct 2023'!O30),0,IF(($C$5*E36/'NSW Oct 2023'!AQ30-'NSW Oct 2023'!L30+'NSW Oct 2023'!M30+'NSW Oct 2023'!N30+'NSW Oct 2023'!O30)&lt;=('NSW Oct 2023'!L30+'NSW Oct 2023'!M30+'NSW Oct 2023'!N30+'NSW Oct 2023'!O30+'NSW Oct 2023'!P30),(($C$5*E36/'NSW Oct 2023'!AQ30-('NSW Oct 2023'!L30+'NSW Oct 2023'!M30+'NSW Oct 2023'!N30+'NSW Oct 2023'!O30))*'NSW Oct 2023'!AA30/100)*'NSW Oct 2023'!AQ30,('NSW Oct 2023'!P30*'NSW Oct 2023'!AA30/100)*'NSW Oct 2023'!AQ30)),0)</f>
        <v>0</v>
      </c>
      <c r="L36" s="136">
        <f>IF(AND('NSW Oct 2023'!P30&gt;0,'NSW Oct 2023'!O30&gt;0),IF(($C$5*E36/'NSW Oct 2023'!AQ30&lt;SUM('NSW Oct 2023'!L30:P30)),(0),($C$5*E36/'NSW Oct 2023'!AQ30-SUM('NSW Oct 2023'!L30:P30))*'NSW Oct 2023'!AB30/100)* 'NSW Oct 2023'!AQ30,IF(AND('NSW Oct 2023'!O30&gt;0,'NSW Oct 2023'!P30=""),IF(($C$5*E36/'NSW Oct 2023'!AQ30&lt; SUM('NSW Oct 2023'!L30:O30)),(0),($C$5*E36/'NSW Oct 2023'!AQ30-SUM('NSW Oct 2023'!L30:O30))*'NSW Oct 2023'!AA30/100)* 'NSW Oct 2023'!AQ30,IF(AND('NSW Oct 2023'!N30&gt;0,'NSW Oct 2023'!O30=""),IF(($C$5*E36/'NSW Oct 2023'!AQ30&lt; SUM('NSW Oct 2023'!L30:N30)),(0),($C$5*E36/'NSW Oct 2023'!AQ30-SUM('NSW Oct 2023'!L30:N30))*'NSW Oct 2023'!Z30/100)* 'NSW Oct 2023'!AQ30,IF(AND('NSW Oct 2023'!M30&gt;0,'NSW Oct 2023'!N30=""),IF(($C$5*E36/'NSW Oct 2023'!AQ30&lt;'NSW Oct 2023'!M30+'NSW Oct 2023'!L30),(0),(($C$5*E36/'NSW Oct 2023'!AQ30-('NSW Oct 2023'!M30+'NSW Oct 2023'!L30))*'NSW Oct 2023'!Y30/100))*'NSW Oct 2023'!AQ30,IF(AND('NSW Oct 2023'!L30&gt;0,'NSW Oct 2023'!M30=""&gt;0),IF(($C$5*E36/'NSW Oct 2023'!AQ30&lt;'NSW Oct 2023'!L30),(0),($C$5*E36/'NSW Oct 2023'!AQ30-'NSW Oct 2023'!L30)*'NSW Oct 2023'!X30/100)*'NSW Oct 2023'!AQ30,0)))))</f>
        <v>0</v>
      </c>
      <c r="M36" s="136">
        <f>IF('NSW Oct 2023'!K30="",($C$5*F36/'NSW Oct 2023'!AR30*'NSW Oct 2023'!AC30/100)*'NSW Oct 2023'!AR30,IF($C$5*F36/'NSW Oct 2023'!AR30&gt;='NSW Oct 2023'!L30,('NSW Oct 2023'!L30*'NSW Oct 2023'!AC30/100)*'NSW Oct 2023'!AR30,($C$5*F36/'NSW Oct 2023'!AR30*'NSW Oct 2023'!AC30/100)*'NSW Oct 2023'!AR30))</f>
        <v>222.54545454545456</v>
      </c>
      <c r="N36" s="136">
        <f>IF(AND('NSW Oct 2023'!L30&gt;0,'NSW Oct 2023'!M30&gt;0),IF($C$5*F36/'NSW Oct 2023'!AR30&lt;'NSW Oct 2023'!L30,0,IF(($C$5*F36/'NSW Oct 2023'!AR30-'NSW Oct 2023'!L30)&lt;=('NSW Oct 2023'!M30+'NSW Oct 2023'!L30),((($C$5*F36/'NSW Oct 2023'!AR30-'NSW Oct 2023'!L30)*'NSW Oct 2023'!AD30/100))*'NSW Oct 2023'!AR30,((('NSW Oct 2023'!M30)*'NSW Oct 2023'!AD30/100)*'NSW Oct 2023'!AR30))),0)</f>
        <v>928.09090909090912</v>
      </c>
      <c r="O36" s="136">
        <f>IF(AND('NSW Oct 2023'!M30&gt;0,'NSW Oct 2023'!N30&gt;0),IF($C$5*F36/'NSW Oct 2023'!AR30&lt;('NSW Oct 2023'!L30+'NSW Oct 2023'!M30),0,IF(($C$5*F36/'NSW Oct 2023'!AR30-'NSW Oct 2023'!L30+'NSW Oct 2023'!M30)&lt;=('NSW Oct 2023'!L30+'NSW Oct 2023'!M30+'NSW Oct 2023'!N30),((($C$5*F36/'NSW Oct 2023'!AR30-('NSW Oct 2023'!L30+'NSW Oct 2023'!M30))*'NSW Oct 2023'!AE30/100))*'NSW Oct 2023'!AR30,('NSW Oct 2023'!N30*'NSW Oct 2023'!AE30/100)*'NSW Oct 2023'!AR30)),0)</f>
        <v>0</v>
      </c>
      <c r="P36" s="136">
        <f>IF(AND('NSW Oct 2023'!N30&gt;0,'NSW Oct 2023'!O30&gt;0),IF($C$5*F36/'NSW Oct 2023'!AR30&lt;('NSW Oct 2023'!L30+'NSW Oct 2023'!M30+'NSW Oct 2023'!N30),0,IF(($C$5*F36/'NSW Oct 2023'!AR30-'NSW Oct 2023'!L30+'NSW Oct 2023'!M30+'NSW Oct 2023'!N30)&lt;=('NSW Oct 2023'!L30+'NSW Oct 2023'!M30+'NSW Oct 2023'!N30+'NSW Oct 2023'!O30),(($C$5*F36/'NSW Oct 2023'!AR30-('NSW Oct 2023'!L30+'NSW Oct 2023'!M30+'NSW Oct 2023'!N30))*'NSW Oct 2023'!AF30/100)*'NSW Oct 2023'!AR30,('NSW Oct 2023'!O30*'NSW Oct 2023'!AF30/100)*'NSW Oct 2023'!AR30)),0)</f>
        <v>0</v>
      </c>
      <c r="Q36" s="136">
        <f>IF(AND('NSW Oct 2023'!P30&gt;0,'NSW Oct 2023'!P30&gt;0),IF($C$5*F36/'NSW Oct 2023'!AR30&lt;('NSW Oct 2023'!L30+'NSW Oct 2023'!M30+'NSW Oct 2023'!N30+'NSW Oct 2023'!O30),0,IF(($C$5*F36/'NSW Oct 2023'!AR30-'NSW Oct 2023'!L30+'NSW Oct 2023'!M30+'NSW Oct 2023'!N30+'NSW Oct 2023'!O30)&lt;=('NSW Oct 2023'!L30+'NSW Oct 2023'!M30+'NSW Oct 2023'!N30+'NSW Oct 2023'!O30+'NSW Oct 2023'!P30),(($C$5*F36/'NSW Oct 2023'!AR30-('NSW Oct 2023'!L30+'NSW Oct 2023'!M30+'NSW Oct 2023'!N30+'NSW Oct 2023'!O30))*'NSW Oct 2023'!AG30/100)*'NSW Oct 2023'!AR30,('NSW Oct 2023'!P30*'NSW Oct 2023'!AG30/100)*'NSW Oct 2023'!AR30)),0)</f>
        <v>0</v>
      </c>
      <c r="R36" s="136">
        <f>IF(AND('NSW Oct 2023'!P30&gt;0,'NSW Oct 2023'!O30&gt;0),IF(($C$5*F36/'NSW Oct 2023'!AR30&lt;SUM('NSW Oct 2023'!L30:P30)),(0),($C$5*F36/'NSW Oct 2023'!AR30-SUM('NSW Oct 2023'!L30:P30))*'NSW Oct 2023'!AB30/100)* 'NSW Oct 2023'!AR30,IF(AND('NSW Oct 2023'!O30&gt;0,'NSW Oct 2023'!P30=""),IF(($C$5*F36/'NSW Oct 2023'!AR30&lt; SUM('NSW Oct 2023'!L30:O30)),(0),($C$5*F36/'NSW Oct 2023'!AR30-SUM('NSW Oct 2023'!L30:O30))*'NSW Oct 2023'!AG30/100)* 'NSW Oct 2023'!AR30,IF(AND('NSW Oct 2023'!N30&gt;0,'NSW Oct 2023'!O30=""),IF(($C$5*F36/'NSW Oct 2023'!AR30&lt; SUM('NSW Oct 2023'!L30:N30)),(0),($C$5*F36/'NSW Oct 2023'!AR30-SUM('NSW Oct 2023'!L30:N30))*'NSW Oct 2023'!AF30/100)* 'NSW Oct 2023'!AR30,IF(AND('NSW Oct 2023'!M30&gt;0,'NSW Oct 2023'!N30=""),IF(($C$5*F36/'NSW Oct 2023'!AR30&lt;'NSW Oct 2023'!M30+'NSW Oct 2023'!L30),(0),(($C$5*F36/'NSW Oct 2023'!AR30-('NSW Oct 2023'!M30+'NSW Oct 2023'!L30))*'NSW Oct 2023'!AE30/100))*'NSW Oct 2023'!AR30,IF(AND('NSW Oct 2023'!L30&gt;0,'NSW Oct 2023'!M30=""&gt;0),IF(($C$5*F36/'NSW Oct 2023'!AR30&lt;'NSW Oct 2023'!L30),(0),($C$5*F36/'NSW Oct 2023'!AR30-'NSW Oct 2023'!L30)*'NSW Oct 2023'!AD30/100)*'NSW Oct 2023'!AR30,0)))))</f>
        <v>0</v>
      </c>
      <c r="S36" s="234">
        <f t="shared" si="4"/>
        <v>2301.2727272727275</v>
      </c>
      <c r="T36" s="243">
        <f t="shared" si="5"/>
        <v>2591.7795454545458</v>
      </c>
      <c r="U36" s="132">
        <f t="shared" si="6"/>
        <v>2850.9575000000004</v>
      </c>
      <c r="V36" s="83">
        <f>'NSW Oct 2023'!AT30</f>
        <v>0</v>
      </c>
      <c r="W36" s="83">
        <f>'NSW Oct 2023'!AU30</f>
        <v>0</v>
      </c>
      <c r="X36" s="83">
        <f>'NSW Oct 2023'!AV30</f>
        <v>0</v>
      </c>
      <c r="Y36" s="83">
        <f>'NSW Oct 2023'!AW30</f>
        <v>0</v>
      </c>
      <c r="Z36" s="243" t="str">
        <f t="shared" si="7"/>
        <v>No discount</v>
      </c>
      <c r="AA36" s="243" t="str">
        <f t="shared" si="8"/>
        <v>Exclusive</v>
      </c>
      <c r="AB36" s="243">
        <f t="shared" si="0"/>
        <v>2591.7795454545458</v>
      </c>
      <c r="AC36" s="243">
        <f t="shared" si="1"/>
        <v>2591.7795454545458</v>
      </c>
      <c r="AD36" s="132">
        <f t="shared" si="9"/>
        <v>2850.9575000000004</v>
      </c>
      <c r="AE36" s="406">
        <f t="shared" si="9"/>
        <v>2850.9575000000004</v>
      </c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/>
      <c r="AS36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</row>
    <row r="37" spans="1:146" s="261" customFormat="1" ht="23" customHeight="1" thickBot="1">
      <c r="A37" s="425"/>
      <c r="B37" s="150" t="str">
        <f>'NSW Oct 2023'!F31</f>
        <v>Red Energy</v>
      </c>
      <c r="C37" s="154" t="str">
        <f>'NSW Oct 2023'!G31</f>
        <v xml:space="preserve">Business Saver </v>
      </c>
      <c r="D37" s="155">
        <f>365*'NSW Oct 2023'!H31/100</f>
        <v>360.95181818181817</v>
      </c>
      <c r="E37" s="265">
        <f>IF('NSW Oct 2023'!AQ31=3,0.5,IF('NSW Oct 2023'!AQ31=2,0.33,0))</f>
        <v>0.5</v>
      </c>
      <c r="F37" s="265">
        <f t="shared" si="3"/>
        <v>0.5</v>
      </c>
      <c r="G37" s="155">
        <f>IF('NSW Oct 2023'!K31="",($C$5*E37/'NSW Oct 2023'!AQ31*'NSW Oct 2023'!W31/100)*'NSW Oct 2023'!AQ31,IF($C$5*E37/'NSW Oct 2023'!AQ31&gt;='NSW Oct 2023'!L31,('NSW Oct 2023'!L31*'NSW Oct 2023'!W31/100)*'NSW Oct 2023'!AQ31,($C$5*E37/'NSW Oct 2023'!AQ31*'NSW Oct 2023'!W31/100)*'NSW Oct 2023'!AQ31))</f>
        <v>161.8592727272727</v>
      </c>
      <c r="H37" s="155">
        <f>IF(AND('NSW Oct 2023'!L31&gt;0,'NSW Oct 2023'!M31&gt;0),IF($C$5*E37/'NSW Oct 2023'!AQ31&lt;'NSW Oct 2023'!L31,0,IF(($C$5*E37/'NSW Oct 2023'!AQ31-'NSW Oct 2023'!L31)&lt;=('NSW Oct 2023'!M31+'NSW Oct 2023'!L31),((($C$5*E37/'NSW Oct 2023'!AQ31-'NSW Oct 2023'!L31)*'NSW Oct 2023'!X31/100))*'NSW Oct 2023'!AQ31,((('NSW Oct 2023'!M31)*'NSW Oct 2023'!X31/100)*'NSW Oct 2023'!AQ31))),0)</f>
        <v>115.75145454545455</v>
      </c>
      <c r="I37" s="155">
        <f>IF(AND('NSW Oct 2023'!M31&gt;0,'NSW Oct 2023'!N31&gt;0),IF($C$5*E37/'NSW Oct 2023'!AQ31&lt;('NSW Oct 2023'!L31+'NSW Oct 2023'!M31),0,IF(($C$5*E37/'NSW Oct 2023'!AQ31-'NSW Oct 2023'!L31+'NSW Oct 2023'!M31)&lt;=('NSW Oct 2023'!L31+'NSW Oct 2023'!M31+'NSW Oct 2023'!N31),((($C$5*E37/'NSW Oct 2023'!AQ31-('NSW Oct 2023'!L31+'NSW Oct 2023'!M31))*'NSW Oct 2023'!Y31/100))*'NSW Oct 2023'!AQ31,('NSW Oct 2023'!N31*'NSW Oct 2023'!Y31/100)* 'NSW Oct 2023'!AQ31)),0)</f>
        <v>0</v>
      </c>
      <c r="J37" s="155">
        <f>IF(AND('NSW Oct 2023'!N31&gt;0,'NSW Oct 2023'!O31&gt;0),IF($C$5*E37/'NSW Oct 2023'!AQ31&lt;('NSW Oct 2023'!L31+'NSW Oct 2023'!M31+'NSW Oct 2023'!N31),0,IF(($C$5*E37/'NSW Oct 2023'!AQ31-'NSW Oct 2023'!L31+'NSW Oct 2023'!M31+'NSW Oct 2023'!N31)&lt;=('NSW Oct 2023'!L31+'NSW Oct 2023'!M31+'NSW Oct 2023'!N31+'NSW Oct 2023'!O31),(($C$5*E37/'NSW Oct 2023'!AQ31-('NSW Oct 2023'!L31+'NSW Oct 2023'!M31+'NSW Oct 2023'!N31))*'NSW Oct 2023'!Z31/100)*'NSW Oct 2023'!AQ31,('NSW Oct 2023'!O31*'NSW Oct 2023'!Z31/100)*'NSW Oct 2023'!AQ31)),0)</f>
        <v>0</v>
      </c>
      <c r="K37" s="155">
        <f>IF(AND('NSW Oct 2023'!O31&gt;0,'NSW Oct 2023'!P31&gt;0),IF($C$5*E37/'NSW Oct 2023'!AQ31&lt;('NSW Oct 2023'!L31+'NSW Oct 2023'!M31+'NSW Oct 2023'!N31+'NSW Oct 2023'!O31),0,IF(($C$5*E37/'NSW Oct 2023'!AQ31-'NSW Oct 2023'!L31+'NSW Oct 2023'!M31+'NSW Oct 2023'!N31+'NSW Oct 2023'!O31)&lt;=('NSW Oct 2023'!L31+'NSW Oct 2023'!M31+'NSW Oct 2023'!N31+'NSW Oct 2023'!O31+'NSW Oct 2023'!P31),(($C$5*E37/'NSW Oct 2023'!AQ31-('NSW Oct 2023'!L31+'NSW Oct 2023'!M31+'NSW Oct 2023'!N31+'NSW Oct 2023'!O31))*'NSW Oct 2023'!AA31/100)*'NSW Oct 2023'!AQ31,('NSW Oct 2023'!P31*'NSW Oct 2023'!AA31/100)*'NSW Oct 2023'!AQ31)),0)</f>
        <v>0</v>
      </c>
      <c r="L37" s="155">
        <f>IF(AND('NSW Oct 2023'!P31&gt;0,'NSW Oct 2023'!O31&gt;0),IF(($C$5*E37/'NSW Oct 2023'!AQ31&lt;SUM('NSW Oct 2023'!L31:P31)),(0),($C$5*E37/'NSW Oct 2023'!AQ31-SUM('NSW Oct 2023'!L31:P31))*'NSW Oct 2023'!AB31/100)* 'NSW Oct 2023'!AQ31,IF(AND('NSW Oct 2023'!O31&gt;0,'NSW Oct 2023'!P31=""),IF(($C$5*E37/'NSW Oct 2023'!AQ31&lt; SUM('NSW Oct 2023'!L31:O31)),(0),($C$5*E37/'NSW Oct 2023'!AQ31-SUM('NSW Oct 2023'!L31:O31))*'NSW Oct 2023'!AA31/100)* 'NSW Oct 2023'!AQ31,IF(AND('NSW Oct 2023'!N31&gt;0,'NSW Oct 2023'!O31=""),IF(($C$5*E37/'NSW Oct 2023'!AQ31&lt; SUM('NSW Oct 2023'!L31:N31)),(0),($C$5*E37/'NSW Oct 2023'!AQ31-SUM('NSW Oct 2023'!L31:N31))*'NSW Oct 2023'!Z31/100)* 'NSW Oct 2023'!AQ31,IF(AND('NSW Oct 2023'!M31&gt;0,'NSW Oct 2023'!N31=""),IF(($C$5*E37/'NSW Oct 2023'!AQ31&lt;'NSW Oct 2023'!M31+'NSW Oct 2023'!L31),(0),(($C$5*E37/'NSW Oct 2023'!AQ31-('NSW Oct 2023'!M31+'NSW Oct 2023'!L31))*'NSW Oct 2023'!Y31/100))*'NSW Oct 2023'!AQ31,IF(AND('NSW Oct 2023'!L31&gt;0,'NSW Oct 2023'!M31=""&gt;0),IF(($C$5*E37/'NSW Oct 2023'!AQ31&lt;'NSW Oct 2023'!L31),(0),($C$5*E37/'NSW Oct 2023'!AQ31-'NSW Oct 2023'!L31)*'NSW Oct 2023'!X31/100)*'NSW Oct 2023'!AQ31,0)))))</f>
        <v>1147.7892727272726</v>
      </c>
      <c r="M37" s="155">
        <f>IF('NSW Oct 2023'!K31="",($C$5*F37/'NSW Oct 2023'!AR31*'NSW Oct 2023'!AC31/100)*'NSW Oct 2023'!AR31,IF($C$5*F37/'NSW Oct 2023'!AR31&gt;='NSW Oct 2023'!L31,('NSW Oct 2023'!L31*'NSW Oct 2023'!AC31/100)*'NSW Oct 2023'!AR31,($C$5*F37/'NSW Oct 2023'!AR31*'NSW Oct 2023'!AC31/100)*'NSW Oct 2023'!AR31))</f>
        <v>161.8592727272727</v>
      </c>
      <c r="N37" s="155">
        <f>IF(AND('NSW Oct 2023'!L31&gt;0,'NSW Oct 2023'!M31&gt;0),IF($C$5*F37/'NSW Oct 2023'!AR31&lt;'NSW Oct 2023'!L31,0,IF(($C$5*F37/'NSW Oct 2023'!AR31-'NSW Oct 2023'!L31)&lt;=('NSW Oct 2023'!M31+'NSW Oct 2023'!L31),((($C$5*F37/'NSW Oct 2023'!AR31-'NSW Oct 2023'!L31)*'NSW Oct 2023'!AD31/100))*'NSW Oct 2023'!AR31,((('NSW Oct 2023'!M31)*'NSW Oct 2023'!AD31/100)*'NSW Oct 2023'!AR31))),0)</f>
        <v>115.75145454545455</v>
      </c>
      <c r="O37" s="155">
        <f>IF(AND('NSW Oct 2023'!M31&gt;0,'NSW Oct 2023'!N31&gt;0),IF($C$5*F37/'NSW Oct 2023'!AR31&lt;('NSW Oct 2023'!L31+'NSW Oct 2023'!M31),0,IF(($C$5*F37/'NSW Oct 2023'!AR31-'NSW Oct 2023'!L31+'NSW Oct 2023'!M31)&lt;=('NSW Oct 2023'!L31+'NSW Oct 2023'!M31+'NSW Oct 2023'!N31),((($C$5*F37/'NSW Oct 2023'!AR31-('NSW Oct 2023'!L31+'NSW Oct 2023'!M31))*'NSW Oct 2023'!AE31/100))*'NSW Oct 2023'!AR31,('NSW Oct 2023'!N31*'NSW Oct 2023'!AE31/100)*'NSW Oct 2023'!AR31)),0)</f>
        <v>0</v>
      </c>
      <c r="P37" s="155">
        <f>IF(AND('NSW Oct 2023'!N31&gt;0,'NSW Oct 2023'!O31&gt;0),IF($C$5*F37/'NSW Oct 2023'!AR31&lt;('NSW Oct 2023'!L31+'NSW Oct 2023'!M31+'NSW Oct 2023'!N31),0,IF(($C$5*F37/'NSW Oct 2023'!AR31-'NSW Oct 2023'!L31+'NSW Oct 2023'!M31+'NSW Oct 2023'!N31)&lt;=('NSW Oct 2023'!L31+'NSW Oct 2023'!M31+'NSW Oct 2023'!N31+'NSW Oct 2023'!O31),(($C$5*F37/'NSW Oct 2023'!AR31-('NSW Oct 2023'!L31+'NSW Oct 2023'!M31+'NSW Oct 2023'!N31))*'NSW Oct 2023'!AF31/100)*'NSW Oct 2023'!AR31,('NSW Oct 2023'!O31*'NSW Oct 2023'!AF31/100)*'NSW Oct 2023'!AR31)),0)</f>
        <v>0</v>
      </c>
      <c r="Q37" s="155">
        <f>IF(AND('NSW Oct 2023'!P31&gt;0,'NSW Oct 2023'!P31&gt;0),IF($C$5*F37/'NSW Oct 2023'!AR31&lt;('NSW Oct 2023'!L31+'NSW Oct 2023'!M31+'NSW Oct 2023'!N31+'NSW Oct 2023'!O31),0,IF(($C$5*F37/'NSW Oct 2023'!AR31-'NSW Oct 2023'!L31+'NSW Oct 2023'!M31+'NSW Oct 2023'!N31+'NSW Oct 2023'!O31)&lt;=('NSW Oct 2023'!L31+'NSW Oct 2023'!M31+'NSW Oct 2023'!N31+'NSW Oct 2023'!O31+'NSW Oct 2023'!P31),(($C$5*F37/'NSW Oct 2023'!AR31-('NSW Oct 2023'!L31+'NSW Oct 2023'!M31+'NSW Oct 2023'!N31+'NSW Oct 2023'!O31))*'NSW Oct 2023'!AG31/100)*'NSW Oct 2023'!AR31,('NSW Oct 2023'!P31*'NSW Oct 2023'!AG31/100)*'NSW Oct 2023'!AR31)),0)</f>
        <v>0</v>
      </c>
      <c r="R37" s="155">
        <f>IF(AND('NSW Oct 2023'!P31&gt;0,'NSW Oct 2023'!O31&gt;0),IF(($C$5*F37/'NSW Oct 2023'!AR31&lt;SUM('NSW Oct 2023'!L31:P31)),(0),($C$5*F37/'NSW Oct 2023'!AR31-SUM('NSW Oct 2023'!L31:P31))*'NSW Oct 2023'!AB31/100)* 'NSW Oct 2023'!AR31,IF(AND('NSW Oct 2023'!O31&gt;0,'NSW Oct 2023'!P31=""),IF(($C$5*F37/'NSW Oct 2023'!AR31&lt; SUM('NSW Oct 2023'!L31:O31)),(0),($C$5*F37/'NSW Oct 2023'!AR31-SUM('NSW Oct 2023'!L31:O31))*'NSW Oct 2023'!AG31/100)* 'NSW Oct 2023'!AR31,IF(AND('NSW Oct 2023'!N31&gt;0,'NSW Oct 2023'!O31=""),IF(($C$5*F37/'NSW Oct 2023'!AR31&lt; SUM('NSW Oct 2023'!L31:N31)),(0),($C$5*F37/'NSW Oct 2023'!AR31-SUM('NSW Oct 2023'!L31:N31))*'NSW Oct 2023'!AF31/100)* 'NSW Oct 2023'!AR31,IF(AND('NSW Oct 2023'!M31&gt;0,'NSW Oct 2023'!N31=""),IF(($C$5*F37/'NSW Oct 2023'!AR31&lt;'NSW Oct 2023'!M31+'NSW Oct 2023'!L31),(0),(($C$5*F37/'NSW Oct 2023'!AR31-('NSW Oct 2023'!M31+'NSW Oct 2023'!L31))*'NSW Oct 2023'!AE31/100))*'NSW Oct 2023'!AR31,IF(AND('NSW Oct 2023'!L31&gt;0,'NSW Oct 2023'!M31=""&gt;0),IF(($C$5*F37/'NSW Oct 2023'!AR31&lt;'NSW Oct 2023'!L31),(0),($C$5*F37/'NSW Oct 2023'!AR31-'NSW Oct 2023'!L31)*'NSW Oct 2023'!AD31/100)*'NSW Oct 2023'!AR31,0)))))</f>
        <v>1147.7892727272726</v>
      </c>
      <c r="S37" s="273">
        <f>SUM(G37:R37)</f>
        <v>2850.8</v>
      </c>
      <c r="T37" s="268">
        <f t="shared" si="5"/>
        <v>3211.7518181818182</v>
      </c>
      <c r="U37" s="151">
        <f t="shared" si="6"/>
        <v>3532.9270000000001</v>
      </c>
      <c r="V37" s="154">
        <f>'NSW Oct 2023'!AT31</f>
        <v>0</v>
      </c>
      <c r="W37" s="154">
        <f>'NSW Oct 2023'!AU31</f>
        <v>0</v>
      </c>
      <c r="X37" s="154">
        <f>'NSW Oct 2023'!AV31</f>
        <v>0</v>
      </c>
      <c r="Y37" s="154">
        <f>'NSW Oct 2023'!AW31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3211.7518181818182</v>
      </c>
      <c r="AC37" s="268">
        <f t="shared" si="1"/>
        <v>3211.7518181818182</v>
      </c>
      <c r="AD37" s="151">
        <f t="shared" si="9"/>
        <v>3532.9270000000001</v>
      </c>
      <c r="AE37" s="407">
        <f t="shared" si="9"/>
        <v>3532.9270000000001</v>
      </c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/>
      <c r="AS37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</row>
    <row r="38" spans="1:146" s="261" customFormat="1" ht="23" customHeight="1" thickTop="1">
      <c r="A38" s="428" t="str">
        <f>'NSW Oct 2023'!D32</f>
        <v>AGN Tumut</v>
      </c>
      <c r="B38" s="130" t="str">
        <f>'NSW Oct 2023'!F32</f>
        <v>Origin Energy</v>
      </c>
      <c r="C38" s="83" t="str">
        <f>'NSW Oct 2023'!G32</f>
        <v>Business Go Variable</v>
      </c>
      <c r="D38" s="136">
        <f>365*'NSW Oct 2023'!H32/100</f>
        <v>313.53499999999997</v>
      </c>
      <c r="E38" s="264">
        <f>IF('NSW Oct 2023'!AQ32=3,0.5,IF('NSW Oct 2023'!AQ32=2,0.33,0))</f>
        <v>0.5</v>
      </c>
      <c r="F38" s="264">
        <f t="shared" si="3"/>
        <v>0.5</v>
      </c>
      <c r="G38" s="136">
        <f>IF('NSW Oct 2023'!K32="",($C$5*E38/'NSW Oct 2023'!AQ32*'NSW Oct 2023'!W32/100)*'NSW Oct 2023'!AQ32,IF($C$5*E38/'NSW Oct 2023'!AQ32&gt;='NSW Oct 2023'!L32,('NSW Oct 2023'!L32*'NSW Oct 2023'!W32/100)*'NSW Oct 2023'!AQ32,($C$5*E38/'NSW Oct 2023'!AQ32*'NSW Oct 2023'!W32/100)*'NSW Oct 2023'!AQ32))</f>
        <v>1440.9090909090908</v>
      </c>
      <c r="H38" s="136">
        <f>IF(AND('NSW Oct 2023'!L32&gt;0,'NSW Oct 2023'!M32&gt;0),IF($C$5*E38/'NSW Oct 2023'!AQ32&lt;'NSW Oct 2023'!L32,0,IF(($C$5*E38/'NSW Oct 2023'!AQ32-'NSW Oct 2023'!L32)&lt;=('NSW Oct 2023'!M32+'NSW Oct 2023'!L32),((($C$5*E38/'NSW Oct 2023'!AQ32-'NSW Oct 2023'!L32)*'NSW Oct 2023'!X32/100))*'NSW Oct 2023'!AQ32,((('NSW Oct 2023'!M32)*'NSW Oct 2023'!X32/100)*'NSW Oct 2023'!AQ32))),0)</f>
        <v>0</v>
      </c>
      <c r="I38" s="136">
        <f>IF(AND('NSW Oct 2023'!M32&gt;0,'NSW Oct 2023'!N32&gt;0),IF($C$5*E38/'NSW Oct 2023'!AQ32&lt;('NSW Oct 2023'!L32+'NSW Oct 2023'!M32),0,IF(($C$5*E38/'NSW Oct 2023'!AQ32-'NSW Oct 2023'!L32+'NSW Oct 2023'!M32)&lt;=('NSW Oct 2023'!L32+'NSW Oct 2023'!M32+'NSW Oct 2023'!N32),((($C$5*E38/'NSW Oct 2023'!AQ32-('NSW Oct 2023'!L32+'NSW Oct 2023'!M32))*'NSW Oct 2023'!Y32/100))*'NSW Oct 2023'!AQ32,('NSW Oct 2023'!N32*'NSW Oct 2023'!Y32/100)* 'NSW Oct 2023'!AQ32)),0)</f>
        <v>0</v>
      </c>
      <c r="J38" s="136">
        <f>IF(AND('NSW Oct 2023'!N32&gt;0,'NSW Oct 2023'!O32&gt;0),IF($C$5*E38/'NSW Oct 2023'!AQ32&lt;('NSW Oct 2023'!L32+'NSW Oct 2023'!M32+'NSW Oct 2023'!N32),0,IF(($C$5*E38/'NSW Oct 2023'!AQ32-'NSW Oct 2023'!L32+'NSW Oct 2023'!M32+'NSW Oct 2023'!N32)&lt;=('NSW Oct 2023'!L32+'NSW Oct 2023'!M32+'NSW Oct 2023'!N32+'NSW Oct 2023'!O32),(($C$5*E38/'NSW Oct 2023'!AQ32-('NSW Oct 2023'!L32+'NSW Oct 2023'!M32+'NSW Oct 2023'!N32))*'NSW Oct 2023'!Z32/100)*'NSW Oct 2023'!AQ32,('NSW Oct 2023'!O32*'NSW Oct 2023'!Z32/100)*'NSW Oct 2023'!AQ32)),0)</f>
        <v>0</v>
      </c>
      <c r="K38" s="136">
        <f>IF(AND('NSW Oct 2023'!O32&gt;0,'NSW Oct 2023'!P32&gt;0),IF($C$5*E38/'NSW Oct 2023'!AQ32&lt;('NSW Oct 2023'!L32+'NSW Oct 2023'!M32+'NSW Oct 2023'!N32+'NSW Oct 2023'!O32),0,IF(($C$5*E38/'NSW Oct 2023'!AQ32-'NSW Oct 2023'!L32+'NSW Oct 2023'!M32+'NSW Oct 2023'!N32+'NSW Oct 2023'!O32)&lt;=('NSW Oct 2023'!L32+'NSW Oct 2023'!M32+'NSW Oct 2023'!N32+'NSW Oct 2023'!O32+'NSW Oct 2023'!P32),(($C$5*E38/'NSW Oct 2023'!AQ32-('NSW Oct 2023'!L32+'NSW Oct 2023'!M32+'NSW Oct 2023'!N32+'NSW Oct 2023'!O32))*'NSW Oct 2023'!AA32/100)*'NSW Oct 2023'!AQ32,('NSW Oct 2023'!P32*'NSW Oct 2023'!AA32/100)*'NSW Oct 2023'!AQ32)),0)</f>
        <v>0</v>
      </c>
      <c r="L38" s="136">
        <f>IF(AND('NSW Oct 2023'!P32&gt;0,'NSW Oct 2023'!O32&gt;0),IF(($C$5*E38/'NSW Oct 2023'!AQ32&lt;SUM('NSW Oct 2023'!L32:P32)),(0),($C$5*E38/'NSW Oct 2023'!AQ32-SUM('NSW Oct 2023'!L32:P32))*'NSW Oct 2023'!AB32/100)* 'NSW Oct 2023'!AQ32,IF(AND('NSW Oct 2023'!O32&gt;0,'NSW Oct 2023'!P32=""),IF(($C$5*E38/'NSW Oct 2023'!AQ32&lt; SUM('NSW Oct 2023'!L32:O32)),(0),($C$5*E38/'NSW Oct 2023'!AQ32-SUM('NSW Oct 2023'!L32:O32))*'NSW Oct 2023'!AA32/100)* 'NSW Oct 2023'!AQ32,IF(AND('NSW Oct 2023'!N32&gt;0,'NSW Oct 2023'!O32=""),IF(($C$5*E38/'NSW Oct 2023'!AQ32&lt; SUM('NSW Oct 2023'!L32:N32)),(0),($C$5*E38/'NSW Oct 2023'!AQ32-SUM('NSW Oct 2023'!L32:N32))*'NSW Oct 2023'!Z32/100)* 'NSW Oct 2023'!AQ32,IF(AND('NSW Oct 2023'!M32&gt;0,'NSW Oct 2023'!N32=""),IF(($C$5*E38/'NSW Oct 2023'!AQ32&lt;'NSW Oct 2023'!M32+'NSW Oct 2023'!L32),(0),(($C$5*E38/'NSW Oct 2023'!AQ32-('NSW Oct 2023'!M32+'NSW Oct 2023'!L32))*'NSW Oct 2023'!Y32/100))*'NSW Oct 2023'!AQ32,IF(AND('NSW Oct 2023'!L32&gt;0,'NSW Oct 2023'!M32=""&gt;0),IF(($C$5*E38/'NSW Oct 2023'!AQ32&lt;'NSW Oct 2023'!L32),(0),($C$5*E38/'NSW Oct 2023'!AQ32-'NSW Oct 2023'!L32)*'NSW Oct 2023'!X32/100)*'NSW Oct 2023'!AQ32,0)))))</f>
        <v>0</v>
      </c>
      <c r="M38" s="136">
        <f>IF('NSW Oct 2023'!K32="",($C$5*F38/'NSW Oct 2023'!AR32*'NSW Oct 2023'!AC32/100)*'NSW Oct 2023'!AR32,IF($C$5*F38/'NSW Oct 2023'!AR32&gt;='NSW Oct 2023'!L32,('NSW Oct 2023'!L32*'NSW Oct 2023'!AC32/100)*'NSW Oct 2023'!AR32,($C$5*F38/'NSW Oct 2023'!AR32*'NSW Oct 2023'!AC32/100)*'NSW Oct 2023'!AR32))</f>
        <v>1440.9090909090908</v>
      </c>
      <c r="N38" s="136">
        <f>IF(AND('NSW Oct 2023'!L32&gt;0,'NSW Oct 2023'!M32&gt;0),IF($C$5*F38/'NSW Oct 2023'!AR32&lt;'NSW Oct 2023'!L32,0,IF(($C$5*F38/'NSW Oct 2023'!AR32-'NSW Oct 2023'!L32)&lt;=('NSW Oct 2023'!M32+'NSW Oct 2023'!L32),((($C$5*F38/'NSW Oct 2023'!AR32-'NSW Oct 2023'!L32)*'NSW Oct 2023'!AD32/100))*'NSW Oct 2023'!AR32,((('NSW Oct 2023'!M32)*'NSW Oct 2023'!AD32/100)*'NSW Oct 2023'!AR32))),0)</f>
        <v>0</v>
      </c>
      <c r="O38" s="136">
        <f>IF(AND('NSW Oct 2023'!M32&gt;0,'NSW Oct 2023'!N32&gt;0),IF($C$5*F38/'NSW Oct 2023'!AR32&lt;('NSW Oct 2023'!L32+'NSW Oct 2023'!M32),0,IF(($C$5*F38/'NSW Oct 2023'!AR32-'NSW Oct 2023'!L32+'NSW Oct 2023'!M32)&lt;=('NSW Oct 2023'!L32+'NSW Oct 2023'!M32+'NSW Oct 2023'!N32),((($C$5*F38/'NSW Oct 2023'!AR32-('NSW Oct 2023'!L32+'NSW Oct 2023'!M32))*'NSW Oct 2023'!AE32/100))*'NSW Oct 2023'!AR32,('NSW Oct 2023'!N32*'NSW Oct 2023'!AE32/100)*'NSW Oct 2023'!AR32)),0)</f>
        <v>0</v>
      </c>
      <c r="P38" s="136">
        <f>IF(AND('NSW Oct 2023'!N32&gt;0,'NSW Oct 2023'!O32&gt;0),IF($C$5*F38/'NSW Oct 2023'!AR32&lt;('NSW Oct 2023'!L32+'NSW Oct 2023'!M32+'NSW Oct 2023'!N32),0,IF(($C$5*F38/'NSW Oct 2023'!AR32-'NSW Oct 2023'!L32+'NSW Oct 2023'!M32+'NSW Oct 2023'!N32)&lt;=('NSW Oct 2023'!L32+'NSW Oct 2023'!M32+'NSW Oct 2023'!N32+'NSW Oct 2023'!O32),(($C$5*F38/'NSW Oct 2023'!AR32-('NSW Oct 2023'!L32+'NSW Oct 2023'!M32+'NSW Oct 2023'!N32))*'NSW Oct 2023'!AF32/100)*'NSW Oct 2023'!AR32,('NSW Oct 2023'!O32*'NSW Oct 2023'!AF32/100)*'NSW Oct 2023'!AR32)),0)</f>
        <v>0</v>
      </c>
      <c r="Q38" s="136">
        <f>IF(AND('NSW Oct 2023'!P32&gt;0,'NSW Oct 2023'!P32&gt;0),IF($C$5*F38/'NSW Oct 2023'!AR32&lt;('NSW Oct 2023'!L32+'NSW Oct 2023'!M32+'NSW Oct 2023'!N32+'NSW Oct 2023'!O32),0,IF(($C$5*F38/'NSW Oct 2023'!AR32-'NSW Oct 2023'!L32+'NSW Oct 2023'!M32+'NSW Oct 2023'!N32+'NSW Oct 2023'!O32)&lt;=('NSW Oct 2023'!L32+'NSW Oct 2023'!M32+'NSW Oct 2023'!N32+'NSW Oct 2023'!O32+'NSW Oct 2023'!P32),(($C$5*F38/'NSW Oct 2023'!AR32-('NSW Oct 2023'!L32+'NSW Oct 2023'!M32+'NSW Oct 2023'!N32+'NSW Oct 2023'!O32))*'NSW Oct 2023'!AG32/100)*'NSW Oct 2023'!AR32,('NSW Oct 2023'!P32*'NSW Oct 2023'!AG32/100)*'NSW Oct 2023'!AR32)),0)</f>
        <v>0</v>
      </c>
      <c r="R38" s="136">
        <f>IF(AND('NSW Oct 2023'!P32&gt;0,'NSW Oct 2023'!O32&gt;0),IF(($C$5*F38/'NSW Oct 2023'!AR32&lt;SUM('NSW Oct 2023'!L32:P32)),(0),($C$5*F38/'NSW Oct 2023'!AR32-SUM('NSW Oct 2023'!L32:P32))*'NSW Oct 2023'!AB32/100)* 'NSW Oct 2023'!AR32,IF(AND('NSW Oct 2023'!O32&gt;0,'NSW Oct 2023'!P32=""),IF(($C$5*F38/'NSW Oct 2023'!AR32&lt; SUM('NSW Oct 2023'!L32:O32)),(0),($C$5*F38/'NSW Oct 2023'!AR32-SUM('NSW Oct 2023'!L32:O32))*'NSW Oct 2023'!AG32/100)* 'NSW Oct 2023'!AR32,IF(AND('NSW Oct 2023'!N32&gt;0,'NSW Oct 2023'!O32=""),IF(($C$5*F38/'NSW Oct 2023'!AR32&lt; SUM('NSW Oct 2023'!L32:N32)),(0),($C$5*F38/'NSW Oct 2023'!AR32-SUM('NSW Oct 2023'!L32:N32))*'NSW Oct 2023'!AF32/100)* 'NSW Oct 2023'!AR32,IF(AND('NSW Oct 2023'!M32&gt;0,'NSW Oct 2023'!N32=""),IF(($C$5*F38/'NSW Oct 2023'!AR32&lt;'NSW Oct 2023'!M32+'NSW Oct 2023'!L32),(0),(($C$5*F38/'NSW Oct 2023'!AR32-('NSW Oct 2023'!M32+'NSW Oct 2023'!L32))*'NSW Oct 2023'!AE32/100))*'NSW Oct 2023'!AR32,IF(AND('NSW Oct 2023'!L32&gt;0,'NSW Oct 2023'!M32=""&gt;0),IF(($C$5*F38/'NSW Oct 2023'!AR32&lt;'NSW Oct 2023'!L32),(0),($C$5*F38/'NSW Oct 2023'!AR32-'NSW Oct 2023'!L32)*'NSW Oct 2023'!AD32/100)*'NSW Oct 2023'!AR32,0)))))</f>
        <v>0</v>
      </c>
      <c r="S38" s="234">
        <f t="shared" si="4"/>
        <v>2881.8181818181815</v>
      </c>
      <c r="T38" s="243">
        <f t="shared" si="5"/>
        <v>3195.3531818181814</v>
      </c>
      <c r="U38" s="132">
        <f t="shared" si="6"/>
        <v>3514.8885</v>
      </c>
      <c r="V38" s="83">
        <f>'NSW Oct 2023'!AT32</f>
        <v>0</v>
      </c>
      <c r="W38" s="83">
        <f>'NSW Oct 2023'!AU32</f>
        <v>0</v>
      </c>
      <c r="X38" s="83">
        <f>'NSW Oct 2023'!AV32</f>
        <v>0</v>
      </c>
      <c r="Y38" s="83">
        <f>'NSW Oct 2023'!AW32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3195.3531818181814</v>
      </c>
      <c r="AC38" s="243">
        <f t="shared" si="1"/>
        <v>3195.3531818181814</v>
      </c>
      <c r="AD38" s="132">
        <f t="shared" si="9"/>
        <v>3514.8885</v>
      </c>
      <c r="AE38" s="406">
        <f t="shared" si="9"/>
        <v>3514.8885</v>
      </c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/>
      <c r="AS38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</row>
    <row r="39" spans="1:146" s="261" customFormat="1" ht="23" customHeight="1" thickBot="1">
      <c r="A39" s="425"/>
      <c r="B39" s="150" t="str">
        <f>'NSW Oct 2023'!F33</f>
        <v>Red Energy</v>
      </c>
      <c r="C39" s="154" t="str">
        <f>'NSW Oct 2023'!G33</f>
        <v xml:space="preserve">Business Saver </v>
      </c>
      <c r="D39" s="155">
        <f>365*'NSW Oct 2023'!H33/100</f>
        <v>344.99136363636359</v>
      </c>
      <c r="E39" s="265">
        <f>IF('NSW Oct 2023'!AQ33=3,0.5,IF('NSW Oct 2023'!AQ33=2,0.33,0))</f>
        <v>0.5</v>
      </c>
      <c r="F39" s="265">
        <f t="shared" si="3"/>
        <v>0.5</v>
      </c>
      <c r="G39" s="155">
        <f>IF('NSW Oct 2023'!K33="",($C$5*E39/'NSW Oct 2023'!AQ33*'NSW Oct 2023'!W33/100)*'NSW Oct 2023'!AQ33,IF($C$5*E39/'NSW Oct 2023'!AQ33&gt;='NSW Oct 2023'!L33,('NSW Oct 2023'!L33*'NSW Oct 2023'!W33/100)*'NSW Oct 2023'!AQ33,($C$5*E39/'NSW Oct 2023'!AQ33*'NSW Oct 2023'!W33/100)*'NSW Oct 2023'!AQ33))</f>
        <v>1350.0000000000002</v>
      </c>
      <c r="H39" s="155">
        <f>IF(AND('NSW Oct 2023'!L33&gt;0,'NSW Oct 2023'!M33&gt;0),IF($C$5*E39/'NSW Oct 2023'!AQ33&lt;'NSW Oct 2023'!L33,0,IF(($C$5*E39/'NSW Oct 2023'!AQ33-'NSW Oct 2023'!L33)&lt;=('NSW Oct 2023'!M33+'NSW Oct 2023'!L33),((($C$5*E39/'NSW Oct 2023'!AQ33-'NSW Oct 2023'!L33)*'NSW Oct 2023'!X33/100))*'NSW Oct 2023'!AQ33,((('NSW Oct 2023'!M33)*'NSW Oct 2023'!X33/100)*'NSW Oct 2023'!AQ33))),0)</f>
        <v>0</v>
      </c>
      <c r="I39" s="155">
        <f>IF(AND('NSW Oct 2023'!M33&gt;0,'NSW Oct 2023'!N33&gt;0),IF($C$5*E39/'NSW Oct 2023'!AQ33&lt;('NSW Oct 2023'!L33+'NSW Oct 2023'!M33),0,IF(($C$5*E39/'NSW Oct 2023'!AQ33-'NSW Oct 2023'!L33+'NSW Oct 2023'!M33)&lt;=('NSW Oct 2023'!L33+'NSW Oct 2023'!M33+'NSW Oct 2023'!N33),((($C$5*E39/'NSW Oct 2023'!AQ33-('NSW Oct 2023'!L33+'NSW Oct 2023'!M33))*'NSW Oct 2023'!Y33/100))*'NSW Oct 2023'!AQ33,('NSW Oct 2023'!N33*'NSW Oct 2023'!Y33/100)* 'NSW Oct 2023'!AQ33)),0)</f>
        <v>0</v>
      </c>
      <c r="J39" s="155">
        <f>IF(AND('NSW Oct 2023'!N33&gt;0,'NSW Oct 2023'!O33&gt;0),IF($C$5*E39/'NSW Oct 2023'!AQ33&lt;('NSW Oct 2023'!L33+'NSW Oct 2023'!M33+'NSW Oct 2023'!N33),0,IF(($C$5*E39/'NSW Oct 2023'!AQ33-'NSW Oct 2023'!L33+'NSW Oct 2023'!M33+'NSW Oct 2023'!N33)&lt;=('NSW Oct 2023'!L33+'NSW Oct 2023'!M33+'NSW Oct 2023'!N33+'NSW Oct 2023'!O33),(($C$5*E39/'NSW Oct 2023'!AQ33-('NSW Oct 2023'!L33+'NSW Oct 2023'!M33+'NSW Oct 2023'!N33))*'NSW Oct 2023'!Z33/100)*'NSW Oct 2023'!AQ33,('NSW Oct 2023'!O33*'NSW Oct 2023'!Z33/100)*'NSW Oct 2023'!AQ33)),0)</f>
        <v>0</v>
      </c>
      <c r="K39" s="155">
        <f>IF(AND('NSW Oct 2023'!O33&gt;0,'NSW Oct 2023'!P33&gt;0),IF($C$5*E39/'NSW Oct 2023'!AQ33&lt;('NSW Oct 2023'!L33+'NSW Oct 2023'!M33+'NSW Oct 2023'!N33+'NSW Oct 2023'!O33),0,IF(($C$5*E39/'NSW Oct 2023'!AQ33-'NSW Oct 2023'!L33+'NSW Oct 2023'!M33+'NSW Oct 2023'!N33+'NSW Oct 2023'!O33)&lt;=('NSW Oct 2023'!L33+'NSW Oct 2023'!M33+'NSW Oct 2023'!N33+'NSW Oct 2023'!O33+'NSW Oct 2023'!P33),(($C$5*E39/'NSW Oct 2023'!AQ33-('NSW Oct 2023'!L33+'NSW Oct 2023'!M33+'NSW Oct 2023'!N33+'NSW Oct 2023'!O33))*'NSW Oct 2023'!AA33/100)*'NSW Oct 2023'!AQ33,('NSW Oct 2023'!P33*'NSW Oct 2023'!AA33/100)*'NSW Oct 2023'!AQ33)),0)</f>
        <v>0</v>
      </c>
      <c r="L39" s="155">
        <f>IF(AND('NSW Oct 2023'!P33&gt;0,'NSW Oct 2023'!O33&gt;0),IF(($C$5*E39/'NSW Oct 2023'!AQ33&lt;SUM('NSW Oct 2023'!L33:P33)),(0),($C$5*E39/'NSW Oct 2023'!AQ33-SUM('NSW Oct 2023'!L33:P33))*'NSW Oct 2023'!AB33/100)* 'NSW Oct 2023'!AQ33,IF(AND('NSW Oct 2023'!O33&gt;0,'NSW Oct 2023'!P33=""),IF(($C$5*E39/'NSW Oct 2023'!AQ33&lt; SUM('NSW Oct 2023'!L33:O33)),(0),($C$5*E39/'NSW Oct 2023'!AQ33-SUM('NSW Oct 2023'!L33:O33))*'NSW Oct 2023'!AA33/100)* 'NSW Oct 2023'!AQ33,IF(AND('NSW Oct 2023'!N33&gt;0,'NSW Oct 2023'!O33=""),IF(($C$5*E39/'NSW Oct 2023'!AQ33&lt; SUM('NSW Oct 2023'!L33:N33)),(0),($C$5*E39/'NSW Oct 2023'!AQ33-SUM('NSW Oct 2023'!L33:N33))*'NSW Oct 2023'!Z33/100)* 'NSW Oct 2023'!AQ33,IF(AND('NSW Oct 2023'!M33&gt;0,'NSW Oct 2023'!N33=""),IF(($C$5*E39/'NSW Oct 2023'!AQ33&lt;'NSW Oct 2023'!M33+'NSW Oct 2023'!L33),(0),(($C$5*E39/'NSW Oct 2023'!AQ33-('NSW Oct 2023'!M33+'NSW Oct 2023'!L33))*'NSW Oct 2023'!Y33/100))*'NSW Oct 2023'!AQ33,IF(AND('NSW Oct 2023'!L33&gt;0,'NSW Oct 2023'!M33=""&gt;0),IF(($C$5*E39/'NSW Oct 2023'!AQ33&lt;'NSW Oct 2023'!L33),(0),($C$5*E39/'NSW Oct 2023'!AQ33-'NSW Oct 2023'!L33)*'NSW Oct 2023'!X33/100)*'NSW Oct 2023'!AQ33,0)))))</f>
        <v>0</v>
      </c>
      <c r="M39" s="155">
        <f>IF('NSW Oct 2023'!K33="",($C$5*F39/'NSW Oct 2023'!AR33*'NSW Oct 2023'!AC33/100)*'NSW Oct 2023'!AR33,IF($C$5*F39/'NSW Oct 2023'!AR33&gt;='NSW Oct 2023'!L33,('NSW Oct 2023'!L33*'NSW Oct 2023'!AC33/100)*'NSW Oct 2023'!AR33,($C$5*F39/'NSW Oct 2023'!AR33*'NSW Oct 2023'!AC33/100)*'NSW Oct 2023'!AR33))</f>
        <v>1350.0000000000002</v>
      </c>
      <c r="N39" s="155">
        <f>IF(AND('NSW Oct 2023'!L33&gt;0,'NSW Oct 2023'!M33&gt;0),IF($C$5*F39/'NSW Oct 2023'!AR33&lt;'NSW Oct 2023'!L33,0,IF(($C$5*F39/'NSW Oct 2023'!AR33-'NSW Oct 2023'!L33)&lt;=('NSW Oct 2023'!M33+'NSW Oct 2023'!L33),((($C$5*F39/'NSW Oct 2023'!AR33-'NSW Oct 2023'!L33)*'NSW Oct 2023'!AD33/100))*'NSW Oct 2023'!AR33,((('NSW Oct 2023'!M33)*'NSW Oct 2023'!AD33/100)*'NSW Oct 2023'!AR33))),0)</f>
        <v>0</v>
      </c>
      <c r="O39" s="155">
        <f>IF(AND('NSW Oct 2023'!M33&gt;0,'NSW Oct 2023'!N33&gt;0),IF($C$5*F39/'NSW Oct 2023'!AR33&lt;('NSW Oct 2023'!L33+'NSW Oct 2023'!M33),0,IF(($C$5*F39/'NSW Oct 2023'!AR33-'NSW Oct 2023'!L33+'NSW Oct 2023'!M33)&lt;=('NSW Oct 2023'!L33+'NSW Oct 2023'!M33+'NSW Oct 2023'!N33),((($C$5*F39/'NSW Oct 2023'!AR33-('NSW Oct 2023'!L33+'NSW Oct 2023'!M33))*'NSW Oct 2023'!AE33/100))*'NSW Oct 2023'!AR33,('NSW Oct 2023'!N33*'NSW Oct 2023'!AE33/100)*'NSW Oct 2023'!AR33)),0)</f>
        <v>0</v>
      </c>
      <c r="P39" s="155">
        <f>IF(AND('NSW Oct 2023'!N33&gt;0,'NSW Oct 2023'!O33&gt;0),IF($C$5*F39/'NSW Oct 2023'!AR33&lt;('NSW Oct 2023'!L33+'NSW Oct 2023'!M33+'NSW Oct 2023'!N33),0,IF(($C$5*F39/'NSW Oct 2023'!AR33-'NSW Oct 2023'!L33+'NSW Oct 2023'!M33+'NSW Oct 2023'!N33)&lt;=('NSW Oct 2023'!L33+'NSW Oct 2023'!M33+'NSW Oct 2023'!N33+'NSW Oct 2023'!O33),(($C$5*F39/'NSW Oct 2023'!AR33-('NSW Oct 2023'!L33+'NSW Oct 2023'!M33+'NSW Oct 2023'!N33))*'NSW Oct 2023'!AF33/100)*'NSW Oct 2023'!AR33,('NSW Oct 2023'!O33*'NSW Oct 2023'!AF33/100)*'NSW Oct 2023'!AR33)),0)</f>
        <v>0</v>
      </c>
      <c r="Q39" s="155">
        <f>IF(AND('NSW Oct 2023'!P33&gt;0,'NSW Oct 2023'!P33&gt;0),IF($C$5*F39/'NSW Oct 2023'!AR33&lt;('NSW Oct 2023'!L33+'NSW Oct 2023'!M33+'NSW Oct 2023'!N33+'NSW Oct 2023'!O33),0,IF(($C$5*F39/'NSW Oct 2023'!AR33-'NSW Oct 2023'!L33+'NSW Oct 2023'!M33+'NSW Oct 2023'!N33+'NSW Oct 2023'!O33)&lt;=('NSW Oct 2023'!L33+'NSW Oct 2023'!M33+'NSW Oct 2023'!N33+'NSW Oct 2023'!O33+'NSW Oct 2023'!P33),(($C$5*F39/'NSW Oct 2023'!AR33-('NSW Oct 2023'!L33+'NSW Oct 2023'!M33+'NSW Oct 2023'!N33+'NSW Oct 2023'!O33))*'NSW Oct 2023'!AG33/100)*'NSW Oct 2023'!AR33,('NSW Oct 2023'!P33*'NSW Oct 2023'!AG33/100)*'NSW Oct 2023'!AR33)),0)</f>
        <v>0</v>
      </c>
      <c r="R39" s="155">
        <f>IF(AND('NSW Oct 2023'!P33&gt;0,'NSW Oct 2023'!O33&gt;0),IF(($C$5*F39/'NSW Oct 2023'!AR33&lt;SUM('NSW Oct 2023'!L33:P33)),(0),($C$5*F39/'NSW Oct 2023'!AR33-SUM('NSW Oct 2023'!L33:P33))*'NSW Oct 2023'!AB33/100)* 'NSW Oct 2023'!AR33,IF(AND('NSW Oct 2023'!O33&gt;0,'NSW Oct 2023'!P33=""),IF(($C$5*F39/'NSW Oct 2023'!AR33&lt; SUM('NSW Oct 2023'!L33:O33)),(0),($C$5*F39/'NSW Oct 2023'!AR33-SUM('NSW Oct 2023'!L33:O33))*'NSW Oct 2023'!AG33/100)* 'NSW Oct 2023'!AR33,IF(AND('NSW Oct 2023'!N33&gt;0,'NSW Oct 2023'!O33=""),IF(($C$5*F39/'NSW Oct 2023'!AR33&lt; SUM('NSW Oct 2023'!L33:N33)),(0),($C$5*F39/'NSW Oct 2023'!AR33-SUM('NSW Oct 2023'!L33:N33))*'NSW Oct 2023'!AF33/100)* 'NSW Oct 2023'!AR33,IF(AND('NSW Oct 2023'!M33&gt;0,'NSW Oct 2023'!N33=""),IF(($C$5*F39/'NSW Oct 2023'!AR33&lt;'NSW Oct 2023'!M33+'NSW Oct 2023'!L33),(0),(($C$5*F39/'NSW Oct 2023'!AR33-('NSW Oct 2023'!M33+'NSW Oct 2023'!L33))*'NSW Oct 2023'!AE33/100))*'NSW Oct 2023'!AR33,IF(AND('NSW Oct 2023'!L33&gt;0,'NSW Oct 2023'!M33=""&gt;0),IF(($C$5*F39/'NSW Oct 2023'!AR33&lt;'NSW Oct 2023'!L33),(0),($C$5*F39/'NSW Oct 2023'!AR33-'NSW Oct 2023'!L33)*'NSW Oct 2023'!AD33/100)*'NSW Oct 2023'!AR33,0)))))</f>
        <v>0</v>
      </c>
      <c r="S39" s="273">
        <f t="shared" si="4"/>
        <v>2700.0000000000005</v>
      </c>
      <c r="T39" s="268">
        <f t="shared" si="5"/>
        <v>3044.991363636364</v>
      </c>
      <c r="U39" s="151">
        <f t="shared" si="6"/>
        <v>3349.4905000000008</v>
      </c>
      <c r="V39" s="154">
        <f>'NSW Oct 2023'!AT33</f>
        <v>0</v>
      </c>
      <c r="W39" s="154">
        <f>'NSW Oct 2023'!AU33</f>
        <v>0</v>
      </c>
      <c r="X39" s="154">
        <f>'NSW Oct 2023'!AV33</f>
        <v>0</v>
      </c>
      <c r="Y39" s="154">
        <f>'NSW Oct 2023'!AW33</f>
        <v>0</v>
      </c>
      <c r="Z39" s="268" t="str">
        <f t="shared" si="7"/>
        <v>No discount</v>
      </c>
      <c r="AA39" s="268" t="str">
        <f t="shared" si="8"/>
        <v>Inclusive</v>
      </c>
      <c r="AB39" s="268">
        <f t="shared" si="0"/>
        <v>3044.991363636364</v>
      </c>
      <c r="AC39" s="268">
        <f t="shared" si="1"/>
        <v>3044.991363636364</v>
      </c>
      <c r="AD39" s="151">
        <f t="shared" si="9"/>
        <v>3349.4905000000008</v>
      </c>
      <c r="AE39" s="407">
        <f t="shared" si="9"/>
        <v>3349.4905000000008</v>
      </c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/>
      <c r="AS39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</row>
    <row r="40" spans="1:146" s="261" customFormat="1" ht="23" customHeight="1" thickTop="1">
      <c r="A40" s="421" t="str">
        <f>'NSW Oct 2023'!D34</f>
        <v>AGN Wagga Wagga</v>
      </c>
      <c r="B40" s="130" t="str">
        <f>'NSW Oct 2023'!F34</f>
        <v>Origin Energy</v>
      </c>
      <c r="C40" s="83" t="str">
        <f>'NSW Oct 2023'!G34</f>
        <v>Business Go Variable</v>
      </c>
      <c r="D40" s="136">
        <f>365*'NSW Oct 2023'!H34/100</f>
        <v>399.64181818181817</v>
      </c>
      <c r="E40" s="264">
        <f>IF('NSW Oct 2023'!AQ34=3,0.5,IF('NSW Oct 2023'!AQ34=2,0.33,0))</f>
        <v>0.5</v>
      </c>
      <c r="F40" s="264">
        <f t="shared" si="3"/>
        <v>0.5</v>
      </c>
      <c r="G40" s="136">
        <f>IF('NSW Oct 2023'!K34="",($C$5*E40/'NSW Oct 2023'!AQ34*'NSW Oct 2023'!W34/100)*'NSW Oct 2023'!AQ34,IF($C$5*E40/'NSW Oct 2023'!AQ34&gt;='NSW Oct 2023'!L34,('NSW Oct 2023'!L34*'NSW Oct 2023'!W34/100)*'NSW Oct 2023'!AQ34,($C$5*E40/'NSW Oct 2023'!AQ34*'NSW Oct 2023'!W34/100)*'NSW Oct 2023'!AQ34))</f>
        <v>1145.4545454545453</v>
      </c>
      <c r="H40" s="136">
        <f>IF(AND('NSW Oct 2023'!L34&gt;0,'NSW Oct 2023'!M34&gt;0),IF($C$5*E40/'NSW Oct 2023'!AQ34&lt;'NSW Oct 2023'!L34,0,IF(($C$5*E40/'NSW Oct 2023'!AQ34-'NSW Oct 2023'!L34)&lt;=('NSW Oct 2023'!M34+'NSW Oct 2023'!L34),((($C$5*E40/'NSW Oct 2023'!AQ34-'NSW Oct 2023'!L34)*'NSW Oct 2023'!X34/100))*'NSW Oct 2023'!AQ34,((('NSW Oct 2023'!M34)*'NSW Oct 2023'!X34/100)*'NSW Oct 2023'!AQ34))),0)</f>
        <v>0</v>
      </c>
      <c r="I40" s="136">
        <f>IF(AND('NSW Oct 2023'!M34&gt;0,'NSW Oct 2023'!N34&gt;0),IF($C$5*E40/'NSW Oct 2023'!AQ34&lt;('NSW Oct 2023'!L34+'NSW Oct 2023'!M34),0,IF(($C$5*E40/'NSW Oct 2023'!AQ34-'NSW Oct 2023'!L34+'NSW Oct 2023'!M34)&lt;=('NSW Oct 2023'!L34+'NSW Oct 2023'!M34+'NSW Oct 2023'!N34),((($C$5*E40/'NSW Oct 2023'!AQ34-('NSW Oct 2023'!L34+'NSW Oct 2023'!M34))*'NSW Oct 2023'!Y34/100))*'NSW Oct 2023'!AQ34,('NSW Oct 2023'!N34*'NSW Oct 2023'!Y34/100)* 'NSW Oct 2023'!AQ34)),0)</f>
        <v>0</v>
      </c>
      <c r="J40" s="136">
        <f>IF(AND('NSW Oct 2023'!N34&gt;0,'NSW Oct 2023'!O34&gt;0),IF($C$5*E40/'NSW Oct 2023'!AQ34&lt;('NSW Oct 2023'!L34+'NSW Oct 2023'!M34+'NSW Oct 2023'!N34),0,IF(($C$5*E40/'NSW Oct 2023'!AQ34-'NSW Oct 2023'!L34+'NSW Oct 2023'!M34+'NSW Oct 2023'!N34)&lt;=('NSW Oct 2023'!L34+'NSW Oct 2023'!M34+'NSW Oct 2023'!N34+'NSW Oct 2023'!O34),(($C$5*E40/'NSW Oct 2023'!AQ34-('NSW Oct 2023'!L34+'NSW Oct 2023'!M34+'NSW Oct 2023'!N34))*'NSW Oct 2023'!Z34/100)*'NSW Oct 2023'!AQ34,('NSW Oct 2023'!O34*'NSW Oct 2023'!Z34/100)*'NSW Oct 2023'!AQ34)),0)</f>
        <v>0</v>
      </c>
      <c r="K40" s="136">
        <f>IF(AND('NSW Oct 2023'!O34&gt;0,'NSW Oct 2023'!P34&gt;0),IF($C$5*E40/'NSW Oct 2023'!AQ34&lt;('NSW Oct 2023'!L34+'NSW Oct 2023'!M34+'NSW Oct 2023'!N34+'NSW Oct 2023'!O34),0,IF(($C$5*E40/'NSW Oct 2023'!AQ34-'NSW Oct 2023'!L34+'NSW Oct 2023'!M34+'NSW Oct 2023'!N34+'NSW Oct 2023'!O34)&lt;=('NSW Oct 2023'!L34+'NSW Oct 2023'!M34+'NSW Oct 2023'!N34+'NSW Oct 2023'!O34+'NSW Oct 2023'!P34),(($C$5*E40/'NSW Oct 2023'!AQ34-('NSW Oct 2023'!L34+'NSW Oct 2023'!M34+'NSW Oct 2023'!N34+'NSW Oct 2023'!O34))*'NSW Oct 2023'!AA34/100)*'NSW Oct 2023'!AQ34,('NSW Oct 2023'!P34*'NSW Oct 2023'!AA34/100)*'NSW Oct 2023'!AQ34)),0)</f>
        <v>0</v>
      </c>
      <c r="L40" s="136">
        <f>IF(AND('NSW Oct 2023'!P34&gt;0,'NSW Oct 2023'!O34&gt;0),IF(($C$5*E40/'NSW Oct 2023'!AQ34&lt;SUM('NSW Oct 2023'!L34:P34)),(0),($C$5*E40/'NSW Oct 2023'!AQ34-SUM('NSW Oct 2023'!L34:P34))*'NSW Oct 2023'!AB34/100)* 'NSW Oct 2023'!AQ34,IF(AND('NSW Oct 2023'!O34&gt;0,'NSW Oct 2023'!P34=""),IF(($C$5*E40/'NSW Oct 2023'!AQ34&lt; SUM('NSW Oct 2023'!L34:O34)),(0),($C$5*E40/'NSW Oct 2023'!AQ34-SUM('NSW Oct 2023'!L34:O34))*'NSW Oct 2023'!AA34/100)* 'NSW Oct 2023'!AQ34,IF(AND('NSW Oct 2023'!N34&gt;0,'NSW Oct 2023'!O34=""),IF(($C$5*E40/'NSW Oct 2023'!AQ34&lt; SUM('NSW Oct 2023'!L34:N34)),(0),($C$5*E40/'NSW Oct 2023'!AQ34-SUM('NSW Oct 2023'!L34:N34))*'NSW Oct 2023'!Z34/100)* 'NSW Oct 2023'!AQ34,IF(AND('NSW Oct 2023'!M34&gt;0,'NSW Oct 2023'!N34=""),IF(($C$5*E40/'NSW Oct 2023'!AQ34&lt;'NSW Oct 2023'!M34+'NSW Oct 2023'!L34),(0),(($C$5*E40/'NSW Oct 2023'!AQ34-('NSW Oct 2023'!M34+'NSW Oct 2023'!L34))*'NSW Oct 2023'!Y34/100))*'NSW Oct 2023'!AQ34,IF(AND('NSW Oct 2023'!L34&gt;0,'NSW Oct 2023'!M34=""&gt;0),IF(($C$5*E40/'NSW Oct 2023'!AQ34&lt;'NSW Oct 2023'!L34),(0),($C$5*E40/'NSW Oct 2023'!AQ34-'NSW Oct 2023'!L34)*'NSW Oct 2023'!X34/100)*'NSW Oct 2023'!AQ34,0)))))</f>
        <v>0</v>
      </c>
      <c r="M40" s="136">
        <f>IF('NSW Oct 2023'!K34="",($C$5*F40/'NSW Oct 2023'!AR34*'NSW Oct 2023'!AC34/100)*'NSW Oct 2023'!AR34,IF($C$5*F40/'NSW Oct 2023'!AR34&gt;='NSW Oct 2023'!L34,('NSW Oct 2023'!L34*'NSW Oct 2023'!AC34/100)*'NSW Oct 2023'!AR34,($C$5*F40/'NSW Oct 2023'!AR34*'NSW Oct 2023'!AC34/100)*'NSW Oct 2023'!AR34))</f>
        <v>1145.4545454545453</v>
      </c>
      <c r="N40" s="136">
        <f>IF(AND('NSW Oct 2023'!L34&gt;0,'NSW Oct 2023'!M34&gt;0),IF($C$5*F40/'NSW Oct 2023'!AR34&lt;'NSW Oct 2023'!L34,0,IF(($C$5*F40/'NSW Oct 2023'!AR34-'NSW Oct 2023'!L34)&lt;=('NSW Oct 2023'!M34+'NSW Oct 2023'!L34),((($C$5*F40/'NSW Oct 2023'!AR34-'NSW Oct 2023'!L34)*'NSW Oct 2023'!AD34/100))*'NSW Oct 2023'!AR34,((('NSW Oct 2023'!M34)*'NSW Oct 2023'!AD34/100)*'NSW Oct 2023'!AR34))),0)</f>
        <v>0</v>
      </c>
      <c r="O40" s="136">
        <f>IF(AND('NSW Oct 2023'!M34&gt;0,'NSW Oct 2023'!N34&gt;0),IF($C$5*F40/'NSW Oct 2023'!AR34&lt;('NSW Oct 2023'!L34+'NSW Oct 2023'!M34),0,IF(($C$5*F40/'NSW Oct 2023'!AR34-'NSW Oct 2023'!L34+'NSW Oct 2023'!M34)&lt;=('NSW Oct 2023'!L34+'NSW Oct 2023'!M34+'NSW Oct 2023'!N34),((($C$5*F40/'NSW Oct 2023'!AR34-('NSW Oct 2023'!L34+'NSW Oct 2023'!M34))*'NSW Oct 2023'!AE34/100))*'NSW Oct 2023'!AR34,('NSW Oct 2023'!N34*'NSW Oct 2023'!AE34/100)*'NSW Oct 2023'!AR34)),0)</f>
        <v>0</v>
      </c>
      <c r="P40" s="136">
        <f>IF(AND('NSW Oct 2023'!N34&gt;0,'NSW Oct 2023'!O34&gt;0),IF($C$5*F40/'NSW Oct 2023'!AR34&lt;('NSW Oct 2023'!L34+'NSW Oct 2023'!M34+'NSW Oct 2023'!N34),0,IF(($C$5*F40/'NSW Oct 2023'!AR34-'NSW Oct 2023'!L34+'NSW Oct 2023'!M34+'NSW Oct 2023'!N34)&lt;=('NSW Oct 2023'!L34+'NSW Oct 2023'!M34+'NSW Oct 2023'!N34+'NSW Oct 2023'!O34),(($C$5*F40/'NSW Oct 2023'!AR34-('NSW Oct 2023'!L34+'NSW Oct 2023'!M34+'NSW Oct 2023'!N34))*'NSW Oct 2023'!AF34/100)*'NSW Oct 2023'!AR34,('NSW Oct 2023'!O34*'NSW Oct 2023'!AF34/100)*'NSW Oct 2023'!AR34)),0)</f>
        <v>0</v>
      </c>
      <c r="Q40" s="136">
        <f>IF(AND('NSW Oct 2023'!P34&gt;0,'NSW Oct 2023'!P34&gt;0),IF($C$5*F40/'NSW Oct 2023'!AR34&lt;('NSW Oct 2023'!L34+'NSW Oct 2023'!M34+'NSW Oct 2023'!N34+'NSW Oct 2023'!O34),0,IF(($C$5*F40/'NSW Oct 2023'!AR34-'NSW Oct 2023'!L34+'NSW Oct 2023'!M34+'NSW Oct 2023'!N34+'NSW Oct 2023'!O34)&lt;=('NSW Oct 2023'!L34+'NSW Oct 2023'!M34+'NSW Oct 2023'!N34+'NSW Oct 2023'!O34+'NSW Oct 2023'!P34),(($C$5*F40/'NSW Oct 2023'!AR34-('NSW Oct 2023'!L34+'NSW Oct 2023'!M34+'NSW Oct 2023'!N34+'NSW Oct 2023'!O34))*'NSW Oct 2023'!AG34/100)*'NSW Oct 2023'!AR34,('NSW Oct 2023'!P34*'NSW Oct 2023'!AG34/100)*'NSW Oct 2023'!AR34)),0)</f>
        <v>0</v>
      </c>
      <c r="R40" s="136">
        <f>IF(AND('NSW Oct 2023'!P34&gt;0,'NSW Oct 2023'!O34&gt;0),IF(($C$5*F40/'NSW Oct 2023'!AR34&lt;SUM('NSW Oct 2023'!L34:P34)),(0),($C$5*F40/'NSW Oct 2023'!AR34-SUM('NSW Oct 2023'!L34:P34))*'NSW Oct 2023'!AB34/100)* 'NSW Oct 2023'!AR34,IF(AND('NSW Oct 2023'!O34&gt;0,'NSW Oct 2023'!P34=""),IF(($C$5*F40/'NSW Oct 2023'!AR34&lt; SUM('NSW Oct 2023'!L34:O34)),(0),($C$5*F40/'NSW Oct 2023'!AR34-SUM('NSW Oct 2023'!L34:O34))*'NSW Oct 2023'!AG34/100)* 'NSW Oct 2023'!AR34,IF(AND('NSW Oct 2023'!N34&gt;0,'NSW Oct 2023'!O34=""),IF(($C$5*F40/'NSW Oct 2023'!AR34&lt; SUM('NSW Oct 2023'!L34:N34)),(0),($C$5*F40/'NSW Oct 2023'!AR34-SUM('NSW Oct 2023'!L34:N34))*'NSW Oct 2023'!AF34/100)* 'NSW Oct 2023'!AR34,IF(AND('NSW Oct 2023'!M34&gt;0,'NSW Oct 2023'!N34=""),IF(($C$5*F40/'NSW Oct 2023'!AR34&lt;'NSW Oct 2023'!M34+'NSW Oct 2023'!L34),(0),(($C$5*F40/'NSW Oct 2023'!AR34-('NSW Oct 2023'!M34+'NSW Oct 2023'!L34))*'NSW Oct 2023'!AE34/100))*'NSW Oct 2023'!AR34,IF(AND('NSW Oct 2023'!L34&gt;0,'NSW Oct 2023'!M34=""&gt;0),IF(($C$5*F40/'NSW Oct 2023'!AR34&lt;'NSW Oct 2023'!L34),(0),($C$5*F40/'NSW Oct 2023'!AR34-'NSW Oct 2023'!L34)*'NSW Oct 2023'!AD34/100)*'NSW Oct 2023'!AR34,0)))))</f>
        <v>0</v>
      </c>
      <c r="S40" s="234">
        <f t="shared" si="4"/>
        <v>2290.9090909090905</v>
      </c>
      <c r="T40" s="243">
        <f t="shared" si="5"/>
        <v>2690.5509090909086</v>
      </c>
      <c r="U40" s="132">
        <f t="shared" si="6"/>
        <v>2959.6059999999998</v>
      </c>
      <c r="V40" s="83">
        <f>'NSW Oct 2023'!AT34</f>
        <v>0</v>
      </c>
      <c r="W40" s="83">
        <f>'NSW Oct 2023'!AU34</f>
        <v>0</v>
      </c>
      <c r="X40" s="83">
        <f>'NSW Oct 2023'!AV34</f>
        <v>0</v>
      </c>
      <c r="Y40" s="83">
        <f>'NSW Oct 2023'!AW34</f>
        <v>0</v>
      </c>
      <c r="Z40" s="243" t="str">
        <f t="shared" si="7"/>
        <v>No discount</v>
      </c>
      <c r="AA40" s="243" t="str">
        <f t="shared" si="8"/>
        <v>Inclusive</v>
      </c>
      <c r="AB40" s="243">
        <f t="shared" si="0"/>
        <v>2690.5509090909086</v>
      </c>
      <c r="AC40" s="243">
        <f t="shared" si="1"/>
        <v>2690.5509090909086</v>
      </c>
      <c r="AD40" s="132">
        <f t="shared" si="9"/>
        <v>2959.6059999999998</v>
      </c>
      <c r="AE40" s="406">
        <f t="shared" si="9"/>
        <v>2959.6059999999998</v>
      </c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/>
      <c r="AS40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</row>
    <row r="41" spans="1:146" ht="23" customHeight="1">
      <c r="A41" s="422"/>
      <c r="B41" s="130" t="str">
        <f>'NSW Oct 2023'!F35</f>
        <v>Covau</v>
      </c>
      <c r="C41" s="83" t="str">
        <f>'NSW Oct 2023'!G35</f>
        <v>Freedom</v>
      </c>
      <c r="D41" s="136">
        <f>365*'NSW Oct 2023'!H35/100</f>
        <v>590.40409090909088</v>
      </c>
      <c r="E41" s="264">
        <f>IF('NSW Oct 2023'!AQ35=3,0.5,IF('NSW Oct 2023'!AQ35=2,0.33,0))</f>
        <v>0.5</v>
      </c>
      <c r="F41" s="264">
        <f t="shared" si="3"/>
        <v>0.5</v>
      </c>
      <c r="G41" s="136">
        <f>IF('NSW Oct 2023'!K35="",($C$5*E41/'NSW Oct 2023'!AQ35*'NSW Oct 2023'!W35/100)*'NSW Oct 2023'!AQ35,IF($C$5*E41/'NSW Oct 2023'!AQ35&gt;='NSW Oct 2023'!L35,('NSW Oct 2023'!L35*'NSW Oct 2023'!W35/100)*'NSW Oct 2023'!AQ35,($C$5*E41/'NSW Oct 2023'!AQ35*'NSW Oct 2023'!W35/100)*'NSW Oct 2023'!AQ35))</f>
        <v>1377.2727272727273</v>
      </c>
      <c r="H41" s="136">
        <f>IF(AND('NSW Oct 2023'!L35&gt;0,'NSW Oct 2023'!M35&gt;0),IF($C$5*E41/'NSW Oct 2023'!AQ35&lt;'NSW Oct 2023'!L35,0,IF(($C$5*E41/'NSW Oct 2023'!AQ35-'NSW Oct 2023'!L35)&lt;=('NSW Oct 2023'!M35+'NSW Oct 2023'!L35),((($C$5*E41/'NSW Oct 2023'!AQ35-'NSW Oct 2023'!L35)*'NSW Oct 2023'!X35/100))*'NSW Oct 2023'!AQ35,((('NSW Oct 2023'!M35)*'NSW Oct 2023'!X35/100)*'NSW Oct 2023'!AQ35))),0)</f>
        <v>0</v>
      </c>
      <c r="I41" s="136">
        <f>IF(AND('NSW Oct 2023'!M35&gt;0,'NSW Oct 2023'!N35&gt;0),IF($C$5*E41/'NSW Oct 2023'!AQ35&lt;('NSW Oct 2023'!L35+'NSW Oct 2023'!M35),0,IF(($C$5*E41/'NSW Oct 2023'!AQ35-'NSW Oct 2023'!L35+'NSW Oct 2023'!M35)&lt;=('NSW Oct 2023'!L35+'NSW Oct 2023'!M35+'NSW Oct 2023'!N35),((($C$5*E41/'NSW Oct 2023'!AQ35-('NSW Oct 2023'!L35+'NSW Oct 2023'!M35))*'NSW Oct 2023'!Y35/100))*'NSW Oct 2023'!AQ35,('NSW Oct 2023'!N35*'NSW Oct 2023'!Y35/100)* 'NSW Oct 2023'!AQ35)),0)</f>
        <v>0</v>
      </c>
      <c r="J41" s="136">
        <f>IF(AND('NSW Oct 2023'!N35&gt;0,'NSW Oct 2023'!O35&gt;0),IF($C$5*E41/'NSW Oct 2023'!AQ35&lt;('NSW Oct 2023'!L35+'NSW Oct 2023'!M35+'NSW Oct 2023'!N35),0,IF(($C$5*E41/'NSW Oct 2023'!AQ35-'NSW Oct 2023'!L35+'NSW Oct 2023'!M35+'NSW Oct 2023'!N35)&lt;=('NSW Oct 2023'!L35+'NSW Oct 2023'!M35+'NSW Oct 2023'!N35+'NSW Oct 2023'!O35),(($C$5*E41/'NSW Oct 2023'!AQ35-('NSW Oct 2023'!L35+'NSW Oct 2023'!M35+'NSW Oct 2023'!N35))*'NSW Oct 2023'!Z35/100)*'NSW Oct 2023'!AQ35,('NSW Oct 2023'!O35*'NSW Oct 2023'!Z35/100)*'NSW Oct 2023'!AQ35)),0)</f>
        <v>0</v>
      </c>
      <c r="K41" s="136">
        <f>IF(AND('NSW Oct 2023'!O35&gt;0,'NSW Oct 2023'!P35&gt;0),IF($C$5*E41/'NSW Oct 2023'!AQ35&lt;('NSW Oct 2023'!L35+'NSW Oct 2023'!M35+'NSW Oct 2023'!N35+'NSW Oct 2023'!O35),0,IF(($C$5*E41/'NSW Oct 2023'!AQ35-'NSW Oct 2023'!L35+'NSW Oct 2023'!M35+'NSW Oct 2023'!N35+'NSW Oct 2023'!O35)&lt;=('NSW Oct 2023'!L35+'NSW Oct 2023'!M35+'NSW Oct 2023'!N35+'NSW Oct 2023'!O35+'NSW Oct 2023'!P35),(($C$5*E41/'NSW Oct 2023'!AQ35-('NSW Oct 2023'!L35+'NSW Oct 2023'!M35+'NSW Oct 2023'!N35+'NSW Oct 2023'!O35))*'NSW Oct 2023'!AA35/100)*'NSW Oct 2023'!AQ35,('NSW Oct 2023'!P35*'NSW Oct 2023'!AA35/100)*'NSW Oct 2023'!AQ35)),0)</f>
        <v>0</v>
      </c>
      <c r="L41" s="136">
        <f>IF(AND('NSW Oct 2023'!P35&gt;0,'NSW Oct 2023'!O35&gt;0),IF(($C$5*E41/'NSW Oct 2023'!AQ35&lt;SUM('NSW Oct 2023'!L35:P35)),(0),($C$5*E41/'NSW Oct 2023'!AQ35-SUM('NSW Oct 2023'!L35:P35))*'NSW Oct 2023'!AB35/100)* 'NSW Oct 2023'!AQ35,IF(AND('NSW Oct 2023'!O35&gt;0,'NSW Oct 2023'!P35=""),IF(($C$5*E41/'NSW Oct 2023'!AQ35&lt; SUM('NSW Oct 2023'!L35:O35)),(0),($C$5*E41/'NSW Oct 2023'!AQ35-SUM('NSW Oct 2023'!L35:O35))*'NSW Oct 2023'!AA35/100)* 'NSW Oct 2023'!AQ35,IF(AND('NSW Oct 2023'!N35&gt;0,'NSW Oct 2023'!O35=""),IF(($C$5*E41/'NSW Oct 2023'!AQ35&lt; SUM('NSW Oct 2023'!L35:N35)),(0),($C$5*E41/'NSW Oct 2023'!AQ35-SUM('NSW Oct 2023'!L35:N35))*'NSW Oct 2023'!Z35/100)* 'NSW Oct 2023'!AQ35,IF(AND('NSW Oct 2023'!M35&gt;0,'NSW Oct 2023'!N35=""),IF(($C$5*E41/'NSW Oct 2023'!AQ35&lt;'NSW Oct 2023'!M35+'NSW Oct 2023'!L35),(0),(($C$5*E41/'NSW Oct 2023'!AQ35-('NSW Oct 2023'!M35+'NSW Oct 2023'!L35))*'NSW Oct 2023'!Y35/100))*'NSW Oct 2023'!AQ35,IF(AND('NSW Oct 2023'!L35&gt;0,'NSW Oct 2023'!M35=""&gt;0),IF(($C$5*E41/'NSW Oct 2023'!AQ35&lt;'NSW Oct 2023'!L35),(0),($C$5*E41/'NSW Oct 2023'!AQ35-'NSW Oct 2023'!L35)*'NSW Oct 2023'!X35/100)*'NSW Oct 2023'!AQ35,0)))))</f>
        <v>0</v>
      </c>
      <c r="M41" s="136">
        <f>IF('NSW Oct 2023'!K35="",($C$5*F41/'NSW Oct 2023'!AR35*'NSW Oct 2023'!AC35/100)*'NSW Oct 2023'!AR35,IF($C$5*F41/'NSW Oct 2023'!AR35&gt;='NSW Oct 2023'!L35,('NSW Oct 2023'!L35*'NSW Oct 2023'!AC35/100)*'NSW Oct 2023'!AR35,($C$5*F41/'NSW Oct 2023'!AR35*'NSW Oct 2023'!AC35/100)*'NSW Oct 2023'!AR35))</f>
        <v>1377.2727272727273</v>
      </c>
      <c r="N41" s="136">
        <f>IF(AND('NSW Oct 2023'!L35&gt;0,'NSW Oct 2023'!M35&gt;0),IF($C$5*F41/'NSW Oct 2023'!AR35&lt;'NSW Oct 2023'!L35,0,IF(($C$5*F41/'NSW Oct 2023'!AR35-'NSW Oct 2023'!L35)&lt;=('NSW Oct 2023'!M35+'NSW Oct 2023'!L35),((($C$5*F41/'NSW Oct 2023'!AR35-'NSW Oct 2023'!L35)*'NSW Oct 2023'!AD35/100))*'NSW Oct 2023'!AR35,((('NSW Oct 2023'!M35)*'NSW Oct 2023'!AD35/100)*'NSW Oct 2023'!AR35))),0)</f>
        <v>0</v>
      </c>
      <c r="O41" s="136">
        <f>IF(AND('NSW Oct 2023'!M35&gt;0,'NSW Oct 2023'!N35&gt;0),IF($C$5*F41/'NSW Oct 2023'!AR35&lt;('NSW Oct 2023'!L35+'NSW Oct 2023'!M35),0,IF(($C$5*F41/'NSW Oct 2023'!AR35-'NSW Oct 2023'!L35+'NSW Oct 2023'!M35)&lt;=('NSW Oct 2023'!L35+'NSW Oct 2023'!M35+'NSW Oct 2023'!N35),((($C$5*F41/'NSW Oct 2023'!AR35-('NSW Oct 2023'!L35+'NSW Oct 2023'!M35))*'NSW Oct 2023'!AE35/100))*'NSW Oct 2023'!AR35,('NSW Oct 2023'!N35*'NSW Oct 2023'!AE35/100)*'NSW Oct 2023'!AR35)),0)</f>
        <v>0</v>
      </c>
      <c r="P41" s="136">
        <f>IF(AND('NSW Oct 2023'!N35&gt;0,'NSW Oct 2023'!O35&gt;0),IF($C$5*F41/'NSW Oct 2023'!AR35&lt;('NSW Oct 2023'!L35+'NSW Oct 2023'!M35+'NSW Oct 2023'!N35),0,IF(($C$5*F41/'NSW Oct 2023'!AR35-'NSW Oct 2023'!L35+'NSW Oct 2023'!M35+'NSW Oct 2023'!N35)&lt;=('NSW Oct 2023'!L35+'NSW Oct 2023'!M35+'NSW Oct 2023'!N35+'NSW Oct 2023'!O35),(($C$5*F41/'NSW Oct 2023'!AR35-('NSW Oct 2023'!L35+'NSW Oct 2023'!M35+'NSW Oct 2023'!N35))*'NSW Oct 2023'!AF35/100)*'NSW Oct 2023'!AR35,('NSW Oct 2023'!O35*'NSW Oct 2023'!AF35/100)*'NSW Oct 2023'!AR35)),0)</f>
        <v>0</v>
      </c>
      <c r="Q41" s="136">
        <f>IF(AND('NSW Oct 2023'!P35&gt;0,'NSW Oct 2023'!P35&gt;0),IF($C$5*F41/'NSW Oct 2023'!AR35&lt;('NSW Oct 2023'!L35+'NSW Oct 2023'!M35+'NSW Oct 2023'!N35+'NSW Oct 2023'!O35),0,IF(($C$5*F41/'NSW Oct 2023'!AR35-'NSW Oct 2023'!L35+'NSW Oct 2023'!M35+'NSW Oct 2023'!N35+'NSW Oct 2023'!O35)&lt;=('NSW Oct 2023'!L35+'NSW Oct 2023'!M35+'NSW Oct 2023'!N35+'NSW Oct 2023'!O35+'NSW Oct 2023'!P35),(($C$5*F41/'NSW Oct 2023'!AR35-('NSW Oct 2023'!L35+'NSW Oct 2023'!M35+'NSW Oct 2023'!N35+'NSW Oct 2023'!O35))*'NSW Oct 2023'!AG35/100)*'NSW Oct 2023'!AR35,('NSW Oct 2023'!P35*'NSW Oct 2023'!AG35/100)*'NSW Oct 2023'!AR35)),0)</f>
        <v>0</v>
      </c>
      <c r="R41" s="136">
        <f>IF(AND('NSW Oct 2023'!P35&gt;0,'NSW Oct 2023'!O35&gt;0),IF(($C$5*F41/'NSW Oct 2023'!AR35&lt;SUM('NSW Oct 2023'!L35:P35)),(0),($C$5*F41/'NSW Oct 2023'!AR35-SUM('NSW Oct 2023'!L35:P35))*'NSW Oct 2023'!AB35/100)* 'NSW Oct 2023'!AR35,IF(AND('NSW Oct 2023'!O35&gt;0,'NSW Oct 2023'!P35=""),IF(($C$5*F41/'NSW Oct 2023'!AR35&lt; SUM('NSW Oct 2023'!L35:O35)),(0),($C$5*F41/'NSW Oct 2023'!AR35-SUM('NSW Oct 2023'!L35:O35))*'NSW Oct 2023'!AG35/100)* 'NSW Oct 2023'!AR35,IF(AND('NSW Oct 2023'!N35&gt;0,'NSW Oct 2023'!O35=""),IF(($C$5*F41/'NSW Oct 2023'!AR35&lt; SUM('NSW Oct 2023'!L35:N35)),(0),($C$5*F41/'NSW Oct 2023'!AR35-SUM('NSW Oct 2023'!L35:N35))*'NSW Oct 2023'!AF35/100)* 'NSW Oct 2023'!AR35,IF(AND('NSW Oct 2023'!M35&gt;0,'NSW Oct 2023'!N35=""),IF(($C$5*F41/'NSW Oct 2023'!AR35&lt;'NSW Oct 2023'!M35+'NSW Oct 2023'!L35),(0),(($C$5*F41/'NSW Oct 2023'!AR35-('NSW Oct 2023'!M35+'NSW Oct 2023'!L35))*'NSW Oct 2023'!AE35/100))*'NSW Oct 2023'!AR35,IF(AND('NSW Oct 2023'!L35&gt;0,'NSW Oct 2023'!M35=""&gt;0),IF(($C$5*F41/'NSW Oct 2023'!AR35&lt;'NSW Oct 2023'!L35),(0),($C$5*F41/'NSW Oct 2023'!AR35-'NSW Oct 2023'!L35)*'NSW Oct 2023'!AD35/100)*'NSW Oct 2023'!AR35,0)))))</f>
        <v>0</v>
      </c>
      <c r="S41" s="234">
        <f>SUM(G41:R41)</f>
        <v>2754.5454545454545</v>
      </c>
      <c r="T41" s="243">
        <f t="shared" si="5"/>
        <v>3344.9495454545454</v>
      </c>
      <c r="U41" s="132">
        <f t="shared" si="6"/>
        <v>3679.4445000000001</v>
      </c>
      <c r="V41" s="83">
        <f>'NSW Oct 2023'!AT35</f>
        <v>0</v>
      </c>
      <c r="W41" s="83">
        <f>'NSW Oct 2023'!AU35</f>
        <v>0</v>
      </c>
      <c r="X41" s="83">
        <f>'NSW Oct 2023'!AV35</f>
        <v>0</v>
      </c>
      <c r="Y41" s="83">
        <f>'NSW Oct 2023'!AW35</f>
        <v>0</v>
      </c>
      <c r="Z41" s="243" t="str">
        <f t="shared" si="7"/>
        <v>No discount</v>
      </c>
      <c r="AA41" s="243" t="str">
        <f t="shared" si="8"/>
        <v>Exclusive</v>
      </c>
      <c r="AB41" s="243">
        <f t="shared" si="0"/>
        <v>3344.9495454545454</v>
      </c>
      <c r="AC41" s="243">
        <f t="shared" si="1"/>
        <v>3344.9495454545454</v>
      </c>
      <c r="AD41" s="132">
        <f t="shared" si="9"/>
        <v>3679.4445000000001</v>
      </c>
      <c r="AE41" s="406">
        <f t="shared" si="9"/>
        <v>3679.4445000000001</v>
      </c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</row>
    <row r="42" spans="1:146" ht="23" customHeight="1">
      <c r="A42" s="422"/>
      <c r="B42" s="130" t="str">
        <f>'NSW Oct 2023'!F36</f>
        <v>Red Energy</v>
      </c>
      <c r="C42" s="83" t="str">
        <f>'NSW Oct 2023'!G36</f>
        <v xml:space="preserve">Business Saver </v>
      </c>
      <c r="D42" s="136">
        <f>365*'NSW Oct 2023'!H36/100</f>
        <v>525.53363636363633</v>
      </c>
      <c r="E42" s="264">
        <f>IF('NSW Oct 2023'!AQ36=3,0.5,IF('NSW Oct 2023'!AQ36=2,0.33,0))</f>
        <v>0.5</v>
      </c>
      <c r="F42" s="264">
        <f t="shared" si="3"/>
        <v>0.5</v>
      </c>
      <c r="G42" s="136">
        <f>IF('NSW Oct 2023'!K36="",($C$5*E42/'NSW Oct 2023'!AQ36*'NSW Oct 2023'!W36/100)*'NSW Oct 2023'!AQ36,IF($C$5*E42/'NSW Oct 2023'!AQ36&gt;='NSW Oct 2023'!L36,('NSW Oct 2023'!L36*'NSW Oct 2023'!W36/100)*'NSW Oct 2023'!AQ36,($C$5*E42/'NSW Oct 2023'!AQ36*'NSW Oct 2023'!W36/100)*'NSW Oct 2023'!AQ36))</f>
        <v>1063.6363636363637</v>
      </c>
      <c r="H42" s="136">
        <f>IF(AND('NSW Oct 2023'!L36&gt;0,'NSW Oct 2023'!M36&gt;0),IF($C$5*E42/'NSW Oct 2023'!AQ36&lt;'NSW Oct 2023'!L36,0,IF(($C$5*E42/'NSW Oct 2023'!AQ36-'NSW Oct 2023'!L36)&lt;=('NSW Oct 2023'!M36+'NSW Oct 2023'!L36),((($C$5*E42/'NSW Oct 2023'!AQ36-'NSW Oct 2023'!L36)*'NSW Oct 2023'!X36/100))*'NSW Oct 2023'!AQ36,((('NSW Oct 2023'!M36)*'NSW Oct 2023'!X36/100)*'NSW Oct 2023'!AQ36))),0)</f>
        <v>0</v>
      </c>
      <c r="I42" s="136">
        <f>IF(AND('NSW Oct 2023'!M36&gt;0,'NSW Oct 2023'!N36&gt;0),IF($C$5*E42/'NSW Oct 2023'!AQ36&lt;('NSW Oct 2023'!L36+'NSW Oct 2023'!M36),0,IF(($C$5*E42/'NSW Oct 2023'!AQ36-'NSW Oct 2023'!L36+'NSW Oct 2023'!M36)&lt;=('NSW Oct 2023'!L36+'NSW Oct 2023'!M36+'NSW Oct 2023'!N36),((($C$5*E42/'NSW Oct 2023'!AQ36-('NSW Oct 2023'!L36+'NSW Oct 2023'!M36))*'NSW Oct 2023'!Y36/100))*'NSW Oct 2023'!AQ36,('NSW Oct 2023'!N36*'NSW Oct 2023'!Y36/100)* 'NSW Oct 2023'!AQ36)),0)</f>
        <v>0</v>
      </c>
      <c r="J42" s="136">
        <f>IF(AND('NSW Oct 2023'!N36&gt;0,'NSW Oct 2023'!O36&gt;0),IF($C$5*E42/'NSW Oct 2023'!AQ36&lt;('NSW Oct 2023'!L36+'NSW Oct 2023'!M36+'NSW Oct 2023'!N36),0,IF(($C$5*E42/'NSW Oct 2023'!AQ36-'NSW Oct 2023'!L36+'NSW Oct 2023'!M36+'NSW Oct 2023'!N36)&lt;=('NSW Oct 2023'!L36+'NSW Oct 2023'!M36+'NSW Oct 2023'!N36+'NSW Oct 2023'!O36),(($C$5*E42/'NSW Oct 2023'!AQ36-('NSW Oct 2023'!L36+'NSW Oct 2023'!M36+'NSW Oct 2023'!N36))*'NSW Oct 2023'!Z36/100)*'NSW Oct 2023'!AQ36,('NSW Oct 2023'!O36*'NSW Oct 2023'!Z36/100)*'NSW Oct 2023'!AQ36)),0)</f>
        <v>0</v>
      </c>
      <c r="K42" s="136">
        <f>IF(AND('NSW Oct 2023'!O36&gt;0,'NSW Oct 2023'!P36&gt;0),IF($C$5*E42/'NSW Oct 2023'!AQ36&lt;('NSW Oct 2023'!L36+'NSW Oct 2023'!M36+'NSW Oct 2023'!N36+'NSW Oct 2023'!O36),0,IF(($C$5*E42/'NSW Oct 2023'!AQ36-'NSW Oct 2023'!L36+'NSW Oct 2023'!M36+'NSW Oct 2023'!N36+'NSW Oct 2023'!O36)&lt;=('NSW Oct 2023'!L36+'NSW Oct 2023'!M36+'NSW Oct 2023'!N36+'NSW Oct 2023'!O36+'NSW Oct 2023'!P36),(($C$5*E42/'NSW Oct 2023'!AQ36-('NSW Oct 2023'!L36+'NSW Oct 2023'!M36+'NSW Oct 2023'!N36+'NSW Oct 2023'!O36))*'NSW Oct 2023'!AA36/100)*'NSW Oct 2023'!AQ36,('NSW Oct 2023'!P36*'NSW Oct 2023'!AA36/100)*'NSW Oct 2023'!AQ36)),0)</f>
        <v>0</v>
      </c>
      <c r="L42" s="136">
        <f>IF(AND('NSW Oct 2023'!P36&gt;0,'NSW Oct 2023'!O36&gt;0),IF(($C$5*E42/'NSW Oct 2023'!AQ36&lt;SUM('NSW Oct 2023'!L36:P36)),(0),($C$5*E42/'NSW Oct 2023'!AQ36-SUM('NSW Oct 2023'!L36:P36))*'NSW Oct 2023'!AB36/100)* 'NSW Oct 2023'!AQ36,IF(AND('NSW Oct 2023'!O36&gt;0,'NSW Oct 2023'!P36=""),IF(($C$5*E42/'NSW Oct 2023'!AQ36&lt; SUM('NSW Oct 2023'!L36:O36)),(0),($C$5*E42/'NSW Oct 2023'!AQ36-SUM('NSW Oct 2023'!L36:O36))*'NSW Oct 2023'!AA36/100)* 'NSW Oct 2023'!AQ36,IF(AND('NSW Oct 2023'!N36&gt;0,'NSW Oct 2023'!O36=""),IF(($C$5*E42/'NSW Oct 2023'!AQ36&lt; SUM('NSW Oct 2023'!L36:N36)),(0),($C$5*E42/'NSW Oct 2023'!AQ36-SUM('NSW Oct 2023'!L36:N36))*'NSW Oct 2023'!Z36/100)* 'NSW Oct 2023'!AQ36,IF(AND('NSW Oct 2023'!M36&gt;0,'NSW Oct 2023'!N36=""),IF(($C$5*E42/'NSW Oct 2023'!AQ36&lt;'NSW Oct 2023'!M36+'NSW Oct 2023'!L36),(0),(($C$5*E42/'NSW Oct 2023'!AQ36-('NSW Oct 2023'!M36+'NSW Oct 2023'!L36))*'NSW Oct 2023'!Y36/100))*'NSW Oct 2023'!AQ36,IF(AND('NSW Oct 2023'!L36&gt;0,'NSW Oct 2023'!M36=""&gt;0),IF(($C$5*E42/'NSW Oct 2023'!AQ36&lt;'NSW Oct 2023'!L36),(0),($C$5*E42/'NSW Oct 2023'!AQ36-'NSW Oct 2023'!L36)*'NSW Oct 2023'!X36/100)*'NSW Oct 2023'!AQ36,0)))))</f>
        <v>0</v>
      </c>
      <c r="M42" s="136">
        <f>IF('NSW Oct 2023'!K36="",($C$5*F42/'NSW Oct 2023'!AR36*'NSW Oct 2023'!AC36/100)*'NSW Oct 2023'!AR36,IF($C$5*F42/'NSW Oct 2023'!AR36&gt;='NSW Oct 2023'!L36,('NSW Oct 2023'!L36*'NSW Oct 2023'!AC36/100)*'NSW Oct 2023'!AR36,($C$5*F42/'NSW Oct 2023'!AR36*'NSW Oct 2023'!AC36/100)*'NSW Oct 2023'!AR36))</f>
        <v>1063.6363636363637</v>
      </c>
      <c r="N42" s="136">
        <f>IF(AND('NSW Oct 2023'!L36&gt;0,'NSW Oct 2023'!M36&gt;0),IF($C$5*F42/'NSW Oct 2023'!AR36&lt;'NSW Oct 2023'!L36,0,IF(($C$5*F42/'NSW Oct 2023'!AR36-'NSW Oct 2023'!L36)&lt;=('NSW Oct 2023'!M36+'NSW Oct 2023'!L36),((($C$5*F42/'NSW Oct 2023'!AR36-'NSW Oct 2023'!L36)*'NSW Oct 2023'!AD36/100))*'NSW Oct 2023'!AR36,((('NSW Oct 2023'!M36)*'NSW Oct 2023'!AD36/100)*'NSW Oct 2023'!AR36))),0)</f>
        <v>0</v>
      </c>
      <c r="O42" s="136">
        <f>IF(AND('NSW Oct 2023'!M36&gt;0,'NSW Oct 2023'!N36&gt;0),IF($C$5*F42/'NSW Oct 2023'!AR36&lt;('NSW Oct 2023'!L36+'NSW Oct 2023'!M36),0,IF(($C$5*F42/'NSW Oct 2023'!AR36-'NSW Oct 2023'!L36+'NSW Oct 2023'!M36)&lt;=('NSW Oct 2023'!L36+'NSW Oct 2023'!M36+'NSW Oct 2023'!N36),((($C$5*F42/'NSW Oct 2023'!AR36-('NSW Oct 2023'!L36+'NSW Oct 2023'!M36))*'NSW Oct 2023'!AE36/100))*'NSW Oct 2023'!AR36,('NSW Oct 2023'!N36*'NSW Oct 2023'!AE36/100)*'NSW Oct 2023'!AR36)),0)</f>
        <v>0</v>
      </c>
      <c r="P42" s="136">
        <f>IF(AND('NSW Oct 2023'!N36&gt;0,'NSW Oct 2023'!O36&gt;0),IF($C$5*F42/'NSW Oct 2023'!AR36&lt;('NSW Oct 2023'!L36+'NSW Oct 2023'!M36+'NSW Oct 2023'!N36),0,IF(($C$5*F42/'NSW Oct 2023'!AR36-'NSW Oct 2023'!L36+'NSW Oct 2023'!M36+'NSW Oct 2023'!N36)&lt;=('NSW Oct 2023'!L36+'NSW Oct 2023'!M36+'NSW Oct 2023'!N36+'NSW Oct 2023'!O36),(($C$5*F42/'NSW Oct 2023'!AR36-('NSW Oct 2023'!L36+'NSW Oct 2023'!M36+'NSW Oct 2023'!N36))*'NSW Oct 2023'!AF36/100)*'NSW Oct 2023'!AR36,('NSW Oct 2023'!O36*'NSW Oct 2023'!AF36/100)*'NSW Oct 2023'!AR36)),0)</f>
        <v>0</v>
      </c>
      <c r="Q42" s="136">
        <f>IF(AND('NSW Oct 2023'!P36&gt;0,'NSW Oct 2023'!P36&gt;0),IF($C$5*F42/'NSW Oct 2023'!AR36&lt;('NSW Oct 2023'!L36+'NSW Oct 2023'!M36+'NSW Oct 2023'!N36+'NSW Oct 2023'!O36),0,IF(($C$5*F42/'NSW Oct 2023'!AR36-'NSW Oct 2023'!L36+'NSW Oct 2023'!M36+'NSW Oct 2023'!N36+'NSW Oct 2023'!O36)&lt;=('NSW Oct 2023'!L36+'NSW Oct 2023'!M36+'NSW Oct 2023'!N36+'NSW Oct 2023'!O36+'NSW Oct 2023'!P36),(($C$5*F42/'NSW Oct 2023'!AR36-('NSW Oct 2023'!L36+'NSW Oct 2023'!M36+'NSW Oct 2023'!N36+'NSW Oct 2023'!O36))*'NSW Oct 2023'!AG36/100)*'NSW Oct 2023'!AR36,('NSW Oct 2023'!P36*'NSW Oct 2023'!AG36/100)*'NSW Oct 2023'!AR36)),0)</f>
        <v>0</v>
      </c>
      <c r="R42" s="136">
        <f>IF(AND('NSW Oct 2023'!P36&gt;0,'NSW Oct 2023'!O36&gt;0),IF(($C$5*F42/'NSW Oct 2023'!AR36&lt;SUM('NSW Oct 2023'!L36:P36)),(0),($C$5*F42/'NSW Oct 2023'!AR36-SUM('NSW Oct 2023'!L36:P36))*'NSW Oct 2023'!AB36/100)* 'NSW Oct 2023'!AR36,IF(AND('NSW Oct 2023'!O36&gt;0,'NSW Oct 2023'!P36=""),IF(($C$5*F42/'NSW Oct 2023'!AR36&lt; SUM('NSW Oct 2023'!L36:O36)),(0),($C$5*F42/'NSW Oct 2023'!AR36-SUM('NSW Oct 2023'!L36:O36))*'NSW Oct 2023'!AG36/100)* 'NSW Oct 2023'!AR36,IF(AND('NSW Oct 2023'!N36&gt;0,'NSW Oct 2023'!O36=""),IF(($C$5*F42/'NSW Oct 2023'!AR36&lt; SUM('NSW Oct 2023'!L36:N36)),(0),($C$5*F42/'NSW Oct 2023'!AR36-SUM('NSW Oct 2023'!L36:N36))*'NSW Oct 2023'!AF36/100)* 'NSW Oct 2023'!AR36,IF(AND('NSW Oct 2023'!M36&gt;0,'NSW Oct 2023'!N36=""),IF(($C$5*F42/'NSW Oct 2023'!AR36&lt;'NSW Oct 2023'!M36+'NSW Oct 2023'!L36),(0),(($C$5*F42/'NSW Oct 2023'!AR36-('NSW Oct 2023'!M36+'NSW Oct 2023'!L36))*'NSW Oct 2023'!AE36/100))*'NSW Oct 2023'!AR36,IF(AND('NSW Oct 2023'!L36&gt;0,'NSW Oct 2023'!M36=""&gt;0),IF(($C$5*F42/'NSW Oct 2023'!AR36&lt;'NSW Oct 2023'!L36),(0),($C$5*F42/'NSW Oct 2023'!AR36-'NSW Oct 2023'!L36)*'NSW Oct 2023'!AD36/100)*'NSW Oct 2023'!AR36,0)))))</f>
        <v>0</v>
      </c>
      <c r="S42" s="234">
        <f>SUM(G42:R42)</f>
        <v>2127.2727272727275</v>
      </c>
      <c r="T42" s="243">
        <f t="shared" si="5"/>
        <v>2652.806363636364</v>
      </c>
      <c r="U42" s="132">
        <f t="shared" si="6"/>
        <v>2918.0870000000009</v>
      </c>
      <c r="V42" s="83">
        <f>'NSW Oct 2023'!AT36</f>
        <v>0</v>
      </c>
      <c r="W42" s="83">
        <f>'NSW Oct 2023'!AU36</f>
        <v>0</v>
      </c>
      <c r="X42" s="83">
        <f>'NSW Oct 2023'!AV36</f>
        <v>0</v>
      </c>
      <c r="Y42" s="83">
        <f>'NSW Oct 2023'!AW36</f>
        <v>0</v>
      </c>
      <c r="Z42" s="243" t="str">
        <f t="shared" si="7"/>
        <v>No discount</v>
      </c>
      <c r="AA42" s="243" t="str">
        <f t="shared" si="8"/>
        <v>Inclusive</v>
      </c>
      <c r="AB42" s="243">
        <f t="shared" si="0"/>
        <v>2652.806363636364</v>
      </c>
      <c r="AC42" s="243">
        <f t="shared" si="1"/>
        <v>2652.806363636364</v>
      </c>
      <c r="AD42" s="132">
        <f t="shared" si="9"/>
        <v>2918.0870000000009</v>
      </c>
      <c r="AE42" s="406">
        <f t="shared" si="9"/>
        <v>2918.0870000000009</v>
      </c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</row>
    <row r="43" spans="1:146" ht="23" customHeight="1" thickBot="1">
      <c r="A43" s="429"/>
      <c r="B43" s="408" t="str">
        <f>'NSW Oct 2023'!F37</f>
        <v>AGL</v>
      </c>
      <c r="C43" s="169" t="str">
        <f>'NSW Oct 2023'!G37</f>
        <v>Business Value Saver</v>
      </c>
      <c r="D43" s="166">
        <f>365*'NSW Oct 2023'!H37/100</f>
        <v>439.7586363636363</v>
      </c>
      <c r="E43" s="409">
        <f>IF('NSW Oct 2023'!AQ37=3,0.5,IF('NSW Oct 2023'!AQ37=2,0.33,0))</f>
        <v>0.5</v>
      </c>
      <c r="F43" s="409">
        <f t="shared" si="3"/>
        <v>0.5</v>
      </c>
      <c r="G43" s="166">
        <f>IF('NSW Oct 2023'!K37="",($C$5*E43/'NSW Oct 2023'!AQ37*'NSW Oct 2023'!W37/100)*'NSW Oct 2023'!AQ37,IF($C$5*E43/'NSW Oct 2023'!AQ37&gt;='NSW Oct 2023'!L37,('NSW Oct 2023'!L37*'NSW Oct 2023'!W37/100)*'NSW Oct 2023'!AQ37,($C$5*E43/'NSW Oct 2023'!AQ37*'NSW Oct 2023'!W37/100)*'NSW Oct 2023'!AQ37))</f>
        <v>868.18181818181813</v>
      </c>
      <c r="H43" s="166">
        <f>IF(AND('NSW Oct 2023'!L37&gt;0,'NSW Oct 2023'!M37&gt;0),IF($C$5*E43/'NSW Oct 2023'!AQ37&lt;'NSW Oct 2023'!L37,0,IF(($C$5*E43/'NSW Oct 2023'!AQ37-'NSW Oct 2023'!L37)&lt;=('NSW Oct 2023'!M37+'NSW Oct 2023'!L37),((($C$5*E43/'NSW Oct 2023'!AQ37-'NSW Oct 2023'!L37)*'NSW Oct 2023'!X37/100))*'NSW Oct 2023'!AQ37,((('NSW Oct 2023'!M37)*'NSW Oct 2023'!X37/100)*'NSW Oct 2023'!AQ37))),0)</f>
        <v>0</v>
      </c>
      <c r="I43" s="166">
        <f>IF(AND('NSW Oct 2023'!M37&gt;0,'NSW Oct 2023'!N37&gt;0),IF($C$5*E43/'NSW Oct 2023'!AQ37&lt;('NSW Oct 2023'!L37+'NSW Oct 2023'!M37),0,IF(($C$5*E43/'NSW Oct 2023'!AQ37-'NSW Oct 2023'!L37+'NSW Oct 2023'!M37)&lt;=('NSW Oct 2023'!L37+'NSW Oct 2023'!M37+'NSW Oct 2023'!N37),((($C$5*E43/'NSW Oct 2023'!AQ37-('NSW Oct 2023'!L37+'NSW Oct 2023'!M37))*'NSW Oct 2023'!Y37/100))*'NSW Oct 2023'!AQ37,('NSW Oct 2023'!N37*'NSW Oct 2023'!Y37/100)* 'NSW Oct 2023'!AQ37)),0)</f>
        <v>0</v>
      </c>
      <c r="J43" s="166">
        <f>IF(AND('NSW Oct 2023'!N37&gt;0,'NSW Oct 2023'!O37&gt;0),IF($C$5*E43/'NSW Oct 2023'!AQ37&lt;('NSW Oct 2023'!L37+'NSW Oct 2023'!M37+'NSW Oct 2023'!N37),0,IF(($C$5*E43/'NSW Oct 2023'!AQ37-'NSW Oct 2023'!L37+'NSW Oct 2023'!M37+'NSW Oct 2023'!N37)&lt;=('NSW Oct 2023'!L37+'NSW Oct 2023'!M37+'NSW Oct 2023'!N37+'NSW Oct 2023'!O37),(($C$5*E43/'NSW Oct 2023'!AQ37-('NSW Oct 2023'!L37+'NSW Oct 2023'!M37+'NSW Oct 2023'!N37))*'NSW Oct 2023'!Z37/100)*'NSW Oct 2023'!AQ37,('NSW Oct 2023'!O37*'NSW Oct 2023'!Z37/100)*'NSW Oct 2023'!AQ37)),0)</f>
        <v>0</v>
      </c>
      <c r="K43" s="166">
        <f>IF(AND('NSW Oct 2023'!O37&gt;0,'NSW Oct 2023'!P37&gt;0),IF($C$5*E43/'NSW Oct 2023'!AQ37&lt;('NSW Oct 2023'!L37+'NSW Oct 2023'!M37+'NSW Oct 2023'!N37+'NSW Oct 2023'!O37),0,IF(($C$5*E43/'NSW Oct 2023'!AQ37-'NSW Oct 2023'!L37+'NSW Oct 2023'!M37+'NSW Oct 2023'!N37+'NSW Oct 2023'!O37)&lt;=('NSW Oct 2023'!L37+'NSW Oct 2023'!M37+'NSW Oct 2023'!N37+'NSW Oct 2023'!O37+'NSW Oct 2023'!P37),(($C$5*E43/'NSW Oct 2023'!AQ37-('NSW Oct 2023'!L37+'NSW Oct 2023'!M37+'NSW Oct 2023'!N37+'NSW Oct 2023'!O37))*'NSW Oct 2023'!AA37/100)*'NSW Oct 2023'!AQ37,('NSW Oct 2023'!P37*'NSW Oct 2023'!AA37/100)*'NSW Oct 2023'!AQ37)),0)</f>
        <v>0</v>
      </c>
      <c r="L43" s="166">
        <f>IF(AND('NSW Oct 2023'!P37&gt;0,'NSW Oct 2023'!O37&gt;0),IF(($C$5*E43/'NSW Oct 2023'!AQ37&lt;SUM('NSW Oct 2023'!L37:P37)),(0),($C$5*E43/'NSW Oct 2023'!AQ37-SUM('NSW Oct 2023'!L37:P37))*'NSW Oct 2023'!AB37/100)* 'NSW Oct 2023'!AQ37,IF(AND('NSW Oct 2023'!O37&gt;0,'NSW Oct 2023'!P37=""),IF(($C$5*E43/'NSW Oct 2023'!AQ37&lt; SUM('NSW Oct 2023'!L37:O37)),(0),($C$5*E43/'NSW Oct 2023'!AQ37-SUM('NSW Oct 2023'!L37:O37))*'NSW Oct 2023'!AA37/100)* 'NSW Oct 2023'!AQ37,IF(AND('NSW Oct 2023'!N37&gt;0,'NSW Oct 2023'!O37=""),IF(($C$5*E43/'NSW Oct 2023'!AQ37&lt; SUM('NSW Oct 2023'!L37:N37)),(0),($C$5*E43/'NSW Oct 2023'!AQ37-SUM('NSW Oct 2023'!L37:N37))*'NSW Oct 2023'!Z37/100)* 'NSW Oct 2023'!AQ37,IF(AND('NSW Oct 2023'!M37&gt;0,'NSW Oct 2023'!N37=""),IF(($C$5*E43/'NSW Oct 2023'!AQ37&lt;'NSW Oct 2023'!M37+'NSW Oct 2023'!L37),(0),(($C$5*E43/'NSW Oct 2023'!AQ37-('NSW Oct 2023'!M37+'NSW Oct 2023'!L37))*'NSW Oct 2023'!Y37/100))*'NSW Oct 2023'!AQ37,IF(AND('NSW Oct 2023'!L37&gt;0,'NSW Oct 2023'!M37=""&gt;0),IF(($C$5*E43/'NSW Oct 2023'!AQ37&lt;'NSW Oct 2023'!L37),(0),($C$5*E43/'NSW Oct 2023'!AQ37-'NSW Oct 2023'!L37)*'NSW Oct 2023'!X37/100)*'NSW Oct 2023'!AQ37,0)))))</f>
        <v>0</v>
      </c>
      <c r="M43" s="166">
        <f>IF('NSW Oct 2023'!K37="",($C$5*F43/'NSW Oct 2023'!AR37*'NSW Oct 2023'!AC37/100)*'NSW Oct 2023'!AR37,IF($C$5*F43/'NSW Oct 2023'!AR37&gt;='NSW Oct 2023'!L37,('NSW Oct 2023'!L37*'NSW Oct 2023'!AC37/100)*'NSW Oct 2023'!AR37,($C$5*F43/'NSW Oct 2023'!AR37*'NSW Oct 2023'!AC37/100)*'NSW Oct 2023'!AR37))</f>
        <v>868.18181818181813</v>
      </c>
      <c r="N43" s="166">
        <f>IF(AND('NSW Oct 2023'!L37&gt;0,'NSW Oct 2023'!M37&gt;0),IF($C$5*F43/'NSW Oct 2023'!AR37&lt;'NSW Oct 2023'!L37,0,IF(($C$5*F43/'NSW Oct 2023'!AR37-'NSW Oct 2023'!L37)&lt;=('NSW Oct 2023'!M37+'NSW Oct 2023'!L37),((($C$5*F43/'NSW Oct 2023'!AR37-'NSW Oct 2023'!L37)*'NSW Oct 2023'!AD37/100))*'NSW Oct 2023'!AR37,((('NSW Oct 2023'!M37)*'NSW Oct 2023'!AD37/100)*'NSW Oct 2023'!AR37))),0)</f>
        <v>0</v>
      </c>
      <c r="O43" s="166">
        <f>IF(AND('NSW Oct 2023'!M37&gt;0,'NSW Oct 2023'!N37&gt;0),IF($C$5*F43/'NSW Oct 2023'!AR37&lt;('NSW Oct 2023'!L37+'NSW Oct 2023'!M37),0,IF(($C$5*F43/'NSW Oct 2023'!AR37-'NSW Oct 2023'!L37+'NSW Oct 2023'!M37)&lt;=('NSW Oct 2023'!L37+'NSW Oct 2023'!M37+'NSW Oct 2023'!N37),((($C$5*F43/'NSW Oct 2023'!AR37-('NSW Oct 2023'!L37+'NSW Oct 2023'!M37))*'NSW Oct 2023'!AE37/100))*'NSW Oct 2023'!AR37,('NSW Oct 2023'!N37*'NSW Oct 2023'!AE37/100)*'NSW Oct 2023'!AR37)),0)</f>
        <v>0</v>
      </c>
      <c r="P43" s="166">
        <f>IF(AND('NSW Oct 2023'!N37&gt;0,'NSW Oct 2023'!O37&gt;0),IF($C$5*F43/'NSW Oct 2023'!AR37&lt;('NSW Oct 2023'!L37+'NSW Oct 2023'!M37+'NSW Oct 2023'!N37),0,IF(($C$5*F43/'NSW Oct 2023'!AR37-'NSW Oct 2023'!L37+'NSW Oct 2023'!M37+'NSW Oct 2023'!N37)&lt;=('NSW Oct 2023'!L37+'NSW Oct 2023'!M37+'NSW Oct 2023'!N37+'NSW Oct 2023'!O37),(($C$5*F43/'NSW Oct 2023'!AR37-('NSW Oct 2023'!L37+'NSW Oct 2023'!M37+'NSW Oct 2023'!N37))*'NSW Oct 2023'!AF37/100)*'NSW Oct 2023'!AR37,('NSW Oct 2023'!O37*'NSW Oct 2023'!AF37/100)*'NSW Oct 2023'!AR37)),0)</f>
        <v>0</v>
      </c>
      <c r="Q43" s="166">
        <f>IF(AND('NSW Oct 2023'!P37&gt;0,'NSW Oct 2023'!P37&gt;0),IF($C$5*F43/'NSW Oct 2023'!AR37&lt;('NSW Oct 2023'!L37+'NSW Oct 2023'!M37+'NSW Oct 2023'!N37+'NSW Oct 2023'!O37),0,IF(($C$5*F43/'NSW Oct 2023'!AR37-'NSW Oct 2023'!L37+'NSW Oct 2023'!M37+'NSW Oct 2023'!N37+'NSW Oct 2023'!O37)&lt;=('NSW Oct 2023'!L37+'NSW Oct 2023'!M37+'NSW Oct 2023'!N37+'NSW Oct 2023'!O37+'NSW Oct 2023'!P37),(($C$5*F43/'NSW Oct 2023'!AR37-('NSW Oct 2023'!L37+'NSW Oct 2023'!M37+'NSW Oct 2023'!N37+'NSW Oct 2023'!O37))*'NSW Oct 2023'!AG37/100)*'NSW Oct 2023'!AR37,('NSW Oct 2023'!P37*'NSW Oct 2023'!AG37/100)*'NSW Oct 2023'!AR37)),0)</f>
        <v>0</v>
      </c>
      <c r="R43" s="166">
        <f>IF(AND('NSW Oct 2023'!P37&gt;0,'NSW Oct 2023'!O37&gt;0),IF(($C$5*F43/'NSW Oct 2023'!AR37&lt;SUM('NSW Oct 2023'!L37:P37)),(0),($C$5*F43/'NSW Oct 2023'!AR37-SUM('NSW Oct 2023'!L37:P37))*'NSW Oct 2023'!AB37/100)* 'NSW Oct 2023'!AR37,IF(AND('NSW Oct 2023'!O37&gt;0,'NSW Oct 2023'!P37=""),IF(($C$5*F43/'NSW Oct 2023'!AR37&lt; SUM('NSW Oct 2023'!L37:O37)),(0),($C$5*F43/'NSW Oct 2023'!AR37-SUM('NSW Oct 2023'!L37:O37))*'NSW Oct 2023'!AG37/100)* 'NSW Oct 2023'!AR37,IF(AND('NSW Oct 2023'!N37&gt;0,'NSW Oct 2023'!O37=""),IF(($C$5*F43/'NSW Oct 2023'!AR37&lt; SUM('NSW Oct 2023'!L37:N37)),(0),($C$5*F43/'NSW Oct 2023'!AR37-SUM('NSW Oct 2023'!L37:N37))*'NSW Oct 2023'!AF37/100)* 'NSW Oct 2023'!AR37,IF(AND('NSW Oct 2023'!M37&gt;0,'NSW Oct 2023'!N37=""),IF(($C$5*F43/'NSW Oct 2023'!AR37&lt;'NSW Oct 2023'!M37+'NSW Oct 2023'!L37),(0),(($C$5*F43/'NSW Oct 2023'!AR37-('NSW Oct 2023'!M37+'NSW Oct 2023'!L37))*'NSW Oct 2023'!AE37/100))*'NSW Oct 2023'!AR37,IF(AND('NSW Oct 2023'!L37&gt;0,'NSW Oct 2023'!M37=""&gt;0),IF(($C$5*F43/'NSW Oct 2023'!AR37&lt;'NSW Oct 2023'!L37),(0),($C$5*F43/'NSW Oct 2023'!AR37-'NSW Oct 2023'!L37)*'NSW Oct 2023'!AD37/100)*'NSW Oct 2023'!AR37,0)))))</f>
        <v>0</v>
      </c>
      <c r="S43" s="272">
        <f>SUM(G43:R43)</f>
        <v>1736.3636363636363</v>
      </c>
      <c r="T43" s="271">
        <f t="shared" si="5"/>
        <v>2176.1222727272725</v>
      </c>
      <c r="U43" s="170">
        <f t="shared" si="6"/>
        <v>2393.7345</v>
      </c>
      <c r="V43" s="169">
        <f>'NSW Oct 2023'!AT37</f>
        <v>0</v>
      </c>
      <c r="W43" s="169">
        <f>'NSW Oct 2023'!AU37</f>
        <v>0</v>
      </c>
      <c r="X43" s="169">
        <f>'NSW Oct 2023'!AV37</f>
        <v>0</v>
      </c>
      <c r="Y43" s="169">
        <f>'NSW Oct 2023'!AW37</f>
        <v>0</v>
      </c>
      <c r="Z43" s="271" t="str">
        <f t="shared" si="7"/>
        <v>No discount</v>
      </c>
      <c r="AA43" s="271" t="str">
        <f t="shared" si="8"/>
        <v>Exclusive</v>
      </c>
      <c r="AB43" s="271">
        <f t="shared" si="0"/>
        <v>2176.1222727272725</v>
      </c>
      <c r="AC43" s="271">
        <f t="shared" si="1"/>
        <v>2176.1222727272725</v>
      </c>
      <c r="AD43" s="170">
        <f t="shared" si="9"/>
        <v>2393.7345</v>
      </c>
      <c r="AE43" s="410">
        <f t="shared" si="9"/>
        <v>2393.7345</v>
      </c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</row>
    <row r="44" spans="1:146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</row>
    <row r="45" spans="1:146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</row>
    <row r="46" spans="1:146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</row>
    <row r="47" spans="1:146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</row>
    <row r="48" spans="1:146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</row>
    <row r="49" spans="1:43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</row>
    <row r="50" spans="1:43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</row>
    <row r="51" spans="1:43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</row>
    <row r="52" spans="1:43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</row>
    <row r="53" spans="1:43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</row>
    <row r="54" spans="1:43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</row>
    <row r="55" spans="1:43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</row>
    <row r="56" spans="1:43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</row>
    <row r="57" spans="1:43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</row>
    <row r="58" spans="1:43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</row>
    <row r="59" spans="1:43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</row>
    <row r="60" spans="1:43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</row>
    <row r="61" spans="1:43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</row>
    <row r="62" spans="1:43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</row>
    <row r="63" spans="1:43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1"/>
    </row>
    <row r="64" spans="1:43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1"/>
      <c r="AN64" s="411"/>
      <c r="AO64" s="411"/>
      <c r="AP64" s="411"/>
      <c r="AQ64" s="411"/>
    </row>
    <row r="65" spans="1:43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</row>
    <row r="66" spans="1:43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</row>
    <row r="67" spans="1:43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</row>
    <row r="68" spans="1:43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</row>
    <row r="69" spans="1:43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</row>
    <row r="70" spans="1:43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</row>
    <row r="71" spans="1:43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</row>
    <row r="72" spans="1:43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O72" s="411"/>
      <c r="AP72" s="411"/>
      <c r="AQ72" s="411"/>
    </row>
  </sheetData>
  <sheetProtection algorithmName="SHA-512" hashValue="4Di8+JAr4aGQ0VVMhiE1+rGtfrkUehJoRABtqwet9mIYsw6Eq1VoIvaBuEkhvnVTVT32XYEnb5jrOvmG5e5bXA==" saltValue="35L7NNmtpyXN3sT4pl7yMw==" spinCount="100000" sheet="1" objects="1" scenarios="1"/>
  <mergeCells count="9">
    <mergeCell ref="A34:A37"/>
    <mergeCell ref="A38:A39"/>
    <mergeCell ref="A40:A43"/>
    <mergeCell ref="A8:A15"/>
    <mergeCell ref="A16:A19"/>
    <mergeCell ref="A22:A24"/>
    <mergeCell ref="A25:A28"/>
    <mergeCell ref="A29:A30"/>
    <mergeCell ref="A31:A33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D946-3CC2-1546-838E-D982B59575D2}">
  <sheetPr codeName="Sheet25">
    <tabColor theme="7" tint="0.39997558519241921"/>
  </sheetPr>
  <dimension ref="A1:EP72"/>
  <sheetViews>
    <sheetView zoomScaleNormal="100" workbookViewId="0">
      <selection activeCell="C11" sqref="C11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1" width="12" customWidth="1"/>
    <col min="32" max="41" width="12.1640625" customWidth="1"/>
  </cols>
  <sheetData>
    <row r="1" spans="1:146">
      <c r="A1" s="399" t="s">
        <v>55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</row>
    <row r="2" spans="1:146">
      <c r="A2" s="400" t="s">
        <v>93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</row>
    <row r="3" spans="1:146" ht="14" thickBo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</row>
    <row r="4" spans="1:146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1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/>
      <c r="AS4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</row>
    <row r="5" spans="1:146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84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/>
      <c r="AS5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</row>
    <row r="6" spans="1:146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84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/>
      <c r="AS6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</row>
    <row r="7" spans="1:146" s="261" customFormat="1" ht="75">
      <c r="A7" s="334" t="s">
        <v>98</v>
      </c>
      <c r="B7" s="366" t="s">
        <v>51</v>
      </c>
      <c r="C7" s="367" t="s">
        <v>52</v>
      </c>
      <c r="D7" s="368" t="s">
        <v>193</v>
      </c>
      <c r="E7" s="369" t="s">
        <v>284</v>
      </c>
      <c r="F7" s="369" t="s">
        <v>285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137</v>
      </c>
      <c r="L7" s="368" t="s">
        <v>89</v>
      </c>
      <c r="M7" s="368" t="s">
        <v>194</v>
      </c>
      <c r="N7" s="368" t="s">
        <v>90</v>
      </c>
      <c r="O7" s="368" t="s">
        <v>91</v>
      </c>
      <c r="P7" s="368" t="s">
        <v>92</v>
      </c>
      <c r="Q7" s="368" t="s">
        <v>138</v>
      </c>
      <c r="R7" s="368" t="s">
        <v>49</v>
      </c>
      <c r="S7" s="370" t="s">
        <v>286</v>
      </c>
      <c r="T7" s="370" t="s">
        <v>83</v>
      </c>
      <c r="U7" s="371" t="s">
        <v>287</v>
      </c>
      <c r="V7" s="372" t="s">
        <v>81</v>
      </c>
      <c r="W7" s="372" t="s">
        <v>82</v>
      </c>
      <c r="X7" s="372" t="s">
        <v>56</v>
      </c>
      <c r="Y7" s="372" t="s">
        <v>22</v>
      </c>
      <c r="Z7" s="373" t="s">
        <v>288</v>
      </c>
      <c r="AA7" s="373" t="s">
        <v>289</v>
      </c>
      <c r="AB7" s="374" t="s">
        <v>58</v>
      </c>
      <c r="AC7" s="374" t="s">
        <v>64</v>
      </c>
      <c r="AD7" s="375" t="s">
        <v>53</v>
      </c>
      <c r="AE7" s="404" t="s">
        <v>54</v>
      </c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/>
      <c r="AS7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</row>
    <row r="8" spans="1:146" s="261" customFormat="1" ht="23" customHeight="1">
      <c r="A8" s="422" t="str">
        <f>'NSW Apr 2023'!D2</f>
        <v>Jemena Sydney</v>
      </c>
      <c r="B8" s="377" t="str">
        <f>'NSW Apr 2023'!F2</f>
        <v>AGL</v>
      </c>
      <c r="C8" s="378" t="str">
        <f>'NSW Apr 2023'!G2</f>
        <v>Business Value Saver</v>
      </c>
      <c r="D8" s="379">
        <f>365*'NSW Apr 2023'!H2/100</f>
        <v>211.33499999999995</v>
      </c>
      <c r="E8" s="380">
        <f>IF('NSW Apr 2023'!AQ2=3,0.5,IF('NSW Apr 2023'!AQ2=2,0.33,0))</f>
        <v>0.5</v>
      </c>
      <c r="F8" s="380">
        <f>1-E8</f>
        <v>0.5</v>
      </c>
      <c r="G8" s="379">
        <f>IF('NSW Apr 2023'!K2="",($C$5*E8/'NSW Apr 2023'!AQ2*'NSW Apr 2023'!W2/100)*'NSW Apr 2023'!AQ2,IF($C$5*E8/'NSW Apr 2023'!AQ2&gt;='NSW Apr 2023'!L2,('NSW Apr 2023'!L2*'NSW Apr 2023'!W2/100)*'NSW Apr 2023'!AQ2,($C$5*E8/'NSW Apr 2023'!AQ2*'NSW Apr 2023'!W2/100)*'NSW Apr 2023'!AQ2))</f>
        <v>140.346</v>
      </c>
      <c r="H8" s="379">
        <f>IF(AND('NSW Apr 2023'!L2&gt;0,'NSW Apr 2023'!M2&gt;0),IF($C$5*E8/'NSW Apr 2023'!AQ2&lt;'NSW Apr 2023'!L2,0,IF(($C$5*E8/'NSW Apr 2023'!AQ2-'NSW Apr 2023'!L2)&lt;=('NSW Apr 2023'!M2+'NSW Apr 2023'!L2),((($C$5*E8/'NSW Apr 2023'!AQ2-'NSW Apr 2023'!L2)*'NSW Apr 2023'!X2/100))*'NSW Apr 2023'!AQ2,((('NSW Apr 2023'!M2)*'NSW Apr 2023'!X2/100)*'NSW Apr 2023'!AQ2))),0)</f>
        <v>107.0680909090909</v>
      </c>
      <c r="I8" s="379">
        <f>IF(AND('NSW Apr 2023'!M2&gt;0,'NSW Apr 2023'!N2&gt;0),IF($C$5*E8/'NSW Apr 2023'!AQ2&lt;('NSW Apr 2023'!L2+'NSW Apr 2023'!M2),0,IF(($C$5*E8/'NSW Apr 2023'!AQ2-'NSW Apr 2023'!L2+'NSW Apr 2023'!M2)&lt;=('NSW Apr 2023'!L2+'NSW Apr 2023'!M2+'NSW Apr 2023'!N2),((($C$5*E8/'NSW Apr 2023'!AQ2-('NSW Apr 2023'!L2+'NSW Apr 2023'!M2))*'NSW Apr 2023'!Y2/100))*'NSW Apr 2023'!AQ2,('NSW Apr 2023'!N2*'NSW Apr 2023'!Y2/100)* 'NSW Apr 2023'!AQ2)),0)</f>
        <v>250.97699999999992</v>
      </c>
      <c r="J8" s="379">
        <f>IF(AND('NSW Apr 2023'!N2&gt;0,'NSW Apr 2023'!O2&gt;0),IF($C$5*E8/'NSW Apr 2023'!AQ2&lt;('NSW Apr 2023'!L2+'NSW Apr 2023'!M2+'NSW Apr 2023'!N2),0,IF(($C$5*E8/'NSW Apr 2023'!AQ2-'NSW Apr 2023'!L2+'NSW Apr 2023'!M2+'NSW Apr 2023'!N2)&lt;=('NSW Apr 2023'!L2+'NSW Apr 2023'!M2+'NSW Apr 2023'!N2+'NSW Apr 2023'!O2),(($C$5*E8/'NSW Apr 2023'!AQ2-('NSW Apr 2023'!L2+'NSW Apr 2023'!M2+'NSW Apr 2023'!N2))*'NSW Apr 2023'!Z2/100)*'NSW Apr 2023'!AQ2,('NSW Apr 2023'!O2*'NSW Apr 2023'!Z2/100)*'NSW Apr 2023'!AQ2)),0)</f>
        <v>922.83863636363617</v>
      </c>
      <c r="K8" s="379">
        <f>IF(AND('NSW Apr 2023'!O2&gt;0,'NSW Apr 2023'!P2&gt;0),IF($C$5*E8/'NSW Apr 2023'!AQ2&lt;('NSW Apr 2023'!L2+'NSW Apr 2023'!M2+'NSW Apr 2023'!N2+'NSW Apr 2023'!O2),0,IF(($C$5*E8/'NSW Apr 2023'!AQ2-'NSW Apr 2023'!L2+'NSW Apr 2023'!M2+'NSW Apr 2023'!N2+'NSW Apr 2023'!O2)&lt;=('NSW Apr 2023'!L2+'NSW Apr 2023'!M2+'NSW Apr 2023'!N2+'NSW Apr 2023'!O2+'NSW Apr 2023'!P2),(($C$5*E8/'NSW Apr 2023'!AQ2-('NSW Apr 2023'!L2+'NSW Apr 2023'!M2+'NSW Apr 2023'!N2+'NSW Apr 2023'!O2))*'NSW Apr 2023'!AA2/100)*'NSW Apr 2023'!AQ2,('NSW Apr 2023'!P2*'NSW Apr 2023'!AA2/100)*'NSW Apr 2023'!AQ2)),0)</f>
        <v>0</v>
      </c>
      <c r="L8" s="379">
        <f>IF(AND('NSW Apr 2023'!P2&gt;0,'NSW Apr 2023'!O2&gt;0),IF(($C$5*E8/'NSW Apr 2023'!AQ2&lt;SUM('NSW Apr 2023'!L2:P2)),(0),($C$5*E8/'NSW Apr 2023'!AQ2-SUM('NSW Apr 2023'!L2:P2))*'NSW Apr 2023'!AB2/100)* 'NSW Apr 2023'!AQ2,IF(AND('NSW Apr 2023'!O2&gt;0,'NSW Apr 2023'!P2=""),IF(($C$5*E8/'NSW Apr 2023'!AQ2&lt; SUM('NSW Apr 2023'!L2:O2)),(0),($C$5*E8/'NSW Apr 2023'!AQ2-SUM('NSW Apr 2023'!L2:O2))*'NSW Apr 2023'!AA2/100)* 'NSW Apr 2023'!AQ2,IF(AND('NSW Apr 2023'!N2&gt;0,'NSW Apr 2023'!O2=""),IF(($C$5*E8/'NSW Apr 2023'!AQ2&lt; SUM('NSW Apr 2023'!L2:N2)),(0),($C$5*E8/'NSW Apr 2023'!AQ2-SUM('NSW Apr 2023'!L2:N2))*'NSW Apr 2023'!Z2/100)* 'NSW Apr 2023'!AQ2,IF(AND('NSW Apr 2023'!M2&gt;0,'NSW Apr 2023'!N2=""),IF(($C$5*E8/'NSW Apr 2023'!AQ2&lt;'NSW Apr 2023'!M2+'NSW Apr 2023'!L2),(0),(($C$5*E8/'NSW Apr 2023'!AQ2-('NSW Apr 2023'!M2+'NSW Apr 2023'!L2))*'NSW Apr 2023'!Y2/100))*'NSW Apr 2023'!AQ2,IF(AND('NSW Apr 2023'!L2&gt;0,'NSW Apr 2023'!M2=""&gt;0),IF(($C$5*E8/'NSW Apr 2023'!AQ2&lt;'NSW Apr 2023'!L2),(0),($C$5*E8/'NSW Apr 2023'!AQ2-'NSW Apr 2023'!L2)*'NSW Apr 2023'!X2/100)*'NSW Apr 2023'!AQ2,0)))))</f>
        <v>0</v>
      </c>
      <c r="M8" s="379">
        <f>IF('NSW Apr 2023'!K2="",($C$5*F8/'NSW Apr 2023'!AR2*'NSW Apr 2023'!AC2/100)*'NSW Apr 2023'!AR2,IF($C$5*F8/'NSW Apr 2023'!AR2&gt;='NSW Apr 2023'!L2,('NSW Apr 2023'!L2*'NSW Apr 2023'!AC2/100)*'NSW Apr 2023'!AR2,($C$5*F8/'NSW Apr 2023'!AR2*'NSW Apr 2023'!AC2/100)*'NSW Apr 2023'!AR2))</f>
        <v>140.346</v>
      </c>
      <c r="N8" s="379">
        <f>IF(AND('NSW Apr 2023'!L2&gt;0,'NSW Apr 2023'!M2&gt;0),IF($C$5*F8/'NSW Apr 2023'!AR2&lt;'NSW Apr 2023'!L2,0,IF(($C$5*F8/'NSW Apr 2023'!AR2-'NSW Apr 2023'!L2)&lt;=('NSW Apr 2023'!M2+'NSW Apr 2023'!L2),((($C$5*F8/'NSW Apr 2023'!AR2-'NSW Apr 2023'!L2)*'NSW Apr 2023'!AD2/100))*'NSW Apr 2023'!AR2,((('NSW Apr 2023'!M2)*'NSW Apr 2023'!AD2/100)*'NSW Apr 2023'!AR2))),0)</f>
        <v>107.0680909090909</v>
      </c>
      <c r="O8" s="379">
        <f>IF(AND('NSW Apr 2023'!M2&gt;0,'NSW Apr 2023'!N2&gt;0),IF($C$5*F8/'NSW Apr 2023'!AR2&lt;('NSW Apr 2023'!L2+'NSW Apr 2023'!M2),0,IF(($C$5*F8/'NSW Apr 2023'!AR2-'NSW Apr 2023'!L2+'NSW Apr 2023'!M2)&lt;=('NSW Apr 2023'!L2+'NSW Apr 2023'!M2+'NSW Apr 2023'!N2),((($C$5*F8/'NSW Apr 2023'!AR2-('NSW Apr 2023'!L2+'NSW Apr 2023'!M2))*'NSW Apr 2023'!AE2/100))*'NSW Apr 2023'!AR2,('NSW Apr 2023'!N2*'NSW Apr 2023'!AE2/100)*'NSW Apr 2023'!AR2)),0)</f>
        <v>250.97699999999992</v>
      </c>
      <c r="P8" s="379">
        <f>IF(AND('NSW Apr 2023'!N2&gt;0,'NSW Apr 2023'!O2&gt;0),IF($C$5*F8/'NSW Apr 2023'!AR2&lt;('NSW Apr 2023'!L2+'NSW Apr 2023'!M2+'NSW Apr 2023'!N2),0,IF(($C$5*F8/'NSW Apr 2023'!AR2-'NSW Apr 2023'!L2+'NSW Apr 2023'!M2+'NSW Apr 2023'!N2)&lt;=('NSW Apr 2023'!L2+'NSW Apr 2023'!M2+'NSW Apr 2023'!N2+'NSW Apr 2023'!O2),(($C$5*F8/'NSW Apr 2023'!AR2-('NSW Apr 2023'!L2+'NSW Apr 2023'!M2+'NSW Apr 2023'!N2))*'NSW Apr 2023'!AF2/100)*'NSW Apr 2023'!AR2,('NSW Apr 2023'!O2*'NSW Apr 2023'!AF2/100)*'NSW Apr 2023'!AR2)),0)</f>
        <v>922.83863636363617</v>
      </c>
      <c r="Q8" s="379">
        <f>IF(AND('NSW Apr 2023'!P2&gt;0,'NSW Apr 2023'!P2&gt;0),IF($C$5*F8/'NSW Apr 2023'!AR2&lt;('NSW Apr 2023'!L2+'NSW Apr 2023'!M2+'NSW Apr 2023'!N2+'NSW Apr 2023'!O2),0,IF(($C$5*F8/'NSW Apr 2023'!AR2-'NSW Apr 2023'!L2+'NSW Apr 2023'!M2+'NSW Apr 2023'!N2+'NSW Apr 2023'!O2)&lt;=('NSW Apr 2023'!L2+'NSW Apr 2023'!M2+'NSW Apr 2023'!N2+'NSW Apr 2023'!O2+'NSW Apr 2023'!P2),(($C$5*F8/'NSW Apr 2023'!AR2-('NSW Apr 2023'!L2+'NSW Apr 2023'!M2+'NSW Apr 2023'!N2+'NSW Apr 2023'!O2))*'NSW Apr 2023'!AG2/100)*'NSW Apr 2023'!AR2,('NSW Apr 2023'!P2*'NSW Apr 2023'!AG2/100)*'NSW Apr 2023'!AR2)),0)</f>
        <v>0</v>
      </c>
      <c r="R8" s="379">
        <f>IF(AND('NSW Apr 2023'!P2&gt;0,'NSW Apr 2023'!O2&gt;0),IF(($C$5*F8/'NSW Apr 2023'!AR2&lt;SUM('NSW Apr 2023'!L2:P2)),(0),($C$5*F8/'NSW Apr 2023'!AR2-SUM('NSW Apr 2023'!L2:P2))*'NSW Apr 2023'!AB2/100)* 'NSW Apr 2023'!AR2,IF(AND('NSW Apr 2023'!O2&gt;0,'NSW Apr 2023'!P2=""),IF(($C$5*F8/'NSW Apr 2023'!AR2&lt; SUM('NSW Apr 2023'!L2:O2)),(0),($C$5*F8/'NSW Apr 2023'!AR2-SUM('NSW Apr 2023'!L2:O2))*'NSW Apr 2023'!AG2/100)* 'NSW Apr 2023'!AR2,IF(AND('NSW Apr 2023'!N2&gt;0,'NSW Apr 2023'!O2=""),IF(($C$5*F8/'NSW Apr 2023'!AR2&lt; SUM('NSW Apr 2023'!L2:N2)),(0),($C$5*F8/'NSW Apr 2023'!AR2-SUM('NSW Apr 2023'!L2:N2))*'NSW Apr 2023'!AF2/100)* 'NSW Apr 2023'!AR2,IF(AND('NSW Apr 2023'!M2&gt;0,'NSW Apr 2023'!N2=""),IF(($C$5*F8/'NSW Apr 2023'!AR2&lt;'NSW Apr 2023'!M2+'NSW Apr 2023'!L2),(0),(($C$5*F8/'NSW Apr 2023'!AR2-('NSW Apr 2023'!M2+'NSW Apr 2023'!L2))*'NSW Apr 2023'!AE2/100))*'NSW Apr 2023'!AR2,IF(AND('NSW Apr 2023'!L2&gt;0,'NSW Apr 2023'!M2=""&gt;0),IF(($C$5*F8/'NSW Apr 2023'!AR2&lt;'NSW Apr 2023'!L2),(0),($C$5*F8/'NSW Apr 2023'!AR2-'NSW Apr 2023'!L2)*'NSW Apr 2023'!AD2/100)*'NSW Apr 2023'!AR2,0)))))</f>
        <v>0</v>
      </c>
      <c r="S8" s="381">
        <f>SUM(G8:R8)</f>
        <v>2842.4594545454538</v>
      </c>
      <c r="T8" s="382">
        <f>S8+D8</f>
        <v>3053.7944545454538</v>
      </c>
      <c r="U8" s="383">
        <f>T8*1.1</f>
        <v>3359.1738999999993</v>
      </c>
      <c r="V8" s="378">
        <f>'NSW Apr 2023'!AT2</f>
        <v>0</v>
      </c>
      <c r="W8" s="378">
        <f>'NSW Apr 2023'!AU2</f>
        <v>0</v>
      </c>
      <c r="X8" s="378">
        <f>'NSW Apr 2023'!AV2</f>
        <v>0</v>
      </c>
      <c r="Y8" s="378">
        <f>'NSW Apr 2023'!AW2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4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3053.7944545454538</v>
      </c>
      <c r="AC8" s="382">
        <f t="shared" ref="AC8:AC4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3053.7944545454538</v>
      </c>
      <c r="AD8" s="383">
        <f t="shared" ref="AD8:AE29" si="2">AB8*1.1</f>
        <v>3359.1738999999993</v>
      </c>
      <c r="AE8" s="405">
        <f t="shared" si="2"/>
        <v>3359.1738999999993</v>
      </c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/>
      <c r="AS8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</row>
    <row r="9" spans="1:146" s="261" customFormat="1" ht="23" customHeight="1">
      <c r="A9" s="422"/>
      <c r="B9" s="130" t="str">
        <f>'NSW Apr 2023'!F3</f>
        <v>Covau</v>
      </c>
      <c r="C9" s="83" t="str">
        <f>'NSW Apr 2023'!G3</f>
        <v xml:space="preserve">Business Freedom </v>
      </c>
      <c r="D9" s="136">
        <f>365*'NSW Apr 2023'!H3/100</f>
        <v>211.33499999999995</v>
      </c>
      <c r="E9" s="264">
        <f>IF('NSW Apr 2023'!AQ3=3,0.5,IF('NSW Apr 2023'!AQ3=2,0.33,0))</f>
        <v>0.5</v>
      </c>
      <c r="F9" s="264">
        <f t="shared" ref="F9:F43" si="3">1-E9</f>
        <v>0.5</v>
      </c>
      <c r="G9" s="136">
        <f>IF('NSW Apr 2023'!K3="",($C$5*E9/'NSW Apr 2023'!AQ3*'NSW Apr 2023'!W3/100)*'NSW Apr 2023'!AQ3,IF($C$5*E9/'NSW Apr 2023'!AQ3&gt;='NSW Apr 2023'!L3,('NSW Apr 2023'!L3*'NSW Apr 2023'!W3/100)*'NSW Apr 2023'!AQ3,($C$5*E9/'NSW Apr 2023'!AQ3*'NSW Apr 2023'!W3/100)*'NSW Apr 2023'!AQ3))</f>
        <v>140.346</v>
      </c>
      <c r="H9" s="136">
        <f>IF(AND('NSW Apr 2023'!L3&gt;0,'NSW Apr 2023'!M3&gt;0),IF($C$5*E9/'NSW Apr 2023'!AQ3&lt;'NSW Apr 2023'!L3,0,IF(($C$5*E9/'NSW Apr 2023'!AQ3-'NSW Apr 2023'!L3)&lt;=('NSW Apr 2023'!M3+'NSW Apr 2023'!L3),((($C$5*E9/'NSW Apr 2023'!AQ3-'NSW Apr 2023'!L3)*'NSW Apr 2023'!X3/100))*'NSW Apr 2023'!AQ3,((('NSW Apr 2023'!M3)*'NSW Apr 2023'!X3/100)*'NSW Apr 2023'!AQ3))),0)</f>
        <v>107.0680909090909</v>
      </c>
      <c r="I9" s="136">
        <f>IF(AND('NSW Apr 2023'!M3&gt;0,'NSW Apr 2023'!N3&gt;0),IF($C$5*E9/'NSW Apr 2023'!AQ3&lt;('NSW Apr 2023'!L3+'NSW Apr 2023'!M3),0,IF(($C$5*E9/'NSW Apr 2023'!AQ3-'NSW Apr 2023'!L3+'NSW Apr 2023'!M3)&lt;=('NSW Apr 2023'!L3+'NSW Apr 2023'!M3+'NSW Apr 2023'!N3),((($C$5*E9/'NSW Apr 2023'!AQ3-('NSW Apr 2023'!L3+'NSW Apr 2023'!M3))*'NSW Apr 2023'!Y3/100))*'NSW Apr 2023'!AQ3,('NSW Apr 2023'!N3*'NSW Apr 2023'!Y3/100)* 'NSW Apr 2023'!AQ3)),0)</f>
        <v>250.97699999999992</v>
      </c>
      <c r="J9" s="136">
        <f>IF(AND('NSW Apr 2023'!N3&gt;0,'NSW Apr 2023'!O3&gt;0),IF($C$5*E9/'NSW Apr 2023'!AQ3&lt;('NSW Apr 2023'!L3+'NSW Apr 2023'!M3+'NSW Apr 2023'!N3),0,IF(($C$5*E9/'NSW Apr 2023'!AQ3-'NSW Apr 2023'!L3+'NSW Apr 2023'!M3+'NSW Apr 2023'!N3)&lt;=('NSW Apr 2023'!L3+'NSW Apr 2023'!M3+'NSW Apr 2023'!N3+'NSW Apr 2023'!O3),(($C$5*E9/'NSW Apr 2023'!AQ3-('NSW Apr 2023'!L3+'NSW Apr 2023'!M3+'NSW Apr 2023'!N3))*'NSW Apr 2023'!Z3/100)*'NSW Apr 2023'!AQ3,('NSW Apr 2023'!O3*'NSW Apr 2023'!Z3/100)*'NSW Apr 2023'!AQ3)),0)</f>
        <v>922.83863636363617</v>
      </c>
      <c r="K9" s="136">
        <f>IF(AND('NSW Apr 2023'!O3&gt;0,'NSW Apr 2023'!P3&gt;0),IF($C$5*E9/'NSW Apr 2023'!AQ3&lt;('NSW Apr 2023'!L3+'NSW Apr 2023'!M3+'NSW Apr 2023'!N3+'NSW Apr 2023'!O3),0,IF(($C$5*E9/'NSW Apr 2023'!AQ3-'NSW Apr 2023'!L3+'NSW Apr 2023'!M3+'NSW Apr 2023'!N3+'NSW Apr 2023'!O3)&lt;=('NSW Apr 2023'!L3+'NSW Apr 2023'!M3+'NSW Apr 2023'!N3+'NSW Apr 2023'!O3+'NSW Apr 2023'!P3),(($C$5*E9/'NSW Apr 2023'!AQ3-('NSW Apr 2023'!L3+'NSW Apr 2023'!M3+'NSW Apr 2023'!N3+'NSW Apr 2023'!O3))*'NSW Apr 2023'!AA3/100)*'NSW Apr 2023'!AQ3,('NSW Apr 2023'!P3*'NSW Apr 2023'!AA3/100)*'NSW Apr 2023'!AQ3)),0)</f>
        <v>0</v>
      </c>
      <c r="L9" s="136">
        <f>IF(AND('NSW Apr 2023'!P3&gt;0,'NSW Apr 2023'!O3&gt;0),IF(($C$5*E9/'NSW Apr 2023'!AQ3&lt;SUM('NSW Apr 2023'!L3:P3)),(0),($C$5*E9/'NSW Apr 2023'!AQ3-SUM('NSW Apr 2023'!L3:P3))*'NSW Apr 2023'!AB3/100)* 'NSW Apr 2023'!AQ3,IF(AND('NSW Apr 2023'!O3&gt;0,'NSW Apr 2023'!P3=""),IF(($C$5*E9/'NSW Apr 2023'!AQ3&lt; SUM('NSW Apr 2023'!L3:O3)),(0),($C$5*E9/'NSW Apr 2023'!AQ3-SUM('NSW Apr 2023'!L3:O3))*'NSW Apr 2023'!AA3/100)* 'NSW Apr 2023'!AQ3,IF(AND('NSW Apr 2023'!N3&gt;0,'NSW Apr 2023'!O3=""),IF(($C$5*E9/'NSW Apr 2023'!AQ3&lt; SUM('NSW Apr 2023'!L3:N3)),(0),($C$5*E9/'NSW Apr 2023'!AQ3-SUM('NSW Apr 2023'!L3:N3))*'NSW Apr 2023'!Z3/100)* 'NSW Apr 2023'!AQ3,IF(AND('NSW Apr 2023'!M3&gt;0,'NSW Apr 2023'!N3=""),IF(($C$5*E9/'NSW Apr 2023'!AQ3&lt;'NSW Apr 2023'!M3+'NSW Apr 2023'!L3),(0),(($C$5*E9/'NSW Apr 2023'!AQ3-('NSW Apr 2023'!M3+'NSW Apr 2023'!L3))*'NSW Apr 2023'!Y3/100))*'NSW Apr 2023'!AQ3,IF(AND('NSW Apr 2023'!L3&gt;0,'NSW Apr 2023'!M3=""&gt;0),IF(($C$5*E9/'NSW Apr 2023'!AQ3&lt;'NSW Apr 2023'!L3),(0),($C$5*E9/'NSW Apr 2023'!AQ3-'NSW Apr 2023'!L3)*'NSW Apr 2023'!X3/100)*'NSW Apr 2023'!AQ3,0)))))</f>
        <v>0</v>
      </c>
      <c r="M9" s="136">
        <f>IF('NSW Apr 2023'!K3="",($C$5*F9/'NSW Apr 2023'!AR3*'NSW Apr 2023'!AC3/100)*'NSW Apr 2023'!AR3,IF($C$5*F9/'NSW Apr 2023'!AR3&gt;='NSW Apr 2023'!L3,('NSW Apr 2023'!L3*'NSW Apr 2023'!AC3/100)*'NSW Apr 2023'!AR3,($C$5*F9/'NSW Apr 2023'!AR3*'NSW Apr 2023'!AC3/100)*'NSW Apr 2023'!AR3))</f>
        <v>140.346</v>
      </c>
      <c r="N9" s="136">
        <f>IF(AND('NSW Apr 2023'!L3&gt;0,'NSW Apr 2023'!M3&gt;0),IF($C$5*F9/'NSW Apr 2023'!AR3&lt;'NSW Apr 2023'!L3,0,IF(($C$5*F9/'NSW Apr 2023'!AR3-'NSW Apr 2023'!L3)&lt;=('NSW Apr 2023'!M3+'NSW Apr 2023'!L3),((($C$5*F9/'NSW Apr 2023'!AR3-'NSW Apr 2023'!L3)*'NSW Apr 2023'!AD3/100))*'NSW Apr 2023'!AR3,((('NSW Apr 2023'!M3)*'NSW Apr 2023'!AD3/100)*'NSW Apr 2023'!AR3))),0)</f>
        <v>107.0680909090909</v>
      </c>
      <c r="O9" s="136">
        <f>IF(AND('NSW Apr 2023'!M3&gt;0,'NSW Apr 2023'!N3&gt;0),IF($C$5*F9/'NSW Apr 2023'!AR3&lt;('NSW Apr 2023'!L3+'NSW Apr 2023'!M3),0,IF(($C$5*F9/'NSW Apr 2023'!AR3-'NSW Apr 2023'!L3+'NSW Apr 2023'!M3)&lt;=('NSW Apr 2023'!L3+'NSW Apr 2023'!M3+'NSW Apr 2023'!N3),((($C$5*F9/'NSW Apr 2023'!AR3-('NSW Apr 2023'!L3+'NSW Apr 2023'!M3))*'NSW Apr 2023'!AE3/100))*'NSW Apr 2023'!AR3,('NSW Apr 2023'!N3*'NSW Apr 2023'!AE3/100)*'NSW Apr 2023'!AR3)),0)</f>
        <v>250.97699999999992</v>
      </c>
      <c r="P9" s="136">
        <f>IF(AND('NSW Apr 2023'!N3&gt;0,'NSW Apr 2023'!O3&gt;0),IF($C$5*F9/'NSW Apr 2023'!AR3&lt;('NSW Apr 2023'!L3+'NSW Apr 2023'!M3+'NSW Apr 2023'!N3),0,IF(($C$5*F9/'NSW Apr 2023'!AR3-'NSW Apr 2023'!L3+'NSW Apr 2023'!M3+'NSW Apr 2023'!N3)&lt;=('NSW Apr 2023'!L3+'NSW Apr 2023'!M3+'NSW Apr 2023'!N3+'NSW Apr 2023'!O3),(($C$5*F9/'NSW Apr 2023'!AR3-('NSW Apr 2023'!L3+'NSW Apr 2023'!M3+'NSW Apr 2023'!N3))*'NSW Apr 2023'!AF3/100)*'NSW Apr 2023'!AR3,('NSW Apr 2023'!O3*'NSW Apr 2023'!AF3/100)*'NSW Apr 2023'!AR3)),0)</f>
        <v>922.83863636363617</v>
      </c>
      <c r="Q9" s="136">
        <f>IF(AND('NSW Apr 2023'!P3&gt;0,'NSW Apr 2023'!P3&gt;0),IF($C$5*F9/'NSW Apr 2023'!AR3&lt;('NSW Apr 2023'!L3+'NSW Apr 2023'!M3+'NSW Apr 2023'!N3+'NSW Apr 2023'!O3),0,IF(($C$5*F9/'NSW Apr 2023'!AR3-'NSW Apr 2023'!L3+'NSW Apr 2023'!M3+'NSW Apr 2023'!N3+'NSW Apr 2023'!O3)&lt;=('NSW Apr 2023'!L3+'NSW Apr 2023'!M3+'NSW Apr 2023'!N3+'NSW Apr 2023'!O3+'NSW Apr 2023'!P3),(($C$5*F9/'NSW Apr 2023'!AR3-('NSW Apr 2023'!L3+'NSW Apr 2023'!M3+'NSW Apr 2023'!N3+'NSW Apr 2023'!O3))*'NSW Apr 2023'!AG3/100)*'NSW Apr 2023'!AR3,('NSW Apr 2023'!P3*'NSW Apr 2023'!AG3/100)*'NSW Apr 2023'!AR3)),0)</f>
        <v>0</v>
      </c>
      <c r="R9" s="136">
        <f>IF(AND('NSW Apr 2023'!P3&gt;0,'NSW Apr 2023'!O3&gt;0),IF(($C$5*F9/'NSW Apr 2023'!AR3&lt;SUM('NSW Apr 2023'!L3:P3)),(0),($C$5*F9/'NSW Apr 2023'!AR3-SUM('NSW Apr 2023'!L3:P3))*'NSW Apr 2023'!AB3/100)* 'NSW Apr 2023'!AR3,IF(AND('NSW Apr 2023'!O3&gt;0,'NSW Apr 2023'!P3=""),IF(($C$5*F9/'NSW Apr 2023'!AR3&lt; SUM('NSW Apr 2023'!L3:O3)),(0),($C$5*F9/'NSW Apr 2023'!AR3-SUM('NSW Apr 2023'!L3:O3))*'NSW Apr 2023'!AG3/100)* 'NSW Apr 2023'!AR3,IF(AND('NSW Apr 2023'!N3&gt;0,'NSW Apr 2023'!O3=""),IF(($C$5*F9/'NSW Apr 2023'!AR3&lt; SUM('NSW Apr 2023'!L3:N3)),(0),($C$5*F9/'NSW Apr 2023'!AR3-SUM('NSW Apr 2023'!L3:N3))*'NSW Apr 2023'!AF3/100)* 'NSW Apr 2023'!AR3,IF(AND('NSW Apr 2023'!M3&gt;0,'NSW Apr 2023'!N3=""),IF(($C$5*F9/'NSW Apr 2023'!AR3&lt;'NSW Apr 2023'!M3+'NSW Apr 2023'!L3),(0),(($C$5*F9/'NSW Apr 2023'!AR3-('NSW Apr 2023'!M3+'NSW Apr 2023'!L3))*'NSW Apr 2023'!AE3/100))*'NSW Apr 2023'!AR3,IF(AND('NSW Apr 2023'!L3&gt;0,'NSW Apr 2023'!M3=""&gt;0),IF(($C$5*F9/'NSW Apr 2023'!AR3&lt;'NSW Apr 2023'!L3),(0),($C$5*F9/'NSW Apr 2023'!AR3-'NSW Apr 2023'!L3)*'NSW Apr 2023'!AD3/100)*'NSW Apr 2023'!AR3,0)))))</f>
        <v>0</v>
      </c>
      <c r="S9" s="234">
        <f t="shared" ref="S9:S40" si="4">SUM(G9:R9)</f>
        <v>2842.4594545454538</v>
      </c>
      <c r="T9" s="243">
        <f t="shared" ref="T9:T43" si="5">S9+D9</f>
        <v>3053.7944545454538</v>
      </c>
      <c r="U9" s="132">
        <f t="shared" ref="U9:U43" si="6">T9*1.1</f>
        <v>3359.1738999999993</v>
      </c>
      <c r="V9" s="83">
        <f>'NSW Apr 2023'!AT3</f>
        <v>0</v>
      </c>
      <c r="W9" s="83">
        <f>'NSW Apr 2023'!AU3</f>
        <v>0</v>
      </c>
      <c r="X9" s="83">
        <f>'NSW Apr 2023'!AV3</f>
        <v>0</v>
      </c>
      <c r="Y9" s="83">
        <f>'NSW Apr 2023'!AW3</f>
        <v>0</v>
      </c>
      <c r="Z9" s="243" t="str">
        <f>IF(SUM(V9:Y9)=0,"No discount",IF(V9&gt;0,"Guaranteed off bill",IF(W9&gt;0,"Guaranteed off usage",IF(X9&gt;0,"Pay-on-time off bill","Pay-on-time off usage"))))</f>
        <v>No discount</v>
      </c>
      <c r="AA9" s="243" t="str">
        <f>IF(OR(B9="Origin Energy",B9="Red Energy",B9="Powershop"),"Inclusive","Exclusive")</f>
        <v>Exclusive</v>
      </c>
      <c r="AB9" s="243">
        <f t="shared" si="0"/>
        <v>3053.7944545454538</v>
      </c>
      <c r="AC9" s="243">
        <f t="shared" si="1"/>
        <v>3053.7944545454538</v>
      </c>
      <c r="AD9" s="132">
        <f t="shared" si="2"/>
        <v>3359.1738999999993</v>
      </c>
      <c r="AE9" s="406">
        <f t="shared" si="2"/>
        <v>3359.1738999999993</v>
      </c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/>
      <c r="AS9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</row>
    <row r="10" spans="1:146" s="261" customFormat="1" ht="23" customHeight="1">
      <c r="A10" s="422"/>
      <c r="B10" s="130" t="str">
        <f>'NSW Apr 2023'!F4</f>
        <v>EnergyAustralia</v>
      </c>
      <c r="C10" s="83" t="str">
        <f>'NSW Apr 2023'!G4</f>
        <v>Business Balance Plan</v>
      </c>
      <c r="D10" s="136">
        <f>365*'NSW Apr 2023'!H4/100</f>
        <v>273.3186363636363</v>
      </c>
      <c r="E10" s="264">
        <f>IF('NSW Apr 2023'!AQ4=3,0.5,IF('NSW Apr 2023'!AQ4=2,0.33,0))</f>
        <v>0.5</v>
      </c>
      <c r="F10" s="264">
        <f t="shared" si="3"/>
        <v>0.5</v>
      </c>
      <c r="G10" s="136">
        <f>IF('NSW Apr 2023'!K4="",($C$5*E10/'NSW Apr 2023'!AQ4*'NSW Apr 2023'!W4/100)*'NSW Apr 2023'!AQ4,IF($C$5*E10/'NSW Apr 2023'!AQ4&gt;='NSW Apr 2023'!L4,('NSW Apr 2023'!L4*'NSW Apr 2023'!W4/100)*'NSW Apr 2023'!AQ4,($C$5*E10/'NSW Apr 2023'!AQ4*'NSW Apr 2023'!W4/100)*'NSW Apr 2023'!AQ4))</f>
        <v>156.95699999999999</v>
      </c>
      <c r="H10" s="136">
        <f>IF(AND('NSW Apr 2023'!L4&gt;0,'NSW Apr 2023'!M4&gt;0),IF($C$5*E10/'NSW Apr 2023'!AQ4&lt;'NSW Apr 2023'!L4,0,IF(($C$5*E10/'NSW Apr 2023'!AQ4-'NSW Apr 2023'!L4)&lt;=('NSW Apr 2023'!M4+'NSW Apr 2023'!L4),((($C$5*E10/'NSW Apr 2023'!AQ4-'NSW Apr 2023'!L4)*'NSW Apr 2023'!X4/100))*'NSW Apr 2023'!AQ4,((('NSW Apr 2023'!M4)*'NSW Apr 2023'!X4/100)*'NSW Apr 2023'!AQ4))),0)</f>
        <v>109.73645454545454</v>
      </c>
      <c r="I10" s="136">
        <f>IF(AND('NSW Apr 2023'!M4&gt;0,'NSW Apr 2023'!N4&gt;0),IF($C$5*E10/'NSW Apr 2023'!AQ4&lt;('NSW Apr 2023'!L4+'NSW Apr 2023'!M4),0,IF(($C$5*E10/'NSW Apr 2023'!AQ4-'NSW Apr 2023'!L4+'NSW Apr 2023'!M4)&lt;=('NSW Apr 2023'!L4+'NSW Apr 2023'!M4+'NSW Apr 2023'!N4),((($C$5*E10/'NSW Apr 2023'!AQ4-('NSW Apr 2023'!L4+'NSW Apr 2023'!M4))*'NSW Apr 2023'!Y4/100))*'NSW Apr 2023'!AQ4,('NSW Apr 2023'!N4*'NSW Apr 2023'!Y4/100)* 'NSW Apr 2023'!AQ4)),0)</f>
        <v>252.59099999999995</v>
      </c>
      <c r="J10" s="136">
        <f>IF(AND('NSW Apr 2023'!N4&gt;0,'NSW Apr 2023'!O4&gt;0),IF($C$5*E10/'NSW Apr 2023'!AQ4&lt;('NSW Apr 2023'!L4+'NSW Apr 2023'!M4+'NSW Apr 2023'!N4),0,IF(($C$5*E10/'NSW Apr 2023'!AQ4-'NSW Apr 2023'!L4+'NSW Apr 2023'!M4+'NSW Apr 2023'!N4)&lt;=('NSW Apr 2023'!L4+'NSW Apr 2023'!M4+'NSW Apr 2023'!N4+'NSW Apr 2023'!O4),(($C$5*E10/'NSW Apr 2023'!AQ4-('NSW Apr 2023'!L4+'NSW Apr 2023'!M4+'NSW Apr 2023'!N4))*'NSW Apr 2023'!Z4/100)*'NSW Apr 2023'!AQ4,('NSW Apr 2023'!O4*'NSW Apr 2023'!Z4/100)*'NSW Apr 2023'!AQ4)),0)</f>
        <v>913.64090909090919</v>
      </c>
      <c r="K10" s="136">
        <f>IF(AND('NSW Apr 2023'!O4&gt;0,'NSW Apr 2023'!P4&gt;0),IF($C$5*E10/'NSW Apr 2023'!AQ4&lt;('NSW Apr 2023'!L4+'NSW Apr 2023'!M4+'NSW Apr 2023'!N4+'NSW Apr 2023'!O4),0,IF(($C$5*E10/'NSW Apr 2023'!AQ4-'NSW Apr 2023'!L4+'NSW Apr 2023'!M4+'NSW Apr 2023'!N4+'NSW Apr 2023'!O4)&lt;=('NSW Apr 2023'!L4+'NSW Apr 2023'!M4+'NSW Apr 2023'!N4+'NSW Apr 2023'!O4+'NSW Apr 2023'!P4),(($C$5*E10/'NSW Apr 2023'!AQ4-('NSW Apr 2023'!L4+'NSW Apr 2023'!M4+'NSW Apr 2023'!N4+'NSW Apr 2023'!O4))*'NSW Apr 2023'!AA4/100)*'NSW Apr 2023'!AQ4,('NSW Apr 2023'!P4*'NSW Apr 2023'!AA4/100)*'NSW Apr 2023'!AQ4)),0)</f>
        <v>0</v>
      </c>
      <c r="L10" s="136">
        <f>IF(AND('NSW Apr 2023'!P4&gt;0,'NSW Apr 2023'!O4&gt;0),IF(($C$5*E10/'NSW Apr 2023'!AQ4&lt;SUM('NSW Apr 2023'!L4:P4)),(0),($C$5*E10/'NSW Apr 2023'!AQ4-SUM('NSW Apr 2023'!L4:P4))*'NSW Apr 2023'!AB4/100)* 'NSW Apr 2023'!AQ4,IF(AND('NSW Apr 2023'!O4&gt;0,'NSW Apr 2023'!P4=""),IF(($C$5*E10/'NSW Apr 2023'!AQ4&lt; SUM('NSW Apr 2023'!L4:O4)),(0),($C$5*E10/'NSW Apr 2023'!AQ4-SUM('NSW Apr 2023'!L4:O4))*'NSW Apr 2023'!AA4/100)* 'NSW Apr 2023'!AQ4,IF(AND('NSW Apr 2023'!N4&gt;0,'NSW Apr 2023'!O4=""),IF(($C$5*E10/'NSW Apr 2023'!AQ4&lt; SUM('NSW Apr 2023'!L4:N4)),(0),($C$5*E10/'NSW Apr 2023'!AQ4-SUM('NSW Apr 2023'!L4:N4))*'NSW Apr 2023'!Z4/100)* 'NSW Apr 2023'!AQ4,IF(AND('NSW Apr 2023'!M4&gt;0,'NSW Apr 2023'!N4=""),IF(($C$5*E10/'NSW Apr 2023'!AQ4&lt;'NSW Apr 2023'!M4+'NSW Apr 2023'!L4),(0),(($C$5*E10/'NSW Apr 2023'!AQ4-('NSW Apr 2023'!M4+'NSW Apr 2023'!L4))*'NSW Apr 2023'!Y4/100))*'NSW Apr 2023'!AQ4,IF(AND('NSW Apr 2023'!L4&gt;0,'NSW Apr 2023'!M4=""&gt;0),IF(($C$5*E10/'NSW Apr 2023'!AQ4&lt;'NSW Apr 2023'!L4),(0),($C$5*E10/'NSW Apr 2023'!AQ4-'NSW Apr 2023'!L4)*'NSW Apr 2023'!X4/100)*'NSW Apr 2023'!AQ4,0)))))</f>
        <v>0</v>
      </c>
      <c r="M10" s="136">
        <f>IF('NSW Apr 2023'!K4="",($C$5*F10/'NSW Apr 2023'!AR4*'NSW Apr 2023'!AC4/100)*'NSW Apr 2023'!AR4,IF($C$5*F10/'NSW Apr 2023'!AR4&gt;='NSW Apr 2023'!L4,('NSW Apr 2023'!L4*'NSW Apr 2023'!AC4/100)*'NSW Apr 2023'!AR4,($C$5*F10/'NSW Apr 2023'!AR4*'NSW Apr 2023'!AC4/100)*'NSW Apr 2023'!AR4))</f>
        <v>156.95699999999999</v>
      </c>
      <c r="N10" s="136">
        <f>IF(AND('NSW Apr 2023'!L4&gt;0,'NSW Apr 2023'!M4&gt;0),IF($C$5*F10/'NSW Apr 2023'!AR4&lt;'NSW Apr 2023'!L4,0,IF(($C$5*F10/'NSW Apr 2023'!AR4-'NSW Apr 2023'!L4)&lt;=('NSW Apr 2023'!M4+'NSW Apr 2023'!L4),((($C$5*F10/'NSW Apr 2023'!AR4-'NSW Apr 2023'!L4)*'NSW Apr 2023'!AD4/100))*'NSW Apr 2023'!AR4,((('NSW Apr 2023'!M4)*'NSW Apr 2023'!AD4/100)*'NSW Apr 2023'!AR4))),0)</f>
        <v>109.73645454545454</v>
      </c>
      <c r="O10" s="136">
        <f>IF(AND('NSW Apr 2023'!M4&gt;0,'NSW Apr 2023'!N4&gt;0),IF($C$5*F10/'NSW Apr 2023'!AR4&lt;('NSW Apr 2023'!L4+'NSW Apr 2023'!M4),0,IF(($C$5*F10/'NSW Apr 2023'!AR4-'NSW Apr 2023'!L4+'NSW Apr 2023'!M4)&lt;=('NSW Apr 2023'!L4+'NSW Apr 2023'!M4+'NSW Apr 2023'!N4),((($C$5*F10/'NSW Apr 2023'!AR4-('NSW Apr 2023'!L4+'NSW Apr 2023'!M4))*'NSW Apr 2023'!AE4/100))*'NSW Apr 2023'!AR4,('NSW Apr 2023'!N4*'NSW Apr 2023'!AE4/100)*'NSW Apr 2023'!AR4)),0)</f>
        <v>252.59099999999995</v>
      </c>
      <c r="P10" s="136">
        <f>IF(AND('NSW Apr 2023'!N4&gt;0,'NSW Apr 2023'!O4&gt;0),IF($C$5*F10/'NSW Apr 2023'!AR4&lt;('NSW Apr 2023'!L4+'NSW Apr 2023'!M4+'NSW Apr 2023'!N4),0,IF(($C$5*F10/'NSW Apr 2023'!AR4-'NSW Apr 2023'!L4+'NSW Apr 2023'!M4+'NSW Apr 2023'!N4)&lt;=('NSW Apr 2023'!L4+'NSW Apr 2023'!M4+'NSW Apr 2023'!N4+'NSW Apr 2023'!O4),(($C$5*F10/'NSW Apr 2023'!AR4-('NSW Apr 2023'!L4+'NSW Apr 2023'!M4+'NSW Apr 2023'!N4))*'NSW Apr 2023'!AF4/100)*'NSW Apr 2023'!AR4,('NSW Apr 2023'!O4*'NSW Apr 2023'!AF4/100)*'NSW Apr 2023'!AR4)),0)</f>
        <v>913.64090909090919</v>
      </c>
      <c r="Q10" s="136">
        <f>IF(AND('NSW Apr 2023'!P4&gt;0,'NSW Apr 2023'!P4&gt;0),IF($C$5*F10/'NSW Apr 2023'!AR4&lt;('NSW Apr 2023'!L4+'NSW Apr 2023'!M4+'NSW Apr 2023'!N4+'NSW Apr 2023'!O4),0,IF(($C$5*F10/'NSW Apr 2023'!AR4-'NSW Apr 2023'!L4+'NSW Apr 2023'!M4+'NSW Apr 2023'!N4+'NSW Apr 2023'!O4)&lt;=('NSW Apr 2023'!L4+'NSW Apr 2023'!M4+'NSW Apr 2023'!N4+'NSW Apr 2023'!O4+'NSW Apr 2023'!P4),(($C$5*F10/'NSW Apr 2023'!AR4-('NSW Apr 2023'!L4+'NSW Apr 2023'!M4+'NSW Apr 2023'!N4+'NSW Apr 2023'!O4))*'NSW Apr 2023'!AG4/100)*'NSW Apr 2023'!AR4,('NSW Apr 2023'!P4*'NSW Apr 2023'!AG4/100)*'NSW Apr 2023'!AR4)),0)</f>
        <v>0</v>
      </c>
      <c r="R10" s="136">
        <f>IF(AND('NSW Apr 2023'!P4&gt;0,'NSW Apr 2023'!O4&gt;0),IF(($C$5*F10/'NSW Apr 2023'!AR4&lt;SUM('NSW Apr 2023'!L4:P4)),(0),($C$5*F10/'NSW Apr 2023'!AR4-SUM('NSW Apr 2023'!L4:P4))*'NSW Apr 2023'!AB4/100)* 'NSW Apr 2023'!AR4,IF(AND('NSW Apr 2023'!O4&gt;0,'NSW Apr 2023'!P4=""),IF(($C$5*F10/'NSW Apr 2023'!AR4&lt; SUM('NSW Apr 2023'!L4:O4)),(0),($C$5*F10/'NSW Apr 2023'!AR4-SUM('NSW Apr 2023'!L4:O4))*'NSW Apr 2023'!AG4/100)* 'NSW Apr 2023'!AR4,IF(AND('NSW Apr 2023'!N4&gt;0,'NSW Apr 2023'!O4=""),IF(($C$5*F10/'NSW Apr 2023'!AR4&lt; SUM('NSW Apr 2023'!L4:N4)),(0),($C$5*F10/'NSW Apr 2023'!AR4-SUM('NSW Apr 2023'!L4:N4))*'NSW Apr 2023'!AF4/100)* 'NSW Apr 2023'!AR4,IF(AND('NSW Apr 2023'!M4&gt;0,'NSW Apr 2023'!N4=""),IF(($C$5*F10/'NSW Apr 2023'!AR4&lt;'NSW Apr 2023'!M4+'NSW Apr 2023'!L4),(0),(($C$5*F10/'NSW Apr 2023'!AR4-('NSW Apr 2023'!M4+'NSW Apr 2023'!L4))*'NSW Apr 2023'!AE4/100))*'NSW Apr 2023'!AR4,IF(AND('NSW Apr 2023'!L4&gt;0,'NSW Apr 2023'!M4=""&gt;0),IF(($C$5*F10/'NSW Apr 2023'!AR4&lt;'NSW Apr 2023'!L4),(0),($C$5*F10/'NSW Apr 2023'!AR4-'NSW Apr 2023'!L4)*'NSW Apr 2023'!AD4/100)*'NSW Apr 2023'!AR4,0)))))</f>
        <v>0</v>
      </c>
      <c r="S10" s="234">
        <f t="shared" si="4"/>
        <v>2865.8507272727275</v>
      </c>
      <c r="T10" s="243">
        <f t="shared" si="5"/>
        <v>3139.1693636363639</v>
      </c>
      <c r="U10" s="132">
        <f t="shared" si="6"/>
        <v>3453.0863000000004</v>
      </c>
      <c r="V10" s="83">
        <f>'NSW Apr 2023'!AT4</f>
        <v>5</v>
      </c>
      <c r="W10" s="83">
        <f>'NSW Apr 2023'!AU4</f>
        <v>0</v>
      </c>
      <c r="X10" s="83">
        <f>'NSW Apr 2023'!AV4</f>
        <v>0</v>
      </c>
      <c r="Y10" s="83">
        <f>'NSW Apr 2023'!AW4</f>
        <v>0</v>
      </c>
      <c r="Z10" s="243" t="str">
        <f t="shared" ref="Z10:Z43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43" si="8">IF(OR(B10="Origin Energy",B10="Red Energy",B10="Powershop"),"Inclusive","Exclusive")</f>
        <v>Exclusive</v>
      </c>
      <c r="AB10" s="243">
        <f t="shared" si="0"/>
        <v>2982.2108954545456</v>
      </c>
      <c r="AC10" s="243">
        <f t="shared" si="1"/>
        <v>2982.2108954545456</v>
      </c>
      <c r="AD10" s="132">
        <f t="shared" si="2"/>
        <v>3280.4319850000006</v>
      </c>
      <c r="AE10" s="406">
        <f t="shared" si="2"/>
        <v>3280.4319850000006</v>
      </c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/>
      <c r="AS10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</row>
    <row r="11" spans="1:146" s="261" customFormat="1" ht="23" customHeight="1">
      <c r="A11" s="422"/>
      <c r="B11" s="130" t="str">
        <f>'NSW Apr 2023'!F5</f>
        <v>Origin Energy</v>
      </c>
      <c r="C11" s="83" t="str">
        <f>'NSW Apr 2023'!G5</f>
        <v>Business Go Variable</v>
      </c>
      <c r="D11" s="136">
        <f>365*'NSW Apr 2023'!H5/100</f>
        <v>236.81863636363633</v>
      </c>
      <c r="E11" s="264">
        <f>IF('NSW Apr 2023'!AQ5=3,0.5,IF('NSW Apr 2023'!AQ5=2,0.33,0))</f>
        <v>0.5</v>
      </c>
      <c r="F11" s="264">
        <f t="shared" si="3"/>
        <v>0.5</v>
      </c>
      <c r="G11" s="136">
        <f>IF('NSW Apr 2023'!K5="",($C$5*E11/'NSW Apr 2023'!AQ5*'NSW Apr 2023'!W5/100)*'NSW Apr 2023'!AQ5,IF($C$5*E11/'NSW Apr 2023'!AQ5&gt;='NSW Apr 2023'!L5,('NSW Apr 2023'!L5*'NSW Apr 2023'!W5/100)*'NSW Apr 2023'!AQ5,($C$5*E11/'NSW Apr 2023'!AQ5*'NSW Apr 2023'!W5/100)*'NSW Apr 2023'!AQ5))</f>
        <v>149.83799999999999</v>
      </c>
      <c r="H11" s="136">
        <f>IF(AND('NSW Apr 2023'!L5&gt;0,'NSW Apr 2023'!M5&gt;0),IF($C$5*E11/'NSW Apr 2023'!AQ5&lt;'NSW Apr 2023'!L5,0,IF(($C$5*E11/'NSW Apr 2023'!AQ5-'NSW Apr 2023'!L5)&lt;=('NSW Apr 2023'!M5+'NSW Apr 2023'!L5),((($C$5*E11/'NSW Apr 2023'!AQ5-'NSW Apr 2023'!L5)*'NSW Apr 2023'!X5/100))*'NSW Apr 2023'!AQ5,((('NSW Apr 2023'!M5)*'NSW Apr 2023'!X5/100)*'NSW Apr 2023'!AQ5))),0)</f>
        <v>1253.5234545454546</v>
      </c>
      <c r="I11" s="136">
        <f>IF(AND('NSW Apr 2023'!M5&gt;0,'NSW Apr 2023'!N5&gt;0),IF($C$5*E11/'NSW Apr 2023'!AQ5&lt;('NSW Apr 2023'!L5+'NSW Apr 2023'!M5),0,IF(($C$5*E11/'NSW Apr 2023'!AQ5-'NSW Apr 2023'!L5+'NSW Apr 2023'!M5)&lt;=('NSW Apr 2023'!L5+'NSW Apr 2023'!M5+'NSW Apr 2023'!N5),((($C$5*E11/'NSW Apr 2023'!AQ5-('NSW Apr 2023'!L5+'NSW Apr 2023'!M5))*'NSW Apr 2023'!Y5/100))*'NSW Apr 2023'!AQ5,('NSW Apr 2023'!N5*'NSW Apr 2023'!Y5/100)* 'NSW Apr 2023'!AQ5)),0)</f>
        <v>0</v>
      </c>
      <c r="J11" s="136">
        <f>IF(AND('NSW Apr 2023'!N5&gt;0,'NSW Apr 2023'!O5&gt;0),IF($C$5*E11/'NSW Apr 2023'!AQ5&lt;('NSW Apr 2023'!L5+'NSW Apr 2023'!M5+'NSW Apr 2023'!N5),0,IF(($C$5*E11/'NSW Apr 2023'!AQ5-'NSW Apr 2023'!L5+'NSW Apr 2023'!M5+'NSW Apr 2023'!N5)&lt;=('NSW Apr 2023'!L5+'NSW Apr 2023'!M5+'NSW Apr 2023'!N5+'NSW Apr 2023'!O5),(($C$5*E11/'NSW Apr 2023'!AQ5-('NSW Apr 2023'!L5+'NSW Apr 2023'!M5+'NSW Apr 2023'!N5))*'NSW Apr 2023'!Z5/100)*'NSW Apr 2023'!AQ5,('NSW Apr 2023'!O5*'NSW Apr 2023'!Z5/100)*'NSW Apr 2023'!AQ5)),0)</f>
        <v>0</v>
      </c>
      <c r="K11" s="136">
        <f>IF(AND('NSW Apr 2023'!O5&gt;0,'NSW Apr 2023'!P5&gt;0),IF($C$5*E11/'NSW Apr 2023'!AQ5&lt;('NSW Apr 2023'!L5+'NSW Apr 2023'!M5+'NSW Apr 2023'!N5+'NSW Apr 2023'!O5),0,IF(($C$5*E11/'NSW Apr 2023'!AQ5-'NSW Apr 2023'!L5+'NSW Apr 2023'!M5+'NSW Apr 2023'!N5+'NSW Apr 2023'!O5)&lt;=('NSW Apr 2023'!L5+'NSW Apr 2023'!M5+'NSW Apr 2023'!N5+'NSW Apr 2023'!O5+'NSW Apr 2023'!P5),(($C$5*E11/'NSW Apr 2023'!AQ5-('NSW Apr 2023'!L5+'NSW Apr 2023'!M5+'NSW Apr 2023'!N5+'NSW Apr 2023'!O5))*'NSW Apr 2023'!AA5/100)*'NSW Apr 2023'!AQ5,('NSW Apr 2023'!P5*'NSW Apr 2023'!AA5/100)*'NSW Apr 2023'!AQ5)),0)</f>
        <v>0</v>
      </c>
      <c r="L11" s="136">
        <f>IF(AND('NSW Apr 2023'!P5&gt;0,'NSW Apr 2023'!O5&gt;0),IF(($C$5*E11/'NSW Apr 2023'!AQ5&lt;SUM('NSW Apr 2023'!L5:P5)),(0),($C$5*E11/'NSW Apr 2023'!AQ5-SUM('NSW Apr 2023'!L5:P5))*'NSW Apr 2023'!AB5/100)* 'NSW Apr 2023'!AQ5,IF(AND('NSW Apr 2023'!O5&gt;0,'NSW Apr 2023'!P5=""),IF(($C$5*E11/'NSW Apr 2023'!AQ5&lt; SUM('NSW Apr 2023'!L5:O5)),(0),($C$5*E11/'NSW Apr 2023'!AQ5-SUM('NSW Apr 2023'!L5:O5))*'NSW Apr 2023'!AA5/100)* 'NSW Apr 2023'!AQ5,IF(AND('NSW Apr 2023'!N5&gt;0,'NSW Apr 2023'!O5=""),IF(($C$5*E11/'NSW Apr 2023'!AQ5&lt; SUM('NSW Apr 2023'!L5:N5)),(0),($C$5*E11/'NSW Apr 2023'!AQ5-SUM('NSW Apr 2023'!L5:N5))*'NSW Apr 2023'!Z5/100)* 'NSW Apr 2023'!AQ5,IF(AND('NSW Apr 2023'!M5&gt;0,'NSW Apr 2023'!N5=""),IF(($C$5*E11/'NSW Apr 2023'!AQ5&lt;'NSW Apr 2023'!M5+'NSW Apr 2023'!L5),(0),(($C$5*E11/'NSW Apr 2023'!AQ5-('NSW Apr 2023'!M5+'NSW Apr 2023'!L5))*'NSW Apr 2023'!Y5/100))*'NSW Apr 2023'!AQ5,IF(AND('NSW Apr 2023'!L5&gt;0,'NSW Apr 2023'!M5=""&gt;0),IF(($C$5*E11/'NSW Apr 2023'!AQ5&lt;'NSW Apr 2023'!L5),(0),($C$5*E11/'NSW Apr 2023'!AQ5-'NSW Apr 2023'!L5)*'NSW Apr 2023'!X5/100)*'NSW Apr 2023'!AQ5,0)))))</f>
        <v>0</v>
      </c>
      <c r="M11" s="136">
        <f>IF('NSW Apr 2023'!K5="",($C$5*F11/'NSW Apr 2023'!AR5*'NSW Apr 2023'!AC5/100)*'NSW Apr 2023'!AR5,IF($C$5*F11/'NSW Apr 2023'!AR5&gt;='NSW Apr 2023'!L5,('NSW Apr 2023'!L5*'NSW Apr 2023'!AC5/100)*'NSW Apr 2023'!AR5,($C$5*F11/'NSW Apr 2023'!AR5*'NSW Apr 2023'!AC5/100)*'NSW Apr 2023'!AR5))</f>
        <v>149.83799999999999</v>
      </c>
      <c r="N11" s="136">
        <f>IF(AND('NSW Apr 2023'!L5&gt;0,'NSW Apr 2023'!M5&gt;0),IF($C$5*F11/'NSW Apr 2023'!AR5&lt;'NSW Apr 2023'!L5,0,IF(($C$5*F11/'NSW Apr 2023'!AR5-'NSW Apr 2023'!L5)&lt;=('NSW Apr 2023'!M5+'NSW Apr 2023'!L5),((($C$5*F11/'NSW Apr 2023'!AR5-'NSW Apr 2023'!L5)*'NSW Apr 2023'!AD5/100))*'NSW Apr 2023'!AR5,((('NSW Apr 2023'!M5)*'NSW Apr 2023'!AD5/100)*'NSW Apr 2023'!AR5))),0)</f>
        <v>1253.5234545454546</v>
      </c>
      <c r="O11" s="136">
        <f>IF(AND('NSW Apr 2023'!M5&gt;0,'NSW Apr 2023'!N5&gt;0),IF($C$5*F11/'NSW Apr 2023'!AR5&lt;('NSW Apr 2023'!L5+'NSW Apr 2023'!M5),0,IF(($C$5*F11/'NSW Apr 2023'!AR5-'NSW Apr 2023'!L5+'NSW Apr 2023'!M5)&lt;=('NSW Apr 2023'!L5+'NSW Apr 2023'!M5+'NSW Apr 2023'!N5),((($C$5*F11/'NSW Apr 2023'!AR5-('NSW Apr 2023'!L5+'NSW Apr 2023'!M5))*'NSW Apr 2023'!AE5/100))*'NSW Apr 2023'!AR5,('NSW Apr 2023'!N5*'NSW Apr 2023'!AE5/100)*'NSW Apr 2023'!AR5)),0)</f>
        <v>0</v>
      </c>
      <c r="P11" s="136">
        <f>IF(AND('NSW Apr 2023'!N5&gt;0,'NSW Apr 2023'!O5&gt;0),IF($C$5*F11/'NSW Apr 2023'!AR5&lt;('NSW Apr 2023'!L5+'NSW Apr 2023'!M5+'NSW Apr 2023'!N5),0,IF(($C$5*F11/'NSW Apr 2023'!AR5-'NSW Apr 2023'!L5+'NSW Apr 2023'!M5+'NSW Apr 2023'!N5)&lt;=('NSW Apr 2023'!L5+'NSW Apr 2023'!M5+'NSW Apr 2023'!N5+'NSW Apr 2023'!O5),(($C$5*F11/'NSW Apr 2023'!AR5-('NSW Apr 2023'!L5+'NSW Apr 2023'!M5+'NSW Apr 2023'!N5))*'NSW Apr 2023'!AF5/100)*'NSW Apr 2023'!AR5,('NSW Apr 2023'!O5*'NSW Apr 2023'!AF5/100)*'NSW Apr 2023'!AR5)),0)</f>
        <v>0</v>
      </c>
      <c r="Q11" s="136">
        <f>IF(AND('NSW Apr 2023'!P5&gt;0,'NSW Apr 2023'!P5&gt;0),IF($C$5*F11/'NSW Apr 2023'!AR5&lt;('NSW Apr 2023'!L5+'NSW Apr 2023'!M5+'NSW Apr 2023'!N5+'NSW Apr 2023'!O5),0,IF(($C$5*F11/'NSW Apr 2023'!AR5-'NSW Apr 2023'!L5+'NSW Apr 2023'!M5+'NSW Apr 2023'!N5+'NSW Apr 2023'!O5)&lt;=('NSW Apr 2023'!L5+'NSW Apr 2023'!M5+'NSW Apr 2023'!N5+'NSW Apr 2023'!O5+'NSW Apr 2023'!P5),(($C$5*F11/'NSW Apr 2023'!AR5-('NSW Apr 2023'!L5+'NSW Apr 2023'!M5+'NSW Apr 2023'!N5+'NSW Apr 2023'!O5))*'NSW Apr 2023'!AG5/100)*'NSW Apr 2023'!AR5,('NSW Apr 2023'!P5*'NSW Apr 2023'!AG5/100)*'NSW Apr 2023'!AR5)),0)</f>
        <v>0</v>
      </c>
      <c r="R11" s="136">
        <f>IF(AND('NSW Apr 2023'!P5&gt;0,'NSW Apr 2023'!O5&gt;0),IF(($C$5*F11/'NSW Apr 2023'!AR5&lt;SUM('NSW Apr 2023'!L5:P5)),(0),($C$5*F11/'NSW Apr 2023'!AR5-SUM('NSW Apr 2023'!L5:P5))*'NSW Apr 2023'!AB5/100)* 'NSW Apr 2023'!AR5,IF(AND('NSW Apr 2023'!O5&gt;0,'NSW Apr 2023'!P5=""),IF(($C$5*F11/'NSW Apr 2023'!AR5&lt; SUM('NSW Apr 2023'!L5:O5)),(0),($C$5*F11/'NSW Apr 2023'!AR5-SUM('NSW Apr 2023'!L5:O5))*'NSW Apr 2023'!AG5/100)* 'NSW Apr 2023'!AR5,IF(AND('NSW Apr 2023'!N5&gt;0,'NSW Apr 2023'!O5=""),IF(($C$5*F11/'NSW Apr 2023'!AR5&lt; SUM('NSW Apr 2023'!L5:N5)),(0),($C$5*F11/'NSW Apr 2023'!AR5-SUM('NSW Apr 2023'!L5:N5))*'NSW Apr 2023'!AF5/100)* 'NSW Apr 2023'!AR5,IF(AND('NSW Apr 2023'!M5&gt;0,'NSW Apr 2023'!N5=""),IF(($C$5*F11/'NSW Apr 2023'!AR5&lt;'NSW Apr 2023'!M5+'NSW Apr 2023'!L5),(0),(($C$5*F11/'NSW Apr 2023'!AR5-('NSW Apr 2023'!M5+'NSW Apr 2023'!L5))*'NSW Apr 2023'!AE5/100))*'NSW Apr 2023'!AR5,IF(AND('NSW Apr 2023'!L5&gt;0,'NSW Apr 2023'!M5=""&gt;0),IF(($C$5*F11/'NSW Apr 2023'!AR5&lt;'NSW Apr 2023'!L5),(0),($C$5*F11/'NSW Apr 2023'!AR5-'NSW Apr 2023'!L5)*'NSW Apr 2023'!AD5/100)*'NSW Apr 2023'!AR5,0)))))</f>
        <v>0</v>
      </c>
      <c r="S11" s="234">
        <f t="shared" si="4"/>
        <v>2806.7229090909091</v>
      </c>
      <c r="T11" s="243">
        <f t="shared" si="5"/>
        <v>3043.5415454545455</v>
      </c>
      <c r="U11" s="132">
        <f t="shared" si="6"/>
        <v>3347.8957000000005</v>
      </c>
      <c r="V11" s="83">
        <f>'NSW Apr 2023'!AT5</f>
        <v>0</v>
      </c>
      <c r="W11" s="83">
        <f>'NSW Apr 2023'!AU5</f>
        <v>0</v>
      </c>
      <c r="X11" s="83">
        <f>'NSW Apr 2023'!AV5</f>
        <v>0</v>
      </c>
      <c r="Y11" s="83">
        <f>'NSW Apr 2023'!AW5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3043.5415454545455</v>
      </c>
      <c r="AC11" s="243">
        <f t="shared" si="1"/>
        <v>3043.5415454545455</v>
      </c>
      <c r="AD11" s="132">
        <f t="shared" si="2"/>
        <v>3347.8957000000005</v>
      </c>
      <c r="AE11" s="406">
        <f t="shared" si="2"/>
        <v>3347.8957000000005</v>
      </c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/>
      <c r="AS11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</row>
    <row r="12" spans="1:146" s="261" customFormat="1" ht="23" customHeight="1">
      <c r="A12" s="422"/>
      <c r="B12" s="130" t="str">
        <f>'NSW Apr 2023'!F6</f>
        <v>Red Energy</v>
      </c>
      <c r="C12" s="83" t="str">
        <f>'NSW Apr 2023'!G6</f>
        <v xml:space="preserve">Business Saver </v>
      </c>
      <c r="D12" s="136">
        <f>365*'NSW Apr 2023'!H6/100</f>
        <v>255.46681818181816</v>
      </c>
      <c r="E12" s="264">
        <f>IF('NSW Apr 2023'!AQ6=3,0.5,IF('NSW Apr 2023'!AQ6=2,0.33,0))</f>
        <v>0.5</v>
      </c>
      <c r="F12" s="264">
        <f t="shared" si="3"/>
        <v>0.5</v>
      </c>
      <c r="G12" s="136">
        <f>IF('NSW Apr 2023'!K6="",($C$5*E12/'NSW Apr 2023'!AQ6*'NSW Apr 2023'!W6/100)*'NSW Apr 2023'!AQ6,IF($C$5*E12/'NSW Apr 2023'!AQ6&gt;='NSW Apr 2023'!L6,('NSW Apr 2023'!L6*'NSW Apr 2023'!W6/100)*'NSW Apr 2023'!AQ6,($C$5*E12/'NSW Apr 2023'!AQ6*'NSW Apr 2023'!W6/100)*'NSW Apr 2023'!AQ6))</f>
        <v>122.37899999999998</v>
      </c>
      <c r="H12" s="136">
        <f>IF(AND('NSW Apr 2023'!L6&gt;0,'NSW Apr 2023'!M6&gt;0),IF($C$5*E12/'NSW Apr 2023'!AQ6&lt;'NSW Apr 2023'!L6,0,IF(($C$5*E12/'NSW Apr 2023'!AQ6-'NSW Apr 2023'!L6)&lt;=('NSW Apr 2023'!M6+'NSW Apr 2023'!L6),((($C$5*E12/'NSW Apr 2023'!AQ6-'NSW Apr 2023'!L6)*'NSW Apr 2023'!X6/100))*'NSW Apr 2023'!AQ6,((('NSW Apr 2023'!M6)*'NSW Apr 2023'!X6/100)*'NSW Apr 2023'!AQ6))),0)</f>
        <v>102.06490909090908</v>
      </c>
      <c r="I12" s="136">
        <f>IF(AND('NSW Apr 2023'!M6&gt;0,'NSW Apr 2023'!N6&gt;0),IF($C$5*E12/'NSW Apr 2023'!AQ6&lt;('NSW Apr 2023'!L6+'NSW Apr 2023'!M6),0,IF(($C$5*E12/'NSW Apr 2023'!AQ6-'NSW Apr 2023'!L6+'NSW Apr 2023'!M6)&lt;=('NSW Apr 2023'!L6+'NSW Apr 2023'!M6+'NSW Apr 2023'!N6),((($C$5*E12/'NSW Apr 2023'!AQ6-('NSW Apr 2023'!L6+'NSW Apr 2023'!M6))*'NSW Apr 2023'!Y6/100))*'NSW Apr 2023'!AQ6,('NSW Apr 2023'!N6*'NSW Apr 2023'!Y6/100)* 'NSW Apr 2023'!AQ6)),0)</f>
        <v>226.76699999999994</v>
      </c>
      <c r="J12" s="136">
        <f>IF(AND('NSW Apr 2023'!N6&gt;0,'NSW Apr 2023'!O6&gt;0),IF($C$5*E12/'NSW Apr 2023'!AQ6&lt;('NSW Apr 2023'!L6+'NSW Apr 2023'!M6+'NSW Apr 2023'!N6),0,IF(($C$5*E12/'NSW Apr 2023'!AQ6-'NSW Apr 2023'!L6+'NSW Apr 2023'!M6+'NSW Apr 2023'!N6)&lt;=('NSW Apr 2023'!L6+'NSW Apr 2023'!M6+'NSW Apr 2023'!N6+'NSW Apr 2023'!O6),(($C$5*E12/'NSW Apr 2023'!AQ6-('NSW Apr 2023'!L6+'NSW Apr 2023'!M6+'NSW Apr 2023'!N6))*'NSW Apr 2023'!Z6/100)*'NSW Apr 2023'!AQ6,('NSW Apr 2023'!O6*'NSW Apr 2023'!Z6/100)*'NSW Apr 2023'!AQ6)),0)</f>
        <v>836.99318181818182</v>
      </c>
      <c r="K12" s="136">
        <f>IF(AND('NSW Apr 2023'!O6&gt;0,'NSW Apr 2023'!P6&gt;0),IF($C$5*E12/'NSW Apr 2023'!AQ6&lt;('NSW Apr 2023'!L6+'NSW Apr 2023'!M6+'NSW Apr 2023'!N6+'NSW Apr 2023'!O6),0,IF(($C$5*E12/'NSW Apr 2023'!AQ6-'NSW Apr 2023'!L6+'NSW Apr 2023'!M6+'NSW Apr 2023'!N6+'NSW Apr 2023'!O6)&lt;=('NSW Apr 2023'!L6+'NSW Apr 2023'!M6+'NSW Apr 2023'!N6+'NSW Apr 2023'!O6+'NSW Apr 2023'!P6),(($C$5*E12/'NSW Apr 2023'!AQ6-('NSW Apr 2023'!L6+'NSW Apr 2023'!M6+'NSW Apr 2023'!N6+'NSW Apr 2023'!O6))*'NSW Apr 2023'!AA6/100)*'NSW Apr 2023'!AQ6,('NSW Apr 2023'!P6*'NSW Apr 2023'!AA6/100)*'NSW Apr 2023'!AQ6)),0)</f>
        <v>0</v>
      </c>
      <c r="L12" s="136">
        <f>IF(AND('NSW Apr 2023'!P6&gt;0,'NSW Apr 2023'!O6&gt;0),IF(($C$5*E12/'NSW Apr 2023'!AQ6&lt;SUM('NSW Apr 2023'!L6:P6)),(0),($C$5*E12/'NSW Apr 2023'!AQ6-SUM('NSW Apr 2023'!L6:P6))*'NSW Apr 2023'!AB6/100)* 'NSW Apr 2023'!AQ6,IF(AND('NSW Apr 2023'!O6&gt;0,'NSW Apr 2023'!P6=""),IF(($C$5*E12/'NSW Apr 2023'!AQ6&lt; SUM('NSW Apr 2023'!L6:O6)),(0),($C$5*E12/'NSW Apr 2023'!AQ6-SUM('NSW Apr 2023'!L6:O6))*'NSW Apr 2023'!AA6/100)* 'NSW Apr 2023'!AQ6,IF(AND('NSW Apr 2023'!N6&gt;0,'NSW Apr 2023'!O6=""),IF(($C$5*E12/'NSW Apr 2023'!AQ6&lt; SUM('NSW Apr 2023'!L6:N6)),(0),($C$5*E12/'NSW Apr 2023'!AQ6-SUM('NSW Apr 2023'!L6:N6))*'NSW Apr 2023'!Z6/100)* 'NSW Apr 2023'!AQ6,IF(AND('NSW Apr 2023'!M6&gt;0,'NSW Apr 2023'!N6=""),IF(($C$5*E12/'NSW Apr 2023'!AQ6&lt;'NSW Apr 2023'!M6+'NSW Apr 2023'!L6),(0),(($C$5*E12/'NSW Apr 2023'!AQ6-('NSW Apr 2023'!M6+'NSW Apr 2023'!L6))*'NSW Apr 2023'!Y6/100))*'NSW Apr 2023'!AQ6,IF(AND('NSW Apr 2023'!L6&gt;0,'NSW Apr 2023'!M6=""&gt;0),IF(($C$5*E12/'NSW Apr 2023'!AQ6&lt;'NSW Apr 2023'!L6),(0),($C$5*E12/'NSW Apr 2023'!AQ6-'NSW Apr 2023'!L6)*'NSW Apr 2023'!X6/100)*'NSW Apr 2023'!AQ6,0)))))</f>
        <v>0</v>
      </c>
      <c r="M12" s="136">
        <f>IF('NSW Apr 2023'!K6="",($C$5*F12/'NSW Apr 2023'!AR6*'NSW Apr 2023'!AC6/100)*'NSW Apr 2023'!AR6,IF($C$5*F12/'NSW Apr 2023'!AR6&gt;='NSW Apr 2023'!L6,('NSW Apr 2023'!L6*'NSW Apr 2023'!AC6/100)*'NSW Apr 2023'!AR6,($C$5*F12/'NSW Apr 2023'!AR6*'NSW Apr 2023'!AC6/100)*'NSW Apr 2023'!AR6))</f>
        <v>122.37899999999998</v>
      </c>
      <c r="N12" s="136">
        <f>IF(AND('NSW Apr 2023'!L6&gt;0,'NSW Apr 2023'!M6&gt;0),IF($C$5*F12/'NSW Apr 2023'!AR6&lt;'NSW Apr 2023'!L6,0,IF(($C$5*F12/'NSW Apr 2023'!AR6-'NSW Apr 2023'!L6)&lt;=('NSW Apr 2023'!M6+'NSW Apr 2023'!L6),((($C$5*F12/'NSW Apr 2023'!AR6-'NSW Apr 2023'!L6)*'NSW Apr 2023'!AD6/100))*'NSW Apr 2023'!AR6,((('NSW Apr 2023'!M6)*'NSW Apr 2023'!AD6/100)*'NSW Apr 2023'!AR6))),0)</f>
        <v>102.06490909090908</v>
      </c>
      <c r="O12" s="136">
        <f>IF(AND('NSW Apr 2023'!M6&gt;0,'NSW Apr 2023'!N6&gt;0),IF($C$5*F12/'NSW Apr 2023'!AR6&lt;('NSW Apr 2023'!L6+'NSW Apr 2023'!M6),0,IF(($C$5*F12/'NSW Apr 2023'!AR6-'NSW Apr 2023'!L6+'NSW Apr 2023'!M6)&lt;=('NSW Apr 2023'!L6+'NSW Apr 2023'!M6+'NSW Apr 2023'!N6),((($C$5*F12/'NSW Apr 2023'!AR6-('NSW Apr 2023'!L6+'NSW Apr 2023'!M6))*'NSW Apr 2023'!AE6/100))*'NSW Apr 2023'!AR6,('NSW Apr 2023'!N6*'NSW Apr 2023'!AE6/100)*'NSW Apr 2023'!AR6)),0)</f>
        <v>226.76699999999994</v>
      </c>
      <c r="P12" s="136">
        <f>IF(AND('NSW Apr 2023'!N6&gt;0,'NSW Apr 2023'!O6&gt;0),IF($C$5*F12/'NSW Apr 2023'!AR6&lt;('NSW Apr 2023'!L6+'NSW Apr 2023'!M6+'NSW Apr 2023'!N6),0,IF(($C$5*F12/'NSW Apr 2023'!AR6-'NSW Apr 2023'!L6+'NSW Apr 2023'!M6+'NSW Apr 2023'!N6)&lt;=('NSW Apr 2023'!L6+'NSW Apr 2023'!M6+'NSW Apr 2023'!N6+'NSW Apr 2023'!O6),(($C$5*F12/'NSW Apr 2023'!AR6-('NSW Apr 2023'!L6+'NSW Apr 2023'!M6+'NSW Apr 2023'!N6))*'NSW Apr 2023'!AF6/100)*'NSW Apr 2023'!AR6,('NSW Apr 2023'!O6*'NSW Apr 2023'!AF6/100)*'NSW Apr 2023'!AR6)),0)</f>
        <v>836.99318181818182</v>
      </c>
      <c r="Q12" s="136">
        <f>IF(AND('NSW Apr 2023'!P6&gt;0,'NSW Apr 2023'!P6&gt;0),IF($C$5*F12/'NSW Apr 2023'!AR6&lt;('NSW Apr 2023'!L6+'NSW Apr 2023'!M6+'NSW Apr 2023'!N6+'NSW Apr 2023'!O6),0,IF(($C$5*F12/'NSW Apr 2023'!AR6-'NSW Apr 2023'!L6+'NSW Apr 2023'!M6+'NSW Apr 2023'!N6+'NSW Apr 2023'!O6)&lt;=('NSW Apr 2023'!L6+'NSW Apr 2023'!M6+'NSW Apr 2023'!N6+'NSW Apr 2023'!O6+'NSW Apr 2023'!P6),(($C$5*F12/'NSW Apr 2023'!AR6-('NSW Apr 2023'!L6+'NSW Apr 2023'!M6+'NSW Apr 2023'!N6+'NSW Apr 2023'!O6))*'NSW Apr 2023'!AG6/100)*'NSW Apr 2023'!AR6,('NSW Apr 2023'!P6*'NSW Apr 2023'!AG6/100)*'NSW Apr 2023'!AR6)),0)</f>
        <v>0</v>
      </c>
      <c r="R12" s="136">
        <f>IF(AND('NSW Apr 2023'!P6&gt;0,'NSW Apr 2023'!O6&gt;0),IF(($C$5*F12/'NSW Apr 2023'!AR6&lt;SUM('NSW Apr 2023'!L6:P6)),(0),($C$5*F12/'NSW Apr 2023'!AR6-SUM('NSW Apr 2023'!L6:P6))*'NSW Apr 2023'!AB6/100)* 'NSW Apr 2023'!AR6,IF(AND('NSW Apr 2023'!O6&gt;0,'NSW Apr 2023'!P6=""),IF(($C$5*F12/'NSW Apr 2023'!AR6&lt; SUM('NSW Apr 2023'!L6:O6)),(0),($C$5*F12/'NSW Apr 2023'!AR6-SUM('NSW Apr 2023'!L6:O6))*'NSW Apr 2023'!AG6/100)* 'NSW Apr 2023'!AR6,IF(AND('NSW Apr 2023'!N6&gt;0,'NSW Apr 2023'!O6=""),IF(($C$5*F12/'NSW Apr 2023'!AR6&lt; SUM('NSW Apr 2023'!L6:N6)),(0),($C$5*F12/'NSW Apr 2023'!AR6-SUM('NSW Apr 2023'!L6:N6))*'NSW Apr 2023'!AF6/100)* 'NSW Apr 2023'!AR6,IF(AND('NSW Apr 2023'!M6&gt;0,'NSW Apr 2023'!N6=""),IF(($C$5*F12/'NSW Apr 2023'!AR6&lt;'NSW Apr 2023'!M6+'NSW Apr 2023'!L6),(0),(($C$5*F12/'NSW Apr 2023'!AR6-('NSW Apr 2023'!M6+'NSW Apr 2023'!L6))*'NSW Apr 2023'!AE6/100))*'NSW Apr 2023'!AR6,IF(AND('NSW Apr 2023'!L6&gt;0,'NSW Apr 2023'!M6=""&gt;0),IF(($C$5*F12/'NSW Apr 2023'!AR6&lt;'NSW Apr 2023'!L6),(0),($C$5*F12/'NSW Apr 2023'!AR6-'NSW Apr 2023'!L6)*'NSW Apr 2023'!AD6/100)*'NSW Apr 2023'!AR6,0)))))</f>
        <v>0</v>
      </c>
      <c r="S12" s="234">
        <f t="shared" si="4"/>
        <v>2576.4081818181817</v>
      </c>
      <c r="T12" s="243">
        <f t="shared" si="5"/>
        <v>2831.875</v>
      </c>
      <c r="U12" s="132">
        <f t="shared" si="6"/>
        <v>3115.0625000000005</v>
      </c>
      <c r="V12" s="83">
        <f>'NSW Apr 2023'!AT6</f>
        <v>0</v>
      </c>
      <c r="W12" s="83">
        <f>'NSW Apr 2023'!AU6</f>
        <v>0</v>
      </c>
      <c r="X12" s="83">
        <f>'NSW Apr 2023'!AV6</f>
        <v>0</v>
      </c>
      <c r="Y12" s="83">
        <f>'NSW Apr 2023'!AW6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2831.875</v>
      </c>
      <c r="AC12" s="243">
        <f t="shared" si="1"/>
        <v>2831.875</v>
      </c>
      <c r="AD12" s="132">
        <f t="shared" si="2"/>
        <v>3115.0625000000005</v>
      </c>
      <c r="AE12" s="406">
        <f t="shared" si="2"/>
        <v>3115.0625000000005</v>
      </c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/>
      <c r="AS12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</row>
    <row r="13" spans="1:146" s="261" customFormat="1" ht="23" customHeight="1">
      <c r="A13" s="422"/>
      <c r="B13" s="130" t="str">
        <f>'NSW Apr 2023'!F7</f>
        <v>Simply Energy</v>
      </c>
      <c r="C13" s="83" t="str">
        <f>'NSW Apr 2023'!G7</f>
        <v xml:space="preserve">Business Saver </v>
      </c>
      <c r="D13" s="136">
        <f>365*'NSW Apr 2023'!H7/100</f>
        <v>229.78409090909088</v>
      </c>
      <c r="E13" s="264">
        <f>IF('NSW Apr 2023'!AQ7=3,0.5,IF('NSW Apr 2023'!AQ7=2,0.33,0))</f>
        <v>0.5</v>
      </c>
      <c r="F13" s="264">
        <f t="shared" si="3"/>
        <v>0.5</v>
      </c>
      <c r="G13" s="136">
        <f>IF('NSW Apr 2023'!K7="",($C$5*E13/'NSW Apr 2023'!AQ7*'NSW Apr 2023'!W7/100)*'NSW Apr 2023'!AQ7,IF($C$5*E13/'NSW Apr 2023'!AQ7&gt;='NSW Apr 2023'!L7,('NSW Apr 2023'!L7*'NSW Apr 2023'!W7/100)*'NSW Apr 2023'!AQ7,($C$5*E13/'NSW Apr 2023'!AQ7*'NSW Apr 2023'!W7/100)*'NSW Apr 2023'!AQ7))</f>
        <v>166.44900000000001</v>
      </c>
      <c r="H13" s="136">
        <f>IF(AND('NSW Apr 2023'!L7&gt;0,'NSW Apr 2023'!M7&gt;0),IF($C$5*E13/'NSW Apr 2023'!AQ7&lt;'NSW Apr 2023'!L7,0,IF(($C$5*E13/'NSW Apr 2023'!AQ7-'NSW Apr 2023'!L7)&lt;=('NSW Apr 2023'!M7+'NSW Apr 2023'!L7),((($C$5*E13/'NSW Apr 2023'!AQ7-'NSW Apr 2023'!L7)*'NSW Apr 2023'!X7/100))*'NSW Apr 2023'!AQ7,((('NSW Apr 2023'!M7)*'NSW Apr 2023'!X7/100)*'NSW Apr 2023'!AQ7))),0)</f>
        <v>102.06490909090908</v>
      </c>
      <c r="I13" s="136">
        <f>IF(AND('NSW Apr 2023'!M7&gt;0,'NSW Apr 2023'!N7&gt;0),IF($C$5*E13/'NSW Apr 2023'!AQ7&lt;('NSW Apr 2023'!L7+'NSW Apr 2023'!M7),0,IF(($C$5*E13/'NSW Apr 2023'!AQ7-'NSW Apr 2023'!L7+'NSW Apr 2023'!M7)&lt;=('NSW Apr 2023'!L7+'NSW Apr 2023'!M7+'NSW Apr 2023'!N7),((($C$5*E13/'NSW Apr 2023'!AQ7-('NSW Apr 2023'!L7+'NSW Apr 2023'!M7))*'NSW Apr 2023'!Y7/100))*'NSW Apr 2023'!AQ7,('NSW Apr 2023'!N7*'NSW Apr 2023'!Y7/100)* 'NSW Apr 2023'!AQ7)),0)</f>
        <v>240.48599999999999</v>
      </c>
      <c r="J13" s="136">
        <f>IF(AND('NSW Apr 2023'!N7&gt;0,'NSW Apr 2023'!O7&gt;0),IF($C$5*E13/'NSW Apr 2023'!AQ7&lt;('NSW Apr 2023'!L7+'NSW Apr 2023'!M7+'NSW Apr 2023'!N7),0,IF(($C$5*E13/'NSW Apr 2023'!AQ7-'NSW Apr 2023'!L7+'NSW Apr 2023'!M7+'NSW Apr 2023'!N7)&lt;=('NSW Apr 2023'!L7+'NSW Apr 2023'!M7+'NSW Apr 2023'!N7+'NSW Apr 2023'!O7),(($C$5*E13/'NSW Apr 2023'!AQ7-('NSW Apr 2023'!L7+'NSW Apr 2023'!M7+'NSW Apr 2023'!N7))*'NSW Apr 2023'!Z7/100)*'NSW Apr 2023'!AQ7,('NSW Apr 2023'!O7*'NSW Apr 2023'!Z7/100)*'NSW Apr 2023'!AQ7)),0)</f>
        <v>907.5090909090909</v>
      </c>
      <c r="K13" s="136">
        <f>IF(AND('NSW Apr 2023'!O7&gt;0,'NSW Apr 2023'!P7&gt;0),IF($C$5*E13/'NSW Apr 2023'!AQ7&lt;('NSW Apr 2023'!L7+'NSW Apr 2023'!M7+'NSW Apr 2023'!N7+'NSW Apr 2023'!O7),0,IF(($C$5*E13/'NSW Apr 2023'!AQ7-'NSW Apr 2023'!L7+'NSW Apr 2023'!M7+'NSW Apr 2023'!N7+'NSW Apr 2023'!O7)&lt;=('NSW Apr 2023'!L7+'NSW Apr 2023'!M7+'NSW Apr 2023'!N7+'NSW Apr 2023'!O7+'NSW Apr 2023'!P7),(($C$5*E13/'NSW Apr 2023'!AQ7-('NSW Apr 2023'!L7+'NSW Apr 2023'!M7+'NSW Apr 2023'!N7+'NSW Apr 2023'!O7))*'NSW Apr 2023'!AA7/100)*'NSW Apr 2023'!AQ7,('NSW Apr 2023'!P7*'NSW Apr 2023'!AA7/100)*'NSW Apr 2023'!AQ7)),0)</f>
        <v>0</v>
      </c>
      <c r="L13" s="136">
        <f>IF(AND('NSW Apr 2023'!P7&gt;0,'NSW Apr 2023'!O7&gt;0),IF(($C$5*E13/'NSW Apr 2023'!AQ7&lt;SUM('NSW Apr 2023'!L7:P7)),(0),($C$5*E13/'NSW Apr 2023'!AQ7-SUM('NSW Apr 2023'!L7:P7))*'NSW Apr 2023'!AB7/100)* 'NSW Apr 2023'!AQ7,IF(AND('NSW Apr 2023'!O7&gt;0,'NSW Apr 2023'!P7=""),IF(($C$5*E13/'NSW Apr 2023'!AQ7&lt; SUM('NSW Apr 2023'!L7:O7)),(0),($C$5*E13/'NSW Apr 2023'!AQ7-SUM('NSW Apr 2023'!L7:O7))*'NSW Apr 2023'!AA7/100)* 'NSW Apr 2023'!AQ7,IF(AND('NSW Apr 2023'!N7&gt;0,'NSW Apr 2023'!O7=""),IF(($C$5*E13/'NSW Apr 2023'!AQ7&lt; SUM('NSW Apr 2023'!L7:N7)),(0),($C$5*E13/'NSW Apr 2023'!AQ7-SUM('NSW Apr 2023'!L7:N7))*'NSW Apr 2023'!Z7/100)* 'NSW Apr 2023'!AQ7,IF(AND('NSW Apr 2023'!M7&gt;0,'NSW Apr 2023'!N7=""),IF(($C$5*E13/'NSW Apr 2023'!AQ7&lt;'NSW Apr 2023'!M7+'NSW Apr 2023'!L7),(0),(($C$5*E13/'NSW Apr 2023'!AQ7-('NSW Apr 2023'!M7+'NSW Apr 2023'!L7))*'NSW Apr 2023'!Y7/100))*'NSW Apr 2023'!AQ7,IF(AND('NSW Apr 2023'!L7&gt;0,'NSW Apr 2023'!M7=""&gt;0),IF(($C$5*E13/'NSW Apr 2023'!AQ7&lt;'NSW Apr 2023'!L7),(0),($C$5*E13/'NSW Apr 2023'!AQ7-'NSW Apr 2023'!L7)*'NSW Apr 2023'!X7/100)*'NSW Apr 2023'!AQ7,0)))))</f>
        <v>0</v>
      </c>
      <c r="M13" s="136">
        <f>IF('NSW Apr 2023'!K7="",($C$5*F13/'NSW Apr 2023'!AR7*'NSW Apr 2023'!AC7/100)*'NSW Apr 2023'!AR7,IF($C$5*F13/'NSW Apr 2023'!AR7&gt;='NSW Apr 2023'!L7,('NSW Apr 2023'!L7*'NSW Apr 2023'!AC7/100)*'NSW Apr 2023'!AR7,($C$5*F13/'NSW Apr 2023'!AR7*'NSW Apr 2023'!AC7/100)*'NSW Apr 2023'!AR7))</f>
        <v>166.44900000000001</v>
      </c>
      <c r="N13" s="136">
        <f>IF(AND('NSW Apr 2023'!L7&gt;0,'NSW Apr 2023'!M7&gt;0),IF($C$5*F13/'NSW Apr 2023'!AR7&lt;'NSW Apr 2023'!L7,0,IF(($C$5*F13/'NSW Apr 2023'!AR7-'NSW Apr 2023'!L7)&lt;=('NSW Apr 2023'!M7+'NSW Apr 2023'!L7),((($C$5*F13/'NSW Apr 2023'!AR7-'NSW Apr 2023'!L7)*'NSW Apr 2023'!AD7/100))*'NSW Apr 2023'!AR7,((('NSW Apr 2023'!M7)*'NSW Apr 2023'!AD7/100)*'NSW Apr 2023'!AR7))),0)</f>
        <v>102.06490909090908</v>
      </c>
      <c r="O13" s="136">
        <f>IF(AND('NSW Apr 2023'!M7&gt;0,'NSW Apr 2023'!N7&gt;0),IF($C$5*F13/'NSW Apr 2023'!AR7&lt;('NSW Apr 2023'!L7+'NSW Apr 2023'!M7),0,IF(($C$5*F13/'NSW Apr 2023'!AR7-'NSW Apr 2023'!L7+'NSW Apr 2023'!M7)&lt;=('NSW Apr 2023'!L7+'NSW Apr 2023'!M7+'NSW Apr 2023'!N7),((($C$5*F13/'NSW Apr 2023'!AR7-('NSW Apr 2023'!L7+'NSW Apr 2023'!M7))*'NSW Apr 2023'!AE7/100))*'NSW Apr 2023'!AR7,('NSW Apr 2023'!N7*'NSW Apr 2023'!AE7/100)*'NSW Apr 2023'!AR7)),0)</f>
        <v>240.48599999999999</v>
      </c>
      <c r="P13" s="136">
        <f>IF(AND('NSW Apr 2023'!N7&gt;0,'NSW Apr 2023'!O7&gt;0),IF($C$5*F13/'NSW Apr 2023'!AR7&lt;('NSW Apr 2023'!L7+'NSW Apr 2023'!M7+'NSW Apr 2023'!N7),0,IF(($C$5*F13/'NSW Apr 2023'!AR7-'NSW Apr 2023'!L7+'NSW Apr 2023'!M7+'NSW Apr 2023'!N7)&lt;=('NSW Apr 2023'!L7+'NSW Apr 2023'!M7+'NSW Apr 2023'!N7+'NSW Apr 2023'!O7),(($C$5*F13/'NSW Apr 2023'!AR7-('NSW Apr 2023'!L7+'NSW Apr 2023'!M7+'NSW Apr 2023'!N7))*'NSW Apr 2023'!AF7/100)*'NSW Apr 2023'!AR7,('NSW Apr 2023'!O7*'NSW Apr 2023'!AF7/100)*'NSW Apr 2023'!AR7)),0)</f>
        <v>907.5090909090909</v>
      </c>
      <c r="Q13" s="136">
        <f>IF(AND('NSW Apr 2023'!P7&gt;0,'NSW Apr 2023'!P7&gt;0),IF($C$5*F13/'NSW Apr 2023'!AR7&lt;('NSW Apr 2023'!L7+'NSW Apr 2023'!M7+'NSW Apr 2023'!N7+'NSW Apr 2023'!O7),0,IF(($C$5*F13/'NSW Apr 2023'!AR7-'NSW Apr 2023'!L7+'NSW Apr 2023'!M7+'NSW Apr 2023'!N7+'NSW Apr 2023'!O7)&lt;=('NSW Apr 2023'!L7+'NSW Apr 2023'!M7+'NSW Apr 2023'!N7+'NSW Apr 2023'!O7+'NSW Apr 2023'!P7),(($C$5*F13/'NSW Apr 2023'!AR7-('NSW Apr 2023'!L7+'NSW Apr 2023'!M7+'NSW Apr 2023'!N7+'NSW Apr 2023'!O7))*'NSW Apr 2023'!AG7/100)*'NSW Apr 2023'!AR7,('NSW Apr 2023'!P7*'NSW Apr 2023'!AG7/100)*'NSW Apr 2023'!AR7)),0)</f>
        <v>0</v>
      </c>
      <c r="R13" s="136">
        <f>IF(AND('NSW Apr 2023'!P7&gt;0,'NSW Apr 2023'!O7&gt;0),IF(($C$5*F13/'NSW Apr 2023'!AR7&lt;SUM('NSW Apr 2023'!L7:P7)),(0),($C$5*F13/'NSW Apr 2023'!AR7-SUM('NSW Apr 2023'!L7:P7))*'NSW Apr 2023'!AB7/100)* 'NSW Apr 2023'!AR7,IF(AND('NSW Apr 2023'!O7&gt;0,'NSW Apr 2023'!P7=""),IF(($C$5*F13/'NSW Apr 2023'!AR7&lt; SUM('NSW Apr 2023'!L7:O7)),(0),($C$5*F13/'NSW Apr 2023'!AR7-SUM('NSW Apr 2023'!L7:O7))*'NSW Apr 2023'!AG7/100)* 'NSW Apr 2023'!AR7,IF(AND('NSW Apr 2023'!N7&gt;0,'NSW Apr 2023'!O7=""),IF(($C$5*F13/'NSW Apr 2023'!AR7&lt; SUM('NSW Apr 2023'!L7:N7)),(0),($C$5*F13/'NSW Apr 2023'!AR7-SUM('NSW Apr 2023'!L7:N7))*'NSW Apr 2023'!AF7/100)* 'NSW Apr 2023'!AR7,IF(AND('NSW Apr 2023'!M7&gt;0,'NSW Apr 2023'!N7=""),IF(($C$5*F13/'NSW Apr 2023'!AR7&lt;'NSW Apr 2023'!M7+'NSW Apr 2023'!L7),(0),(($C$5*F13/'NSW Apr 2023'!AR7-('NSW Apr 2023'!M7+'NSW Apr 2023'!L7))*'NSW Apr 2023'!AE7/100))*'NSW Apr 2023'!AR7,IF(AND('NSW Apr 2023'!L7&gt;0,'NSW Apr 2023'!M7=""&gt;0),IF(($C$5*F13/'NSW Apr 2023'!AR7&lt;'NSW Apr 2023'!L7),(0),($C$5*F13/'NSW Apr 2023'!AR7-'NSW Apr 2023'!L7)*'NSW Apr 2023'!AD7/100)*'NSW Apr 2023'!AR7,0)))))</f>
        <v>0</v>
      </c>
      <c r="S13" s="234">
        <f t="shared" si="4"/>
        <v>2833.018</v>
      </c>
      <c r="T13" s="243">
        <f t="shared" si="5"/>
        <v>3062.802090909091</v>
      </c>
      <c r="U13" s="132">
        <f t="shared" si="6"/>
        <v>3369.0823000000005</v>
      </c>
      <c r="V13" s="83">
        <f>'NSW Apr 2023'!AT7</f>
        <v>1</v>
      </c>
      <c r="W13" s="83">
        <f>'NSW Apr 2023'!AU7</f>
        <v>0</v>
      </c>
      <c r="X13" s="83">
        <f>'NSW Apr 2023'!AV7</f>
        <v>0</v>
      </c>
      <c r="Y13" s="83">
        <f>'NSW Apr 2023'!AW7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3032.17407</v>
      </c>
      <c r="AC13" s="243">
        <f t="shared" si="1"/>
        <v>3032.17407</v>
      </c>
      <c r="AD13" s="132">
        <f t="shared" si="2"/>
        <v>3335.3914770000001</v>
      </c>
      <c r="AE13" s="406">
        <f t="shared" si="2"/>
        <v>3335.3914770000001</v>
      </c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/>
      <c r="AS1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</row>
    <row r="14" spans="1:146" s="261" customFormat="1" ht="23" customHeight="1">
      <c r="A14" s="422"/>
      <c r="B14" s="130" t="str">
        <f>'NSW Apr 2023'!F8</f>
        <v>Alinta Energy</v>
      </c>
      <c r="C14" s="83" t="str">
        <f>'NSW Apr 2023'!G8</f>
        <v>BusinessDeal</v>
      </c>
      <c r="D14" s="136">
        <f>365*'NSW Apr 2023'!H8/100</f>
        <v>269.86772727272722</v>
      </c>
      <c r="E14" s="264">
        <f>IF('NSW Apr 2023'!AQ8=3,0.5,IF('NSW Apr 2023'!AQ8=2,0.33,0))</f>
        <v>0.5</v>
      </c>
      <c r="F14" s="264">
        <f t="shared" si="3"/>
        <v>0.5</v>
      </c>
      <c r="G14" s="136">
        <f>IF('NSW Apr 2023'!K8="",($C$5*E14/'NSW Apr 2023'!AQ8*'NSW Apr 2023'!W8/100)*'NSW Apr 2023'!AQ8,IF($C$5*E14/'NSW Apr 2023'!AQ8&gt;='NSW Apr 2023'!L8,('NSW Apr 2023'!L8*'NSW Apr 2023'!W8/100)*'NSW Apr 2023'!AQ8,($C$5*E14/'NSW Apr 2023'!AQ8*'NSW Apr 2023'!W8/100)*'NSW Apr 2023'!AQ8))</f>
        <v>116.955</v>
      </c>
      <c r="H14" s="136">
        <f>IF(AND('NSW Apr 2023'!L8&gt;0,'NSW Apr 2023'!M8&gt;0),IF($C$5*E14/'NSW Apr 2023'!AQ8&lt;'NSW Apr 2023'!L8,0,IF(($C$5*E14/'NSW Apr 2023'!AQ8-'NSW Apr 2023'!L8)&lt;=('NSW Apr 2023'!M8+'NSW Apr 2023'!L8),((($C$5*E14/'NSW Apr 2023'!AQ8-'NSW Apr 2023'!L8)*'NSW Apr 2023'!X8/100))*'NSW Apr 2023'!AQ8,((('NSW Apr 2023'!M8)*'NSW Apr 2023'!X8/100)*'NSW Apr 2023'!AQ8))),0)</f>
        <v>90.057272727272732</v>
      </c>
      <c r="I14" s="136">
        <f>IF(AND('NSW Apr 2023'!M8&gt;0,'NSW Apr 2023'!N8&gt;0),IF($C$5*E14/'NSW Apr 2023'!AQ8&lt;('NSW Apr 2023'!L8+'NSW Apr 2023'!M8),0,IF(($C$5*E14/'NSW Apr 2023'!AQ8-'NSW Apr 2023'!L8+'NSW Apr 2023'!M8)&lt;=('NSW Apr 2023'!L8+'NSW Apr 2023'!M8+'NSW Apr 2023'!N8),((($C$5*E14/'NSW Apr 2023'!AQ8-('NSW Apr 2023'!L8+'NSW Apr 2023'!M8))*'NSW Apr 2023'!Y8/100))*'NSW Apr 2023'!AQ8,('NSW Apr 2023'!N8*'NSW Apr 2023'!Y8/100)* 'NSW Apr 2023'!AQ8)),0)</f>
        <v>212.24099999999996</v>
      </c>
      <c r="J14" s="136">
        <f>IF(AND('NSW Apr 2023'!N8&gt;0,'NSW Apr 2023'!O8&gt;0),IF($C$5*E14/'NSW Apr 2023'!AQ8&lt;('NSW Apr 2023'!L8+'NSW Apr 2023'!M8+'NSW Apr 2023'!N8),0,IF(($C$5*E14/'NSW Apr 2023'!AQ8-'NSW Apr 2023'!L8+'NSW Apr 2023'!M8+'NSW Apr 2023'!N8)&lt;=('NSW Apr 2023'!L8+'NSW Apr 2023'!M8+'NSW Apr 2023'!N8+'NSW Apr 2023'!O8),(($C$5*E14/'NSW Apr 2023'!AQ8-('NSW Apr 2023'!L8+'NSW Apr 2023'!M8+'NSW Apr 2023'!N8))*'NSW Apr 2023'!Z8/100)*'NSW Apr 2023'!AQ8,('NSW Apr 2023'!O8*'NSW Apr 2023'!Z8/100)*'NSW Apr 2023'!AQ8)),0)</f>
        <v>803.26818181818203</v>
      </c>
      <c r="K14" s="136">
        <f>IF(AND('NSW Apr 2023'!O8&gt;0,'NSW Apr 2023'!P8&gt;0),IF($C$5*E14/'NSW Apr 2023'!AQ8&lt;('NSW Apr 2023'!L8+'NSW Apr 2023'!M8+'NSW Apr 2023'!N8+'NSW Apr 2023'!O8),0,IF(($C$5*E14/'NSW Apr 2023'!AQ8-'NSW Apr 2023'!L8+'NSW Apr 2023'!M8+'NSW Apr 2023'!N8+'NSW Apr 2023'!O8)&lt;=('NSW Apr 2023'!L8+'NSW Apr 2023'!M8+'NSW Apr 2023'!N8+'NSW Apr 2023'!O8+'NSW Apr 2023'!P8),(($C$5*E14/'NSW Apr 2023'!AQ8-('NSW Apr 2023'!L8+'NSW Apr 2023'!M8+'NSW Apr 2023'!N8+'NSW Apr 2023'!O8))*'NSW Apr 2023'!AA8/100)*'NSW Apr 2023'!AQ8,('NSW Apr 2023'!P8*'NSW Apr 2023'!AA8/100)*'NSW Apr 2023'!AQ8)),0)</f>
        <v>0</v>
      </c>
      <c r="L14" s="136">
        <f>IF(AND('NSW Apr 2023'!P8&gt;0,'NSW Apr 2023'!O8&gt;0),IF(($C$5*E14/'NSW Apr 2023'!AQ8&lt;SUM('NSW Apr 2023'!L8:P8)),(0),($C$5*E14/'NSW Apr 2023'!AQ8-SUM('NSW Apr 2023'!L8:P8))*'NSW Apr 2023'!AB8/100)* 'NSW Apr 2023'!AQ8,IF(AND('NSW Apr 2023'!O8&gt;0,'NSW Apr 2023'!P8=""),IF(($C$5*E14/'NSW Apr 2023'!AQ8&lt; SUM('NSW Apr 2023'!L8:O8)),(0),($C$5*E14/'NSW Apr 2023'!AQ8-SUM('NSW Apr 2023'!L8:O8))*'NSW Apr 2023'!AA8/100)* 'NSW Apr 2023'!AQ8,IF(AND('NSW Apr 2023'!N8&gt;0,'NSW Apr 2023'!O8=""),IF(($C$5*E14/'NSW Apr 2023'!AQ8&lt; SUM('NSW Apr 2023'!L8:N8)),(0),($C$5*E14/'NSW Apr 2023'!AQ8-SUM('NSW Apr 2023'!L8:N8))*'NSW Apr 2023'!Z8/100)* 'NSW Apr 2023'!AQ8,IF(AND('NSW Apr 2023'!M8&gt;0,'NSW Apr 2023'!N8=""),IF(($C$5*E14/'NSW Apr 2023'!AQ8&lt;'NSW Apr 2023'!M8+'NSW Apr 2023'!L8),(0),(($C$5*E14/'NSW Apr 2023'!AQ8-('NSW Apr 2023'!M8+'NSW Apr 2023'!L8))*'NSW Apr 2023'!Y8/100))*'NSW Apr 2023'!AQ8,IF(AND('NSW Apr 2023'!L8&gt;0,'NSW Apr 2023'!M8=""&gt;0),IF(($C$5*E14/'NSW Apr 2023'!AQ8&lt;'NSW Apr 2023'!L8),(0),($C$5*E14/'NSW Apr 2023'!AQ8-'NSW Apr 2023'!L8)*'NSW Apr 2023'!X8/100)*'NSW Apr 2023'!AQ8,0)))))</f>
        <v>0</v>
      </c>
      <c r="M14" s="136">
        <f>IF('NSW Apr 2023'!K8="",($C$5*F14/'NSW Apr 2023'!AR8*'NSW Apr 2023'!AC8/100)*'NSW Apr 2023'!AR8,IF($C$5*F14/'NSW Apr 2023'!AR8&gt;='NSW Apr 2023'!L8,('NSW Apr 2023'!L8*'NSW Apr 2023'!AC8/100)*'NSW Apr 2023'!AR8,($C$5*F14/'NSW Apr 2023'!AR8*'NSW Apr 2023'!AC8/100)*'NSW Apr 2023'!AR8))</f>
        <v>116.955</v>
      </c>
      <c r="N14" s="136">
        <f>IF(AND('NSW Apr 2023'!L8&gt;0,'NSW Apr 2023'!M8&gt;0),IF($C$5*F14/'NSW Apr 2023'!AR8&lt;'NSW Apr 2023'!L8,0,IF(($C$5*F14/'NSW Apr 2023'!AR8-'NSW Apr 2023'!L8)&lt;=('NSW Apr 2023'!M8+'NSW Apr 2023'!L8),((($C$5*F14/'NSW Apr 2023'!AR8-'NSW Apr 2023'!L8)*'NSW Apr 2023'!AD8/100))*'NSW Apr 2023'!AR8,((('NSW Apr 2023'!M8)*'NSW Apr 2023'!AD8/100)*'NSW Apr 2023'!AR8))),0)</f>
        <v>90.057272727272732</v>
      </c>
      <c r="O14" s="136">
        <f>IF(AND('NSW Apr 2023'!M8&gt;0,'NSW Apr 2023'!N8&gt;0),IF($C$5*F14/'NSW Apr 2023'!AR8&lt;('NSW Apr 2023'!L8+'NSW Apr 2023'!M8),0,IF(($C$5*F14/'NSW Apr 2023'!AR8-'NSW Apr 2023'!L8+'NSW Apr 2023'!M8)&lt;=('NSW Apr 2023'!L8+'NSW Apr 2023'!M8+'NSW Apr 2023'!N8),((($C$5*F14/'NSW Apr 2023'!AR8-('NSW Apr 2023'!L8+'NSW Apr 2023'!M8))*'NSW Apr 2023'!AE8/100))*'NSW Apr 2023'!AR8,('NSW Apr 2023'!N8*'NSW Apr 2023'!AE8/100)*'NSW Apr 2023'!AR8)),0)</f>
        <v>212.24099999999996</v>
      </c>
      <c r="P14" s="136">
        <f>IF(AND('NSW Apr 2023'!N8&gt;0,'NSW Apr 2023'!O8&gt;0),IF($C$5*F14/'NSW Apr 2023'!AR8&lt;('NSW Apr 2023'!L8+'NSW Apr 2023'!M8+'NSW Apr 2023'!N8),0,IF(($C$5*F14/'NSW Apr 2023'!AR8-'NSW Apr 2023'!L8+'NSW Apr 2023'!M8+'NSW Apr 2023'!N8)&lt;=('NSW Apr 2023'!L8+'NSW Apr 2023'!M8+'NSW Apr 2023'!N8+'NSW Apr 2023'!O8),(($C$5*F14/'NSW Apr 2023'!AR8-('NSW Apr 2023'!L8+'NSW Apr 2023'!M8+'NSW Apr 2023'!N8))*'NSW Apr 2023'!AF8/100)*'NSW Apr 2023'!AR8,('NSW Apr 2023'!O8*'NSW Apr 2023'!AF8/100)*'NSW Apr 2023'!AR8)),0)</f>
        <v>803.26818181818203</v>
      </c>
      <c r="Q14" s="136">
        <f>IF(AND('NSW Apr 2023'!P8&gt;0,'NSW Apr 2023'!P8&gt;0),IF($C$5*F14/'NSW Apr 2023'!AR8&lt;('NSW Apr 2023'!L8+'NSW Apr 2023'!M8+'NSW Apr 2023'!N8+'NSW Apr 2023'!O8),0,IF(($C$5*F14/'NSW Apr 2023'!AR8-'NSW Apr 2023'!L8+'NSW Apr 2023'!M8+'NSW Apr 2023'!N8+'NSW Apr 2023'!O8)&lt;=('NSW Apr 2023'!L8+'NSW Apr 2023'!M8+'NSW Apr 2023'!N8+'NSW Apr 2023'!O8+'NSW Apr 2023'!P8),(($C$5*F14/'NSW Apr 2023'!AR8-('NSW Apr 2023'!L8+'NSW Apr 2023'!M8+'NSW Apr 2023'!N8+'NSW Apr 2023'!O8))*'NSW Apr 2023'!AG8/100)*'NSW Apr 2023'!AR8,('NSW Apr 2023'!P8*'NSW Apr 2023'!AG8/100)*'NSW Apr 2023'!AR8)),0)</f>
        <v>0</v>
      </c>
      <c r="R14" s="136">
        <f>IF(AND('NSW Apr 2023'!P8&gt;0,'NSW Apr 2023'!O8&gt;0),IF(($C$5*F14/'NSW Apr 2023'!AR8&lt;SUM('NSW Apr 2023'!L8:P8)),(0),($C$5*F14/'NSW Apr 2023'!AR8-SUM('NSW Apr 2023'!L8:P8))*'NSW Apr 2023'!AB8/100)* 'NSW Apr 2023'!AR8,IF(AND('NSW Apr 2023'!O8&gt;0,'NSW Apr 2023'!P8=""),IF(($C$5*F14/'NSW Apr 2023'!AR8&lt; SUM('NSW Apr 2023'!L8:O8)),(0),($C$5*F14/'NSW Apr 2023'!AR8-SUM('NSW Apr 2023'!L8:O8))*'NSW Apr 2023'!AG8/100)* 'NSW Apr 2023'!AR8,IF(AND('NSW Apr 2023'!N8&gt;0,'NSW Apr 2023'!O8=""),IF(($C$5*F14/'NSW Apr 2023'!AR8&lt; SUM('NSW Apr 2023'!L8:N8)),(0),($C$5*F14/'NSW Apr 2023'!AR8-SUM('NSW Apr 2023'!L8:N8))*'NSW Apr 2023'!AF8/100)* 'NSW Apr 2023'!AR8,IF(AND('NSW Apr 2023'!M8&gt;0,'NSW Apr 2023'!N8=""),IF(($C$5*F14/'NSW Apr 2023'!AR8&lt;'NSW Apr 2023'!M8+'NSW Apr 2023'!L8),(0),(($C$5*F14/'NSW Apr 2023'!AR8-('NSW Apr 2023'!M8+'NSW Apr 2023'!L8))*'NSW Apr 2023'!AE8/100))*'NSW Apr 2023'!AR8,IF(AND('NSW Apr 2023'!L8&gt;0,'NSW Apr 2023'!M8=""&gt;0),IF(($C$5*F14/'NSW Apr 2023'!AR8&lt;'NSW Apr 2023'!L8),(0),($C$5*F14/'NSW Apr 2023'!AR8-'NSW Apr 2023'!L8)*'NSW Apr 2023'!AD8/100)*'NSW Apr 2023'!AR8,0)))))</f>
        <v>0</v>
      </c>
      <c r="S14" s="234">
        <f>SUM(G14:R14)</f>
        <v>2445.0429090909092</v>
      </c>
      <c r="T14" s="243">
        <f t="shared" si="5"/>
        <v>2714.9106363636365</v>
      </c>
      <c r="U14" s="132">
        <f t="shared" si="6"/>
        <v>2986.4017000000003</v>
      </c>
      <c r="V14" s="83">
        <f>'NSW Apr 2023'!AT8</f>
        <v>0</v>
      </c>
      <c r="W14" s="83">
        <f>'NSW Apr 2023'!AU8</f>
        <v>0</v>
      </c>
      <c r="X14" s="83">
        <f>'NSW Apr 2023'!AV8</f>
        <v>0</v>
      </c>
      <c r="Y14" s="83">
        <f>'NSW Apr 2023'!AW8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2714.9106363636365</v>
      </c>
      <c r="AC14" s="243">
        <f t="shared" si="1"/>
        <v>2714.9106363636365</v>
      </c>
      <c r="AD14" s="132">
        <f t="shared" si="2"/>
        <v>2986.4017000000003</v>
      </c>
      <c r="AE14" s="406">
        <f t="shared" si="2"/>
        <v>2986.4017000000003</v>
      </c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/>
      <c r="AS14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</row>
    <row r="15" spans="1:146" s="261" customFormat="1" ht="23" customHeight="1" thickBot="1">
      <c r="A15" s="423"/>
      <c r="B15" s="150" t="str">
        <f>'NSW Apr 2023'!F9</f>
        <v>Powershop</v>
      </c>
      <c r="C15" s="154" t="str">
        <f>'NSW Apr 2023'!G9</f>
        <v>Carbon Neutral</v>
      </c>
      <c r="D15" s="155">
        <f>365*'NSW Apr 2023'!H9/100</f>
        <v>396.68863636363631</v>
      </c>
      <c r="E15" s="265">
        <f>IF('NSW Apr 2023'!AQ9=3,0.5,IF('NSW Apr 2023'!AQ9=2,0.33,0))</f>
        <v>0.5</v>
      </c>
      <c r="F15" s="265">
        <f t="shared" si="3"/>
        <v>0.5</v>
      </c>
      <c r="G15" s="155">
        <f>IF('NSW Apr 2023'!K9="",($C$5*E15/'NSW Apr 2023'!AQ9*'NSW Apr 2023'!W9/100)*'NSW Apr 2023'!AQ9,IF($C$5*E15/'NSW Apr 2023'!AQ9&gt;='NSW Apr 2023'!L9,('NSW Apr 2023'!L9*'NSW Apr 2023'!W9/100)*'NSW Apr 2023'!AQ9,($C$5*E15/'NSW Apr 2023'!AQ9*'NSW Apr 2023'!W9/100)*'NSW Apr 2023'!AQ9))</f>
        <v>1336.3636363636363</v>
      </c>
      <c r="H15" s="155">
        <f>IF(AND('NSW Apr 2023'!L9&gt;0,'NSW Apr 2023'!M9&gt;0),IF($C$5*E15/'NSW Apr 2023'!AQ9&lt;'NSW Apr 2023'!L9,0,IF(($C$5*E15/'NSW Apr 2023'!AQ9-'NSW Apr 2023'!L9)&lt;=('NSW Apr 2023'!M9+'NSW Apr 2023'!L9),((($C$5*E15/'NSW Apr 2023'!AQ9-'NSW Apr 2023'!L9)*'NSW Apr 2023'!X9/100))*'NSW Apr 2023'!AQ9,((('NSW Apr 2023'!M9)*'NSW Apr 2023'!X9/100)*'NSW Apr 2023'!AQ9))),0)</f>
        <v>0</v>
      </c>
      <c r="I15" s="155">
        <f>IF(AND('NSW Apr 2023'!M9&gt;0,'NSW Apr 2023'!N9&gt;0),IF($C$5*E15/'NSW Apr 2023'!AQ9&lt;('NSW Apr 2023'!L9+'NSW Apr 2023'!M9),0,IF(($C$5*E15/'NSW Apr 2023'!AQ9-'NSW Apr 2023'!L9+'NSW Apr 2023'!M9)&lt;=('NSW Apr 2023'!L9+'NSW Apr 2023'!M9+'NSW Apr 2023'!N9),((($C$5*E15/'NSW Apr 2023'!AQ9-('NSW Apr 2023'!L9+'NSW Apr 2023'!M9))*'NSW Apr 2023'!Y9/100))*'NSW Apr 2023'!AQ9,('NSW Apr 2023'!N9*'NSW Apr 2023'!Y9/100)* 'NSW Apr 2023'!AQ9)),0)</f>
        <v>0</v>
      </c>
      <c r="J15" s="155">
        <f>IF(AND('NSW Apr 2023'!N9&gt;0,'NSW Apr 2023'!O9&gt;0),IF($C$5*E15/'NSW Apr 2023'!AQ9&lt;('NSW Apr 2023'!L9+'NSW Apr 2023'!M9+'NSW Apr 2023'!N9),0,IF(($C$5*E15/'NSW Apr 2023'!AQ9-'NSW Apr 2023'!L9+'NSW Apr 2023'!M9+'NSW Apr 2023'!N9)&lt;=('NSW Apr 2023'!L9+'NSW Apr 2023'!M9+'NSW Apr 2023'!N9+'NSW Apr 2023'!O9),(($C$5*E15/'NSW Apr 2023'!AQ9-('NSW Apr 2023'!L9+'NSW Apr 2023'!M9+'NSW Apr 2023'!N9))*'NSW Apr 2023'!Z9/100)*'NSW Apr 2023'!AQ9,('NSW Apr 2023'!O9*'NSW Apr 2023'!Z9/100)*'NSW Apr 2023'!AQ9)),0)</f>
        <v>0</v>
      </c>
      <c r="K15" s="155">
        <f>IF(AND('NSW Apr 2023'!O9&gt;0,'NSW Apr 2023'!P9&gt;0),IF($C$5*E15/'NSW Apr 2023'!AQ9&lt;('NSW Apr 2023'!L9+'NSW Apr 2023'!M9+'NSW Apr 2023'!N9+'NSW Apr 2023'!O9),0,IF(($C$5*E15/'NSW Apr 2023'!AQ9-'NSW Apr 2023'!L9+'NSW Apr 2023'!M9+'NSW Apr 2023'!N9+'NSW Apr 2023'!O9)&lt;=('NSW Apr 2023'!L9+'NSW Apr 2023'!M9+'NSW Apr 2023'!N9+'NSW Apr 2023'!O9+'NSW Apr 2023'!P9),(($C$5*E15/'NSW Apr 2023'!AQ9-('NSW Apr 2023'!L9+'NSW Apr 2023'!M9+'NSW Apr 2023'!N9+'NSW Apr 2023'!O9))*'NSW Apr 2023'!AA9/100)*'NSW Apr 2023'!AQ9,('NSW Apr 2023'!P9*'NSW Apr 2023'!AA9/100)*'NSW Apr 2023'!AQ9)),0)</f>
        <v>0</v>
      </c>
      <c r="L15" s="155">
        <f>IF(AND('NSW Apr 2023'!P9&gt;0,'NSW Apr 2023'!O9&gt;0),IF(($C$5*E15/'NSW Apr 2023'!AQ9&lt;SUM('NSW Apr 2023'!L9:P9)),(0),($C$5*E15/'NSW Apr 2023'!AQ9-SUM('NSW Apr 2023'!L9:P9))*'NSW Apr 2023'!AB9/100)* 'NSW Apr 2023'!AQ9,IF(AND('NSW Apr 2023'!O9&gt;0,'NSW Apr 2023'!P9=""),IF(($C$5*E15/'NSW Apr 2023'!AQ9&lt; SUM('NSW Apr 2023'!L9:O9)),(0),($C$5*E15/'NSW Apr 2023'!AQ9-SUM('NSW Apr 2023'!L9:O9))*'NSW Apr 2023'!AA9/100)* 'NSW Apr 2023'!AQ9,IF(AND('NSW Apr 2023'!N9&gt;0,'NSW Apr 2023'!O9=""),IF(($C$5*E15/'NSW Apr 2023'!AQ9&lt; SUM('NSW Apr 2023'!L9:N9)),(0),($C$5*E15/'NSW Apr 2023'!AQ9-SUM('NSW Apr 2023'!L9:N9))*'NSW Apr 2023'!Z9/100)* 'NSW Apr 2023'!AQ9,IF(AND('NSW Apr 2023'!M9&gt;0,'NSW Apr 2023'!N9=""),IF(($C$5*E15/'NSW Apr 2023'!AQ9&lt;'NSW Apr 2023'!M9+'NSW Apr 2023'!L9),(0),(($C$5*E15/'NSW Apr 2023'!AQ9-('NSW Apr 2023'!M9+'NSW Apr 2023'!L9))*'NSW Apr 2023'!Y9/100))*'NSW Apr 2023'!AQ9,IF(AND('NSW Apr 2023'!L9&gt;0,'NSW Apr 2023'!M9=""&gt;0),IF(($C$5*E15/'NSW Apr 2023'!AQ9&lt;'NSW Apr 2023'!L9),(0),($C$5*E15/'NSW Apr 2023'!AQ9-'NSW Apr 2023'!L9)*'NSW Apr 2023'!X9/100)*'NSW Apr 2023'!AQ9,0)))))</f>
        <v>0</v>
      </c>
      <c r="M15" s="155">
        <f>IF('NSW Apr 2023'!K9="",($C$5*F15/'NSW Apr 2023'!AR9*'NSW Apr 2023'!AC9/100)*'NSW Apr 2023'!AR9,IF($C$5*F15/'NSW Apr 2023'!AR9&gt;='NSW Apr 2023'!L9,('NSW Apr 2023'!L9*'NSW Apr 2023'!AC9/100)*'NSW Apr 2023'!AR9,($C$5*F15/'NSW Apr 2023'!AR9*'NSW Apr 2023'!AC9/100)*'NSW Apr 2023'!AR9))</f>
        <v>1336.3636363636363</v>
      </c>
      <c r="N15" s="155">
        <f>IF(AND('NSW Apr 2023'!L9&gt;0,'NSW Apr 2023'!M9&gt;0),IF($C$5*F15/'NSW Apr 2023'!AR9&lt;'NSW Apr 2023'!L9,0,IF(($C$5*F15/'NSW Apr 2023'!AR9-'NSW Apr 2023'!L9)&lt;=('NSW Apr 2023'!M9+'NSW Apr 2023'!L9),((($C$5*F15/'NSW Apr 2023'!AR9-'NSW Apr 2023'!L9)*'NSW Apr 2023'!AD9/100))*'NSW Apr 2023'!AR9,((('NSW Apr 2023'!M9)*'NSW Apr 2023'!AD9/100)*'NSW Apr 2023'!AR9))),0)</f>
        <v>0</v>
      </c>
      <c r="O15" s="155">
        <f>IF(AND('NSW Apr 2023'!M9&gt;0,'NSW Apr 2023'!N9&gt;0),IF($C$5*F15/'NSW Apr 2023'!AR9&lt;('NSW Apr 2023'!L9+'NSW Apr 2023'!M9),0,IF(($C$5*F15/'NSW Apr 2023'!AR9-'NSW Apr 2023'!L9+'NSW Apr 2023'!M9)&lt;=('NSW Apr 2023'!L9+'NSW Apr 2023'!M9+'NSW Apr 2023'!N9),((($C$5*F15/'NSW Apr 2023'!AR9-('NSW Apr 2023'!L9+'NSW Apr 2023'!M9))*'NSW Apr 2023'!AE9/100))*'NSW Apr 2023'!AR9,('NSW Apr 2023'!N9*'NSW Apr 2023'!AE9/100)*'NSW Apr 2023'!AR9)),0)</f>
        <v>0</v>
      </c>
      <c r="P15" s="155">
        <f>IF(AND('NSW Apr 2023'!N9&gt;0,'NSW Apr 2023'!O9&gt;0),IF($C$5*F15/'NSW Apr 2023'!AR9&lt;('NSW Apr 2023'!L9+'NSW Apr 2023'!M9+'NSW Apr 2023'!N9),0,IF(($C$5*F15/'NSW Apr 2023'!AR9-'NSW Apr 2023'!L9+'NSW Apr 2023'!M9+'NSW Apr 2023'!N9)&lt;=('NSW Apr 2023'!L9+'NSW Apr 2023'!M9+'NSW Apr 2023'!N9+'NSW Apr 2023'!O9),(($C$5*F15/'NSW Apr 2023'!AR9-('NSW Apr 2023'!L9+'NSW Apr 2023'!M9+'NSW Apr 2023'!N9))*'NSW Apr 2023'!AF9/100)*'NSW Apr 2023'!AR9,('NSW Apr 2023'!O9*'NSW Apr 2023'!AF9/100)*'NSW Apr 2023'!AR9)),0)</f>
        <v>0</v>
      </c>
      <c r="Q15" s="155">
        <f>IF(AND('NSW Apr 2023'!P9&gt;0,'NSW Apr 2023'!P9&gt;0),IF($C$5*F15/'NSW Apr 2023'!AR9&lt;('NSW Apr 2023'!L9+'NSW Apr 2023'!M9+'NSW Apr 2023'!N9+'NSW Apr 2023'!O9),0,IF(($C$5*F15/'NSW Apr 2023'!AR9-'NSW Apr 2023'!L9+'NSW Apr 2023'!M9+'NSW Apr 2023'!N9+'NSW Apr 2023'!O9)&lt;=('NSW Apr 2023'!L9+'NSW Apr 2023'!M9+'NSW Apr 2023'!N9+'NSW Apr 2023'!O9+'NSW Apr 2023'!P9),(($C$5*F15/'NSW Apr 2023'!AR9-('NSW Apr 2023'!L9+'NSW Apr 2023'!M9+'NSW Apr 2023'!N9+'NSW Apr 2023'!O9))*'NSW Apr 2023'!AG9/100)*'NSW Apr 2023'!AR9,('NSW Apr 2023'!P9*'NSW Apr 2023'!AG9/100)*'NSW Apr 2023'!AR9)),0)</f>
        <v>0</v>
      </c>
      <c r="R15" s="155">
        <f>IF(AND('NSW Apr 2023'!P9&gt;0,'NSW Apr 2023'!O9&gt;0),IF(($C$5*F15/'NSW Apr 2023'!AR9&lt;SUM('NSW Apr 2023'!L9:P9)),(0),($C$5*F15/'NSW Apr 2023'!AR9-SUM('NSW Apr 2023'!L9:P9))*'NSW Apr 2023'!AB9/100)* 'NSW Apr 2023'!AR9,IF(AND('NSW Apr 2023'!O9&gt;0,'NSW Apr 2023'!P9=""),IF(($C$5*F15/'NSW Apr 2023'!AR9&lt; SUM('NSW Apr 2023'!L9:O9)),(0),($C$5*F15/'NSW Apr 2023'!AR9-SUM('NSW Apr 2023'!L9:O9))*'NSW Apr 2023'!AG9/100)* 'NSW Apr 2023'!AR9,IF(AND('NSW Apr 2023'!N9&gt;0,'NSW Apr 2023'!O9=""),IF(($C$5*F15/'NSW Apr 2023'!AR9&lt; SUM('NSW Apr 2023'!L9:N9)),(0),($C$5*F15/'NSW Apr 2023'!AR9-SUM('NSW Apr 2023'!L9:N9))*'NSW Apr 2023'!AF9/100)* 'NSW Apr 2023'!AR9,IF(AND('NSW Apr 2023'!M9&gt;0,'NSW Apr 2023'!N9=""),IF(($C$5*F15/'NSW Apr 2023'!AR9&lt;'NSW Apr 2023'!M9+'NSW Apr 2023'!L9),(0),(($C$5*F15/'NSW Apr 2023'!AR9-('NSW Apr 2023'!M9+'NSW Apr 2023'!L9))*'NSW Apr 2023'!AE9/100))*'NSW Apr 2023'!AR9,IF(AND('NSW Apr 2023'!L9&gt;0,'NSW Apr 2023'!M9=""&gt;0),IF(($C$5*F15/'NSW Apr 2023'!AR9&lt;'NSW Apr 2023'!L9),(0),($C$5*F15/'NSW Apr 2023'!AR9-'NSW Apr 2023'!L9)*'NSW Apr 2023'!AD9/100)*'NSW Apr 2023'!AR9,0)))))</f>
        <v>0</v>
      </c>
      <c r="S15" s="273">
        <f>SUM(G15:R15)</f>
        <v>2672.7272727272725</v>
      </c>
      <c r="T15" s="268">
        <f t="shared" si="5"/>
        <v>3069.4159090909088</v>
      </c>
      <c r="U15" s="151">
        <f t="shared" si="6"/>
        <v>3376.3575000000001</v>
      </c>
      <c r="V15" s="154">
        <f>'NSW Apr 2023'!AT9</f>
        <v>0</v>
      </c>
      <c r="W15" s="154">
        <f>'NSW Apr 2023'!AU9</f>
        <v>0</v>
      </c>
      <c r="X15" s="154">
        <f>'NSW Apr 2023'!AV9</f>
        <v>0</v>
      </c>
      <c r="Y15" s="154">
        <f>'NSW Apr 2023'!AW9</f>
        <v>0</v>
      </c>
      <c r="Z15" s="268" t="str">
        <f t="shared" si="7"/>
        <v>No discount</v>
      </c>
      <c r="AA15" s="268" t="str">
        <f t="shared" si="8"/>
        <v>Inclusive</v>
      </c>
      <c r="AB15" s="268">
        <f t="shared" si="0"/>
        <v>3069.4159090909088</v>
      </c>
      <c r="AC15" s="268">
        <f t="shared" si="1"/>
        <v>3069.4159090909088</v>
      </c>
      <c r="AD15" s="151">
        <f t="shared" si="2"/>
        <v>3376.3575000000001</v>
      </c>
      <c r="AE15" s="407">
        <f t="shared" si="2"/>
        <v>3376.3575000000001</v>
      </c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/>
      <c r="AS15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</row>
    <row r="16" spans="1:146" s="261" customFormat="1" ht="23" customHeight="1" thickTop="1">
      <c r="A16" s="422" t="str">
        <f>'NSW Apr 2023'!D10</f>
        <v xml:space="preserve">ActewAGL Queanbeyan </v>
      </c>
      <c r="B16" s="130" t="str">
        <f>'NSW Apr 2023'!F10</f>
        <v>ActewAGL</v>
      </c>
      <c r="C16" s="83" t="str">
        <f>'NSW Apr 2023'!G10</f>
        <v>Business plan</v>
      </c>
      <c r="D16" s="136">
        <f>365*'NSW Apr 2023'!H10/100</f>
        <v>357.69999999999993</v>
      </c>
      <c r="E16" s="264">
        <f>IF('NSW Apr 2023'!AQ10=3,0.5,IF('NSW Apr 2023'!AQ10=2,0.33,0))</f>
        <v>0.5</v>
      </c>
      <c r="F16" s="264">
        <f t="shared" si="3"/>
        <v>0.5</v>
      </c>
      <c r="G16" s="136">
        <f>IF('NSW Apr 2023'!K10="",($C$5*E16/'NSW Apr 2023'!AQ10*'NSW Apr 2023'!W10/100)*'NSW Apr 2023'!AQ10,IF($C$5*E16/'NSW Apr 2023'!AQ10&gt;='NSW Apr 2023'!L10,('NSW Apr 2023'!L10*'NSW Apr 2023'!W10/100)*'NSW Apr 2023'!AQ10,($C$5*E16/'NSW Apr 2023'!AQ10*'NSW Apr 2023'!W10/100)*'NSW Apr 2023'!AQ10))</f>
        <v>218.71636363636364</v>
      </c>
      <c r="H16" s="136">
        <f>IF(AND('NSW Apr 2023'!L10&gt;0,'NSW Apr 2023'!M10&gt;0),IF($C$5*E16/'NSW Apr 2023'!AQ10&lt;'NSW Apr 2023'!L10,0,IF(($C$5*E16/'NSW Apr 2023'!AQ10-'NSW Apr 2023'!L10)&lt;=('NSW Apr 2023'!M10+'NSW Apr 2023'!L10),((($C$5*E16/'NSW Apr 2023'!AQ10-'NSW Apr 2023'!L10)*'NSW Apr 2023'!X10/100))*'NSW Apr 2023'!AQ10,((('NSW Apr 2023'!M10)*'NSW Apr 2023'!X10/100)*'NSW Apr 2023'!AQ10))),0)</f>
        <v>1146.8654545454544</v>
      </c>
      <c r="I16" s="136">
        <f>IF(AND('NSW Apr 2023'!M10&gt;0,'NSW Apr 2023'!N10&gt;0),IF($C$5*E16/'NSW Apr 2023'!AQ10&lt;('NSW Apr 2023'!L10+'NSW Apr 2023'!M10),0,IF(($C$5*E16/'NSW Apr 2023'!AQ10-'NSW Apr 2023'!L10+'NSW Apr 2023'!M10)&lt;=('NSW Apr 2023'!L10+'NSW Apr 2023'!M10+'NSW Apr 2023'!N10),((($C$5*E16/'NSW Apr 2023'!AQ10-('NSW Apr 2023'!L10+'NSW Apr 2023'!M10))*'NSW Apr 2023'!Y10/100))*'NSW Apr 2023'!AQ10,('NSW Apr 2023'!N10*'NSW Apr 2023'!Y10/100)* 'NSW Apr 2023'!AQ10)),0)</f>
        <v>0</v>
      </c>
      <c r="J16" s="136">
        <f>IF(AND('NSW Apr 2023'!N10&gt;0,'NSW Apr 2023'!O10&gt;0),IF($C$5*E16/'NSW Apr 2023'!AQ10&lt;('NSW Apr 2023'!L10+'NSW Apr 2023'!M10+'NSW Apr 2023'!N10),0,IF(($C$5*E16/'NSW Apr 2023'!AQ10-'NSW Apr 2023'!L10+'NSW Apr 2023'!M10+'NSW Apr 2023'!N10)&lt;=('NSW Apr 2023'!L10+'NSW Apr 2023'!M10+'NSW Apr 2023'!N10+'NSW Apr 2023'!O10),(($C$5*E16/'NSW Apr 2023'!AQ10-('NSW Apr 2023'!L10+'NSW Apr 2023'!M10+'NSW Apr 2023'!N10))*'NSW Apr 2023'!Z10/100)*'NSW Apr 2023'!AQ10,('NSW Apr 2023'!O10*'NSW Apr 2023'!Z10/100)*'NSW Apr 2023'!AQ10)),0)</f>
        <v>0</v>
      </c>
      <c r="K16" s="136">
        <f>IF(AND('NSW Apr 2023'!O10&gt;0,'NSW Apr 2023'!P10&gt;0),IF($C$5*E16/'NSW Apr 2023'!AQ10&lt;('NSW Apr 2023'!L10+'NSW Apr 2023'!M10+'NSW Apr 2023'!N10+'NSW Apr 2023'!O10),0,IF(($C$5*E16/'NSW Apr 2023'!AQ10-'NSW Apr 2023'!L10+'NSW Apr 2023'!M10+'NSW Apr 2023'!N10+'NSW Apr 2023'!O10)&lt;=('NSW Apr 2023'!L10+'NSW Apr 2023'!M10+'NSW Apr 2023'!N10+'NSW Apr 2023'!O10+'NSW Apr 2023'!P10),(($C$5*E16/'NSW Apr 2023'!AQ10-('NSW Apr 2023'!L10+'NSW Apr 2023'!M10+'NSW Apr 2023'!N10+'NSW Apr 2023'!O10))*'NSW Apr 2023'!AA10/100)*'NSW Apr 2023'!AQ10,('NSW Apr 2023'!P10*'NSW Apr 2023'!AA10/100)*'NSW Apr 2023'!AQ10)),0)</f>
        <v>0</v>
      </c>
      <c r="L16" s="136">
        <f>IF(AND('NSW Apr 2023'!P10&gt;0,'NSW Apr 2023'!O10&gt;0),IF(($C$5*E16/'NSW Apr 2023'!AQ10&lt;SUM('NSW Apr 2023'!L10:P10)),(0),($C$5*E16/'NSW Apr 2023'!AQ10-SUM('NSW Apr 2023'!L10:P10))*'NSW Apr 2023'!AB10/100)* 'NSW Apr 2023'!AQ10,IF(AND('NSW Apr 2023'!O10&gt;0,'NSW Apr 2023'!P10=""),IF(($C$5*E16/'NSW Apr 2023'!AQ10&lt; SUM('NSW Apr 2023'!L10:O10)),(0),($C$5*E16/'NSW Apr 2023'!AQ10-SUM('NSW Apr 2023'!L10:O10))*'NSW Apr 2023'!AA10/100)* 'NSW Apr 2023'!AQ10,IF(AND('NSW Apr 2023'!N10&gt;0,'NSW Apr 2023'!O10=""),IF(($C$5*E16/'NSW Apr 2023'!AQ10&lt; SUM('NSW Apr 2023'!L10:N10)),(0),($C$5*E16/'NSW Apr 2023'!AQ10-SUM('NSW Apr 2023'!L10:N10))*'NSW Apr 2023'!Z10/100)* 'NSW Apr 2023'!AQ10,IF(AND('NSW Apr 2023'!M10&gt;0,'NSW Apr 2023'!N10=""),IF(($C$5*E16/'NSW Apr 2023'!AQ10&lt;'NSW Apr 2023'!M10+'NSW Apr 2023'!L10),(0),(($C$5*E16/'NSW Apr 2023'!AQ10-('NSW Apr 2023'!M10+'NSW Apr 2023'!L10))*'NSW Apr 2023'!Y10/100))*'NSW Apr 2023'!AQ10,IF(AND('NSW Apr 2023'!L10&gt;0,'NSW Apr 2023'!M10=""&gt;0),IF(($C$5*E16/'NSW Apr 2023'!AQ10&lt;'NSW Apr 2023'!L10),(0),($C$5*E16/'NSW Apr 2023'!AQ10-'NSW Apr 2023'!L10)*'NSW Apr 2023'!X10/100)*'NSW Apr 2023'!AQ10,0)))))</f>
        <v>0</v>
      </c>
      <c r="M16" s="136">
        <f>IF('NSW Apr 2023'!K10="",($C$5*F16/'NSW Apr 2023'!AR10*'NSW Apr 2023'!AC10/100)*'NSW Apr 2023'!AR10,IF($C$5*F16/'NSW Apr 2023'!AR10&gt;='NSW Apr 2023'!L10,('NSW Apr 2023'!L10*'NSW Apr 2023'!AC10/100)*'NSW Apr 2023'!AR10,($C$5*F16/'NSW Apr 2023'!AR10*'NSW Apr 2023'!AC10/100)*'NSW Apr 2023'!AR10))</f>
        <v>218.71636363636364</v>
      </c>
      <c r="N16" s="136">
        <f>IF(AND('NSW Apr 2023'!L10&gt;0,'NSW Apr 2023'!M10&gt;0),IF($C$5*F16/'NSW Apr 2023'!AR10&lt;'NSW Apr 2023'!L10,0,IF(($C$5*F16/'NSW Apr 2023'!AR10-'NSW Apr 2023'!L10)&lt;=('NSW Apr 2023'!M10+'NSW Apr 2023'!L10),((($C$5*F16/'NSW Apr 2023'!AR10-'NSW Apr 2023'!L10)*'NSW Apr 2023'!AD10/100))*'NSW Apr 2023'!AR10,((('NSW Apr 2023'!M10)*'NSW Apr 2023'!AD10/100)*'NSW Apr 2023'!AR10))),0)</f>
        <v>1146.8654545454544</v>
      </c>
      <c r="O16" s="136">
        <f>IF(AND('NSW Apr 2023'!M10&gt;0,'NSW Apr 2023'!N10&gt;0),IF($C$5*F16/'NSW Apr 2023'!AR10&lt;('NSW Apr 2023'!L10+'NSW Apr 2023'!M10),0,IF(($C$5*F16/'NSW Apr 2023'!AR10-'NSW Apr 2023'!L10+'NSW Apr 2023'!M10)&lt;=('NSW Apr 2023'!L10+'NSW Apr 2023'!M10+'NSW Apr 2023'!N10),((($C$5*F16/'NSW Apr 2023'!AR10-('NSW Apr 2023'!L10+'NSW Apr 2023'!M10))*'NSW Apr 2023'!AE10/100))*'NSW Apr 2023'!AR10,('NSW Apr 2023'!N10*'NSW Apr 2023'!AE10/100)*'NSW Apr 2023'!AR10)),0)</f>
        <v>0</v>
      </c>
      <c r="P16" s="136">
        <f>IF(AND('NSW Apr 2023'!N10&gt;0,'NSW Apr 2023'!O10&gt;0),IF($C$5*F16/'NSW Apr 2023'!AR10&lt;('NSW Apr 2023'!L10+'NSW Apr 2023'!M10+'NSW Apr 2023'!N10),0,IF(($C$5*F16/'NSW Apr 2023'!AR10-'NSW Apr 2023'!L10+'NSW Apr 2023'!M10+'NSW Apr 2023'!N10)&lt;=('NSW Apr 2023'!L10+'NSW Apr 2023'!M10+'NSW Apr 2023'!N10+'NSW Apr 2023'!O10),(($C$5*F16/'NSW Apr 2023'!AR10-('NSW Apr 2023'!L10+'NSW Apr 2023'!M10+'NSW Apr 2023'!N10))*'NSW Apr 2023'!AF10/100)*'NSW Apr 2023'!AR10,('NSW Apr 2023'!O10*'NSW Apr 2023'!AF10/100)*'NSW Apr 2023'!AR10)),0)</f>
        <v>0</v>
      </c>
      <c r="Q16" s="136">
        <f>IF(AND('NSW Apr 2023'!P10&gt;0,'NSW Apr 2023'!P10&gt;0),IF($C$5*F16/'NSW Apr 2023'!AR10&lt;('NSW Apr 2023'!L10+'NSW Apr 2023'!M10+'NSW Apr 2023'!N10+'NSW Apr 2023'!O10),0,IF(($C$5*F16/'NSW Apr 2023'!AR10-'NSW Apr 2023'!L10+'NSW Apr 2023'!M10+'NSW Apr 2023'!N10+'NSW Apr 2023'!O10)&lt;=('NSW Apr 2023'!L10+'NSW Apr 2023'!M10+'NSW Apr 2023'!N10+'NSW Apr 2023'!O10+'NSW Apr 2023'!P10),(($C$5*F16/'NSW Apr 2023'!AR10-('NSW Apr 2023'!L10+'NSW Apr 2023'!M10+'NSW Apr 2023'!N10+'NSW Apr 2023'!O10))*'NSW Apr 2023'!AG10/100)*'NSW Apr 2023'!AR10,('NSW Apr 2023'!P10*'NSW Apr 2023'!AG10/100)*'NSW Apr 2023'!AR10)),0)</f>
        <v>0</v>
      </c>
      <c r="R16" s="136">
        <f>IF(AND('NSW Apr 2023'!P10&gt;0,'NSW Apr 2023'!O10&gt;0),IF(($C$5*F16/'NSW Apr 2023'!AR10&lt;SUM('NSW Apr 2023'!L10:P10)),(0),($C$5*F16/'NSW Apr 2023'!AR10-SUM('NSW Apr 2023'!L10:P10))*'NSW Apr 2023'!AB10/100)* 'NSW Apr 2023'!AR10,IF(AND('NSW Apr 2023'!O10&gt;0,'NSW Apr 2023'!P10=""),IF(($C$5*F16/'NSW Apr 2023'!AR10&lt; SUM('NSW Apr 2023'!L10:O10)),(0),($C$5*F16/'NSW Apr 2023'!AR10-SUM('NSW Apr 2023'!L10:O10))*'NSW Apr 2023'!AG10/100)* 'NSW Apr 2023'!AR10,IF(AND('NSW Apr 2023'!N10&gt;0,'NSW Apr 2023'!O10=""),IF(($C$5*F16/'NSW Apr 2023'!AR10&lt; SUM('NSW Apr 2023'!L10:N10)),(0),($C$5*F16/'NSW Apr 2023'!AR10-SUM('NSW Apr 2023'!L10:N10))*'NSW Apr 2023'!AF10/100)* 'NSW Apr 2023'!AR10,IF(AND('NSW Apr 2023'!M10&gt;0,'NSW Apr 2023'!N10=""),IF(($C$5*F16/'NSW Apr 2023'!AR10&lt;'NSW Apr 2023'!M10+'NSW Apr 2023'!L10),(0),(($C$5*F16/'NSW Apr 2023'!AR10-('NSW Apr 2023'!M10+'NSW Apr 2023'!L10))*'NSW Apr 2023'!AE10/100))*'NSW Apr 2023'!AR10,IF(AND('NSW Apr 2023'!L10&gt;0,'NSW Apr 2023'!M10=""&gt;0),IF(($C$5*F16/'NSW Apr 2023'!AR10&lt;'NSW Apr 2023'!L10),(0),($C$5*F16/'NSW Apr 2023'!AR10-'NSW Apr 2023'!L10)*'NSW Apr 2023'!AD10/100)*'NSW Apr 2023'!AR10,0)))))</f>
        <v>0</v>
      </c>
      <c r="S16" s="234">
        <f t="shared" si="4"/>
        <v>2731.1636363636362</v>
      </c>
      <c r="T16" s="243">
        <f t="shared" si="5"/>
        <v>3088.863636363636</v>
      </c>
      <c r="U16" s="132">
        <f t="shared" si="6"/>
        <v>3397.75</v>
      </c>
      <c r="V16" s="83">
        <f>'NSW Apr 2023'!AT10</f>
        <v>0</v>
      </c>
      <c r="W16" s="83">
        <f>'NSW Apr 2023'!AU10</f>
        <v>10</v>
      </c>
      <c r="X16" s="83">
        <f>'NSW Apr 2023'!AV10</f>
        <v>0</v>
      </c>
      <c r="Y16" s="83">
        <f>'NSW Apr 2023'!AW10</f>
        <v>0</v>
      </c>
      <c r="Z16" s="243" t="str">
        <f t="shared" si="7"/>
        <v>Guaranteed off usage</v>
      </c>
      <c r="AA16" s="243" t="str">
        <f t="shared" si="8"/>
        <v>Exclusive</v>
      </c>
      <c r="AB16" s="243">
        <f t="shared" si="0"/>
        <v>2815.7472727272725</v>
      </c>
      <c r="AC16" s="243">
        <f t="shared" si="1"/>
        <v>2815.7472727272725</v>
      </c>
      <c r="AD16" s="132">
        <f t="shared" si="2"/>
        <v>3097.3220000000001</v>
      </c>
      <c r="AE16" s="406">
        <f t="shared" si="2"/>
        <v>3097.3220000000001</v>
      </c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/>
      <c r="AS16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</row>
    <row r="17" spans="1:146" s="261" customFormat="1" ht="23" customHeight="1">
      <c r="A17" s="422"/>
      <c r="B17" s="130" t="str">
        <f>'NSW Apr 2023'!F11</f>
        <v>EnergyAustralia</v>
      </c>
      <c r="C17" s="83" t="str">
        <f>'NSW Apr 2023'!G11</f>
        <v>Business Balance Plan</v>
      </c>
      <c r="D17" s="136">
        <f>365*'NSW Apr 2023'!H11/100</f>
        <v>300.46136363636361</v>
      </c>
      <c r="E17" s="264">
        <f>IF('NSW Apr 2023'!AQ11=3,0.5,IF('NSW Apr 2023'!AQ11=2,0.33,0))</f>
        <v>0.5</v>
      </c>
      <c r="F17" s="264">
        <f t="shared" si="3"/>
        <v>0.5</v>
      </c>
      <c r="G17" s="136">
        <f>IF('NSW Apr 2023'!K11="",($C$5*E17/'NSW Apr 2023'!AQ11*'NSW Apr 2023'!W11/100)*'NSW Apr 2023'!AQ11,IF($C$5*E17/'NSW Apr 2023'!AQ11&gt;='NSW Apr 2023'!L11,('NSW Apr 2023'!L11*'NSW Apr 2023'!W11/100)*'NSW Apr 2023'!AQ11,($C$5*E17/'NSW Apr 2023'!AQ11*'NSW Apr 2023'!W11/100)*'NSW Apr 2023'!AQ11))</f>
        <v>228.64319999999995</v>
      </c>
      <c r="H17" s="136">
        <f>IF(AND('NSW Apr 2023'!L11&gt;0,'NSW Apr 2023'!M11&gt;0),IF($C$5*E17/'NSW Apr 2023'!AQ11&lt;'NSW Apr 2023'!L11,0,IF(($C$5*E17/'NSW Apr 2023'!AQ11-'NSW Apr 2023'!L11)&lt;=('NSW Apr 2023'!M11+'NSW Apr 2023'!L11),((($C$5*E17/'NSW Apr 2023'!AQ11-'NSW Apr 2023'!L11)*'NSW Apr 2023'!X11/100))*'NSW Apr 2023'!AQ11,((('NSW Apr 2023'!M11)*'NSW Apr 2023'!X11/100)*'NSW Apr 2023'!AQ11))),0)</f>
        <v>1219.9869818181819</v>
      </c>
      <c r="I17" s="136">
        <f>IF(AND('NSW Apr 2023'!M11&gt;0,'NSW Apr 2023'!N11&gt;0),IF($C$5*E17/'NSW Apr 2023'!AQ11&lt;('NSW Apr 2023'!L11+'NSW Apr 2023'!M11),0,IF(($C$5*E17/'NSW Apr 2023'!AQ11-'NSW Apr 2023'!L11+'NSW Apr 2023'!M11)&lt;=('NSW Apr 2023'!L11+'NSW Apr 2023'!M11+'NSW Apr 2023'!N11),((($C$5*E17/'NSW Apr 2023'!AQ11-('NSW Apr 2023'!L11+'NSW Apr 2023'!M11))*'NSW Apr 2023'!Y11/100))*'NSW Apr 2023'!AQ11,('NSW Apr 2023'!N11*'NSW Apr 2023'!Y11/100)* 'NSW Apr 2023'!AQ11)),0)</f>
        <v>0</v>
      </c>
      <c r="J17" s="136">
        <f>IF(AND('NSW Apr 2023'!N11&gt;0,'NSW Apr 2023'!O11&gt;0),IF($C$5*E17/'NSW Apr 2023'!AQ11&lt;('NSW Apr 2023'!L11+'NSW Apr 2023'!M11+'NSW Apr 2023'!N11),0,IF(($C$5*E17/'NSW Apr 2023'!AQ11-'NSW Apr 2023'!L11+'NSW Apr 2023'!M11+'NSW Apr 2023'!N11)&lt;=('NSW Apr 2023'!L11+'NSW Apr 2023'!M11+'NSW Apr 2023'!N11+'NSW Apr 2023'!O11),(($C$5*E17/'NSW Apr 2023'!AQ11-('NSW Apr 2023'!L11+'NSW Apr 2023'!M11+'NSW Apr 2023'!N11))*'NSW Apr 2023'!Z11/100)*'NSW Apr 2023'!AQ11,('NSW Apr 2023'!O11*'NSW Apr 2023'!Z11/100)*'NSW Apr 2023'!AQ11)),0)</f>
        <v>0</v>
      </c>
      <c r="K17" s="136">
        <f>IF(AND('NSW Apr 2023'!O11&gt;0,'NSW Apr 2023'!P11&gt;0),IF($C$5*E17/'NSW Apr 2023'!AQ11&lt;('NSW Apr 2023'!L11+'NSW Apr 2023'!M11+'NSW Apr 2023'!N11+'NSW Apr 2023'!O11),0,IF(($C$5*E17/'NSW Apr 2023'!AQ11-'NSW Apr 2023'!L11+'NSW Apr 2023'!M11+'NSW Apr 2023'!N11+'NSW Apr 2023'!O11)&lt;=('NSW Apr 2023'!L11+'NSW Apr 2023'!M11+'NSW Apr 2023'!N11+'NSW Apr 2023'!O11+'NSW Apr 2023'!P11),(($C$5*E17/'NSW Apr 2023'!AQ11-('NSW Apr 2023'!L11+'NSW Apr 2023'!M11+'NSW Apr 2023'!N11+'NSW Apr 2023'!O11))*'NSW Apr 2023'!AA11/100)*'NSW Apr 2023'!AQ11,('NSW Apr 2023'!P11*'NSW Apr 2023'!AA11/100)*'NSW Apr 2023'!AQ11)),0)</f>
        <v>0</v>
      </c>
      <c r="L17" s="136">
        <f>IF(AND('NSW Apr 2023'!P11&gt;0,'NSW Apr 2023'!O11&gt;0),IF(($C$5*E17/'NSW Apr 2023'!AQ11&lt;SUM('NSW Apr 2023'!L11:P11)),(0),($C$5*E17/'NSW Apr 2023'!AQ11-SUM('NSW Apr 2023'!L11:P11))*'NSW Apr 2023'!AB11/100)* 'NSW Apr 2023'!AQ11,IF(AND('NSW Apr 2023'!O11&gt;0,'NSW Apr 2023'!P11=""),IF(($C$5*E17/'NSW Apr 2023'!AQ11&lt; SUM('NSW Apr 2023'!L11:O11)),(0),($C$5*E17/'NSW Apr 2023'!AQ11-SUM('NSW Apr 2023'!L11:O11))*'NSW Apr 2023'!AA11/100)* 'NSW Apr 2023'!AQ11,IF(AND('NSW Apr 2023'!N11&gt;0,'NSW Apr 2023'!O11=""),IF(($C$5*E17/'NSW Apr 2023'!AQ11&lt; SUM('NSW Apr 2023'!L11:N11)),(0),($C$5*E17/'NSW Apr 2023'!AQ11-SUM('NSW Apr 2023'!L11:N11))*'NSW Apr 2023'!Z11/100)* 'NSW Apr 2023'!AQ11,IF(AND('NSW Apr 2023'!M11&gt;0,'NSW Apr 2023'!N11=""),IF(($C$5*E17/'NSW Apr 2023'!AQ11&lt;'NSW Apr 2023'!M11+'NSW Apr 2023'!L11),(0),(($C$5*E17/'NSW Apr 2023'!AQ11-('NSW Apr 2023'!M11+'NSW Apr 2023'!L11))*'NSW Apr 2023'!Y11/100))*'NSW Apr 2023'!AQ11,IF(AND('NSW Apr 2023'!L11&gt;0,'NSW Apr 2023'!M11=""&gt;0),IF(($C$5*E17/'NSW Apr 2023'!AQ11&lt;'NSW Apr 2023'!L11),(0),($C$5*E17/'NSW Apr 2023'!AQ11-'NSW Apr 2023'!L11)*'NSW Apr 2023'!X11/100)*'NSW Apr 2023'!AQ11,0)))))</f>
        <v>0</v>
      </c>
      <c r="M17" s="136">
        <f>IF('NSW Apr 2023'!K11="",($C$5*F17/'NSW Apr 2023'!AR11*'NSW Apr 2023'!AC11/100)*'NSW Apr 2023'!AR11,IF($C$5*F17/'NSW Apr 2023'!AR11&gt;='NSW Apr 2023'!L11,('NSW Apr 2023'!L11*'NSW Apr 2023'!AC11/100)*'NSW Apr 2023'!AR11,($C$5*F17/'NSW Apr 2023'!AR11*'NSW Apr 2023'!AC11/100)*'NSW Apr 2023'!AR11))</f>
        <v>228.64319999999995</v>
      </c>
      <c r="N17" s="136">
        <f>IF(AND('NSW Apr 2023'!L11&gt;0,'NSW Apr 2023'!M11&gt;0),IF($C$5*F17/'NSW Apr 2023'!AR11&lt;'NSW Apr 2023'!L11,0,IF(($C$5*F17/'NSW Apr 2023'!AR11-'NSW Apr 2023'!L11)&lt;=('NSW Apr 2023'!M11+'NSW Apr 2023'!L11),((($C$5*F17/'NSW Apr 2023'!AR11-'NSW Apr 2023'!L11)*'NSW Apr 2023'!AD11/100))*'NSW Apr 2023'!AR11,((('NSW Apr 2023'!M11)*'NSW Apr 2023'!AD11/100)*'NSW Apr 2023'!AR11))),0)</f>
        <v>1219.9869818181819</v>
      </c>
      <c r="O17" s="136">
        <f>IF(AND('NSW Apr 2023'!M11&gt;0,'NSW Apr 2023'!N11&gt;0),IF($C$5*F17/'NSW Apr 2023'!AR11&lt;('NSW Apr 2023'!L11+'NSW Apr 2023'!M11),0,IF(($C$5*F17/'NSW Apr 2023'!AR11-'NSW Apr 2023'!L11+'NSW Apr 2023'!M11)&lt;=('NSW Apr 2023'!L11+'NSW Apr 2023'!M11+'NSW Apr 2023'!N11),((($C$5*F17/'NSW Apr 2023'!AR11-('NSW Apr 2023'!L11+'NSW Apr 2023'!M11))*'NSW Apr 2023'!AE11/100))*'NSW Apr 2023'!AR11,('NSW Apr 2023'!N11*'NSW Apr 2023'!AE11/100)*'NSW Apr 2023'!AR11)),0)</f>
        <v>0</v>
      </c>
      <c r="P17" s="136">
        <f>IF(AND('NSW Apr 2023'!N11&gt;0,'NSW Apr 2023'!O11&gt;0),IF($C$5*F17/'NSW Apr 2023'!AR11&lt;('NSW Apr 2023'!L11+'NSW Apr 2023'!M11+'NSW Apr 2023'!N11),0,IF(($C$5*F17/'NSW Apr 2023'!AR11-'NSW Apr 2023'!L11+'NSW Apr 2023'!M11+'NSW Apr 2023'!N11)&lt;=('NSW Apr 2023'!L11+'NSW Apr 2023'!M11+'NSW Apr 2023'!N11+'NSW Apr 2023'!O11),(($C$5*F17/'NSW Apr 2023'!AR11-('NSW Apr 2023'!L11+'NSW Apr 2023'!M11+'NSW Apr 2023'!N11))*'NSW Apr 2023'!AF11/100)*'NSW Apr 2023'!AR11,('NSW Apr 2023'!O11*'NSW Apr 2023'!AF11/100)*'NSW Apr 2023'!AR11)),0)</f>
        <v>0</v>
      </c>
      <c r="Q17" s="136">
        <f>IF(AND('NSW Apr 2023'!P11&gt;0,'NSW Apr 2023'!P11&gt;0),IF($C$5*F17/'NSW Apr 2023'!AR11&lt;('NSW Apr 2023'!L11+'NSW Apr 2023'!M11+'NSW Apr 2023'!N11+'NSW Apr 2023'!O11),0,IF(($C$5*F17/'NSW Apr 2023'!AR11-'NSW Apr 2023'!L11+'NSW Apr 2023'!M11+'NSW Apr 2023'!N11+'NSW Apr 2023'!O11)&lt;=('NSW Apr 2023'!L11+'NSW Apr 2023'!M11+'NSW Apr 2023'!N11+'NSW Apr 2023'!O11+'NSW Apr 2023'!P11),(($C$5*F17/'NSW Apr 2023'!AR11-('NSW Apr 2023'!L11+'NSW Apr 2023'!M11+'NSW Apr 2023'!N11+'NSW Apr 2023'!O11))*'NSW Apr 2023'!AG11/100)*'NSW Apr 2023'!AR11,('NSW Apr 2023'!P11*'NSW Apr 2023'!AG11/100)*'NSW Apr 2023'!AR11)),0)</f>
        <v>0</v>
      </c>
      <c r="R17" s="136">
        <f>IF(AND('NSW Apr 2023'!P11&gt;0,'NSW Apr 2023'!O11&gt;0),IF(($C$5*F17/'NSW Apr 2023'!AR11&lt;SUM('NSW Apr 2023'!L11:P11)),(0),($C$5*F17/'NSW Apr 2023'!AR11-SUM('NSW Apr 2023'!L11:P11))*'NSW Apr 2023'!AB11/100)* 'NSW Apr 2023'!AR11,IF(AND('NSW Apr 2023'!O11&gt;0,'NSW Apr 2023'!P11=""),IF(($C$5*F17/'NSW Apr 2023'!AR11&lt; SUM('NSW Apr 2023'!L11:O11)),(0),($C$5*F17/'NSW Apr 2023'!AR11-SUM('NSW Apr 2023'!L11:O11))*'NSW Apr 2023'!AG11/100)* 'NSW Apr 2023'!AR11,IF(AND('NSW Apr 2023'!N11&gt;0,'NSW Apr 2023'!O11=""),IF(($C$5*F17/'NSW Apr 2023'!AR11&lt; SUM('NSW Apr 2023'!L11:N11)),(0),($C$5*F17/'NSW Apr 2023'!AR11-SUM('NSW Apr 2023'!L11:N11))*'NSW Apr 2023'!AF11/100)* 'NSW Apr 2023'!AR11,IF(AND('NSW Apr 2023'!M11&gt;0,'NSW Apr 2023'!N11=""),IF(($C$5*F17/'NSW Apr 2023'!AR11&lt;'NSW Apr 2023'!M11+'NSW Apr 2023'!L11),(0),(($C$5*F17/'NSW Apr 2023'!AR11-('NSW Apr 2023'!M11+'NSW Apr 2023'!L11))*'NSW Apr 2023'!AE11/100))*'NSW Apr 2023'!AR11,IF(AND('NSW Apr 2023'!L11&gt;0,'NSW Apr 2023'!M11=""&gt;0),IF(($C$5*F17/'NSW Apr 2023'!AR11&lt;'NSW Apr 2023'!L11),(0),($C$5*F17/'NSW Apr 2023'!AR11-'NSW Apr 2023'!L11)*'NSW Apr 2023'!AD11/100)*'NSW Apr 2023'!AR11,0)))))</f>
        <v>0</v>
      </c>
      <c r="S17" s="234">
        <f t="shared" si="4"/>
        <v>2897.2603636363638</v>
      </c>
      <c r="T17" s="243">
        <f t="shared" si="5"/>
        <v>3197.7217272727275</v>
      </c>
      <c r="U17" s="132">
        <f t="shared" si="6"/>
        <v>3517.4939000000004</v>
      </c>
      <c r="V17" s="83">
        <f>'NSW Apr 2023'!AT11</f>
        <v>5</v>
      </c>
      <c r="W17" s="83">
        <f>'NSW Apr 2023'!AU11</f>
        <v>0</v>
      </c>
      <c r="X17" s="83">
        <f>'NSW Apr 2023'!AV11</f>
        <v>0</v>
      </c>
      <c r="Y17" s="83">
        <f>'NSW Apr 2023'!AW11</f>
        <v>0</v>
      </c>
      <c r="Z17" s="243" t="str">
        <f t="shared" si="7"/>
        <v>Guaranteed off bill</v>
      </c>
      <c r="AA17" s="243" t="str">
        <f t="shared" si="8"/>
        <v>Exclusive</v>
      </c>
      <c r="AB17" s="243">
        <f t="shared" si="0"/>
        <v>3037.8356409090911</v>
      </c>
      <c r="AC17" s="243">
        <f t="shared" si="1"/>
        <v>3037.8356409090911</v>
      </c>
      <c r="AD17" s="132">
        <f t="shared" si="2"/>
        <v>3341.6192050000004</v>
      </c>
      <c r="AE17" s="406">
        <f t="shared" si="2"/>
        <v>3341.6192050000004</v>
      </c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/>
      <c r="AS17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</row>
    <row r="18" spans="1:146" s="261" customFormat="1" ht="23" customHeight="1">
      <c r="A18" s="422"/>
      <c r="B18" s="130" t="str">
        <f>'NSW Apr 2023'!F12</f>
        <v>Red Energy</v>
      </c>
      <c r="C18" s="83" t="str">
        <f>'NSW Apr 2023'!G12</f>
        <v xml:space="preserve">Business Saver </v>
      </c>
      <c r="D18" s="136">
        <f>365*'NSW Apr 2023'!H12/100</f>
        <v>266.3836363636363</v>
      </c>
      <c r="E18" s="264">
        <f>IF('NSW Apr 2023'!AQ12=3,0.5,IF('NSW Apr 2023'!AQ12=2,0.33,0))</f>
        <v>0.5</v>
      </c>
      <c r="F18" s="264">
        <f>1-E18</f>
        <v>0.5</v>
      </c>
      <c r="G18" s="136">
        <f>IF('NSW Apr 2023'!K12="",($C$5*E18/'NSW Apr 2023'!AQ12*'NSW Apr 2023'!W12/100)*'NSW Apr 2023'!AQ12,IF($C$5*E18/'NSW Apr 2023'!AQ12&gt;='NSW Apr 2023'!L12,('NSW Apr 2023'!L12*'NSW Apr 2023'!W12/100)*'NSW Apr 2023'!AQ12,($C$5*E18/'NSW Apr 2023'!AQ12*'NSW Apr 2023'!W12/100)*'NSW Apr 2023'!AQ12))</f>
        <v>244.2109090909091</v>
      </c>
      <c r="H18" s="136">
        <f>IF(AND('NSW Apr 2023'!L12&gt;0,'NSW Apr 2023'!M12&gt;0),IF($C$5*E18/'NSW Apr 2023'!AQ12&lt;'NSW Apr 2023'!L12,0,IF(($C$5*E18/'NSW Apr 2023'!AQ12-'NSW Apr 2023'!L12)&lt;=('NSW Apr 2023'!M12+'NSW Apr 2023'!L12),((($C$5*E18/'NSW Apr 2023'!AQ12-'NSW Apr 2023'!L12)*'NSW Apr 2023'!X12/100))*'NSW Apr 2023'!AQ12,((('NSW Apr 2023'!M12)*'NSW Apr 2023'!X12/100)*'NSW Apr 2023'!AQ12))),0)</f>
        <v>1185.6109090909092</v>
      </c>
      <c r="I18" s="136">
        <f>IF(AND('NSW Apr 2023'!M12&gt;0,'NSW Apr 2023'!N12&gt;0),IF($C$5*E18/'NSW Apr 2023'!AQ12&lt;('NSW Apr 2023'!L12+'NSW Apr 2023'!M12),0,IF(($C$5*E18/'NSW Apr 2023'!AQ12-'NSW Apr 2023'!L12+'NSW Apr 2023'!M12)&lt;=('NSW Apr 2023'!L12+'NSW Apr 2023'!M12+'NSW Apr 2023'!N12),((($C$5*E18/'NSW Apr 2023'!AQ12-('NSW Apr 2023'!L12+'NSW Apr 2023'!M12))*'NSW Apr 2023'!Y12/100))*'NSW Apr 2023'!AQ12,('NSW Apr 2023'!N12*'NSW Apr 2023'!Y12/100)* 'NSW Apr 2023'!AQ12)),0)</f>
        <v>0</v>
      </c>
      <c r="J18" s="136">
        <f>IF(AND('NSW Apr 2023'!N12&gt;0,'NSW Apr 2023'!O12&gt;0),IF($C$5*E18/'NSW Apr 2023'!AQ12&lt;('NSW Apr 2023'!L12+'NSW Apr 2023'!M12+'NSW Apr 2023'!N12),0,IF(($C$5*E18/'NSW Apr 2023'!AQ12-'NSW Apr 2023'!L12+'NSW Apr 2023'!M12+'NSW Apr 2023'!N12)&lt;=('NSW Apr 2023'!L12+'NSW Apr 2023'!M12+'NSW Apr 2023'!N12+'NSW Apr 2023'!O12),(($C$5*E18/'NSW Apr 2023'!AQ12-('NSW Apr 2023'!L12+'NSW Apr 2023'!M12+'NSW Apr 2023'!N12))*'NSW Apr 2023'!Z12/100)*'NSW Apr 2023'!AQ12,('NSW Apr 2023'!O12*'NSW Apr 2023'!Z12/100)*'NSW Apr 2023'!AQ12)),0)</f>
        <v>0</v>
      </c>
      <c r="K18" s="136">
        <f>IF(AND('NSW Apr 2023'!O12&gt;0,'NSW Apr 2023'!P12&gt;0),IF($C$5*E18/'NSW Apr 2023'!AQ12&lt;('NSW Apr 2023'!L12+'NSW Apr 2023'!M12+'NSW Apr 2023'!N12+'NSW Apr 2023'!O12),0,IF(($C$5*E18/'NSW Apr 2023'!AQ12-'NSW Apr 2023'!L12+'NSW Apr 2023'!M12+'NSW Apr 2023'!N12+'NSW Apr 2023'!O12)&lt;=('NSW Apr 2023'!L12+'NSW Apr 2023'!M12+'NSW Apr 2023'!N12+'NSW Apr 2023'!O12+'NSW Apr 2023'!P12),(($C$5*E18/'NSW Apr 2023'!AQ12-('NSW Apr 2023'!L12+'NSW Apr 2023'!M12+'NSW Apr 2023'!N12+'NSW Apr 2023'!O12))*'NSW Apr 2023'!AA12/100)*'NSW Apr 2023'!AQ12,('NSW Apr 2023'!P12*'NSW Apr 2023'!AA12/100)*'NSW Apr 2023'!AQ12)),0)</f>
        <v>0</v>
      </c>
      <c r="L18" s="136">
        <f>IF(AND('NSW Apr 2023'!P12&gt;0,'NSW Apr 2023'!O12&gt;0),IF(($C$5*E18/'NSW Apr 2023'!AQ12&lt;SUM('NSW Apr 2023'!L12:P12)),(0),($C$5*E18/'NSW Apr 2023'!AQ12-SUM('NSW Apr 2023'!L12:P12))*'NSW Apr 2023'!AB12/100)* 'NSW Apr 2023'!AQ12,IF(AND('NSW Apr 2023'!O12&gt;0,'NSW Apr 2023'!P12=""),IF(($C$5*E18/'NSW Apr 2023'!AQ12&lt; SUM('NSW Apr 2023'!L12:O12)),(0),($C$5*E18/'NSW Apr 2023'!AQ12-SUM('NSW Apr 2023'!L12:O12))*'NSW Apr 2023'!AA12/100)* 'NSW Apr 2023'!AQ12,IF(AND('NSW Apr 2023'!N12&gt;0,'NSW Apr 2023'!O12=""),IF(($C$5*E18/'NSW Apr 2023'!AQ12&lt; SUM('NSW Apr 2023'!L12:N12)),(0),($C$5*E18/'NSW Apr 2023'!AQ12-SUM('NSW Apr 2023'!L12:N12))*'NSW Apr 2023'!Z12/100)* 'NSW Apr 2023'!AQ12,IF(AND('NSW Apr 2023'!M12&gt;0,'NSW Apr 2023'!N12=""),IF(($C$5*E18/'NSW Apr 2023'!AQ12&lt;'NSW Apr 2023'!M12+'NSW Apr 2023'!L12),(0),(($C$5*E18/'NSW Apr 2023'!AQ12-('NSW Apr 2023'!M12+'NSW Apr 2023'!L12))*'NSW Apr 2023'!Y12/100))*'NSW Apr 2023'!AQ12,IF(AND('NSW Apr 2023'!L12&gt;0,'NSW Apr 2023'!M12=""&gt;0),IF(($C$5*E18/'NSW Apr 2023'!AQ12&lt;'NSW Apr 2023'!L12),(0),($C$5*E18/'NSW Apr 2023'!AQ12-'NSW Apr 2023'!L12)*'NSW Apr 2023'!X12/100)*'NSW Apr 2023'!AQ12,0)))))</f>
        <v>0</v>
      </c>
      <c r="M18" s="136">
        <f>IF('NSW Apr 2023'!K12="",($C$5*F18/'NSW Apr 2023'!AR12*'NSW Apr 2023'!AC12/100)*'NSW Apr 2023'!AR12,IF($C$5*F18/'NSW Apr 2023'!AR12&gt;='NSW Apr 2023'!L12,('NSW Apr 2023'!L12*'NSW Apr 2023'!AC12/100)*'NSW Apr 2023'!AR12,($C$5*F18/'NSW Apr 2023'!AR12*'NSW Apr 2023'!AC12/100)*'NSW Apr 2023'!AR12))</f>
        <v>244.2109090909091</v>
      </c>
      <c r="N18" s="136">
        <f>IF(AND('NSW Apr 2023'!L12&gt;0,'NSW Apr 2023'!M12&gt;0),IF($C$5*F18/'NSW Apr 2023'!AR12&lt;'NSW Apr 2023'!L12,0,IF(($C$5*F18/'NSW Apr 2023'!AR12-'NSW Apr 2023'!L12)&lt;=('NSW Apr 2023'!M12+'NSW Apr 2023'!L12),((($C$5*F18/'NSW Apr 2023'!AR12-'NSW Apr 2023'!L12)*'NSW Apr 2023'!AD12/100))*'NSW Apr 2023'!AR12,((('NSW Apr 2023'!M12)*'NSW Apr 2023'!AD12/100)*'NSW Apr 2023'!AR12))),0)</f>
        <v>1185.6109090909092</v>
      </c>
      <c r="O18" s="136">
        <f>IF(AND('NSW Apr 2023'!M12&gt;0,'NSW Apr 2023'!N12&gt;0),IF($C$5*F18/'NSW Apr 2023'!AR12&lt;('NSW Apr 2023'!L12+'NSW Apr 2023'!M12),0,IF(($C$5*F18/'NSW Apr 2023'!AR12-'NSW Apr 2023'!L12+'NSW Apr 2023'!M12)&lt;=('NSW Apr 2023'!L12+'NSW Apr 2023'!M12+'NSW Apr 2023'!N12),((($C$5*F18/'NSW Apr 2023'!AR12-('NSW Apr 2023'!L12+'NSW Apr 2023'!M12))*'NSW Apr 2023'!AE12/100))*'NSW Apr 2023'!AR12,('NSW Apr 2023'!N12*'NSW Apr 2023'!AE12/100)*'NSW Apr 2023'!AR12)),0)</f>
        <v>0</v>
      </c>
      <c r="P18" s="136">
        <f>IF(AND('NSW Apr 2023'!N12&gt;0,'NSW Apr 2023'!O12&gt;0),IF($C$5*F18/'NSW Apr 2023'!AR12&lt;('NSW Apr 2023'!L12+'NSW Apr 2023'!M12+'NSW Apr 2023'!N12),0,IF(($C$5*F18/'NSW Apr 2023'!AR12-'NSW Apr 2023'!L12+'NSW Apr 2023'!M12+'NSW Apr 2023'!N12)&lt;=('NSW Apr 2023'!L12+'NSW Apr 2023'!M12+'NSW Apr 2023'!N12+'NSW Apr 2023'!O12),(($C$5*F18/'NSW Apr 2023'!AR12-('NSW Apr 2023'!L12+'NSW Apr 2023'!M12+'NSW Apr 2023'!N12))*'NSW Apr 2023'!AF12/100)*'NSW Apr 2023'!AR12,('NSW Apr 2023'!O12*'NSW Apr 2023'!AF12/100)*'NSW Apr 2023'!AR12)),0)</f>
        <v>0</v>
      </c>
      <c r="Q18" s="136">
        <f>IF(AND('NSW Apr 2023'!P12&gt;0,'NSW Apr 2023'!P12&gt;0),IF($C$5*F18/'NSW Apr 2023'!AR12&lt;('NSW Apr 2023'!L12+'NSW Apr 2023'!M12+'NSW Apr 2023'!N12+'NSW Apr 2023'!O12),0,IF(($C$5*F18/'NSW Apr 2023'!AR12-'NSW Apr 2023'!L12+'NSW Apr 2023'!M12+'NSW Apr 2023'!N12+'NSW Apr 2023'!O12)&lt;=('NSW Apr 2023'!L12+'NSW Apr 2023'!M12+'NSW Apr 2023'!N12+'NSW Apr 2023'!O12+'NSW Apr 2023'!P12),(($C$5*F18/'NSW Apr 2023'!AR12-('NSW Apr 2023'!L12+'NSW Apr 2023'!M12+'NSW Apr 2023'!N12+'NSW Apr 2023'!O12))*'NSW Apr 2023'!AG12/100)*'NSW Apr 2023'!AR12,('NSW Apr 2023'!P12*'NSW Apr 2023'!AG12/100)*'NSW Apr 2023'!AR12)),0)</f>
        <v>0</v>
      </c>
      <c r="R18" s="136">
        <f>IF(AND('NSW Apr 2023'!P12&gt;0,'NSW Apr 2023'!O12&gt;0),IF(($C$5*F18/'NSW Apr 2023'!AR12&lt;SUM('NSW Apr 2023'!L12:P12)),(0),($C$5*F18/'NSW Apr 2023'!AR12-SUM('NSW Apr 2023'!L12:P12))*'NSW Apr 2023'!AB12/100)* 'NSW Apr 2023'!AR12,IF(AND('NSW Apr 2023'!O12&gt;0,'NSW Apr 2023'!P12=""),IF(($C$5*F18/'NSW Apr 2023'!AR12&lt; SUM('NSW Apr 2023'!L12:O12)),(0),($C$5*F18/'NSW Apr 2023'!AR12-SUM('NSW Apr 2023'!L12:O12))*'NSW Apr 2023'!AG12/100)* 'NSW Apr 2023'!AR12,IF(AND('NSW Apr 2023'!N12&gt;0,'NSW Apr 2023'!O12=""),IF(($C$5*F18/'NSW Apr 2023'!AR12&lt; SUM('NSW Apr 2023'!L12:N12)),(0),($C$5*F18/'NSW Apr 2023'!AR12-SUM('NSW Apr 2023'!L12:N12))*'NSW Apr 2023'!AF12/100)* 'NSW Apr 2023'!AR12,IF(AND('NSW Apr 2023'!M12&gt;0,'NSW Apr 2023'!N12=""),IF(($C$5*F18/'NSW Apr 2023'!AR12&lt;'NSW Apr 2023'!M12+'NSW Apr 2023'!L12),(0),(($C$5*F18/'NSW Apr 2023'!AR12-('NSW Apr 2023'!M12+'NSW Apr 2023'!L12))*'NSW Apr 2023'!AE12/100))*'NSW Apr 2023'!AR12,IF(AND('NSW Apr 2023'!L12&gt;0,'NSW Apr 2023'!M12=""&gt;0),IF(($C$5*F18/'NSW Apr 2023'!AR12&lt;'NSW Apr 2023'!L12),(0),($C$5*F18/'NSW Apr 2023'!AR12-'NSW Apr 2023'!L12)*'NSW Apr 2023'!AD12/100)*'NSW Apr 2023'!AR12,0)))))</f>
        <v>0</v>
      </c>
      <c r="S18" s="234">
        <f>SUM(G18:R18)</f>
        <v>2859.6436363636367</v>
      </c>
      <c r="T18" s="243">
        <f>S18+D18</f>
        <v>3126.0272727272732</v>
      </c>
      <c r="U18" s="132">
        <f>T18*1.1</f>
        <v>3438.6300000000006</v>
      </c>
      <c r="V18" s="83">
        <f>'NSW Apr 2023'!AT12</f>
        <v>0</v>
      </c>
      <c r="W18" s="83">
        <f>'NSW Apr 2023'!AU12</f>
        <v>0</v>
      </c>
      <c r="X18" s="83">
        <f>'NSW Apr 2023'!AV12</f>
        <v>0</v>
      </c>
      <c r="Y18" s="83">
        <f>'NSW Apr 2023'!AW12</f>
        <v>0</v>
      </c>
      <c r="Z18" s="243" t="str">
        <f>IF(SUM(V18:Y18)=0,"No discount",IF(V18&gt;0,"Guaranteed off bill",IF(W18&gt;0,"Guaranteed off usage",IF(X18&gt;0,"Pay-on-time off bill","Pay-on-time off usage"))))</f>
        <v>No discount</v>
      </c>
      <c r="AA18" s="243" t="str">
        <f>IF(OR(B18="Origin Energy",B18="Red Energy",B18="Powershop"),"Inclusive","Exclusive")</f>
        <v>Inclusive</v>
      </c>
      <c r="AB18" s="243">
        <f>IF(AND(Z18="Guaranteed off bill",AA18="Inclusive"),((T18*1.1)-((T18*1.1)*V18/100))/1.1,IF(AND(Z18="Guaranteed off usage",AA18="Inclusive"),((T18*1.1)-((S18*1.1)*W18/100))/1.1,IF(AND(Z18="Guaranteed off bill",AA18="Exclusive"),T18-(T18*V18/100),IF(AND(Z18="Guaranteed off usage",AA18="Exclusive"),T18-(S18*W18/100),IF(AA18="Inclusive",((T18*1.1))/1.1,T18)))))</f>
        <v>3126.0272727272732</v>
      </c>
      <c r="AC18" s="243">
        <f>IF(AND(Z18="Pay-on-time off bill",AA18="Inclusive"),((AB18*1.1)-((AB18*1.1)*X18/100))/1.1,IF(AND(Z18="Pay-on-time off usage",AA18="Inclusive"),((AB18*1.1)-((S18*1.1)*Y18/100))/1.1,IF(AND(Z18="Pay-on-time off bill",AA18="Exclusive"),AB18-(AB18*X18/100),IF(AND(Z18="Pay-on-time off usage",AA18="Exclusive"),AB18-(S18*Y18/100),IF(AA18="Inclusive",((AB18*1.1))/1.1,AB18)))))</f>
        <v>3126.0272727272732</v>
      </c>
      <c r="AD18" s="132">
        <f>AB18*1.1</f>
        <v>3438.6300000000006</v>
      </c>
      <c r="AE18" s="406">
        <f>AC18*1.1</f>
        <v>3438.6300000000006</v>
      </c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/>
      <c r="AS18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</row>
    <row r="19" spans="1:146" s="261" customFormat="1" ht="23" customHeight="1" thickBot="1">
      <c r="A19" s="423"/>
      <c r="B19" s="150" t="str">
        <f>'NSW Apr 2023'!F13</f>
        <v>Origin Energy</v>
      </c>
      <c r="C19" s="154" t="str">
        <f>'NSW Apr 2023'!G13</f>
        <v>Business Basic</v>
      </c>
      <c r="D19" s="155">
        <f>365*'NSW Apr 2023'!H13/100</f>
        <v>494.47545454545457</v>
      </c>
      <c r="E19" s="265">
        <f>IF('NSW Apr 2023'!AQ13=3,0.5,IF('NSW Apr 2023'!AQ13=2,0.33,0))</f>
        <v>0.5</v>
      </c>
      <c r="F19" s="265">
        <f>1-E19</f>
        <v>0.5</v>
      </c>
      <c r="G19" s="155">
        <f>IF('NSW Apr 2023'!K13="",($C$5*E19/'NSW Apr 2023'!AQ13*'NSW Apr 2023'!W13/100)*'NSW Apr 2023'!AQ13,IF($C$5*E19/'NSW Apr 2023'!AQ13&gt;='NSW Apr 2023'!L13,('NSW Apr 2023'!L13*'NSW Apr 2023'!W13/100)*'NSW Apr 2023'!AQ13,($C$5*E19/'NSW Apr 2023'!AQ13*'NSW Apr 2023'!W13/100)*'NSW Apr 2023'!AQ13))</f>
        <v>562.22181818181821</v>
      </c>
      <c r="H19" s="155">
        <f>IF(AND('NSW Apr 2023'!L13&gt;0,'NSW Apr 2023'!M13&gt;0),IF($C$5*E19/'NSW Apr 2023'!AQ13&lt;'NSW Apr 2023'!L13,0,IF(($C$5*E19/'NSW Apr 2023'!AQ13-'NSW Apr 2023'!L13)&lt;=('NSW Apr 2023'!M13+'NSW Apr 2023'!L13),((($C$5*E19/'NSW Apr 2023'!AQ13-'NSW Apr 2023'!L13)*'NSW Apr 2023'!X13/100))*'NSW Apr 2023'!AQ13,((('NSW Apr 2023'!M13)*'NSW Apr 2023'!X13/100)*'NSW Apr 2023'!AQ13))),0)</f>
        <v>1239.8072727272729</v>
      </c>
      <c r="I19" s="155">
        <f>IF(AND('NSW Apr 2023'!M13&gt;0,'NSW Apr 2023'!N13&gt;0),IF($C$5*E19/'NSW Apr 2023'!AQ13&lt;('NSW Apr 2023'!L13+'NSW Apr 2023'!M13),0,IF(($C$5*E19/'NSW Apr 2023'!AQ13-'NSW Apr 2023'!L13+'NSW Apr 2023'!M13)&lt;=('NSW Apr 2023'!L13+'NSW Apr 2023'!M13+'NSW Apr 2023'!N13),((($C$5*E19/'NSW Apr 2023'!AQ13-('NSW Apr 2023'!L13+'NSW Apr 2023'!M13))*'NSW Apr 2023'!Y13/100))*'NSW Apr 2023'!AQ13,('NSW Apr 2023'!N13*'NSW Apr 2023'!Y13/100)* 'NSW Apr 2023'!AQ13)),0)</f>
        <v>0</v>
      </c>
      <c r="J19" s="155">
        <f>IF(AND('NSW Apr 2023'!N13&gt;0,'NSW Apr 2023'!O13&gt;0),IF($C$5*E19/'NSW Apr 2023'!AQ13&lt;('NSW Apr 2023'!L13+'NSW Apr 2023'!M13+'NSW Apr 2023'!N13),0,IF(($C$5*E19/'NSW Apr 2023'!AQ13-'NSW Apr 2023'!L13+'NSW Apr 2023'!M13+'NSW Apr 2023'!N13)&lt;=('NSW Apr 2023'!L13+'NSW Apr 2023'!M13+'NSW Apr 2023'!N13+'NSW Apr 2023'!O13),(($C$5*E19/'NSW Apr 2023'!AQ13-('NSW Apr 2023'!L13+'NSW Apr 2023'!M13+'NSW Apr 2023'!N13))*'NSW Apr 2023'!Z13/100)*'NSW Apr 2023'!AQ13,('NSW Apr 2023'!O13*'NSW Apr 2023'!Z13/100)*'NSW Apr 2023'!AQ13)),0)</f>
        <v>0</v>
      </c>
      <c r="K19" s="155">
        <f>IF(AND('NSW Apr 2023'!O13&gt;0,'NSW Apr 2023'!P13&gt;0),IF($C$5*E19/'NSW Apr 2023'!AQ13&lt;('NSW Apr 2023'!L13+'NSW Apr 2023'!M13+'NSW Apr 2023'!N13+'NSW Apr 2023'!O13),0,IF(($C$5*E19/'NSW Apr 2023'!AQ13-'NSW Apr 2023'!L13+'NSW Apr 2023'!M13+'NSW Apr 2023'!N13+'NSW Apr 2023'!O13)&lt;=('NSW Apr 2023'!L13+'NSW Apr 2023'!M13+'NSW Apr 2023'!N13+'NSW Apr 2023'!O13+'NSW Apr 2023'!P13),(($C$5*E19/'NSW Apr 2023'!AQ13-('NSW Apr 2023'!L13+'NSW Apr 2023'!M13+'NSW Apr 2023'!N13+'NSW Apr 2023'!O13))*'NSW Apr 2023'!AA13/100)*'NSW Apr 2023'!AQ13,('NSW Apr 2023'!P13*'NSW Apr 2023'!AA13/100)*'NSW Apr 2023'!AQ13)),0)</f>
        <v>0</v>
      </c>
      <c r="L19" s="155">
        <f>IF(AND('NSW Apr 2023'!P13&gt;0,'NSW Apr 2023'!O13&gt;0),IF(($C$5*E19/'NSW Apr 2023'!AQ13&lt;SUM('NSW Apr 2023'!L13:P13)),(0),($C$5*E19/'NSW Apr 2023'!AQ13-SUM('NSW Apr 2023'!L13:P13))*'NSW Apr 2023'!AB13/100)* 'NSW Apr 2023'!AQ13,IF(AND('NSW Apr 2023'!O13&gt;0,'NSW Apr 2023'!P13=""),IF(($C$5*E19/'NSW Apr 2023'!AQ13&lt; SUM('NSW Apr 2023'!L13:O13)),(0),($C$5*E19/'NSW Apr 2023'!AQ13-SUM('NSW Apr 2023'!L13:O13))*'NSW Apr 2023'!AA13/100)* 'NSW Apr 2023'!AQ13,IF(AND('NSW Apr 2023'!N13&gt;0,'NSW Apr 2023'!O13=""),IF(($C$5*E19/'NSW Apr 2023'!AQ13&lt; SUM('NSW Apr 2023'!L13:N13)),(0),($C$5*E19/'NSW Apr 2023'!AQ13-SUM('NSW Apr 2023'!L13:N13))*'NSW Apr 2023'!Z13/100)* 'NSW Apr 2023'!AQ13,IF(AND('NSW Apr 2023'!M13&gt;0,'NSW Apr 2023'!N13=""),IF(($C$5*E19/'NSW Apr 2023'!AQ13&lt;'NSW Apr 2023'!M13+'NSW Apr 2023'!L13),(0),(($C$5*E19/'NSW Apr 2023'!AQ13-('NSW Apr 2023'!M13+'NSW Apr 2023'!L13))*'NSW Apr 2023'!Y13/100))*'NSW Apr 2023'!AQ13,IF(AND('NSW Apr 2023'!L13&gt;0,'NSW Apr 2023'!M13=""&gt;0),IF(($C$5*E19/'NSW Apr 2023'!AQ13&lt;'NSW Apr 2023'!L13),(0),($C$5*E19/'NSW Apr 2023'!AQ13-'NSW Apr 2023'!L13)*'NSW Apr 2023'!X13/100)*'NSW Apr 2023'!AQ13,0)))))</f>
        <v>0</v>
      </c>
      <c r="M19" s="155">
        <f>IF('NSW Apr 2023'!K13="",($C$5*F19/'NSW Apr 2023'!AR13*'NSW Apr 2023'!AC13/100)*'NSW Apr 2023'!AR13,IF($C$5*F19/'NSW Apr 2023'!AR13&gt;='NSW Apr 2023'!L13,('NSW Apr 2023'!L13*'NSW Apr 2023'!AC13/100)*'NSW Apr 2023'!AR13,($C$5*F19/'NSW Apr 2023'!AR13*'NSW Apr 2023'!AC13/100)*'NSW Apr 2023'!AR13))</f>
        <v>562.22181818181821</v>
      </c>
      <c r="N19" s="155">
        <f>IF(AND('NSW Apr 2023'!L13&gt;0,'NSW Apr 2023'!M13&gt;0),IF($C$5*F19/'NSW Apr 2023'!AR13&lt;'NSW Apr 2023'!L13,0,IF(($C$5*F19/'NSW Apr 2023'!AR13-'NSW Apr 2023'!L13)&lt;=('NSW Apr 2023'!M13+'NSW Apr 2023'!L13),((($C$5*F19/'NSW Apr 2023'!AR13-'NSW Apr 2023'!L13)*'NSW Apr 2023'!AD13/100))*'NSW Apr 2023'!AR13,((('NSW Apr 2023'!M13)*'NSW Apr 2023'!AD13/100)*'NSW Apr 2023'!AR13))),0)</f>
        <v>1239.8072727272729</v>
      </c>
      <c r="O19" s="155">
        <f>IF(AND('NSW Apr 2023'!M13&gt;0,'NSW Apr 2023'!N13&gt;0),IF($C$5*F19/'NSW Apr 2023'!AR13&lt;('NSW Apr 2023'!L13+'NSW Apr 2023'!M13),0,IF(($C$5*F19/'NSW Apr 2023'!AR13-'NSW Apr 2023'!L13+'NSW Apr 2023'!M13)&lt;=('NSW Apr 2023'!L13+'NSW Apr 2023'!M13+'NSW Apr 2023'!N13),((($C$5*F19/'NSW Apr 2023'!AR13-('NSW Apr 2023'!L13+'NSW Apr 2023'!M13))*'NSW Apr 2023'!AE13/100))*'NSW Apr 2023'!AR13,('NSW Apr 2023'!N13*'NSW Apr 2023'!AE13/100)*'NSW Apr 2023'!AR13)),0)</f>
        <v>0</v>
      </c>
      <c r="P19" s="155">
        <f>IF(AND('NSW Apr 2023'!N13&gt;0,'NSW Apr 2023'!O13&gt;0),IF($C$5*F19/'NSW Apr 2023'!AR13&lt;('NSW Apr 2023'!L13+'NSW Apr 2023'!M13+'NSW Apr 2023'!N13),0,IF(($C$5*F19/'NSW Apr 2023'!AR13-'NSW Apr 2023'!L13+'NSW Apr 2023'!M13+'NSW Apr 2023'!N13)&lt;=('NSW Apr 2023'!L13+'NSW Apr 2023'!M13+'NSW Apr 2023'!N13+'NSW Apr 2023'!O13),(($C$5*F19/'NSW Apr 2023'!AR13-('NSW Apr 2023'!L13+'NSW Apr 2023'!M13+'NSW Apr 2023'!N13))*'NSW Apr 2023'!AF13/100)*'NSW Apr 2023'!AR13,('NSW Apr 2023'!O13*'NSW Apr 2023'!AF13/100)*'NSW Apr 2023'!AR13)),0)</f>
        <v>0</v>
      </c>
      <c r="Q19" s="155">
        <f>IF(AND('NSW Apr 2023'!P13&gt;0,'NSW Apr 2023'!P13&gt;0),IF($C$5*F19/'NSW Apr 2023'!AR13&lt;('NSW Apr 2023'!L13+'NSW Apr 2023'!M13+'NSW Apr 2023'!N13+'NSW Apr 2023'!O13),0,IF(($C$5*F19/'NSW Apr 2023'!AR13-'NSW Apr 2023'!L13+'NSW Apr 2023'!M13+'NSW Apr 2023'!N13+'NSW Apr 2023'!O13)&lt;=('NSW Apr 2023'!L13+'NSW Apr 2023'!M13+'NSW Apr 2023'!N13+'NSW Apr 2023'!O13+'NSW Apr 2023'!P13),(($C$5*F19/'NSW Apr 2023'!AR13-('NSW Apr 2023'!L13+'NSW Apr 2023'!M13+'NSW Apr 2023'!N13+'NSW Apr 2023'!O13))*'NSW Apr 2023'!AG13/100)*'NSW Apr 2023'!AR13,('NSW Apr 2023'!P13*'NSW Apr 2023'!AG13/100)*'NSW Apr 2023'!AR13)),0)</f>
        <v>0</v>
      </c>
      <c r="R19" s="155">
        <f>IF(AND('NSW Apr 2023'!P13&gt;0,'NSW Apr 2023'!O13&gt;0),IF(($C$5*F19/'NSW Apr 2023'!AR13&lt;SUM('NSW Apr 2023'!L13:P13)),(0),($C$5*F19/'NSW Apr 2023'!AR13-SUM('NSW Apr 2023'!L13:P13))*'NSW Apr 2023'!AB13/100)* 'NSW Apr 2023'!AR13,IF(AND('NSW Apr 2023'!O13&gt;0,'NSW Apr 2023'!P13=""),IF(($C$5*F19/'NSW Apr 2023'!AR13&lt; SUM('NSW Apr 2023'!L13:O13)),(0),($C$5*F19/'NSW Apr 2023'!AR13-SUM('NSW Apr 2023'!L13:O13))*'NSW Apr 2023'!AG13/100)* 'NSW Apr 2023'!AR13,IF(AND('NSW Apr 2023'!N13&gt;0,'NSW Apr 2023'!O13=""),IF(($C$5*F19/'NSW Apr 2023'!AR13&lt; SUM('NSW Apr 2023'!L13:N13)),(0),($C$5*F19/'NSW Apr 2023'!AR13-SUM('NSW Apr 2023'!L13:N13))*'NSW Apr 2023'!AF13/100)* 'NSW Apr 2023'!AR13,IF(AND('NSW Apr 2023'!M13&gt;0,'NSW Apr 2023'!N13=""),IF(($C$5*F19/'NSW Apr 2023'!AR13&lt;'NSW Apr 2023'!M13+'NSW Apr 2023'!L13),(0),(($C$5*F19/'NSW Apr 2023'!AR13-('NSW Apr 2023'!M13+'NSW Apr 2023'!L13))*'NSW Apr 2023'!AE13/100))*'NSW Apr 2023'!AR13,IF(AND('NSW Apr 2023'!L13&gt;0,'NSW Apr 2023'!M13=""&gt;0),IF(($C$5*F19/'NSW Apr 2023'!AR13&lt;'NSW Apr 2023'!L13),(0),($C$5*F19/'NSW Apr 2023'!AR13-'NSW Apr 2023'!L13)*'NSW Apr 2023'!AD13/100)*'NSW Apr 2023'!AR13,0)))))</f>
        <v>0</v>
      </c>
      <c r="S19" s="273">
        <f>SUM(G19:R19)</f>
        <v>3604.0581818181822</v>
      </c>
      <c r="T19" s="268">
        <f>S19+D19</f>
        <v>4098.533636363637</v>
      </c>
      <c r="U19" s="151">
        <f>T19*1.1</f>
        <v>4508.3870000000015</v>
      </c>
      <c r="V19" s="154">
        <f>'NSW Apr 2023'!AT13</f>
        <v>0</v>
      </c>
      <c r="W19" s="154">
        <f>'NSW Apr 2023'!AU13</f>
        <v>0</v>
      </c>
      <c r="X19" s="154">
        <f>'NSW Apr 2023'!AV13</f>
        <v>0</v>
      </c>
      <c r="Y19" s="154">
        <f>'NSW Apr 2023'!AW13</f>
        <v>0</v>
      </c>
      <c r="Z19" s="268" t="str">
        <f>IF(SUM(V19:Y19)=0,"No discount",IF(V19&gt;0,"Guaranteed off bill",IF(W19&gt;0,"Guaranteed off usage",IF(X19&gt;0,"Pay-on-time off bill","Pay-on-time off usage"))))</f>
        <v>No discount</v>
      </c>
      <c r="AA19" s="268" t="str">
        <f>IF(OR(B19="Origin Energy",B19="Red Energy",B19="Powershop"),"Inclusive","Exclusive")</f>
        <v>Inclusive</v>
      </c>
      <c r="AB19" s="268">
        <f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4098.533636363637</v>
      </c>
      <c r="AC19" s="268">
        <f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4098.533636363637</v>
      </c>
      <c r="AD19" s="151">
        <f>AB19*1.1</f>
        <v>4508.3870000000015</v>
      </c>
      <c r="AE19" s="407">
        <f>AC19*1.1</f>
        <v>4508.3870000000015</v>
      </c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/>
      <c r="AS19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</row>
    <row r="20" spans="1:146" s="261" customFormat="1" ht="23" customHeight="1" thickTop="1" thickBot="1">
      <c r="A20" s="398" t="str">
        <f>'NSW Apr 2023'!D14</f>
        <v>ActewAGL Shoalhaven</v>
      </c>
      <c r="B20" s="150" t="str">
        <f>'NSW Apr 2023'!F14</f>
        <v>ActewAGL</v>
      </c>
      <c r="C20" s="154" t="str">
        <f>'NSW Apr 2023'!G14</f>
        <v>Standard plan</v>
      </c>
      <c r="D20" s="155">
        <f>365*'NSW Apr 2023'!H14/100</f>
        <v>383.24999999999994</v>
      </c>
      <c r="E20" s="265">
        <f>IF('NSW Apr 2023'!AQ14=3,0.5,IF('NSW Apr 2023'!AQ14=2,0.33,0))</f>
        <v>0.5</v>
      </c>
      <c r="F20" s="265">
        <f t="shared" si="3"/>
        <v>0.5</v>
      </c>
      <c r="G20" s="155">
        <f>IF('NSW Apr 2023'!K14="",($C$5*E20/'NSW Apr 2023'!AQ14*'NSW Apr 2023'!W14/100)*'NSW Apr 2023'!AQ14,IF($C$5*E20/'NSW Apr 2023'!AQ14&gt;='NSW Apr 2023'!L14,('NSW Apr 2023'!L14*'NSW Apr 2023'!W14/100)*'NSW Apr 2023'!AQ14,($C$5*E20/'NSW Apr 2023'!AQ14*'NSW Apr 2023'!W14/100)*'NSW Apr 2023'!AQ14))</f>
        <v>1531.818181818182</v>
      </c>
      <c r="H20" s="155">
        <f>IF(AND('NSW Apr 2023'!L14&gt;0,'NSW Apr 2023'!M14&gt;0),IF($C$5*E20/'NSW Apr 2023'!AQ14&lt;'NSW Apr 2023'!L14,0,IF(($C$5*E20/'NSW Apr 2023'!AQ14-'NSW Apr 2023'!L14)&lt;=('NSW Apr 2023'!M14+'NSW Apr 2023'!L14),((($C$5*E20/'NSW Apr 2023'!AQ14-'NSW Apr 2023'!L14)*'NSW Apr 2023'!X14/100))*'NSW Apr 2023'!AQ14,((('NSW Apr 2023'!M14)*'NSW Apr 2023'!X14/100)*'NSW Apr 2023'!AQ14))),0)</f>
        <v>0</v>
      </c>
      <c r="I20" s="155">
        <f>IF(AND('NSW Apr 2023'!M14&gt;0,'NSW Apr 2023'!N14&gt;0),IF($C$5*E20/'NSW Apr 2023'!AQ14&lt;('NSW Apr 2023'!L14+'NSW Apr 2023'!M14),0,IF(($C$5*E20/'NSW Apr 2023'!AQ14-'NSW Apr 2023'!L14+'NSW Apr 2023'!M14)&lt;=('NSW Apr 2023'!L14+'NSW Apr 2023'!M14+'NSW Apr 2023'!N14),((($C$5*E20/'NSW Apr 2023'!AQ14-('NSW Apr 2023'!L14+'NSW Apr 2023'!M14))*'NSW Apr 2023'!Y14/100))*'NSW Apr 2023'!AQ14,('NSW Apr 2023'!N14*'NSW Apr 2023'!Y14/100)* 'NSW Apr 2023'!AQ14)),0)</f>
        <v>0</v>
      </c>
      <c r="J20" s="155">
        <f>IF(AND('NSW Apr 2023'!N14&gt;0,'NSW Apr 2023'!O14&gt;0),IF($C$5*E20/'NSW Apr 2023'!AQ14&lt;('NSW Apr 2023'!L14+'NSW Apr 2023'!M14+'NSW Apr 2023'!N14),0,IF(($C$5*E20/'NSW Apr 2023'!AQ14-'NSW Apr 2023'!L14+'NSW Apr 2023'!M14+'NSW Apr 2023'!N14)&lt;=('NSW Apr 2023'!L14+'NSW Apr 2023'!M14+'NSW Apr 2023'!N14+'NSW Apr 2023'!O14),(($C$5*E20/'NSW Apr 2023'!AQ14-('NSW Apr 2023'!L14+'NSW Apr 2023'!M14+'NSW Apr 2023'!N14))*'NSW Apr 2023'!Z14/100)*'NSW Apr 2023'!AQ14,('NSW Apr 2023'!O14*'NSW Apr 2023'!Z14/100)*'NSW Apr 2023'!AQ14)),0)</f>
        <v>0</v>
      </c>
      <c r="K20" s="155">
        <f>IF(AND('NSW Apr 2023'!O14&gt;0,'NSW Apr 2023'!P14&gt;0),IF($C$5*E20/'NSW Apr 2023'!AQ14&lt;('NSW Apr 2023'!L14+'NSW Apr 2023'!M14+'NSW Apr 2023'!N14+'NSW Apr 2023'!O14),0,IF(($C$5*E20/'NSW Apr 2023'!AQ14-'NSW Apr 2023'!L14+'NSW Apr 2023'!M14+'NSW Apr 2023'!N14+'NSW Apr 2023'!O14)&lt;=('NSW Apr 2023'!L14+'NSW Apr 2023'!M14+'NSW Apr 2023'!N14+'NSW Apr 2023'!O14+'NSW Apr 2023'!P14),(($C$5*E20/'NSW Apr 2023'!AQ14-('NSW Apr 2023'!L14+'NSW Apr 2023'!M14+'NSW Apr 2023'!N14+'NSW Apr 2023'!O14))*'NSW Apr 2023'!AA14/100)*'NSW Apr 2023'!AQ14,('NSW Apr 2023'!P14*'NSW Apr 2023'!AA14/100)*'NSW Apr 2023'!AQ14)),0)</f>
        <v>0</v>
      </c>
      <c r="L20" s="155">
        <f>IF(AND('NSW Apr 2023'!P14&gt;0,'NSW Apr 2023'!O14&gt;0),IF(($C$5*E20/'NSW Apr 2023'!AQ14&lt;SUM('NSW Apr 2023'!L14:P14)),(0),($C$5*E20/'NSW Apr 2023'!AQ14-SUM('NSW Apr 2023'!L14:P14))*'NSW Apr 2023'!AB14/100)* 'NSW Apr 2023'!AQ14,IF(AND('NSW Apr 2023'!O14&gt;0,'NSW Apr 2023'!P14=""),IF(($C$5*E20/'NSW Apr 2023'!AQ14&lt; SUM('NSW Apr 2023'!L14:O14)),(0),($C$5*E20/'NSW Apr 2023'!AQ14-SUM('NSW Apr 2023'!L14:O14))*'NSW Apr 2023'!AA14/100)* 'NSW Apr 2023'!AQ14,IF(AND('NSW Apr 2023'!N14&gt;0,'NSW Apr 2023'!O14=""),IF(($C$5*E20/'NSW Apr 2023'!AQ14&lt; SUM('NSW Apr 2023'!L14:N14)),(0),($C$5*E20/'NSW Apr 2023'!AQ14-SUM('NSW Apr 2023'!L14:N14))*'NSW Apr 2023'!Z14/100)* 'NSW Apr 2023'!AQ14,IF(AND('NSW Apr 2023'!M14&gt;0,'NSW Apr 2023'!N14=""),IF(($C$5*E20/'NSW Apr 2023'!AQ14&lt;'NSW Apr 2023'!M14+'NSW Apr 2023'!L14),(0),(($C$5*E20/'NSW Apr 2023'!AQ14-('NSW Apr 2023'!M14+'NSW Apr 2023'!L14))*'NSW Apr 2023'!Y14/100))*'NSW Apr 2023'!AQ14,IF(AND('NSW Apr 2023'!L14&gt;0,'NSW Apr 2023'!M14=""&gt;0),IF(($C$5*E20/'NSW Apr 2023'!AQ14&lt;'NSW Apr 2023'!L14),(0),($C$5*E20/'NSW Apr 2023'!AQ14-'NSW Apr 2023'!L14)*'NSW Apr 2023'!X14/100)*'NSW Apr 2023'!AQ14,0)))))</f>
        <v>0</v>
      </c>
      <c r="M20" s="155">
        <f>IF('NSW Apr 2023'!K14="",($C$5*F20/'NSW Apr 2023'!AR14*'NSW Apr 2023'!AC14/100)*'NSW Apr 2023'!AR14,IF($C$5*F20/'NSW Apr 2023'!AR14&gt;='NSW Apr 2023'!L14,('NSW Apr 2023'!L14*'NSW Apr 2023'!AC14/100)*'NSW Apr 2023'!AR14,($C$5*F20/'NSW Apr 2023'!AR14*'NSW Apr 2023'!AC14/100)*'NSW Apr 2023'!AR14))</f>
        <v>1531.818181818182</v>
      </c>
      <c r="N20" s="155">
        <f>IF(AND('NSW Apr 2023'!L14&gt;0,'NSW Apr 2023'!M14&gt;0),IF($C$5*F20/'NSW Apr 2023'!AR14&lt;'NSW Apr 2023'!L14,0,IF(($C$5*F20/'NSW Apr 2023'!AR14-'NSW Apr 2023'!L14)&lt;=('NSW Apr 2023'!M14+'NSW Apr 2023'!L14),((($C$5*F20/'NSW Apr 2023'!AR14-'NSW Apr 2023'!L14)*'NSW Apr 2023'!AD14/100))*'NSW Apr 2023'!AR14,((('NSW Apr 2023'!M14)*'NSW Apr 2023'!AD14/100)*'NSW Apr 2023'!AR14))),0)</f>
        <v>0</v>
      </c>
      <c r="O20" s="155">
        <f>IF(AND('NSW Apr 2023'!M14&gt;0,'NSW Apr 2023'!N14&gt;0),IF($C$5*F20/'NSW Apr 2023'!AR14&lt;('NSW Apr 2023'!L14+'NSW Apr 2023'!M14),0,IF(($C$5*F20/'NSW Apr 2023'!AR14-'NSW Apr 2023'!L14+'NSW Apr 2023'!M14)&lt;=('NSW Apr 2023'!L14+'NSW Apr 2023'!M14+'NSW Apr 2023'!N14),((($C$5*F20/'NSW Apr 2023'!AR14-('NSW Apr 2023'!L14+'NSW Apr 2023'!M14))*'NSW Apr 2023'!AE14/100))*'NSW Apr 2023'!AR14,('NSW Apr 2023'!N14*'NSW Apr 2023'!AE14/100)*'NSW Apr 2023'!AR14)),0)</f>
        <v>0</v>
      </c>
      <c r="P20" s="155">
        <f>IF(AND('NSW Apr 2023'!N14&gt;0,'NSW Apr 2023'!O14&gt;0),IF($C$5*F20/'NSW Apr 2023'!AR14&lt;('NSW Apr 2023'!L14+'NSW Apr 2023'!M14+'NSW Apr 2023'!N14),0,IF(($C$5*F20/'NSW Apr 2023'!AR14-'NSW Apr 2023'!L14+'NSW Apr 2023'!M14+'NSW Apr 2023'!N14)&lt;=('NSW Apr 2023'!L14+'NSW Apr 2023'!M14+'NSW Apr 2023'!N14+'NSW Apr 2023'!O14),(($C$5*F20/'NSW Apr 2023'!AR14-('NSW Apr 2023'!L14+'NSW Apr 2023'!M14+'NSW Apr 2023'!N14))*'NSW Apr 2023'!AF14/100)*'NSW Apr 2023'!AR14,('NSW Apr 2023'!O14*'NSW Apr 2023'!AF14/100)*'NSW Apr 2023'!AR14)),0)</f>
        <v>0</v>
      </c>
      <c r="Q20" s="155">
        <f>IF(AND('NSW Apr 2023'!P14&gt;0,'NSW Apr 2023'!P14&gt;0),IF($C$5*F20/'NSW Apr 2023'!AR14&lt;('NSW Apr 2023'!L14+'NSW Apr 2023'!M14+'NSW Apr 2023'!N14+'NSW Apr 2023'!O14),0,IF(($C$5*F20/'NSW Apr 2023'!AR14-'NSW Apr 2023'!L14+'NSW Apr 2023'!M14+'NSW Apr 2023'!N14+'NSW Apr 2023'!O14)&lt;=('NSW Apr 2023'!L14+'NSW Apr 2023'!M14+'NSW Apr 2023'!N14+'NSW Apr 2023'!O14+'NSW Apr 2023'!P14),(($C$5*F20/'NSW Apr 2023'!AR14-('NSW Apr 2023'!L14+'NSW Apr 2023'!M14+'NSW Apr 2023'!N14+'NSW Apr 2023'!O14))*'NSW Apr 2023'!AG14/100)*'NSW Apr 2023'!AR14,('NSW Apr 2023'!P14*'NSW Apr 2023'!AG14/100)*'NSW Apr 2023'!AR14)),0)</f>
        <v>0</v>
      </c>
      <c r="R20" s="155">
        <f>IF(AND('NSW Apr 2023'!P14&gt;0,'NSW Apr 2023'!O14&gt;0),IF(($C$5*F20/'NSW Apr 2023'!AR14&lt;SUM('NSW Apr 2023'!L14:P14)),(0),($C$5*F20/'NSW Apr 2023'!AR14-SUM('NSW Apr 2023'!L14:P14))*'NSW Apr 2023'!AB14/100)* 'NSW Apr 2023'!AR14,IF(AND('NSW Apr 2023'!O14&gt;0,'NSW Apr 2023'!P14=""),IF(($C$5*F20/'NSW Apr 2023'!AR14&lt; SUM('NSW Apr 2023'!L14:O14)),(0),($C$5*F20/'NSW Apr 2023'!AR14-SUM('NSW Apr 2023'!L14:O14))*'NSW Apr 2023'!AG14/100)* 'NSW Apr 2023'!AR14,IF(AND('NSW Apr 2023'!N14&gt;0,'NSW Apr 2023'!O14=""),IF(($C$5*F20/'NSW Apr 2023'!AR14&lt; SUM('NSW Apr 2023'!L14:N14)),(0),($C$5*F20/'NSW Apr 2023'!AR14-SUM('NSW Apr 2023'!L14:N14))*'NSW Apr 2023'!AF14/100)* 'NSW Apr 2023'!AR14,IF(AND('NSW Apr 2023'!M14&gt;0,'NSW Apr 2023'!N14=""),IF(($C$5*F20/'NSW Apr 2023'!AR14&lt;'NSW Apr 2023'!M14+'NSW Apr 2023'!L14),(0),(($C$5*F20/'NSW Apr 2023'!AR14-('NSW Apr 2023'!M14+'NSW Apr 2023'!L14))*'NSW Apr 2023'!AE14/100))*'NSW Apr 2023'!AR14,IF(AND('NSW Apr 2023'!L14&gt;0,'NSW Apr 2023'!M14=""&gt;0),IF(($C$5*F20/'NSW Apr 2023'!AR14&lt;'NSW Apr 2023'!L14),(0),($C$5*F20/'NSW Apr 2023'!AR14-'NSW Apr 2023'!L14)*'NSW Apr 2023'!AD14/100)*'NSW Apr 2023'!AR14,0)))))</f>
        <v>0</v>
      </c>
      <c r="S20" s="273">
        <f t="shared" si="4"/>
        <v>3063.636363636364</v>
      </c>
      <c r="T20" s="268">
        <f t="shared" si="5"/>
        <v>3446.886363636364</v>
      </c>
      <c r="U20" s="151">
        <f t="shared" si="6"/>
        <v>3791.5750000000007</v>
      </c>
      <c r="V20" s="154">
        <f>'NSW Apr 2023'!AT14</f>
        <v>0</v>
      </c>
      <c r="W20" s="154">
        <f>'NSW Apr 2023'!AU14</f>
        <v>0</v>
      </c>
      <c r="X20" s="154">
        <f>'NSW Apr 2023'!AV14</f>
        <v>0</v>
      </c>
      <c r="Y20" s="154">
        <f>'NSW Apr 2023'!AW14</f>
        <v>0</v>
      </c>
      <c r="Z20" s="268" t="str">
        <f t="shared" si="7"/>
        <v>No discount</v>
      </c>
      <c r="AA20" s="268" t="str">
        <f t="shared" si="8"/>
        <v>Exclusive</v>
      </c>
      <c r="AB20" s="268">
        <f t="shared" si="0"/>
        <v>3446.886363636364</v>
      </c>
      <c r="AC20" s="268">
        <f t="shared" si="1"/>
        <v>3446.886363636364</v>
      </c>
      <c r="AD20" s="151">
        <f t="shared" si="2"/>
        <v>3791.5750000000007</v>
      </c>
      <c r="AE20" s="407">
        <f t="shared" si="2"/>
        <v>3791.5750000000007</v>
      </c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/>
      <c r="AS20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</row>
    <row r="21" spans="1:146" s="261" customFormat="1" ht="23" customHeight="1" thickTop="1" thickBot="1">
      <c r="A21" s="391" t="str">
        <f>'NSW Apr 2023'!D15</f>
        <v>Capital Region</v>
      </c>
      <c r="B21" s="150" t="str">
        <f>'NSW Apr 2023'!F15</f>
        <v>ActewAGL</v>
      </c>
      <c r="C21" s="154" t="str">
        <f>'NSW Apr 2023'!G15</f>
        <v>Business plan</v>
      </c>
      <c r="D21" s="155">
        <f>365*'NSW Apr 2023'!H15/100</f>
        <v>288.35000000000002</v>
      </c>
      <c r="E21" s="265">
        <f>IF('NSW Apr 2023'!AQ15=3,0.5,IF('NSW Apr 2023'!AQ15=2,0.33,0))</f>
        <v>0.5</v>
      </c>
      <c r="F21" s="265">
        <f t="shared" si="3"/>
        <v>0.5</v>
      </c>
      <c r="G21" s="155">
        <f>IF('NSW Apr 2023'!K15="",($C$5*E21/'NSW Apr 2023'!AQ15*'NSW Apr 2023'!W15/100)*'NSW Apr 2023'!AQ15,IF($C$5*E21/'NSW Apr 2023'!AQ15&gt;='NSW Apr 2023'!L15,('NSW Apr 2023'!L15*'NSW Apr 2023'!W15/100)*'NSW Apr 2023'!AQ15,($C$5*E21/'NSW Apr 2023'!AQ15*'NSW Apr 2023'!W15/100)*'NSW Apr 2023'!AQ15))</f>
        <v>137.97300000000001</v>
      </c>
      <c r="H21" s="155">
        <f>IF(AND('NSW Apr 2023'!L15&gt;0,'NSW Apr 2023'!M15&gt;0),IF($C$5*E21/'NSW Apr 2023'!AQ15&lt;'NSW Apr 2023'!L15,0,IF(($C$5*E21/'NSW Apr 2023'!AQ15-'NSW Apr 2023'!L15)&lt;=('NSW Apr 2023'!M15+'NSW Apr 2023'!L15),((($C$5*E21/'NSW Apr 2023'!AQ15-'NSW Apr 2023'!L15)*'NSW Apr 2023'!X15/100))*'NSW Apr 2023'!AQ15,((('NSW Apr 2023'!M15)*'NSW Apr 2023'!X15/100)*'NSW Apr 2023'!AQ15))),0)</f>
        <v>91.391454545454536</v>
      </c>
      <c r="I21" s="155">
        <f>IF(AND('NSW Apr 2023'!M15&gt;0,'NSW Apr 2023'!N15&gt;0),IF($C$5*E21/'NSW Apr 2023'!AQ15&lt;('NSW Apr 2023'!L15+'NSW Apr 2023'!M15),0,IF(($C$5*E21/'NSW Apr 2023'!AQ15-'NSW Apr 2023'!L15+'NSW Apr 2023'!M15)&lt;=('NSW Apr 2023'!L15+'NSW Apr 2023'!M15+'NSW Apr 2023'!N15),((($C$5*E21/'NSW Apr 2023'!AQ15-('NSW Apr 2023'!L15+'NSW Apr 2023'!M15))*'NSW Apr 2023'!Y15/100))*'NSW Apr 2023'!AQ15,('NSW Apr 2023'!N15*'NSW Apr 2023'!Y15/100)* 'NSW Apr 2023'!AQ15)),0)</f>
        <v>220.31099999999995</v>
      </c>
      <c r="J21" s="155">
        <f>IF(AND('NSW Apr 2023'!N15&gt;0,'NSW Apr 2023'!O15&gt;0),IF($C$5*E21/'NSW Apr 2023'!AQ15&lt;('NSW Apr 2023'!L15+'NSW Apr 2023'!M15+'NSW Apr 2023'!N15),0,IF(($C$5*E21/'NSW Apr 2023'!AQ15-'NSW Apr 2023'!L15+'NSW Apr 2023'!M15+'NSW Apr 2023'!N15)&lt;=('NSW Apr 2023'!L15+'NSW Apr 2023'!M15+'NSW Apr 2023'!N15+'NSW Apr 2023'!O15),(($C$5*E21/'NSW Apr 2023'!AQ15-('NSW Apr 2023'!L15+'NSW Apr 2023'!M15+'NSW Apr 2023'!N15))*'NSW Apr 2023'!Z15/100)*'NSW Apr 2023'!AQ15,('NSW Apr 2023'!O15*'NSW Apr 2023'!Z15/100)*'NSW Apr 2023'!AQ15)),0)</f>
        <v>818.5977272727273</v>
      </c>
      <c r="K21" s="155">
        <f>IF(AND('NSW Apr 2023'!O15&gt;0,'NSW Apr 2023'!P15&gt;0),IF($C$5*E21/'NSW Apr 2023'!AQ15&lt;('NSW Apr 2023'!L15+'NSW Apr 2023'!M15+'NSW Apr 2023'!N15+'NSW Apr 2023'!O15),0,IF(($C$5*E21/'NSW Apr 2023'!AQ15-'NSW Apr 2023'!L15+'NSW Apr 2023'!M15+'NSW Apr 2023'!N15+'NSW Apr 2023'!O15)&lt;=('NSW Apr 2023'!L15+'NSW Apr 2023'!M15+'NSW Apr 2023'!N15+'NSW Apr 2023'!O15+'NSW Apr 2023'!P15),(($C$5*E21/'NSW Apr 2023'!AQ15-('NSW Apr 2023'!L15+'NSW Apr 2023'!M15+'NSW Apr 2023'!N15+'NSW Apr 2023'!O15))*'NSW Apr 2023'!AA15/100)*'NSW Apr 2023'!AQ15,('NSW Apr 2023'!P15*'NSW Apr 2023'!AA15/100)*'NSW Apr 2023'!AQ15)),0)</f>
        <v>0</v>
      </c>
      <c r="L21" s="155">
        <f>IF(AND('NSW Apr 2023'!P15&gt;0,'NSW Apr 2023'!O15&gt;0),IF(($C$5*E21/'NSW Apr 2023'!AQ15&lt;SUM('NSW Apr 2023'!L15:P15)),(0),($C$5*E21/'NSW Apr 2023'!AQ15-SUM('NSW Apr 2023'!L15:P15))*'NSW Apr 2023'!AB15/100)* 'NSW Apr 2023'!AQ15,IF(AND('NSW Apr 2023'!O15&gt;0,'NSW Apr 2023'!P15=""),IF(($C$5*E21/'NSW Apr 2023'!AQ15&lt; SUM('NSW Apr 2023'!L15:O15)),(0),($C$5*E21/'NSW Apr 2023'!AQ15-SUM('NSW Apr 2023'!L15:O15))*'NSW Apr 2023'!AA15/100)* 'NSW Apr 2023'!AQ15,IF(AND('NSW Apr 2023'!N15&gt;0,'NSW Apr 2023'!O15=""),IF(($C$5*E21/'NSW Apr 2023'!AQ15&lt; SUM('NSW Apr 2023'!L15:N15)),(0),($C$5*E21/'NSW Apr 2023'!AQ15-SUM('NSW Apr 2023'!L15:N15))*'NSW Apr 2023'!Z15/100)* 'NSW Apr 2023'!AQ15,IF(AND('NSW Apr 2023'!M15&gt;0,'NSW Apr 2023'!N15=""),IF(($C$5*E21/'NSW Apr 2023'!AQ15&lt;'NSW Apr 2023'!M15+'NSW Apr 2023'!L15),(0),(($C$5*E21/'NSW Apr 2023'!AQ15-('NSW Apr 2023'!M15+'NSW Apr 2023'!L15))*'NSW Apr 2023'!Y15/100))*'NSW Apr 2023'!AQ15,IF(AND('NSW Apr 2023'!L15&gt;0,'NSW Apr 2023'!M15=""&gt;0),IF(($C$5*E21/'NSW Apr 2023'!AQ15&lt;'NSW Apr 2023'!L15),(0),($C$5*E21/'NSW Apr 2023'!AQ15-'NSW Apr 2023'!L15)*'NSW Apr 2023'!X15/100)*'NSW Apr 2023'!AQ15,0)))))</f>
        <v>0</v>
      </c>
      <c r="M21" s="155">
        <f>IF('NSW Apr 2023'!K15="",($C$5*F21/'NSW Apr 2023'!AR15*'NSW Apr 2023'!AC15/100)*'NSW Apr 2023'!AR15,IF($C$5*F21/'NSW Apr 2023'!AR15&gt;='NSW Apr 2023'!L15,('NSW Apr 2023'!L15*'NSW Apr 2023'!AC15/100)*'NSW Apr 2023'!AR15,($C$5*F21/'NSW Apr 2023'!AR15*'NSW Apr 2023'!AC15/100)*'NSW Apr 2023'!AR15))</f>
        <v>137.97300000000001</v>
      </c>
      <c r="N21" s="155">
        <f>IF(AND('NSW Apr 2023'!L15&gt;0,'NSW Apr 2023'!M15&gt;0),IF($C$5*F21/'NSW Apr 2023'!AR15&lt;'NSW Apr 2023'!L15,0,IF(($C$5*F21/'NSW Apr 2023'!AR15-'NSW Apr 2023'!L15)&lt;=('NSW Apr 2023'!M15+'NSW Apr 2023'!L15),((($C$5*F21/'NSW Apr 2023'!AR15-'NSW Apr 2023'!L15)*'NSW Apr 2023'!AD15/100))*'NSW Apr 2023'!AR15,((('NSW Apr 2023'!M15)*'NSW Apr 2023'!AD15/100)*'NSW Apr 2023'!AR15))),0)</f>
        <v>91.391454545454536</v>
      </c>
      <c r="O21" s="155">
        <f>IF(AND('NSW Apr 2023'!M15&gt;0,'NSW Apr 2023'!N15&gt;0),IF($C$5*F21/'NSW Apr 2023'!AR15&lt;('NSW Apr 2023'!L15+'NSW Apr 2023'!M15),0,IF(($C$5*F21/'NSW Apr 2023'!AR15-'NSW Apr 2023'!L15+'NSW Apr 2023'!M15)&lt;=('NSW Apr 2023'!L15+'NSW Apr 2023'!M15+'NSW Apr 2023'!N15),((($C$5*F21/'NSW Apr 2023'!AR15-('NSW Apr 2023'!L15+'NSW Apr 2023'!M15))*'NSW Apr 2023'!AE15/100))*'NSW Apr 2023'!AR15,('NSW Apr 2023'!N15*'NSW Apr 2023'!AE15/100)*'NSW Apr 2023'!AR15)),0)</f>
        <v>220.31099999999995</v>
      </c>
      <c r="P21" s="155">
        <f>IF(AND('NSW Apr 2023'!N15&gt;0,'NSW Apr 2023'!O15&gt;0),IF($C$5*F21/'NSW Apr 2023'!AR15&lt;('NSW Apr 2023'!L15+'NSW Apr 2023'!M15+'NSW Apr 2023'!N15),0,IF(($C$5*F21/'NSW Apr 2023'!AR15-'NSW Apr 2023'!L15+'NSW Apr 2023'!M15+'NSW Apr 2023'!N15)&lt;=('NSW Apr 2023'!L15+'NSW Apr 2023'!M15+'NSW Apr 2023'!N15+'NSW Apr 2023'!O15),(($C$5*F21/'NSW Apr 2023'!AR15-('NSW Apr 2023'!L15+'NSW Apr 2023'!M15+'NSW Apr 2023'!N15))*'NSW Apr 2023'!AF15/100)*'NSW Apr 2023'!AR15,('NSW Apr 2023'!O15*'NSW Apr 2023'!AF15/100)*'NSW Apr 2023'!AR15)),0)</f>
        <v>818.5977272727273</v>
      </c>
      <c r="Q21" s="155">
        <f>IF(AND('NSW Apr 2023'!P15&gt;0,'NSW Apr 2023'!P15&gt;0),IF($C$5*F21/'NSW Apr 2023'!AR15&lt;('NSW Apr 2023'!L15+'NSW Apr 2023'!M15+'NSW Apr 2023'!N15+'NSW Apr 2023'!O15),0,IF(($C$5*F21/'NSW Apr 2023'!AR15-'NSW Apr 2023'!L15+'NSW Apr 2023'!M15+'NSW Apr 2023'!N15+'NSW Apr 2023'!O15)&lt;=('NSW Apr 2023'!L15+'NSW Apr 2023'!M15+'NSW Apr 2023'!N15+'NSW Apr 2023'!O15+'NSW Apr 2023'!P15),(($C$5*F21/'NSW Apr 2023'!AR15-('NSW Apr 2023'!L15+'NSW Apr 2023'!M15+'NSW Apr 2023'!N15+'NSW Apr 2023'!O15))*'NSW Apr 2023'!AG15/100)*'NSW Apr 2023'!AR15,('NSW Apr 2023'!P15*'NSW Apr 2023'!AG15/100)*'NSW Apr 2023'!AR15)),0)</f>
        <v>0</v>
      </c>
      <c r="R21" s="155">
        <f>IF(AND('NSW Apr 2023'!P15&gt;0,'NSW Apr 2023'!O15&gt;0),IF(($C$5*F21/'NSW Apr 2023'!AR15&lt;SUM('NSW Apr 2023'!L15:P15)),(0),($C$5*F21/'NSW Apr 2023'!AR15-SUM('NSW Apr 2023'!L15:P15))*'NSW Apr 2023'!AB15/100)* 'NSW Apr 2023'!AR15,IF(AND('NSW Apr 2023'!O15&gt;0,'NSW Apr 2023'!P15=""),IF(($C$5*F21/'NSW Apr 2023'!AR15&lt; SUM('NSW Apr 2023'!L15:O15)),(0),($C$5*F21/'NSW Apr 2023'!AR15-SUM('NSW Apr 2023'!L15:O15))*'NSW Apr 2023'!AG15/100)* 'NSW Apr 2023'!AR15,IF(AND('NSW Apr 2023'!N15&gt;0,'NSW Apr 2023'!O15=""),IF(($C$5*F21/'NSW Apr 2023'!AR15&lt; SUM('NSW Apr 2023'!L15:N15)),(0),($C$5*F21/'NSW Apr 2023'!AR15-SUM('NSW Apr 2023'!L15:N15))*'NSW Apr 2023'!AF15/100)* 'NSW Apr 2023'!AR15,IF(AND('NSW Apr 2023'!M15&gt;0,'NSW Apr 2023'!N15=""),IF(($C$5*F21/'NSW Apr 2023'!AR15&lt;'NSW Apr 2023'!M15+'NSW Apr 2023'!L15),(0),(($C$5*F21/'NSW Apr 2023'!AR15-('NSW Apr 2023'!M15+'NSW Apr 2023'!L15))*'NSW Apr 2023'!AE15/100))*'NSW Apr 2023'!AR15,IF(AND('NSW Apr 2023'!L15&gt;0,'NSW Apr 2023'!M15=""&gt;0),IF(($C$5*F21/'NSW Apr 2023'!AR15&lt;'NSW Apr 2023'!L15),(0),($C$5*F21/'NSW Apr 2023'!AR15-'NSW Apr 2023'!L15)*'NSW Apr 2023'!AD15/100)*'NSW Apr 2023'!AR15,0)))))</f>
        <v>0</v>
      </c>
      <c r="S21" s="273">
        <f t="shared" si="4"/>
        <v>2536.5463636363638</v>
      </c>
      <c r="T21" s="268">
        <f t="shared" si="5"/>
        <v>2824.8963636363637</v>
      </c>
      <c r="U21" s="151">
        <f t="shared" si="6"/>
        <v>3107.3860000000004</v>
      </c>
      <c r="V21" s="154">
        <f>'NSW Apr 2023'!AT15</f>
        <v>8</v>
      </c>
      <c r="W21" s="154">
        <f>'NSW Apr 2023'!AU15</f>
        <v>0</v>
      </c>
      <c r="X21" s="154">
        <f>'NSW Apr 2023'!AV15</f>
        <v>0</v>
      </c>
      <c r="Y21" s="154">
        <f>'NSW Apr 2023'!AW15</f>
        <v>0</v>
      </c>
      <c r="Z21" s="268" t="str">
        <f t="shared" si="7"/>
        <v>Guaranteed off bill</v>
      </c>
      <c r="AA21" s="268" t="str">
        <f t="shared" si="8"/>
        <v>Exclusive</v>
      </c>
      <c r="AB21" s="268">
        <f t="shared" si="0"/>
        <v>2598.9046545454548</v>
      </c>
      <c r="AC21" s="268">
        <f t="shared" si="1"/>
        <v>2598.9046545454548</v>
      </c>
      <c r="AD21" s="151">
        <f t="shared" si="2"/>
        <v>2858.7951200000007</v>
      </c>
      <c r="AE21" s="407">
        <f t="shared" si="2"/>
        <v>2858.7951200000007</v>
      </c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/>
      <c r="AS21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</row>
    <row r="22" spans="1:146" s="261" customFormat="1" ht="23" customHeight="1" thickTop="1">
      <c r="A22" s="424" t="str">
        <f>'NSW Apr 2023'!D16</f>
        <v>Tamworth</v>
      </c>
      <c r="B22" s="130" t="str">
        <f>'NSW Apr 2023'!F16</f>
        <v>Origin Energy</v>
      </c>
      <c r="C22" s="83" t="str">
        <f>'NSW Apr 2023'!G16</f>
        <v>Business Go Variable</v>
      </c>
      <c r="D22" s="136">
        <f>365*'NSW Apr 2023'!H16/100</f>
        <v>322.62681818181818</v>
      </c>
      <c r="E22" s="264">
        <f>IF('NSW Apr 2023'!AQ16=3,0.5,IF('NSW Apr 2023'!AQ16=2,0.33,0))</f>
        <v>0.5</v>
      </c>
      <c r="F22" s="264">
        <f t="shared" si="3"/>
        <v>0.5</v>
      </c>
      <c r="G22" s="136">
        <f>IF('NSW Apr 2023'!K16="",($C$5*E22/'NSW Apr 2023'!AQ16*'NSW Apr 2023'!W16/100)*'NSW Apr 2023'!AQ16,IF($C$5*E22/'NSW Apr 2023'!AQ16&gt;='NSW Apr 2023'!L16,('NSW Apr 2023'!L16*'NSW Apr 2023'!W16/100)*'NSW Apr 2023'!AQ16,($C$5*E22/'NSW Apr 2023'!AQ16*'NSW Apr 2023'!W16/100)*'NSW Apr 2023'!AQ16))</f>
        <v>1963.6363636363635</v>
      </c>
      <c r="H22" s="136">
        <f>IF(AND('NSW Apr 2023'!L16&gt;0,'NSW Apr 2023'!M16&gt;0),IF($C$5*E22/'NSW Apr 2023'!AQ16&lt;'NSW Apr 2023'!L16,0,IF(($C$5*E22/'NSW Apr 2023'!AQ16-'NSW Apr 2023'!L16)&lt;=('NSW Apr 2023'!M16+'NSW Apr 2023'!L16),((($C$5*E22/'NSW Apr 2023'!AQ16-'NSW Apr 2023'!L16)*'NSW Apr 2023'!X16/100))*'NSW Apr 2023'!AQ16,((('NSW Apr 2023'!M16)*'NSW Apr 2023'!X16/100)*'NSW Apr 2023'!AQ16))),0)</f>
        <v>0</v>
      </c>
      <c r="I22" s="136">
        <f>IF(AND('NSW Apr 2023'!M16&gt;0,'NSW Apr 2023'!N16&gt;0),IF($C$5*E22/'NSW Apr 2023'!AQ16&lt;('NSW Apr 2023'!L16+'NSW Apr 2023'!M16),0,IF(($C$5*E22/'NSW Apr 2023'!AQ16-'NSW Apr 2023'!L16+'NSW Apr 2023'!M16)&lt;=('NSW Apr 2023'!L16+'NSW Apr 2023'!M16+'NSW Apr 2023'!N16),((($C$5*E22/'NSW Apr 2023'!AQ16-('NSW Apr 2023'!L16+'NSW Apr 2023'!M16))*'NSW Apr 2023'!Y16/100))*'NSW Apr 2023'!AQ16,('NSW Apr 2023'!N16*'NSW Apr 2023'!Y16/100)* 'NSW Apr 2023'!AQ16)),0)</f>
        <v>0</v>
      </c>
      <c r="J22" s="136">
        <f>IF(AND('NSW Apr 2023'!N16&gt;0,'NSW Apr 2023'!O16&gt;0),IF($C$5*E22/'NSW Apr 2023'!AQ16&lt;('NSW Apr 2023'!L16+'NSW Apr 2023'!M16+'NSW Apr 2023'!N16),0,IF(($C$5*E22/'NSW Apr 2023'!AQ16-'NSW Apr 2023'!L16+'NSW Apr 2023'!M16+'NSW Apr 2023'!N16)&lt;=('NSW Apr 2023'!L16+'NSW Apr 2023'!M16+'NSW Apr 2023'!N16+'NSW Apr 2023'!O16),(($C$5*E22/'NSW Apr 2023'!AQ16-('NSW Apr 2023'!L16+'NSW Apr 2023'!M16+'NSW Apr 2023'!N16))*'NSW Apr 2023'!Z16/100)*'NSW Apr 2023'!AQ16,('NSW Apr 2023'!O16*'NSW Apr 2023'!Z16/100)*'NSW Apr 2023'!AQ16)),0)</f>
        <v>0</v>
      </c>
      <c r="K22" s="136">
        <f>IF(AND('NSW Apr 2023'!O16&gt;0,'NSW Apr 2023'!P16&gt;0),IF($C$5*E22/'NSW Apr 2023'!AQ16&lt;('NSW Apr 2023'!L16+'NSW Apr 2023'!M16+'NSW Apr 2023'!N16+'NSW Apr 2023'!O16),0,IF(($C$5*E22/'NSW Apr 2023'!AQ16-'NSW Apr 2023'!L16+'NSW Apr 2023'!M16+'NSW Apr 2023'!N16+'NSW Apr 2023'!O16)&lt;=('NSW Apr 2023'!L16+'NSW Apr 2023'!M16+'NSW Apr 2023'!N16+'NSW Apr 2023'!O16+'NSW Apr 2023'!P16),(($C$5*E22/'NSW Apr 2023'!AQ16-('NSW Apr 2023'!L16+'NSW Apr 2023'!M16+'NSW Apr 2023'!N16+'NSW Apr 2023'!O16))*'NSW Apr 2023'!AA16/100)*'NSW Apr 2023'!AQ16,('NSW Apr 2023'!P16*'NSW Apr 2023'!AA16/100)*'NSW Apr 2023'!AQ16)),0)</f>
        <v>0</v>
      </c>
      <c r="L22" s="136">
        <f>IF(AND('NSW Apr 2023'!P16&gt;0,'NSW Apr 2023'!O16&gt;0),IF(($C$5*E22/'NSW Apr 2023'!AQ16&lt;SUM('NSW Apr 2023'!L16:P16)),(0),($C$5*E22/'NSW Apr 2023'!AQ16-SUM('NSW Apr 2023'!L16:P16))*'NSW Apr 2023'!AB16/100)* 'NSW Apr 2023'!AQ16,IF(AND('NSW Apr 2023'!O16&gt;0,'NSW Apr 2023'!P16=""),IF(($C$5*E22/'NSW Apr 2023'!AQ16&lt; SUM('NSW Apr 2023'!L16:O16)),(0),($C$5*E22/'NSW Apr 2023'!AQ16-SUM('NSW Apr 2023'!L16:O16))*'NSW Apr 2023'!AA16/100)* 'NSW Apr 2023'!AQ16,IF(AND('NSW Apr 2023'!N16&gt;0,'NSW Apr 2023'!O16=""),IF(($C$5*E22/'NSW Apr 2023'!AQ16&lt; SUM('NSW Apr 2023'!L16:N16)),(0),($C$5*E22/'NSW Apr 2023'!AQ16-SUM('NSW Apr 2023'!L16:N16))*'NSW Apr 2023'!Z16/100)* 'NSW Apr 2023'!AQ16,IF(AND('NSW Apr 2023'!M16&gt;0,'NSW Apr 2023'!N16=""),IF(($C$5*E22/'NSW Apr 2023'!AQ16&lt;'NSW Apr 2023'!M16+'NSW Apr 2023'!L16),(0),(($C$5*E22/'NSW Apr 2023'!AQ16-('NSW Apr 2023'!M16+'NSW Apr 2023'!L16))*'NSW Apr 2023'!Y16/100))*'NSW Apr 2023'!AQ16,IF(AND('NSW Apr 2023'!L16&gt;0,'NSW Apr 2023'!M16=""&gt;0),IF(($C$5*E22/'NSW Apr 2023'!AQ16&lt;'NSW Apr 2023'!L16),(0),($C$5*E22/'NSW Apr 2023'!AQ16-'NSW Apr 2023'!L16)*'NSW Apr 2023'!X16/100)*'NSW Apr 2023'!AQ16,0)))))</f>
        <v>0</v>
      </c>
      <c r="M22" s="136">
        <f>IF('NSW Apr 2023'!K16="",($C$5*F22/'NSW Apr 2023'!AR16*'NSW Apr 2023'!AC16/100)*'NSW Apr 2023'!AR16,IF($C$5*F22/'NSW Apr 2023'!AR16&gt;='NSW Apr 2023'!L16,('NSW Apr 2023'!L16*'NSW Apr 2023'!AC16/100)*'NSW Apr 2023'!AR16,($C$5*F22/'NSW Apr 2023'!AR16*'NSW Apr 2023'!AC16/100)*'NSW Apr 2023'!AR16))</f>
        <v>1963.6363636363635</v>
      </c>
      <c r="N22" s="136">
        <f>IF(AND('NSW Apr 2023'!L16&gt;0,'NSW Apr 2023'!M16&gt;0),IF($C$5*F22/'NSW Apr 2023'!AR16&lt;'NSW Apr 2023'!L16,0,IF(($C$5*F22/'NSW Apr 2023'!AR16-'NSW Apr 2023'!L16)&lt;=('NSW Apr 2023'!M16+'NSW Apr 2023'!L16),((($C$5*F22/'NSW Apr 2023'!AR16-'NSW Apr 2023'!L16)*'NSW Apr 2023'!AD16/100))*'NSW Apr 2023'!AR16,((('NSW Apr 2023'!M16)*'NSW Apr 2023'!AD16/100)*'NSW Apr 2023'!AR16))),0)</f>
        <v>0</v>
      </c>
      <c r="O22" s="136">
        <f>IF(AND('NSW Apr 2023'!M16&gt;0,'NSW Apr 2023'!N16&gt;0),IF($C$5*F22/'NSW Apr 2023'!AR16&lt;('NSW Apr 2023'!L16+'NSW Apr 2023'!M16),0,IF(($C$5*F22/'NSW Apr 2023'!AR16-'NSW Apr 2023'!L16+'NSW Apr 2023'!M16)&lt;=('NSW Apr 2023'!L16+'NSW Apr 2023'!M16+'NSW Apr 2023'!N16),((($C$5*F22/'NSW Apr 2023'!AR16-('NSW Apr 2023'!L16+'NSW Apr 2023'!M16))*'NSW Apr 2023'!AE16/100))*'NSW Apr 2023'!AR16,('NSW Apr 2023'!N16*'NSW Apr 2023'!AE16/100)*'NSW Apr 2023'!AR16)),0)</f>
        <v>0</v>
      </c>
      <c r="P22" s="136">
        <f>IF(AND('NSW Apr 2023'!N16&gt;0,'NSW Apr 2023'!O16&gt;0),IF($C$5*F22/'NSW Apr 2023'!AR16&lt;('NSW Apr 2023'!L16+'NSW Apr 2023'!M16+'NSW Apr 2023'!N16),0,IF(($C$5*F22/'NSW Apr 2023'!AR16-'NSW Apr 2023'!L16+'NSW Apr 2023'!M16+'NSW Apr 2023'!N16)&lt;=('NSW Apr 2023'!L16+'NSW Apr 2023'!M16+'NSW Apr 2023'!N16+'NSW Apr 2023'!O16),(($C$5*F22/'NSW Apr 2023'!AR16-('NSW Apr 2023'!L16+'NSW Apr 2023'!M16+'NSW Apr 2023'!N16))*'NSW Apr 2023'!AF16/100)*'NSW Apr 2023'!AR16,('NSW Apr 2023'!O16*'NSW Apr 2023'!AF16/100)*'NSW Apr 2023'!AR16)),0)</f>
        <v>0</v>
      </c>
      <c r="Q22" s="136">
        <f>IF(AND('NSW Apr 2023'!P16&gt;0,'NSW Apr 2023'!P16&gt;0),IF($C$5*F22/'NSW Apr 2023'!AR16&lt;('NSW Apr 2023'!L16+'NSW Apr 2023'!M16+'NSW Apr 2023'!N16+'NSW Apr 2023'!O16),0,IF(($C$5*F22/'NSW Apr 2023'!AR16-'NSW Apr 2023'!L16+'NSW Apr 2023'!M16+'NSW Apr 2023'!N16+'NSW Apr 2023'!O16)&lt;=('NSW Apr 2023'!L16+'NSW Apr 2023'!M16+'NSW Apr 2023'!N16+'NSW Apr 2023'!O16+'NSW Apr 2023'!P16),(($C$5*F22/'NSW Apr 2023'!AR16-('NSW Apr 2023'!L16+'NSW Apr 2023'!M16+'NSW Apr 2023'!N16+'NSW Apr 2023'!O16))*'NSW Apr 2023'!AG16/100)*'NSW Apr 2023'!AR16,('NSW Apr 2023'!P16*'NSW Apr 2023'!AG16/100)*'NSW Apr 2023'!AR16)),0)</f>
        <v>0</v>
      </c>
      <c r="R22" s="136">
        <f>IF(AND('NSW Apr 2023'!P16&gt;0,'NSW Apr 2023'!O16&gt;0),IF(($C$5*F22/'NSW Apr 2023'!AR16&lt;SUM('NSW Apr 2023'!L16:P16)),(0),($C$5*F22/'NSW Apr 2023'!AR16-SUM('NSW Apr 2023'!L16:P16))*'NSW Apr 2023'!AB16/100)* 'NSW Apr 2023'!AR16,IF(AND('NSW Apr 2023'!O16&gt;0,'NSW Apr 2023'!P16=""),IF(($C$5*F22/'NSW Apr 2023'!AR16&lt; SUM('NSW Apr 2023'!L16:O16)),(0),($C$5*F22/'NSW Apr 2023'!AR16-SUM('NSW Apr 2023'!L16:O16))*'NSW Apr 2023'!AG16/100)* 'NSW Apr 2023'!AR16,IF(AND('NSW Apr 2023'!N16&gt;0,'NSW Apr 2023'!O16=""),IF(($C$5*F22/'NSW Apr 2023'!AR16&lt; SUM('NSW Apr 2023'!L16:N16)),(0),($C$5*F22/'NSW Apr 2023'!AR16-SUM('NSW Apr 2023'!L16:N16))*'NSW Apr 2023'!AF16/100)* 'NSW Apr 2023'!AR16,IF(AND('NSW Apr 2023'!M16&gt;0,'NSW Apr 2023'!N16=""),IF(($C$5*F22/'NSW Apr 2023'!AR16&lt;'NSW Apr 2023'!M16+'NSW Apr 2023'!L16),(0),(($C$5*F22/'NSW Apr 2023'!AR16-('NSW Apr 2023'!M16+'NSW Apr 2023'!L16))*'NSW Apr 2023'!AE16/100))*'NSW Apr 2023'!AR16,IF(AND('NSW Apr 2023'!L16&gt;0,'NSW Apr 2023'!M16=""&gt;0),IF(($C$5*F22/'NSW Apr 2023'!AR16&lt;'NSW Apr 2023'!L16),(0),($C$5*F22/'NSW Apr 2023'!AR16-'NSW Apr 2023'!L16)*'NSW Apr 2023'!AD16/100)*'NSW Apr 2023'!AR16,0)))))</f>
        <v>0</v>
      </c>
      <c r="S22" s="234">
        <f t="shared" si="4"/>
        <v>3927.272727272727</v>
      </c>
      <c r="T22" s="243">
        <f t="shared" si="5"/>
        <v>4249.8995454545457</v>
      </c>
      <c r="U22" s="132">
        <f t="shared" si="6"/>
        <v>4674.8895000000002</v>
      </c>
      <c r="V22" s="83">
        <f>'NSW Apr 2023'!AT16</f>
        <v>0</v>
      </c>
      <c r="W22" s="83">
        <f>'NSW Apr 2023'!AU16</f>
        <v>0</v>
      </c>
      <c r="X22" s="83">
        <f>'NSW Apr 2023'!AV16</f>
        <v>0</v>
      </c>
      <c r="Y22" s="83">
        <f>'NSW Apr 2023'!AW16</f>
        <v>0</v>
      </c>
      <c r="Z22" s="243" t="str">
        <f t="shared" si="7"/>
        <v>No discount</v>
      </c>
      <c r="AA22" s="243" t="str">
        <f t="shared" si="8"/>
        <v>Inclusive</v>
      </c>
      <c r="AB22" s="243">
        <f t="shared" si="0"/>
        <v>4249.8995454545457</v>
      </c>
      <c r="AC22" s="243">
        <f t="shared" si="1"/>
        <v>4249.8995454545457</v>
      </c>
      <c r="AD22" s="132">
        <f t="shared" si="2"/>
        <v>4674.8895000000002</v>
      </c>
      <c r="AE22" s="406">
        <f t="shared" si="2"/>
        <v>4674.8895000000002</v>
      </c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/>
      <c r="AS2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</row>
    <row r="23" spans="1:146" s="261" customFormat="1" ht="23" customHeight="1">
      <c r="A23" s="424"/>
      <c r="B23" s="130" t="str">
        <f>'NSW Apr 2023'!F17</f>
        <v>Red Energy</v>
      </c>
      <c r="C23" s="83" t="str">
        <f>'NSW Apr 2023'!G17</f>
        <v xml:space="preserve">Business Saver </v>
      </c>
      <c r="D23" s="136">
        <f>365*'NSW Apr 2023'!H17/100</f>
        <v>277.00181818181818</v>
      </c>
      <c r="E23" s="264">
        <f>IF('NSW Apr 2023'!AQ17=3,0.5,IF('NSW Apr 2023'!AQ17=2,0.33,0))</f>
        <v>0.5</v>
      </c>
      <c r="F23" s="264">
        <f t="shared" si="3"/>
        <v>0.5</v>
      </c>
      <c r="G23" s="136">
        <f>IF('NSW Apr 2023'!K17="",($C$5*E23/'NSW Apr 2023'!AQ17*'NSW Apr 2023'!W17/100)*'NSW Apr 2023'!AQ17,IF($C$5*E23/'NSW Apr 2023'!AQ17&gt;='NSW Apr 2023'!L17,('NSW Apr 2023'!L17*'NSW Apr 2023'!W17/100)*'NSW Apr 2023'!AQ17,($C$5*E23/'NSW Apr 2023'!AQ17*'NSW Apr 2023'!W17/100)*'NSW Apr 2023'!AQ17))</f>
        <v>1840.909090909091</v>
      </c>
      <c r="H23" s="136">
        <f>IF(AND('NSW Apr 2023'!L17&gt;0,'NSW Apr 2023'!M17&gt;0),IF($C$5*E23/'NSW Apr 2023'!AQ17&lt;'NSW Apr 2023'!L17,0,IF(($C$5*E23/'NSW Apr 2023'!AQ17-'NSW Apr 2023'!L17)&lt;=('NSW Apr 2023'!M17+'NSW Apr 2023'!L17),((($C$5*E23/'NSW Apr 2023'!AQ17-'NSW Apr 2023'!L17)*'NSW Apr 2023'!X17/100))*'NSW Apr 2023'!AQ17,((('NSW Apr 2023'!M17)*'NSW Apr 2023'!X17/100)*'NSW Apr 2023'!AQ17))),0)</f>
        <v>0</v>
      </c>
      <c r="I23" s="136">
        <f>IF(AND('NSW Apr 2023'!M17&gt;0,'NSW Apr 2023'!N17&gt;0),IF($C$5*E23/'NSW Apr 2023'!AQ17&lt;('NSW Apr 2023'!L17+'NSW Apr 2023'!M17),0,IF(($C$5*E23/'NSW Apr 2023'!AQ17-'NSW Apr 2023'!L17+'NSW Apr 2023'!M17)&lt;=('NSW Apr 2023'!L17+'NSW Apr 2023'!M17+'NSW Apr 2023'!N17),((($C$5*E23/'NSW Apr 2023'!AQ17-('NSW Apr 2023'!L17+'NSW Apr 2023'!M17))*'NSW Apr 2023'!Y17/100))*'NSW Apr 2023'!AQ17,('NSW Apr 2023'!N17*'NSW Apr 2023'!Y17/100)* 'NSW Apr 2023'!AQ17)),0)</f>
        <v>0</v>
      </c>
      <c r="J23" s="136">
        <f>IF(AND('NSW Apr 2023'!N17&gt;0,'NSW Apr 2023'!O17&gt;0),IF($C$5*E23/'NSW Apr 2023'!AQ17&lt;('NSW Apr 2023'!L17+'NSW Apr 2023'!M17+'NSW Apr 2023'!N17),0,IF(($C$5*E23/'NSW Apr 2023'!AQ17-'NSW Apr 2023'!L17+'NSW Apr 2023'!M17+'NSW Apr 2023'!N17)&lt;=('NSW Apr 2023'!L17+'NSW Apr 2023'!M17+'NSW Apr 2023'!N17+'NSW Apr 2023'!O17),(($C$5*E23/'NSW Apr 2023'!AQ17-('NSW Apr 2023'!L17+'NSW Apr 2023'!M17+'NSW Apr 2023'!N17))*'NSW Apr 2023'!Z17/100)*'NSW Apr 2023'!AQ17,('NSW Apr 2023'!O17*'NSW Apr 2023'!Z17/100)*'NSW Apr 2023'!AQ17)),0)</f>
        <v>0</v>
      </c>
      <c r="K23" s="136">
        <f>IF(AND('NSW Apr 2023'!O17&gt;0,'NSW Apr 2023'!P17&gt;0),IF($C$5*E23/'NSW Apr 2023'!AQ17&lt;('NSW Apr 2023'!L17+'NSW Apr 2023'!M17+'NSW Apr 2023'!N17+'NSW Apr 2023'!O17),0,IF(($C$5*E23/'NSW Apr 2023'!AQ17-'NSW Apr 2023'!L17+'NSW Apr 2023'!M17+'NSW Apr 2023'!N17+'NSW Apr 2023'!O17)&lt;=('NSW Apr 2023'!L17+'NSW Apr 2023'!M17+'NSW Apr 2023'!N17+'NSW Apr 2023'!O17+'NSW Apr 2023'!P17),(($C$5*E23/'NSW Apr 2023'!AQ17-('NSW Apr 2023'!L17+'NSW Apr 2023'!M17+'NSW Apr 2023'!N17+'NSW Apr 2023'!O17))*'NSW Apr 2023'!AA17/100)*'NSW Apr 2023'!AQ17,('NSW Apr 2023'!P17*'NSW Apr 2023'!AA17/100)*'NSW Apr 2023'!AQ17)),0)</f>
        <v>0</v>
      </c>
      <c r="L23" s="136">
        <f>IF(AND('NSW Apr 2023'!P17&gt;0,'NSW Apr 2023'!O17&gt;0),IF(($C$5*E23/'NSW Apr 2023'!AQ17&lt;SUM('NSW Apr 2023'!L17:P17)),(0),($C$5*E23/'NSW Apr 2023'!AQ17-SUM('NSW Apr 2023'!L17:P17))*'NSW Apr 2023'!AB17/100)* 'NSW Apr 2023'!AQ17,IF(AND('NSW Apr 2023'!O17&gt;0,'NSW Apr 2023'!P17=""),IF(($C$5*E23/'NSW Apr 2023'!AQ17&lt; SUM('NSW Apr 2023'!L17:O17)),(0),($C$5*E23/'NSW Apr 2023'!AQ17-SUM('NSW Apr 2023'!L17:O17))*'NSW Apr 2023'!AA17/100)* 'NSW Apr 2023'!AQ17,IF(AND('NSW Apr 2023'!N17&gt;0,'NSW Apr 2023'!O17=""),IF(($C$5*E23/'NSW Apr 2023'!AQ17&lt; SUM('NSW Apr 2023'!L17:N17)),(0),($C$5*E23/'NSW Apr 2023'!AQ17-SUM('NSW Apr 2023'!L17:N17))*'NSW Apr 2023'!Z17/100)* 'NSW Apr 2023'!AQ17,IF(AND('NSW Apr 2023'!M17&gt;0,'NSW Apr 2023'!N17=""),IF(($C$5*E23/'NSW Apr 2023'!AQ17&lt;'NSW Apr 2023'!M17+'NSW Apr 2023'!L17),(0),(($C$5*E23/'NSW Apr 2023'!AQ17-('NSW Apr 2023'!M17+'NSW Apr 2023'!L17))*'NSW Apr 2023'!Y17/100))*'NSW Apr 2023'!AQ17,IF(AND('NSW Apr 2023'!L17&gt;0,'NSW Apr 2023'!M17=""&gt;0),IF(($C$5*E23/'NSW Apr 2023'!AQ17&lt;'NSW Apr 2023'!L17),(0),($C$5*E23/'NSW Apr 2023'!AQ17-'NSW Apr 2023'!L17)*'NSW Apr 2023'!X17/100)*'NSW Apr 2023'!AQ17,0)))))</f>
        <v>0</v>
      </c>
      <c r="M23" s="136">
        <f>IF('NSW Apr 2023'!K17="",($C$5*F23/'NSW Apr 2023'!AR17*'NSW Apr 2023'!AC17/100)*'NSW Apr 2023'!AR17,IF($C$5*F23/'NSW Apr 2023'!AR17&gt;='NSW Apr 2023'!L17,('NSW Apr 2023'!L17*'NSW Apr 2023'!AC17/100)*'NSW Apr 2023'!AR17,($C$5*F23/'NSW Apr 2023'!AR17*'NSW Apr 2023'!AC17/100)*'NSW Apr 2023'!AR17))</f>
        <v>1840.909090909091</v>
      </c>
      <c r="N23" s="136">
        <f>IF(AND('NSW Apr 2023'!L17&gt;0,'NSW Apr 2023'!M17&gt;0),IF($C$5*F23/'NSW Apr 2023'!AR17&lt;'NSW Apr 2023'!L17,0,IF(($C$5*F23/'NSW Apr 2023'!AR17-'NSW Apr 2023'!L17)&lt;=('NSW Apr 2023'!M17+'NSW Apr 2023'!L17),((($C$5*F23/'NSW Apr 2023'!AR17-'NSW Apr 2023'!L17)*'NSW Apr 2023'!AD17/100))*'NSW Apr 2023'!AR17,((('NSW Apr 2023'!M17)*'NSW Apr 2023'!AD17/100)*'NSW Apr 2023'!AR17))),0)</f>
        <v>0</v>
      </c>
      <c r="O23" s="136">
        <f>IF(AND('NSW Apr 2023'!M17&gt;0,'NSW Apr 2023'!N17&gt;0),IF($C$5*F23/'NSW Apr 2023'!AR17&lt;('NSW Apr 2023'!L17+'NSW Apr 2023'!M17),0,IF(($C$5*F23/'NSW Apr 2023'!AR17-'NSW Apr 2023'!L17+'NSW Apr 2023'!M17)&lt;=('NSW Apr 2023'!L17+'NSW Apr 2023'!M17+'NSW Apr 2023'!N17),((($C$5*F23/'NSW Apr 2023'!AR17-('NSW Apr 2023'!L17+'NSW Apr 2023'!M17))*'NSW Apr 2023'!AE17/100))*'NSW Apr 2023'!AR17,('NSW Apr 2023'!N17*'NSW Apr 2023'!AE17/100)*'NSW Apr 2023'!AR17)),0)</f>
        <v>0</v>
      </c>
      <c r="P23" s="136">
        <f>IF(AND('NSW Apr 2023'!N17&gt;0,'NSW Apr 2023'!O17&gt;0),IF($C$5*F23/'NSW Apr 2023'!AR17&lt;('NSW Apr 2023'!L17+'NSW Apr 2023'!M17+'NSW Apr 2023'!N17),0,IF(($C$5*F23/'NSW Apr 2023'!AR17-'NSW Apr 2023'!L17+'NSW Apr 2023'!M17+'NSW Apr 2023'!N17)&lt;=('NSW Apr 2023'!L17+'NSW Apr 2023'!M17+'NSW Apr 2023'!N17+'NSW Apr 2023'!O17),(($C$5*F23/'NSW Apr 2023'!AR17-('NSW Apr 2023'!L17+'NSW Apr 2023'!M17+'NSW Apr 2023'!N17))*'NSW Apr 2023'!AF17/100)*'NSW Apr 2023'!AR17,('NSW Apr 2023'!O17*'NSW Apr 2023'!AF17/100)*'NSW Apr 2023'!AR17)),0)</f>
        <v>0</v>
      </c>
      <c r="Q23" s="136">
        <f>IF(AND('NSW Apr 2023'!P17&gt;0,'NSW Apr 2023'!P17&gt;0),IF($C$5*F23/'NSW Apr 2023'!AR17&lt;('NSW Apr 2023'!L17+'NSW Apr 2023'!M17+'NSW Apr 2023'!N17+'NSW Apr 2023'!O17),0,IF(($C$5*F23/'NSW Apr 2023'!AR17-'NSW Apr 2023'!L17+'NSW Apr 2023'!M17+'NSW Apr 2023'!N17+'NSW Apr 2023'!O17)&lt;=('NSW Apr 2023'!L17+'NSW Apr 2023'!M17+'NSW Apr 2023'!N17+'NSW Apr 2023'!O17+'NSW Apr 2023'!P17),(($C$5*F23/'NSW Apr 2023'!AR17-('NSW Apr 2023'!L17+'NSW Apr 2023'!M17+'NSW Apr 2023'!N17+'NSW Apr 2023'!O17))*'NSW Apr 2023'!AG17/100)*'NSW Apr 2023'!AR17,('NSW Apr 2023'!P17*'NSW Apr 2023'!AG17/100)*'NSW Apr 2023'!AR17)),0)</f>
        <v>0</v>
      </c>
      <c r="R23" s="136">
        <f>IF(AND('NSW Apr 2023'!P17&gt;0,'NSW Apr 2023'!O17&gt;0),IF(($C$5*F23/'NSW Apr 2023'!AR17&lt;SUM('NSW Apr 2023'!L17:P17)),(0),($C$5*F23/'NSW Apr 2023'!AR17-SUM('NSW Apr 2023'!L17:P17))*'NSW Apr 2023'!AB17/100)* 'NSW Apr 2023'!AR17,IF(AND('NSW Apr 2023'!O17&gt;0,'NSW Apr 2023'!P17=""),IF(($C$5*F23/'NSW Apr 2023'!AR17&lt; SUM('NSW Apr 2023'!L17:O17)),(0),($C$5*F23/'NSW Apr 2023'!AR17-SUM('NSW Apr 2023'!L17:O17))*'NSW Apr 2023'!AG17/100)* 'NSW Apr 2023'!AR17,IF(AND('NSW Apr 2023'!N17&gt;0,'NSW Apr 2023'!O17=""),IF(($C$5*F23/'NSW Apr 2023'!AR17&lt; SUM('NSW Apr 2023'!L17:N17)),(0),($C$5*F23/'NSW Apr 2023'!AR17-SUM('NSW Apr 2023'!L17:N17))*'NSW Apr 2023'!AF17/100)* 'NSW Apr 2023'!AR17,IF(AND('NSW Apr 2023'!M17&gt;0,'NSW Apr 2023'!N17=""),IF(($C$5*F23/'NSW Apr 2023'!AR17&lt;'NSW Apr 2023'!M17+'NSW Apr 2023'!L17),(0),(($C$5*F23/'NSW Apr 2023'!AR17-('NSW Apr 2023'!M17+'NSW Apr 2023'!L17))*'NSW Apr 2023'!AE17/100))*'NSW Apr 2023'!AR17,IF(AND('NSW Apr 2023'!L17&gt;0,'NSW Apr 2023'!M17=""&gt;0),IF(($C$5*F23/'NSW Apr 2023'!AR17&lt;'NSW Apr 2023'!L17),(0),($C$5*F23/'NSW Apr 2023'!AR17-'NSW Apr 2023'!L17)*'NSW Apr 2023'!AD17/100)*'NSW Apr 2023'!AR17,0)))))</f>
        <v>0</v>
      </c>
      <c r="S23" s="234">
        <f>SUM(G23:R23)</f>
        <v>3681.818181818182</v>
      </c>
      <c r="T23" s="243">
        <f t="shared" si="5"/>
        <v>3958.82</v>
      </c>
      <c r="U23" s="132">
        <f t="shared" si="6"/>
        <v>4354.7020000000002</v>
      </c>
      <c r="V23" s="83">
        <f>'NSW Apr 2023'!AT17</f>
        <v>0</v>
      </c>
      <c r="W23" s="83">
        <f>'NSW Apr 2023'!AU17</f>
        <v>0</v>
      </c>
      <c r="X23" s="83">
        <f>'NSW Apr 2023'!AV17</f>
        <v>0</v>
      </c>
      <c r="Y23" s="83">
        <f>'NSW Apr 2023'!AW17</f>
        <v>0</v>
      </c>
      <c r="Z23" s="243" t="str">
        <f t="shared" si="7"/>
        <v>No discount</v>
      </c>
      <c r="AA23" s="243" t="str">
        <f t="shared" si="8"/>
        <v>Inclusive</v>
      </c>
      <c r="AB23" s="243">
        <f t="shared" si="0"/>
        <v>3958.8199999999997</v>
      </c>
      <c r="AC23" s="243">
        <f t="shared" si="1"/>
        <v>3958.8199999999997</v>
      </c>
      <c r="AD23" s="132">
        <f t="shared" si="2"/>
        <v>4354.7020000000002</v>
      </c>
      <c r="AE23" s="406">
        <f t="shared" si="2"/>
        <v>4354.7020000000002</v>
      </c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/>
      <c r="AS2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</row>
    <row r="24" spans="1:146" s="261" customFormat="1" ht="23" customHeight="1" thickBot="1">
      <c r="A24" s="425"/>
      <c r="B24" s="150" t="str">
        <f>'NSW Apr 2023'!F18</f>
        <v>Covau</v>
      </c>
      <c r="C24" s="154" t="str">
        <f>'NSW Apr 2023'!G18</f>
        <v>Freedom</v>
      </c>
      <c r="D24" s="155">
        <f>365*'NSW Apr 2023'!H18/100</f>
        <v>341.4077272727273</v>
      </c>
      <c r="E24" s="265">
        <f>IF('NSW Apr 2023'!AQ18=3,0.5,IF('NSW Apr 2023'!AQ18=2,0.33,0))</f>
        <v>0.5</v>
      </c>
      <c r="F24" s="265">
        <f t="shared" si="3"/>
        <v>0.5</v>
      </c>
      <c r="G24" s="155">
        <f>IF('NSW Apr 2023'!K18="",($C$5*E24/'NSW Apr 2023'!AQ18*'NSW Apr 2023'!W18/100)*'NSW Apr 2023'!AQ18,IF($C$5*E24/'NSW Apr 2023'!AQ18&gt;='NSW Apr 2023'!L18,('NSW Apr 2023'!L18*'NSW Apr 2023'!W18/100)*'NSW Apr 2023'!AQ18,($C$5*E24/'NSW Apr 2023'!AQ18*'NSW Apr 2023'!W18/100)*'NSW Apr 2023'!AQ18))</f>
        <v>1927.2727272727275</v>
      </c>
      <c r="H24" s="155">
        <f>IF(AND('NSW Apr 2023'!L18&gt;0,'NSW Apr 2023'!M18&gt;0),IF($C$5*E24/'NSW Apr 2023'!AQ18&lt;'NSW Apr 2023'!L18,0,IF(($C$5*E24/'NSW Apr 2023'!AQ18-'NSW Apr 2023'!L18)&lt;=('NSW Apr 2023'!M18+'NSW Apr 2023'!L18),((($C$5*E24/'NSW Apr 2023'!AQ18-'NSW Apr 2023'!L18)*'NSW Apr 2023'!X18/100))*'NSW Apr 2023'!AQ18,((('NSW Apr 2023'!M18)*'NSW Apr 2023'!X18/100)*'NSW Apr 2023'!AQ18))),0)</f>
        <v>0</v>
      </c>
      <c r="I24" s="155">
        <f>IF(AND('NSW Apr 2023'!M18&gt;0,'NSW Apr 2023'!N18&gt;0),IF($C$5*E24/'NSW Apr 2023'!AQ18&lt;('NSW Apr 2023'!L18+'NSW Apr 2023'!M18),0,IF(($C$5*E24/'NSW Apr 2023'!AQ18-'NSW Apr 2023'!L18+'NSW Apr 2023'!M18)&lt;=('NSW Apr 2023'!L18+'NSW Apr 2023'!M18+'NSW Apr 2023'!N18),((($C$5*E24/'NSW Apr 2023'!AQ18-('NSW Apr 2023'!L18+'NSW Apr 2023'!M18))*'NSW Apr 2023'!Y18/100))*'NSW Apr 2023'!AQ18,('NSW Apr 2023'!N18*'NSW Apr 2023'!Y18/100)* 'NSW Apr 2023'!AQ18)),0)</f>
        <v>0</v>
      </c>
      <c r="J24" s="155">
        <f>IF(AND('NSW Apr 2023'!N18&gt;0,'NSW Apr 2023'!O18&gt;0),IF($C$5*E24/'NSW Apr 2023'!AQ18&lt;('NSW Apr 2023'!L18+'NSW Apr 2023'!M18+'NSW Apr 2023'!N18),0,IF(($C$5*E24/'NSW Apr 2023'!AQ18-'NSW Apr 2023'!L18+'NSW Apr 2023'!M18+'NSW Apr 2023'!N18)&lt;=('NSW Apr 2023'!L18+'NSW Apr 2023'!M18+'NSW Apr 2023'!N18+'NSW Apr 2023'!O18),(($C$5*E24/'NSW Apr 2023'!AQ18-('NSW Apr 2023'!L18+'NSW Apr 2023'!M18+'NSW Apr 2023'!N18))*'NSW Apr 2023'!Z18/100)*'NSW Apr 2023'!AQ18,('NSW Apr 2023'!O18*'NSW Apr 2023'!Z18/100)*'NSW Apr 2023'!AQ18)),0)</f>
        <v>0</v>
      </c>
      <c r="K24" s="155">
        <f>IF(AND('NSW Apr 2023'!O18&gt;0,'NSW Apr 2023'!P18&gt;0),IF($C$5*E24/'NSW Apr 2023'!AQ18&lt;('NSW Apr 2023'!L18+'NSW Apr 2023'!M18+'NSW Apr 2023'!N18+'NSW Apr 2023'!O18),0,IF(($C$5*E24/'NSW Apr 2023'!AQ18-'NSW Apr 2023'!L18+'NSW Apr 2023'!M18+'NSW Apr 2023'!N18+'NSW Apr 2023'!O18)&lt;=('NSW Apr 2023'!L18+'NSW Apr 2023'!M18+'NSW Apr 2023'!N18+'NSW Apr 2023'!O18+'NSW Apr 2023'!P18),(($C$5*E24/'NSW Apr 2023'!AQ18-('NSW Apr 2023'!L18+'NSW Apr 2023'!M18+'NSW Apr 2023'!N18+'NSW Apr 2023'!O18))*'NSW Apr 2023'!AA18/100)*'NSW Apr 2023'!AQ18,('NSW Apr 2023'!P18*'NSW Apr 2023'!AA18/100)*'NSW Apr 2023'!AQ18)),0)</f>
        <v>0</v>
      </c>
      <c r="L24" s="155">
        <f>IF(AND('NSW Apr 2023'!P18&gt;0,'NSW Apr 2023'!O18&gt;0),IF(($C$5*E24/'NSW Apr 2023'!AQ18&lt;SUM('NSW Apr 2023'!L18:P18)),(0),($C$5*E24/'NSW Apr 2023'!AQ18-SUM('NSW Apr 2023'!L18:P18))*'NSW Apr 2023'!AB18/100)* 'NSW Apr 2023'!AQ18,IF(AND('NSW Apr 2023'!O18&gt;0,'NSW Apr 2023'!P18=""),IF(($C$5*E24/'NSW Apr 2023'!AQ18&lt; SUM('NSW Apr 2023'!L18:O18)),(0),($C$5*E24/'NSW Apr 2023'!AQ18-SUM('NSW Apr 2023'!L18:O18))*'NSW Apr 2023'!AA18/100)* 'NSW Apr 2023'!AQ18,IF(AND('NSW Apr 2023'!N18&gt;0,'NSW Apr 2023'!O18=""),IF(($C$5*E24/'NSW Apr 2023'!AQ18&lt; SUM('NSW Apr 2023'!L18:N18)),(0),($C$5*E24/'NSW Apr 2023'!AQ18-SUM('NSW Apr 2023'!L18:N18))*'NSW Apr 2023'!Z18/100)* 'NSW Apr 2023'!AQ18,IF(AND('NSW Apr 2023'!M18&gt;0,'NSW Apr 2023'!N18=""),IF(($C$5*E24/'NSW Apr 2023'!AQ18&lt;'NSW Apr 2023'!M18+'NSW Apr 2023'!L18),(0),(($C$5*E24/'NSW Apr 2023'!AQ18-('NSW Apr 2023'!M18+'NSW Apr 2023'!L18))*'NSW Apr 2023'!Y18/100))*'NSW Apr 2023'!AQ18,IF(AND('NSW Apr 2023'!L18&gt;0,'NSW Apr 2023'!M18=""&gt;0),IF(($C$5*E24/'NSW Apr 2023'!AQ18&lt;'NSW Apr 2023'!L18),(0),($C$5*E24/'NSW Apr 2023'!AQ18-'NSW Apr 2023'!L18)*'NSW Apr 2023'!X18/100)*'NSW Apr 2023'!AQ18,0)))))</f>
        <v>0</v>
      </c>
      <c r="M24" s="155">
        <f>IF('NSW Apr 2023'!K18="",($C$5*F24/'NSW Apr 2023'!AR18*'NSW Apr 2023'!AC18/100)*'NSW Apr 2023'!AR18,IF($C$5*F24/'NSW Apr 2023'!AR18&gt;='NSW Apr 2023'!L18,('NSW Apr 2023'!L18*'NSW Apr 2023'!AC18/100)*'NSW Apr 2023'!AR18,($C$5*F24/'NSW Apr 2023'!AR18*'NSW Apr 2023'!AC18/100)*'NSW Apr 2023'!AR18))</f>
        <v>1927.2727272727275</v>
      </c>
      <c r="N24" s="155">
        <f>IF(AND('NSW Apr 2023'!L18&gt;0,'NSW Apr 2023'!M18&gt;0),IF($C$5*F24/'NSW Apr 2023'!AR18&lt;'NSW Apr 2023'!L18,0,IF(($C$5*F24/'NSW Apr 2023'!AR18-'NSW Apr 2023'!L18)&lt;=('NSW Apr 2023'!M18+'NSW Apr 2023'!L18),((($C$5*F24/'NSW Apr 2023'!AR18-'NSW Apr 2023'!L18)*'NSW Apr 2023'!AD18/100))*'NSW Apr 2023'!AR18,((('NSW Apr 2023'!M18)*'NSW Apr 2023'!AD18/100)*'NSW Apr 2023'!AR18))),0)</f>
        <v>0</v>
      </c>
      <c r="O24" s="155">
        <f>IF(AND('NSW Apr 2023'!M18&gt;0,'NSW Apr 2023'!N18&gt;0),IF($C$5*F24/'NSW Apr 2023'!AR18&lt;('NSW Apr 2023'!L18+'NSW Apr 2023'!M18),0,IF(($C$5*F24/'NSW Apr 2023'!AR18-'NSW Apr 2023'!L18+'NSW Apr 2023'!M18)&lt;=('NSW Apr 2023'!L18+'NSW Apr 2023'!M18+'NSW Apr 2023'!N18),((($C$5*F24/'NSW Apr 2023'!AR18-('NSW Apr 2023'!L18+'NSW Apr 2023'!M18))*'NSW Apr 2023'!AE18/100))*'NSW Apr 2023'!AR18,('NSW Apr 2023'!N18*'NSW Apr 2023'!AE18/100)*'NSW Apr 2023'!AR18)),0)</f>
        <v>0</v>
      </c>
      <c r="P24" s="155">
        <f>IF(AND('NSW Apr 2023'!N18&gt;0,'NSW Apr 2023'!O18&gt;0),IF($C$5*F24/'NSW Apr 2023'!AR18&lt;('NSW Apr 2023'!L18+'NSW Apr 2023'!M18+'NSW Apr 2023'!N18),0,IF(($C$5*F24/'NSW Apr 2023'!AR18-'NSW Apr 2023'!L18+'NSW Apr 2023'!M18+'NSW Apr 2023'!N18)&lt;=('NSW Apr 2023'!L18+'NSW Apr 2023'!M18+'NSW Apr 2023'!N18+'NSW Apr 2023'!O18),(($C$5*F24/'NSW Apr 2023'!AR18-('NSW Apr 2023'!L18+'NSW Apr 2023'!M18+'NSW Apr 2023'!N18))*'NSW Apr 2023'!AF18/100)*'NSW Apr 2023'!AR18,('NSW Apr 2023'!O18*'NSW Apr 2023'!AF18/100)*'NSW Apr 2023'!AR18)),0)</f>
        <v>0</v>
      </c>
      <c r="Q24" s="155">
        <f>IF(AND('NSW Apr 2023'!P18&gt;0,'NSW Apr 2023'!P18&gt;0),IF($C$5*F24/'NSW Apr 2023'!AR18&lt;('NSW Apr 2023'!L18+'NSW Apr 2023'!M18+'NSW Apr 2023'!N18+'NSW Apr 2023'!O18),0,IF(($C$5*F24/'NSW Apr 2023'!AR18-'NSW Apr 2023'!L18+'NSW Apr 2023'!M18+'NSW Apr 2023'!N18+'NSW Apr 2023'!O18)&lt;=('NSW Apr 2023'!L18+'NSW Apr 2023'!M18+'NSW Apr 2023'!N18+'NSW Apr 2023'!O18+'NSW Apr 2023'!P18),(($C$5*F24/'NSW Apr 2023'!AR18-('NSW Apr 2023'!L18+'NSW Apr 2023'!M18+'NSW Apr 2023'!N18+'NSW Apr 2023'!O18))*'NSW Apr 2023'!AG18/100)*'NSW Apr 2023'!AR18,('NSW Apr 2023'!P18*'NSW Apr 2023'!AG18/100)*'NSW Apr 2023'!AR18)),0)</f>
        <v>0</v>
      </c>
      <c r="R24" s="155">
        <f>IF(AND('NSW Apr 2023'!P18&gt;0,'NSW Apr 2023'!O18&gt;0),IF(($C$5*F24/'NSW Apr 2023'!AR18&lt;SUM('NSW Apr 2023'!L18:P18)),(0),($C$5*F24/'NSW Apr 2023'!AR18-SUM('NSW Apr 2023'!L18:P18))*'NSW Apr 2023'!AB18/100)* 'NSW Apr 2023'!AR18,IF(AND('NSW Apr 2023'!O18&gt;0,'NSW Apr 2023'!P18=""),IF(($C$5*F24/'NSW Apr 2023'!AR18&lt; SUM('NSW Apr 2023'!L18:O18)),(0),($C$5*F24/'NSW Apr 2023'!AR18-SUM('NSW Apr 2023'!L18:O18))*'NSW Apr 2023'!AG18/100)* 'NSW Apr 2023'!AR18,IF(AND('NSW Apr 2023'!N18&gt;0,'NSW Apr 2023'!O18=""),IF(($C$5*F24/'NSW Apr 2023'!AR18&lt; SUM('NSW Apr 2023'!L18:N18)),(0),($C$5*F24/'NSW Apr 2023'!AR18-SUM('NSW Apr 2023'!L18:N18))*'NSW Apr 2023'!AF18/100)* 'NSW Apr 2023'!AR18,IF(AND('NSW Apr 2023'!M18&gt;0,'NSW Apr 2023'!N18=""),IF(($C$5*F24/'NSW Apr 2023'!AR18&lt;'NSW Apr 2023'!M18+'NSW Apr 2023'!L18),(0),(($C$5*F24/'NSW Apr 2023'!AR18-('NSW Apr 2023'!M18+'NSW Apr 2023'!L18))*'NSW Apr 2023'!AE18/100))*'NSW Apr 2023'!AR18,IF(AND('NSW Apr 2023'!L18&gt;0,'NSW Apr 2023'!M18=""&gt;0),IF(($C$5*F24/'NSW Apr 2023'!AR18&lt;'NSW Apr 2023'!L18),(0),($C$5*F24/'NSW Apr 2023'!AR18-'NSW Apr 2023'!L18)*'NSW Apr 2023'!AD18/100)*'NSW Apr 2023'!AR18,0)))))</f>
        <v>0</v>
      </c>
      <c r="S24" s="273">
        <f>SUM(G24:R24)</f>
        <v>3854.545454545455</v>
      </c>
      <c r="T24" s="268">
        <f t="shared" si="5"/>
        <v>4195.9531818181822</v>
      </c>
      <c r="U24" s="151">
        <f t="shared" si="6"/>
        <v>4615.5485000000008</v>
      </c>
      <c r="V24" s="154">
        <f>'NSW Apr 2023'!AT18</f>
        <v>0</v>
      </c>
      <c r="W24" s="154">
        <f>'NSW Apr 2023'!AU18</f>
        <v>0</v>
      </c>
      <c r="X24" s="154">
        <f>'NSW Apr 2023'!AV18</f>
        <v>0</v>
      </c>
      <c r="Y24" s="154">
        <f>'NSW Apr 2023'!AW18</f>
        <v>0</v>
      </c>
      <c r="Z24" s="268" t="str">
        <f t="shared" si="7"/>
        <v>No discount</v>
      </c>
      <c r="AA24" s="268" t="str">
        <f t="shared" si="8"/>
        <v>Exclusive</v>
      </c>
      <c r="AB24" s="268">
        <f t="shared" si="0"/>
        <v>4195.9531818181822</v>
      </c>
      <c r="AC24" s="268">
        <f t="shared" si="1"/>
        <v>4195.9531818181822</v>
      </c>
      <c r="AD24" s="151">
        <f t="shared" si="2"/>
        <v>4615.5485000000008</v>
      </c>
      <c r="AE24" s="407">
        <f t="shared" si="2"/>
        <v>4615.5485000000008</v>
      </c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/>
      <c r="AS24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</row>
    <row r="25" spans="1:146" s="261" customFormat="1" ht="23" customHeight="1" thickTop="1">
      <c r="A25" s="421" t="str">
        <f>'NSW Apr 2023'!D19</f>
        <v>AGN Albury</v>
      </c>
      <c r="B25" s="130" t="str">
        <f>'NSW Apr 2023'!F19</f>
        <v>EnergyAustralia</v>
      </c>
      <c r="C25" s="83" t="str">
        <f>'NSW Apr 2023'!G19</f>
        <v>Business Balance Plan</v>
      </c>
      <c r="D25" s="136">
        <f>365*'NSW Apr 2023'!H19/100</f>
        <v>319.07636363636362</v>
      </c>
      <c r="E25" s="264">
        <f>IF('NSW Apr 2023'!AQ19=3,0.5,IF('NSW Apr 2023'!AQ19=2,0.33,0))</f>
        <v>0.5</v>
      </c>
      <c r="F25" s="264">
        <f t="shared" si="3"/>
        <v>0.5</v>
      </c>
      <c r="G25" s="136">
        <f>IF('NSW Apr 2023'!K19="",($C$5*E25/'NSW Apr 2023'!AQ19*'NSW Apr 2023'!W19/100)*'NSW Apr 2023'!AQ19,IF($C$5*E25/'NSW Apr 2023'!AQ19&gt;='NSW Apr 2023'!L19,('NSW Apr 2023'!L19*'NSW Apr 2023'!W19/100)*'NSW Apr 2023'!AQ19,($C$5*E25/'NSW Apr 2023'!AQ19*'NSW Apr 2023'!W19/100)*'NSW Apr 2023'!AQ19))</f>
        <v>495.81818181818176</v>
      </c>
      <c r="H25" s="136">
        <f>IF(AND('NSW Apr 2023'!L19&gt;0,'NSW Apr 2023'!M19&gt;0),IF($C$5*E25/'NSW Apr 2023'!AQ19&lt;'NSW Apr 2023'!L19,0,IF(($C$5*E25/'NSW Apr 2023'!AQ19-'NSW Apr 2023'!L19)&lt;=('NSW Apr 2023'!M19+'NSW Apr 2023'!L19),((($C$5*E25/'NSW Apr 2023'!AQ19-'NSW Apr 2023'!L19)*'NSW Apr 2023'!X19/100))*'NSW Apr 2023'!AQ19,((('NSW Apr 2023'!M19)*'NSW Apr 2023'!X19/100)*'NSW Apr 2023'!AQ19))),0)</f>
        <v>776.72727272727263</v>
      </c>
      <c r="I25" s="136">
        <f>IF(AND('NSW Apr 2023'!M19&gt;0,'NSW Apr 2023'!N19&gt;0),IF($C$5*E25/'NSW Apr 2023'!AQ19&lt;('NSW Apr 2023'!L19+'NSW Apr 2023'!M19),0,IF(($C$5*E25/'NSW Apr 2023'!AQ19-'NSW Apr 2023'!L19+'NSW Apr 2023'!M19)&lt;=('NSW Apr 2023'!L19+'NSW Apr 2023'!M19+'NSW Apr 2023'!N19),((($C$5*E25/'NSW Apr 2023'!AQ19-('NSW Apr 2023'!L19+'NSW Apr 2023'!M19))*'NSW Apr 2023'!Y19/100))*'NSW Apr 2023'!AQ19,('NSW Apr 2023'!N19*'NSW Apr 2023'!Y19/100)* 'NSW Apr 2023'!AQ19)),0)</f>
        <v>334.72727272727275</v>
      </c>
      <c r="J25" s="136">
        <f>IF(AND('NSW Apr 2023'!N19&gt;0,'NSW Apr 2023'!O19&gt;0),IF($C$5*E25/'NSW Apr 2023'!AQ19&lt;('NSW Apr 2023'!L19+'NSW Apr 2023'!M19+'NSW Apr 2023'!N19),0,IF(($C$5*E25/'NSW Apr 2023'!AQ19-'NSW Apr 2023'!L19+'NSW Apr 2023'!M19+'NSW Apr 2023'!N19)&lt;=('NSW Apr 2023'!L19+'NSW Apr 2023'!M19+'NSW Apr 2023'!N19+'NSW Apr 2023'!O19),(($C$5*E25/'NSW Apr 2023'!AQ19-('NSW Apr 2023'!L19+'NSW Apr 2023'!M19+'NSW Apr 2023'!N19))*'NSW Apr 2023'!Z19/100)*'NSW Apr 2023'!AQ19,('NSW Apr 2023'!O19*'NSW Apr 2023'!Z19/100)*'NSW Apr 2023'!AQ19)),0)</f>
        <v>0</v>
      </c>
      <c r="K25" s="136">
        <f>IF(AND('NSW Apr 2023'!O19&gt;0,'NSW Apr 2023'!P19&gt;0),IF($C$5*E25/'NSW Apr 2023'!AQ19&lt;('NSW Apr 2023'!L19+'NSW Apr 2023'!M19+'NSW Apr 2023'!N19+'NSW Apr 2023'!O19),0,IF(($C$5*E25/'NSW Apr 2023'!AQ19-'NSW Apr 2023'!L19+'NSW Apr 2023'!M19+'NSW Apr 2023'!N19+'NSW Apr 2023'!O19)&lt;=('NSW Apr 2023'!L19+'NSW Apr 2023'!M19+'NSW Apr 2023'!N19+'NSW Apr 2023'!O19+'NSW Apr 2023'!P19),(($C$5*E25/'NSW Apr 2023'!AQ19-('NSW Apr 2023'!L19+'NSW Apr 2023'!M19+'NSW Apr 2023'!N19+'NSW Apr 2023'!O19))*'NSW Apr 2023'!AA19/100)*'NSW Apr 2023'!AQ19,('NSW Apr 2023'!P19*'NSW Apr 2023'!AA19/100)*'NSW Apr 2023'!AQ19)),0)</f>
        <v>0</v>
      </c>
      <c r="L25" s="136">
        <f>IF(AND('NSW Apr 2023'!P19&gt;0,'NSW Apr 2023'!O19&gt;0),IF(($C$5*E25/'NSW Apr 2023'!AQ19&lt;SUM('NSW Apr 2023'!L19:P19)),(0),($C$5*E25/'NSW Apr 2023'!AQ19-SUM('NSW Apr 2023'!L19:P19))*'NSW Apr 2023'!AB19/100)* 'NSW Apr 2023'!AQ19,IF(AND('NSW Apr 2023'!O19&gt;0,'NSW Apr 2023'!P19=""),IF(($C$5*E25/'NSW Apr 2023'!AQ19&lt; SUM('NSW Apr 2023'!L19:O19)),(0),($C$5*E25/'NSW Apr 2023'!AQ19-SUM('NSW Apr 2023'!L19:O19))*'NSW Apr 2023'!AA19/100)* 'NSW Apr 2023'!AQ19,IF(AND('NSW Apr 2023'!N19&gt;0,'NSW Apr 2023'!O19=""),IF(($C$5*E25/'NSW Apr 2023'!AQ19&lt; SUM('NSW Apr 2023'!L19:N19)),(0),($C$5*E25/'NSW Apr 2023'!AQ19-SUM('NSW Apr 2023'!L19:N19))*'NSW Apr 2023'!Z19/100)* 'NSW Apr 2023'!AQ19,IF(AND('NSW Apr 2023'!M19&gt;0,'NSW Apr 2023'!N19=""),IF(($C$5*E25/'NSW Apr 2023'!AQ19&lt;'NSW Apr 2023'!M19+'NSW Apr 2023'!L19),(0),(($C$5*E25/'NSW Apr 2023'!AQ19-('NSW Apr 2023'!M19+'NSW Apr 2023'!L19))*'NSW Apr 2023'!Y19/100))*'NSW Apr 2023'!AQ19,IF(AND('NSW Apr 2023'!L19&gt;0,'NSW Apr 2023'!M19=""&gt;0),IF(($C$5*E25/'NSW Apr 2023'!AQ19&lt;'NSW Apr 2023'!L19),(0),($C$5*E25/'NSW Apr 2023'!AQ19-'NSW Apr 2023'!L19)*'NSW Apr 2023'!X19/100)*'NSW Apr 2023'!AQ19,0)))))</f>
        <v>0</v>
      </c>
      <c r="M25" s="136">
        <f>IF('NSW Apr 2023'!K19="",($C$5*F25/'NSW Apr 2023'!AR19*'NSW Apr 2023'!AC19/100)*'NSW Apr 2023'!AR19,IF($C$5*F25/'NSW Apr 2023'!AR19&gt;='NSW Apr 2023'!L19,('NSW Apr 2023'!L19*'NSW Apr 2023'!AC19/100)*'NSW Apr 2023'!AR19,($C$5*F25/'NSW Apr 2023'!AR19*'NSW Apr 2023'!AC19/100)*'NSW Apr 2023'!AR19))</f>
        <v>495.81818181818176</v>
      </c>
      <c r="N25" s="136">
        <f>IF(AND('NSW Apr 2023'!L19&gt;0,'NSW Apr 2023'!M19&gt;0),IF($C$5*F25/'NSW Apr 2023'!AR19&lt;'NSW Apr 2023'!L19,0,IF(($C$5*F25/'NSW Apr 2023'!AR19-'NSW Apr 2023'!L19)&lt;=('NSW Apr 2023'!M19+'NSW Apr 2023'!L19),((($C$5*F25/'NSW Apr 2023'!AR19-'NSW Apr 2023'!L19)*'NSW Apr 2023'!AD19/100))*'NSW Apr 2023'!AR19,((('NSW Apr 2023'!M19)*'NSW Apr 2023'!AD19/100)*'NSW Apr 2023'!AR19))),0)</f>
        <v>776.72727272727263</v>
      </c>
      <c r="O25" s="136">
        <f>IF(AND('NSW Apr 2023'!M19&gt;0,'NSW Apr 2023'!N19&gt;0),IF($C$5*F25/'NSW Apr 2023'!AR19&lt;('NSW Apr 2023'!L19+'NSW Apr 2023'!M19),0,IF(($C$5*F25/'NSW Apr 2023'!AR19-'NSW Apr 2023'!L19+'NSW Apr 2023'!M19)&lt;=('NSW Apr 2023'!L19+'NSW Apr 2023'!M19+'NSW Apr 2023'!N19),((($C$5*F25/'NSW Apr 2023'!AR19-('NSW Apr 2023'!L19+'NSW Apr 2023'!M19))*'NSW Apr 2023'!AE19/100))*'NSW Apr 2023'!AR19,('NSW Apr 2023'!N19*'NSW Apr 2023'!AE19/100)*'NSW Apr 2023'!AR19)),0)</f>
        <v>334.72727272727275</v>
      </c>
      <c r="P25" s="136">
        <f>IF(AND('NSW Apr 2023'!N19&gt;0,'NSW Apr 2023'!O19&gt;0),IF($C$5*F25/'NSW Apr 2023'!AR19&lt;('NSW Apr 2023'!L19+'NSW Apr 2023'!M19+'NSW Apr 2023'!N19),0,IF(($C$5*F25/'NSW Apr 2023'!AR19-'NSW Apr 2023'!L19+'NSW Apr 2023'!M19+'NSW Apr 2023'!N19)&lt;=('NSW Apr 2023'!L19+'NSW Apr 2023'!M19+'NSW Apr 2023'!N19+'NSW Apr 2023'!O19),(($C$5*F25/'NSW Apr 2023'!AR19-('NSW Apr 2023'!L19+'NSW Apr 2023'!M19+'NSW Apr 2023'!N19))*'NSW Apr 2023'!AF19/100)*'NSW Apr 2023'!AR19,('NSW Apr 2023'!O19*'NSW Apr 2023'!AF19/100)*'NSW Apr 2023'!AR19)),0)</f>
        <v>0</v>
      </c>
      <c r="Q25" s="136">
        <f>IF(AND('NSW Apr 2023'!P19&gt;0,'NSW Apr 2023'!P19&gt;0),IF($C$5*F25/'NSW Apr 2023'!AR19&lt;('NSW Apr 2023'!L19+'NSW Apr 2023'!M19+'NSW Apr 2023'!N19+'NSW Apr 2023'!O19),0,IF(($C$5*F25/'NSW Apr 2023'!AR19-'NSW Apr 2023'!L19+'NSW Apr 2023'!M19+'NSW Apr 2023'!N19+'NSW Apr 2023'!O19)&lt;=('NSW Apr 2023'!L19+'NSW Apr 2023'!M19+'NSW Apr 2023'!N19+'NSW Apr 2023'!O19+'NSW Apr 2023'!P19),(($C$5*F25/'NSW Apr 2023'!AR19-('NSW Apr 2023'!L19+'NSW Apr 2023'!M19+'NSW Apr 2023'!N19+'NSW Apr 2023'!O19))*'NSW Apr 2023'!AG19/100)*'NSW Apr 2023'!AR19,('NSW Apr 2023'!P19*'NSW Apr 2023'!AG19/100)*'NSW Apr 2023'!AR19)),0)</f>
        <v>0</v>
      </c>
      <c r="R25" s="136">
        <f>IF(AND('NSW Apr 2023'!P19&gt;0,'NSW Apr 2023'!O19&gt;0),IF(($C$5*F25/'NSW Apr 2023'!AR19&lt;SUM('NSW Apr 2023'!L19:P19)),(0),($C$5*F25/'NSW Apr 2023'!AR19-SUM('NSW Apr 2023'!L19:P19))*'NSW Apr 2023'!AB19/100)* 'NSW Apr 2023'!AR19,IF(AND('NSW Apr 2023'!O19&gt;0,'NSW Apr 2023'!P19=""),IF(($C$5*F25/'NSW Apr 2023'!AR19&lt; SUM('NSW Apr 2023'!L19:O19)),(0),($C$5*F25/'NSW Apr 2023'!AR19-SUM('NSW Apr 2023'!L19:O19))*'NSW Apr 2023'!AG19/100)* 'NSW Apr 2023'!AR19,IF(AND('NSW Apr 2023'!N19&gt;0,'NSW Apr 2023'!O19=""),IF(($C$5*F25/'NSW Apr 2023'!AR19&lt; SUM('NSW Apr 2023'!L19:N19)),(0),($C$5*F25/'NSW Apr 2023'!AR19-SUM('NSW Apr 2023'!L19:N19))*'NSW Apr 2023'!AF19/100)* 'NSW Apr 2023'!AR19,IF(AND('NSW Apr 2023'!M19&gt;0,'NSW Apr 2023'!N19=""),IF(($C$5*F25/'NSW Apr 2023'!AR19&lt;'NSW Apr 2023'!M19+'NSW Apr 2023'!L19),(0),(($C$5*F25/'NSW Apr 2023'!AR19-('NSW Apr 2023'!M19+'NSW Apr 2023'!L19))*'NSW Apr 2023'!AE19/100))*'NSW Apr 2023'!AR19,IF(AND('NSW Apr 2023'!L19&gt;0,'NSW Apr 2023'!M19=""&gt;0),IF(($C$5*F25/'NSW Apr 2023'!AR19&lt;'NSW Apr 2023'!L19),(0),($C$5*F25/'NSW Apr 2023'!AR19-'NSW Apr 2023'!L19)*'NSW Apr 2023'!AD19/100)*'NSW Apr 2023'!AR19,0)))))</f>
        <v>0</v>
      </c>
      <c r="S25" s="234">
        <f t="shared" si="4"/>
        <v>3214.545454545454</v>
      </c>
      <c r="T25" s="243">
        <f t="shared" si="5"/>
        <v>3533.6218181818176</v>
      </c>
      <c r="U25" s="132">
        <f t="shared" si="6"/>
        <v>3886.9839999999995</v>
      </c>
      <c r="V25" s="83">
        <f>'NSW Apr 2023'!AT19</f>
        <v>5</v>
      </c>
      <c r="W25" s="83">
        <f>'NSW Apr 2023'!AU19</f>
        <v>0</v>
      </c>
      <c r="X25" s="83">
        <f>'NSW Apr 2023'!AV19</f>
        <v>0</v>
      </c>
      <c r="Y25" s="83">
        <f>'NSW Apr 2023'!AW19</f>
        <v>0</v>
      </c>
      <c r="Z25" s="243" t="str">
        <f t="shared" si="7"/>
        <v>Guaranteed off bill</v>
      </c>
      <c r="AA25" s="243" t="str">
        <f t="shared" si="8"/>
        <v>Exclusive</v>
      </c>
      <c r="AB25" s="243">
        <f t="shared" si="0"/>
        <v>3356.9407272727267</v>
      </c>
      <c r="AC25" s="243">
        <f t="shared" si="1"/>
        <v>3356.9407272727267</v>
      </c>
      <c r="AD25" s="132">
        <f t="shared" si="2"/>
        <v>3692.6347999999998</v>
      </c>
      <c r="AE25" s="406">
        <f t="shared" si="2"/>
        <v>3692.6347999999998</v>
      </c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/>
      <c r="AS25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</row>
    <row r="26" spans="1:146" s="261" customFormat="1" ht="23" customHeight="1">
      <c r="A26" s="422"/>
      <c r="B26" s="130" t="str">
        <f>'NSW Apr 2023'!F20</f>
        <v>Origin Energy</v>
      </c>
      <c r="C26" s="83" t="str">
        <f>'NSW Apr 2023'!G20</f>
        <v>Business Go Variable</v>
      </c>
      <c r="D26" s="136">
        <f>365*'NSW Apr 2023'!H20/100</f>
        <v>215.715</v>
      </c>
      <c r="E26" s="264">
        <f>IF('NSW Apr 2023'!AQ20=3,0.5,IF('NSW Apr 2023'!AQ20=2,0.33,0))</f>
        <v>0.5</v>
      </c>
      <c r="F26" s="264">
        <f t="shared" si="3"/>
        <v>0.5</v>
      </c>
      <c r="G26" s="136">
        <f>IF('NSW Apr 2023'!K20="",($C$5*E26/'NSW Apr 2023'!AQ20*'NSW Apr 2023'!W20/100)*'NSW Apr 2023'!AQ20,IF($C$5*E26/'NSW Apr 2023'!AQ20&gt;='NSW Apr 2023'!L20,('NSW Apr 2023'!L20*'NSW Apr 2023'!W20/100)*'NSW Apr 2023'!AQ20,($C$5*E26/'NSW Apr 2023'!AQ20*'NSW Apr 2023'!W20/100)*'NSW Apr 2023'!AQ20))</f>
        <v>1304.5454545454545</v>
      </c>
      <c r="H26" s="136">
        <f>IF(AND('NSW Apr 2023'!L20&gt;0,'NSW Apr 2023'!M20&gt;0),IF($C$5*E26/'NSW Apr 2023'!AQ20&lt;'NSW Apr 2023'!L20,0,IF(($C$5*E26/'NSW Apr 2023'!AQ20-'NSW Apr 2023'!L20)&lt;=('NSW Apr 2023'!M20+'NSW Apr 2023'!L20),((($C$5*E26/'NSW Apr 2023'!AQ20-'NSW Apr 2023'!L20)*'NSW Apr 2023'!X20/100))*'NSW Apr 2023'!AQ20,((('NSW Apr 2023'!M20)*'NSW Apr 2023'!X20/100)*'NSW Apr 2023'!AQ20))),0)</f>
        <v>0</v>
      </c>
      <c r="I26" s="136">
        <f>IF(AND('NSW Apr 2023'!M20&gt;0,'NSW Apr 2023'!N20&gt;0),IF($C$5*E26/'NSW Apr 2023'!AQ20&lt;('NSW Apr 2023'!L20+'NSW Apr 2023'!M20),0,IF(($C$5*E26/'NSW Apr 2023'!AQ20-'NSW Apr 2023'!L20+'NSW Apr 2023'!M20)&lt;=('NSW Apr 2023'!L20+'NSW Apr 2023'!M20+'NSW Apr 2023'!N20),((($C$5*E26/'NSW Apr 2023'!AQ20-('NSW Apr 2023'!L20+'NSW Apr 2023'!M20))*'NSW Apr 2023'!Y20/100))*'NSW Apr 2023'!AQ20,('NSW Apr 2023'!N20*'NSW Apr 2023'!Y20/100)* 'NSW Apr 2023'!AQ20)),0)</f>
        <v>0</v>
      </c>
      <c r="J26" s="136">
        <f>IF(AND('NSW Apr 2023'!N20&gt;0,'NSW Apr 2023'!O20&gt;0),IF($C$5*E26/'NSW Apr 2023'!AQ20&lt;('NSW Apr 2023'!L20+'NSW Apr 2023'!M20+'NSW Apr 2023'!N20),0,IF(($C$5*E26/'NSW Apr 2023'!AQ20-'NSW Apr 2023'!L20+'NSW Apr 2023'!M20+'NSW Apr 2023'!N20)&lt;=('NSW Apr 2023'!L20+'NSW Apr 2023'!M20+'NSW Apr 2023'!N20+'NSW Apr 2023'!O20),(($C$5*E26/'NSW Apr 2023'!AQ20-('NSW Apr 2023'!L20+'NSW Apr 2023'!M20+'NSW Apr 2023'!N20))*'NSW Apr 2023'!Z20/100)*'NSW Apr 2023'!AQ20,('NSW Apr 2023'!O20*'NSW Apr 2023'!Z20/100)*'NSW Apr 2023'!AQ20)),0)</f>
        <v>0</v>
      </c>
      <c r="K26" s="136">
        <f>IF(AND('NSW Apr 2023'!O20&gt;0,'NSW Apr 2023'!P20&gt;0),IF($C$5*E26/'NSW Apr 2023'!AQ20&lt;('NSW Apr 2023'!L20+'NSW Apr 2023'!M20+'NSW Apr 2023'!N20+'NSW Apr 2023'!O20),0,IF(($C$5*E26/'NSW Apr 2023'!AQ20-'NSW Apr 2023'!L20+'NSW Apr 2023'!M20+'NSW Apr 2023'!N20+'NSW Apr 2023'!O20)&lt;=('NSW Apr 2023'!L20+'NSW Apr 2023'!M20+'NSW Apr 2023'!N20+'NSW Apr 2023'!O20+'NSW Apr 2023'!P20),(($C$5*E26/'NSW Apr 2023'!AQ20-('NSW Apr 2023'!L20+'NSW Apr 2023'!M20+'NSW Apr 2023'!N20+'NSW Apr 2023'!O20))*'NSW Apr 2023'!AA20/100)*'NSW Apr 2023'!AQ20,('NSW Apr 2023'!P20*'NSW Apr 2023'!AA20/100)*'NSW Apr 2023'!AQ20)),0)</f>
        <v>0</v>
      </c>
      <c r="L26" s="136">
        <f>IF(AND('NSW Apr 2023'!P20&gt;0,'NSW Apr 2023'!O20&gt;0),IF(($C$5*E26/'NSW Apr 2023'!AQ20&lt;SUM('NSW Apr 2023'!L20:P20)),(0),($C$5*E26/'NSW Apr 2023'!AQ20-SUM('NSW Apr 2023'!L20:P20))*'NSW Apr 2023'!AB20/100)* 'NSW Apr 2023'!AQ20,IF(AND('NSW Apr 2023'!O20&gt;0,'NSW Apr 2023'!P20=""),IF(($C$5*E26/'NSW Apr 2023'!AQ20&lt; SUM('NSW Apr 2023'!L20:O20)),(0),($C$5*E26/'NSW Apr 2023'!AQ20-SUM('NSW Apr 2023'!L20:O20))*'NSW Apr 2023'!AA20/100)* 'NSW Apr 2023'!AQ20,IF(AND('NSW Apr 2023'!N20&gt;0,'NSW Apr 2023'!O20=""),IF(($C$5*E26/'NSW Apr 2023'!AQ20&lt; SUM('NSW Apr 2023'!L20:N20)),(0),($C$5*E26/'NSW Apr 2023'!AQ20-SUM('NSW Apr 2023'!L20:N20))*'NSW Apr 2023'!Z20/100)* 'NSW Apr 2023'!AQ20,IF(AND('NSW Apr 2023'!M20&gt;0,'NSW Apr 2023'!N20=""),IF(($C$5*E26/'NSW Apr 2023'!AQ20&lt;'NSW Apr 2023'!M20+'NSW Apr 2023'!L20),(0),(($C$5*E26/'NSW Apr 2023'!AQ20-('NSW Apr 2023'!M20+'NSW Apr 2023'!L20))*'NSW Apr 2023'!Y20/100))*'NSW Apr 2023'!AQ20,IF(AND('NSW Apr 2023'!L20&gt;0,'NSW Apr 2023'!M20=""&gt;0),IF(($C$5*E26/'NSW Apr 2023'!AQ20&lt;'NSW Apr 2023'!L20),(0),($C$5*E26/'NSW Apr 2023'!AQ20-'NSW Apr 2023'!L20)*'NSW Apr 2023'!X20/100)*'NSW Apr 2023'!AQ20,0)))))</f>
        <v>0</v>
      </c>
      <c r="M26" s="136">
        <f>IF('NSW Apr 2023'!K20="",($C$5*F26/'NSW Apr 2023'!AR20*'NSW Apr 2023'!AC20/100)*'NSW Apr 2023'!AR20,IF($C$5*F26/'NSW Apr 2023'!AR20&gt;='NSW Apr 2023'!L20,('NSW Apr 2023'!L20*'NSW Apr 2023'!AC20/100)*'NSW Apr 2023'!AR20,($C$5*F26/'NSW Apr 2023'!AR20*'NSW Apr 2023'!AC20/100)*'NSW Apr 2023'!AR20))</f>
        <v>1304.5454545454545</v>
      </c>
      <c r="N26" s="136">
        <f>IF(AND('NSW Apr 2023'!L20&gt;0,'NSW Apr 2023'!M20&gt;0),IF($C$5*F26/'NSW Apr 2023'!AR20&lt;'NSW Apr 2023'!L20,0,IF(($C$5*F26/'NSW Apr 2023'!AR20-'NSW Apr 2023'!L20)&lt;=('NSW Apr 2023'!M20+'NSW Apr 2023'!L20),((($C$5*F26/'NSW Apr 2023'!AR20-'NSW Apr 2023'!L20)*'NSW Apr 2023'!AD20/100))*'NSW Apr 2023'!AR20,((('NSW Apr 2023'!M20)*'NSW Apr 2023'!AD20/100)*'NSW Apr 2023'!AR20))),0)</f>
        <v>0</v>
      </c>
      <c r="O26" s="136">
        <f>IF(AND('NSW Apr 2023'!M20&gt;0,'NSW Apr 2023'!N20&gt;0),IF($C$5*F26/'NSW Apr 2023'!AR20&lt;('NSW Apr 2023'!L20+'NSW Apr 2023'!M20),0,IF(($C$5*F26/'NSW Apr 2023'!AR20-'NSW Apr 2023'!L20+'NSW Apr 2023'!M20)&lt;=('NSW Apr 2023'!L20+'NSW Apr 2023'!M20+'NSW Apr 2023'!N20),((($C$5*F26/'NSW Apr 2023'!AR20-('NSW Apr 2023'!L20+'NSW Apr 2023'!M20))*'NSW Apr 2023'!AE20/100))*'NSW Apr 2023'!AR20,('NSW Apr 2023'!N20*'NSW Apr 2023'!AE20/100)*'NSW Apr 2023'!AR20)),0)</f>
        <v>0</v>
      </c>
      <c r="P26" s="136">
        <f>IF(AND('NSW Apr 2023'!N20&gt;0,'NSW Apr 2023'!O20&gt;0),IF($C$5*F26/'NSW Apr 2023'!AR20&lt;('NSW Apr 2023'!L20+'NSW Apr 2023'!M20+'NSW Apr 2023'!N20),0,IF(($C$5*F26/'NSW Apr 2023'!AR20-'NSW Apr 2023'!L20+'NSW Apr 2023'!M20+'NSW Apr 2023'!N20)&lt;=('NSW Apr 2023'!L20+'NSW Apr 2023'!M20+'NSW Apr 2023'!N20+'NSW Apr 2023'!O20),(($C$5*F26/'NSW Apr 2023'!AR20-('NSW Apr 2023'!L20+'NSW Apr 2023'!M20+'NSW Apr 2023'!N20))*'NSW Apr 2023'!AF20/100)*'NSW Apr 2023'!AR20,('NSW Apr 2023'!O20*'NSW Apr 2023'!AF20/100)*'NSW Apr 2023'!AR20)),0)</f>
        <v>0</v>
      </c>
      <c r="Q26" s="136">
        <f>IF(AND('NSW Apr 2023'!P20&gt;0,'NSW Apr 2023'!P20&gt;0),IF($C$5*F26/'NSW Apr 2023'!AR20&lt;('NSW Apr 2023'!L20+'NSW Apr 2023'!M20+'NSW Apr 2023'!N20+'NSW Apr 2023'!O20),0,IF(($C$5*F26/'NSW Apr 2023'!AR20-'NSW Apr 2023'!L20+'NSW Apr 2023'!M20+'NSW Apr 2023'!N20+'NSW Apr 2023'!O20)&lt;=('NSW Apr 2023'!L20+'NSW Apr 2023'!M20+'NSW Apr 2023'!N20+'NSW Apr 2023'!O20+'NSW Apr 2023'!P20),(($C$5*F26/'NSW Apr 2023'!AR20-('NSW Apr 2023'!L20+'NSW Apr 2023'!M20+'NSW Apr 2023'!N20+'NSW Apr 2023'!O20))*'NSW Apr 2023'!AG20/100)*'NSW Apr 2023'!AR20,('NSW Apr 2023'!P20*'NSW Apr 2023'!AG20/100)*'NSW Apr 2023'!AR20)),0)</f>
        <v>0</v>
      </c>
      <c r="R26" s="136">
        <f>IF(AND('NSW Apr 2023'!P20&gt;0,'NSW Apr 2023'!O20&gt;0),IF(($C$5*F26/'NSW Apr 2023'!AR20&lt;SUM('NSW Apr 2023'!L20:P20)),(0),($C$5*F26/'NSW Apr 2023'!AR20-SUM('NSW Apr 2023'!L20:P20))*'NSW Apr 2023'!AB20/100)* 'NSW Apr 2023'!AR20,IF(AND('NSW Apr 2023'!O20&gt;0,'NSW Apr 2023'!P20=""),IF(($C$5*F26/'NSW Apr 2023'!AR20&lt; SUM('NSW Apr 2023'!L20:O20)),(0),($C$5*F26/'NSW Apr 2023'!AR20-SUM('NSW Apr 2023'!L20:O20))*'NSW Apr 2023'!AG20/100)* 'NSW Apr 2023'!AR20,IF(AND('NSW Apr 2023'!N20&gt;0,'NSW Apr 2023'!O20=""),IF(($C$5*F26/'NSW Apr 2023'!AR20&lt; SUM('NSW Apr 2023'!L20:N20)),(0),($C$5*F26/'NSW Apr 2023'!AR20-SUM('NSW Apr 2023'!L20:N20))*'NSW Apr 2023'!AF20/100)* 'NSW Apr 2023'!AR20,IF(AND('NSW Apr 2023'!M20&gt;0,'NSW Apr 2023'!N20=""),IF(($C$5*F26/'NSW Apr 2023'!AR20&lt;'NSW Apr 2023'!M20+'NSW Apr 2023'!L20),(0),(($C$5*F26/'NSW Apr 2023'!AR20-('NSW Apr 2023'!M20+'NSW Apr 2023'!L20))*'NSW Apr 2023'!AE20/100))*'NSW Apr 2023'!AR20,IF(AND('NSW Apr 2023'!L20&gt;0,'NSW Apr 2023'!M20=""&gt;0),IF(($C$5*F26/'NSW Apr 2023'!AR20&lt;'NSW Apr 2023'!L20),(0),($C$5*F26/'NSW Apr 2023'!AR20-'NSW Apr 2023'!L20)*'NSW Apr 2023'!AD20/100)*'NSW Apr 2023'!AR20,0)))))</f>
        <v>0</v>
      </c>
      <c r="S26" s="234">
        <f t="shared" si="4"/>
        <v>2609.090909090909</v>
      </c>
      <c r="T26" s="243">
        <f t="shared" si="5"/>
        <v>2824.8059090909092</v>
      </c>
      <c r="U26" s="132">
        <f t="shared" si="6"/>
        <v>3107.2865000000002</v>
      </c>
      <c r="V26" s="83">
        <f>'NSW Apr 2023'!AT20</f>
        <v>0</v>
      </c>
      <c r="W26" s="83">
        <f>'NSW Apr 2023'!AU20</f>
        <v>0</v>
      </c>
      <c r="X26" s="83">
        <f>'NSW Apr 2023'!AV20</f>
        <v>0</v>
      </c>
      <c r="Y26" s="83">
        <f>'NSW Apr 2023'!AW20</f>
        <v>0</v>
      </c>
      <c r="Z26" s="243" t="str">
        <f t="shared" si="7"/>
        <v>No discount</v>
      </c>
      <c r="AA26" s="243" t="str">
        <f t="shared" si="8"/>
        <v>Inclusive</v>
      </c>
      <c r="AB26" s="243">
        <f t="shared" si="0"/>
        <v>2824.8059090909092</v>
      </c>
      <c r="AC26" s="243">
        <f t="shared" si="1"/>
        <v>2824.8059090909092</v>
      </c>
      <c r="AD26" s="132">
        <f t="shared" si="2"/>
        <v>3107.2865000000002</v>
      </c>
      <c r="AE26" s="406">
        <f t="shared" si="2"/>
        <v>3107.2865000000002</v>
      </c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/>
      <c r="AS26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</row>
    <row r="27" spans="1:146" s="261" customFormat="1" ht="23" customHeight="1">
      <c r="A27" s="422"/>
      <c r="B27" s="130" t="str">
        <f>'NSW Apr 2023'!F21</f>
        <v>AGL</v>
      </c>
      <c r="C27" s="83" t="str">
        <f>'NSW Apr 2023'!G21</f>
        <v>Business Value Saver</v>
      </c>
      <c r="D27" s="136">
        <f>365*'NSW Apr 2023'!H21/100</f>
        <v>225.37090909090909</v>
      </c>
      <c r="E27" s="264">
        <f>IF('NSW Apr 2023'!AQ21=3,0.5,IF('NSW Apr 2023'!AQ21=2,0.33,0))</f>
        <v>0.5</v>
      </c>
      <c r="F27" s="264">
        <f t="shared" si="3"/>
        <v>0.5</v>
      </c>
      <c r="G27" s="136">
        <f>IF('NSW Apr 2023'!K21="",($C$5*E27/'NSW Apr 2023'!AQ21*'NSW Apr 2023'!W21/100)*'NSW Apr 2023'!AQ21,IF($C$5*E27/'NSW Apr 2023'!AQ21&gt;='NSW Apr 2023'!L21,('NSW Apr 2023'!L21*'NSW Apr 2023'!W21/100)*'NSW Apr 2023'!AQ21,($C$5*E27/'NSW Apr 2023'!AQ21*'NSW Apr 2023'!W21/100)*'NSW Apr 2023'!AQ21))</f>
        <v>220.90909090909093</v>
      </c>
      <c r="H27" s="136">
        <f>IF(AND('NSW Apr 2023'!L21&gt;0,'NSW Apr 2023'!M21&gt;0),IF($C$5*E27/'NSW Apr 2023'!AQ21&lt;'NSW Apr 2023'!L21,0,IF(($C$5*E27/'NSW Apr 2023'!AQ21-'NSW Apr 2023'!L21)&lt;=('NSW Apr 2023'!M21+'NSW Apr 2023'!L21),((($C$5*E27/'NSW Apr 2023'!AQ21-'NSW Apr 2023'!L21)*'NSW Apr 2023'!X21/100))*'NSW Apr 2023'!AQ21,((('NSW Apr 2023'!M21)*'NSW Apr 2023'!X21/100)*'NSW Apr 2023'!AQ21))),0)</f>
        <v>875.90909090909076</v>
      </c>
      <c r="I27" s="136">
        <f>IF(AND('NSW Apr 2023'!M21&gt;0,'NSW Apr 2023'!N21&gt;0),IF($C$5*E27/'NSW Apr 2023'!AQ21&lt;('NSW Apr 2023'!L21+'NSW Apr 2023'!M21),0,IF(($C$5*E27/'NSW Apr 2023'!AQ21-'NSW Apr 2023'!L21+'NSW Apr 2023'!M21)&lt;=('NSW Apr 2023'!L21+'NSW Apr 2023'!M21+'NSW Apr 2023'!N21),((($C$5*E27/'NSW Apr 2023'!AQ21-('NSW Apr 2023'!L21+'NSW Apr 2023'!M21))*'NSW Apr 2023'!Y21/100))*'NSW Apr 2023'!AQ21,('NSW Apr 2023'!N21*'NSW Apr 2023'!Y21/100)* 'NSW Apr 2023'!AQ21)),0)</f>
        <v>0</v>
      </c>
      <c r="J27" s="136">
        <f>IF(AND('NSW Apr 2023'!N21&gt;0,'NSW Apr 2023'!O21&gt;0),IF($C$5*E27/'NSW Apr 2023'!AQ21&lt;('NSW Apr 2023'!L21+'NSW Apr 2023'!M21+'NSW Apr 2023'!N21),0,IF(($C$5*E27/'NSW Apr 2023'!AQ21-'NSW Apr 2023'!L21+'NSW Apr 2023'!M21+'NSW Apr 2023'!N21)&lt;=('NSW Apr 2023'!L21+'NSW Apr 2023'!M21+'NSW Apr 2023'!N21+'NSW Apr 2023'!O21),(($C$5*E27/'NSW Apr 2023'!AQ21-('NSW Apr 2023'!L21+'NSW Apr 2023'!M21+'NSW Apr 2023'!N21))*'NSW Apr 2023'!Z21/100)*'NSW Apr 2023'!AQ21,('NSW Apr 2023'!O21*'NSW Apr 2023'!Z21/100)*'NSW Apr 2023'!AQ21)),0)</f>
        <v>0</v>
      </c>
      <c r="K27" s="136">
        <f>IF(AND('NSW Apr 2023'!O21&gt;0,'NSW Apr 2023'!P21&gt;0),IF($C$5*E27/'NSW Apr 2023'!AQ21&lt;('NSW Apr 2023'!L21+'NSW Apr 2023'!M21+'NSW Apr 2023'!N21+'NSW Apr 2023'!O21),0,IF(($C$5*E27/'NSW Apr 2023'!AQ21-'NSW Apr 2023'!L21+'NSW Apr 2023'!M21+'NSW Apr 2023'!N21+'NSW Apr 2023'!O21)&lt;=('NSW Apr 2023'!L21+'NSW Apr 2023'!M21+'NSW Apr 2023'!N21+'NSW Apr 2023'!O21+'NSW Apr 2023'!P21),(($C$5*E27/'NSW Apr 2023'!AQ21-('NSW Apr 2023'!L21+'NSW Apr 2023'!M21+'NSW Apr 2023'!N21+'NSW Apr 2023'!O21))*'NSW Apr 2023'!AA21/100)*'NSW Apr 2023'!AQ21,('NSW Apr 2023'!P21*'NSW Apr 2023'!AA21/100)*'NSW Apr 2023'!AQ21)),0)</f>
        <v>0</v>
      </c>
      <c r="L27" s="136">
        <f>IF(AND('NSW Apr 2023'!P21&gt;0,'NSW Apr 2023'!O21&gt;0),IF(($C$5*E27/'NSW Apr 2023'!AQ21&lt;SUM('NSW Apr 2023'!L21:P21)),(0),($C$5*E27/'NSW Apr 2023'!AQ21-SUM('NSW Apr 2023'!L21:P21))*'NSW Apr 2023'!AB21/100)* 'NSW Apr 2023'!AQ21,IF(AND('NSW Apr 2023'!O21&gt;0,'NSW Apr 2023'!P21=""),IF(($C$5*E27/'NSW Apr 2023'!AQ21&lt; SUM('NSW Apr 2023'!L21:O21)),(0),($C$5*E27/'NSW Apr 2023'!AQ21-SUM('NSW Apr 2023'!L21:O21))*'NSW Apr 2023'!AA21/100)* 'NSW Apr 2023'!AQ21,IF(AND('NSW Apr 2023'!N21&gt;0,'NSW Apr 2023'!O21=""),IF(($C$5*E27/'NSW Apr 2023'!AQ21&lt; SUM('NSW Apr 2023'!L21:N21)),(0),($C$5*E27/'NSW Apr 2023'!AQ21-SUM('NSW Apr 2023'!L21:N21))*'NSW Apr 2023'!Z21/100)* 'NSW Apr 2023'!AQ21,IF(AND('NSW Apr 2023'!M21&gt;0,'NSW Apr 2023'!N21=""),IF(($C$5*E27/'NSW Apr 2023'!AQ21&lt;'NSW Apr 2023'!M21+'NSW Apr 2023'!L21),(0),(($C$5*E27/'NSW Apr 2023'!AQ21-('NSW Apr 2023'!M21+'NSW Apr 2023'!L21))*'NSW Apr 2023'!Y21/100))*'NSW Apr 2023'!AQ21,IF(AND('NSW Apr 2023'!L21&gt;0,'NSW Apr 2023'!M21=""&gt;0),IF(($C$5*E27/'NSW Apr 2023'!AQ21&lt;'NSW Apr 2023'!L21),(0),($C$5*E27/'NSW Apr 2023'!AQ21-'NSW Apr 2023'!L21)*'NSW Apr 2023'!X21/100)*'NSW Apr 2023'!AQ21,0)))))</f>
        <v>0</v>
      </c>
      <c r="M27" s="136">
        <f>IF('NSW Apr 2023'!K21="",($C$5*F27/'NSW Apr 2023'!AR21*'NSW Apr 2023'!AC21/100)*'NSW Apr 2023'!AR21,IF($C$5*F27/'NSW Apr 2023'!AR21&gt;='NSW Apr 2023'!L21,('NSW Apr 2023'!L21*'NSW Apr 2023'!AC21/100)*'NSW Apr 2023'!AR21,($C$5*F27/'NSW Apr 2023'!AR21*'NSW Apr 2023'!AC21/100)*'NSW Apr 2023'!AR21))</f>
        <v>220.90909090909093</v>
      </c>
      <c r="N27" s="136">
        <f>IF(AND('NSW Apr 2023'!L21&gt;0,'NSW Apr 2023'!M21&gt;0),IF($C$5*F27/'NSW Apr 2023'!AR21&lt;'NSW Apr 2023'!L21,0,IF(($C$5*F27/'NSW Apr 2023'!AR21-'NSW Apr 2023'!L21)&lt;=('NSW Apr 2023'!M21+'NSW Apr 2023'!L21),((($C$5*F27/'NSW Apr 2023'!AR21-'NSW Apr 2023'!L21)*'NSW Apr 2023'!AD21/100))*'NSW Apr 2023'!AR21,((('NSW Apr 2023'!M21)*'NSW Apr 2023'!AD21/100)*'NSW Apr 2023'!AR21))),0)</f>
        <v>875.90909090909076</v>
      </c>
      <c r="O27" s="136">
        <f>IF(AND('NSW Apr 2023'!M21&gt;0,'NSW Apr 2023'!N21&gt;0),IF($C$5*F27/'NSW Apr 2023'!AR21&lt;('NSW Apr 2023'!L21+'NSW Apr 2023'!M21),0,IF(($C$5*F27/'NSW Apr 2023'!AR21-'NSW Apr 2023'!L21+'NSW Apr 2023'!M21)&lt;=('NSW Apr 2023'!L21+'NSW Apr 2023'!M21+'NSW Apr 2023'!N21),((($C$5*F27/'NSW Apr 2023'!AR21-('NSW Apr 2023'!L21+'NSW Apr 2023'!M21))*'NSW Apr 2023'!AE21/100))*'NSW Apr 2023'!AR21,('NSW Apr 2023'!N21*'NSW Apr 2023'!AE21/100)*'NSW Apr 2023'!AR21)),0)</f>
        <v>0</v>
      </c>
      <c r="P27" s="136">
        <f>IF(AND('NSW Apr 2023'!N21&gt;0,'NSW Apr 2023'!O21&gt;0),IF($C$5*F27/'NSW Apr 2023'!AR21&lt;('NSW Apr 2023'!L21+'NSW Apr 2023'!M21+'NSW Apr 2023'!N21),0,IF(($C$5*F27/'NSW Apr 2023'!AR21-'NSW Apr 2023'!L21+'NSW Apr 2023'!M21+'NSW Apr 2023'!N21)&lt;=('NSW Apr 2023'!L21+'NSW Apr 2023'!M21+'NSW Apr 2023'!N21+'NSW Apr 2023'!O21),(($C$5*F27/'NSW Apr 2023'!AR21-('NSW Apr 2023'!L21+'NSW Apr 2023'!M21+'NSW Apr 2023'!N21))*'NSW Apr 2023'!AF21/100)*'NSW Apr 2023'!AR21,('NSW Apr 2023'!O21*'NSW Apr 2023'!AF21/100)*'NSW Apr 2023'!AR21)),0)</f>
        <v>0</v>
      </c>
      <c r="Q27" s="136">
        <f>IF(AND('NSW Apr 2023'!P21&gt;0,'NSW Apr 2023'!P21&gt;0),IF($C$5*F27/'NSW Apr 2023'!AR21&lt;('NSW Apr 2023'!L21+'NSW Apr 2023'!M21+'NSW Apr 2023'!N21+'NSW Apr 2023'!O21),0,IF(($C$5*F27/'NSW Apr 2023'!AR21-'NSW Apr 2023'!L21+'NSW Apr 2023'!M21+'NSW Apr 2023'!N21+'NSW Apr 2023'!O21)&lt;=('NSW Apr 2023'!L21+'NSW Apr 2023'!M21+'NSW Apr 2023'!N21+'NSW Apr 2023'!O21+'NSW Apr 2023'!P21),(($C$5*F27/'NSW Apr 2023'!AR21-('NSW Apr 2023'!L21+'NSW Apr 2023'!M21+'NSW Apr 2023'!N21+'NSW Apr 2023'!O21))*'NSW Apr 2023'!AG21/100)*'NSW Apr 2023'!AR21,('NSW Apr 2023'!P21*'NSW Apr 2023'!AG21/100)*'NSW Apr 2023'!AR21)),0)</f>
        <v>0</v>
      </c>
      <c r="R27" s="136">
        <f>IF(AND('NSW Apr 2023'!P21&gt;0,'NSW Apr 2023'!O21&gt;0),IF(($C$5*F27/'NSW Apr 2023'!AR21&lt;SUM('NSW Apr 2023'!L21:P21)),(0),($C$5*F27/'NSW Apr 2023'!AR21-SUM('NSW Apr 2023'!L21:P21))*'NSW Apr 2023'!AB21/100)* 'NSW Apr 2023'!AR21,IF(AND('NSW Apr 2023'!O21&gt;0,'NSW Apr 2023'!P21=""),IF(($C$5*F27/'NSW Apr 2023'!AR21&lt; SUM('NSW Apr 2023'!L21:O21)),(0),($C$5*F27/'NSW Apr 2023'!AR21-SUM('NSW Apr 2023'!L21:O21))*'NSW Apr 2023'!AG21/100)* 'NSW Apr 2023'!AR21,IF(AND('NSW Apr 2023'!N21&gt;0,'NSW Apr 2023'!O21=""),IF(($C$5*F27/'NSW Apr 2023'!AR21&lt; SUM('NSW Apr 2023'!L21:N21)),(0),($C$5*F27/'NSW Apr 2023'!AR21-SUM('NSW Apr 2023'!L21:N21))*'NSW Apr 2023'!AF21/100)* 'NSW Apr 2023'!AR21,IF(AND('NSW Apr 2023'!M21&gt;0,'NSW Apr 2023'!N21=""),IF(($C$5*F27/'NSW Apr 2023'!AR21&lt;'NSW Apr 2023'!M21+'NSW Apr 2023'!L21),(0),(($C$5*F27/'NSW Apr 2023'!AR21-('NSW Apr 2023'!M21+'NSW Apr 2023'!L21))*'NSW Apr 2023'!AE21/100))*'NSW Apr 2023'!AR21,IF(AND('NSW Apr 2023'!L21&gt;0,'NSW Apr 2023'!M21=""&gt;0),IF(($C$5*F27/'NSW Apr 2023'!AR21&lt;'NSW Apr 2023'!L21),(0),($C$5*F27/'NSW Apr 2023'!AR21-'NSW Apr 2023'!L21)*'NSW Apr 2023'!AD21/100)*'NSW Apr 2023'!AR21,0)))))</f>
        <v>0</v>
      </c>
      <c r="S27" s="234">
        <f t="shared" si="4"/>
        <v>2193.6363636363635</v>
      </c>
      <c r="T27" s="243">
        <f t="shared" si="5"/>
        <v>2419.0072727272727</v>
      </c>
      <c r="U27" s="132">
        <f t="shared" si="6"/>
        <v>2660.9080000000004</v>
      </c>
      <c r="V27" s="83">
        <f>'NSW Apr 2023'!AT21</f>
        <v>0</v>
      </c>
      <c r="W27" s="83">
        <f>'NSW Apr 2023'!AU21</f>
        <v>0</v>
      </c>
      <c r="X27" s="83">
        <f>'NSW Apr 2023'!AV21</f>
        <v>0</v>
      </c>
      <c r="Y27" s="83">
        <f>'NSW Apr 2023'!AW21</f>
        <v>0</v>
      </c>
      <c r="Z27" s="243" t="str">
        <f t="shared" si="7"/>
        <v>No discount</v>
      </c>
      <c r="AA27" s="243" t="str">
        <f t="shared" si="8"/>
        <v>Exclusive</v>
      </c>
      <c r="AB27" s="243">
        <f t="shared" si="0"/>
        <v>2419.0072727272727</v>
      </c>
      <c r="AC27" s="243">
        <f t="shared" si="1"/>
        <v>2419.0072727272727</v>
      </c>
      <c r="AD27" s="132">
        <f t="shared" si="2"/>
        <v>2660.9080000000004</v>
      </c>
      <c r="AE27" s="406">
        <f t="shared" si="2"/>
        <v>2660.9080000000004</v>
      </c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/>
      <c r="AS27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</row>
    <row r="28" spans="1:146" s="261" customFormat="1" ht="23" customHeight="1" thickBot="1">
      <c r="A28" s="423"/>
      <c r="B28" s="150" t="str">
        <f>'NSW Apr 2023'!F22</f>
        <v>Red Energy</v>
      </c>
      <c r="C28" s="154" t="str">
        <f>'NSW Apr 2023'!G22</f>
        <v xml:space="preserve">Business Saver </v>
      </c>
      <c r="D28" s="155">
        <f>365*'NSW Apr 2023'!H22/100</f>
        <v>317.11863636363631</v>
      </c>
      <c r="E28" s="265">
        <f>IF('NSW Apr 2023'!AQ22=3,0.5,IF('NSW Apr 2023'!AQ22=2,0.33,0))</f>
        <v>0.5</v>
      </c>
      <c r="F28" s="265">
        <f t="shared" si="3"/>
        <v>0.5</v>
      </c>
      <c r="G28" s="155">
        <f>IF('NSW Apr 2023'!K22="",($C$5*E28/'NSW Apr 2023'!AQ22*'NSW Apr 2023'!W22/100)*'NSW Apr 2023'!AQ22,IF($C$5*E28/'NSW Apr 2023'!AQ22&gt;='NSW Apr 2023'!L22,('NSW Apr 2023'!L22*'NSW Apr 2023'!W22/100)*'NSW Apr 2023'!AQ22,($C$5*E28/'NSW Apr 2023'!AQ22*'NSW Apr 2023'!W22/100)*'NSW Apr 2023'!AQ22))</f>
        <v>117.47127272727272</v>
      </c>
      <c r="H28" s="155">
        <f>IF(AND('NSW Apr 2023'!L22&gt;0,'NSW Apr 2023'!M22&gt;0),IF($C$5*E28/'NSW Apr 2023'!AQ22&lt;'NSW Apr 2023'!L22,0,IF(($C$5*E28/'NSW Apr 2023'!AQ22-'NSW Apr 2023'!L22)&lt;=('NSW Apr 2023'!M22+'NSW Apr 2023'!L22),((($C$5*E28/'NSW Apr 2023'!AQ22-'NSW Apr 2023'!L22)*'NSW Apr 2023'!X22/100))*'NSW Apr 2023'!AQ22,((('NSW Apr 2023'!M22)*'NSW Apr 2023'!X22/100)*'NSW Apr 2023'!AQ22))),0)</f>
        <v>91.7410909090909</v>
      </c>
      <c r="I28" s="155">
        <f>IF(AND('NSW Apr 2023'!M22&gt;0,'NSW Apr 2023'!N22&gt;0),IF($C$5*E28/'NSW Apr 2023'!AQ22&lt;('NSW Apr 2023'!L22+'NSW Apr 2023'!M22),0,IF(($C$5*E28/'NSW Apr 2023'!AQ22-'NSW Apr 2023'!L22+'NSW Apr 2023'!M22)&lt;=('NSW Apr 2023'!L22+'NSW Apr 2023'!M22+'NSW Apr 2023'!N22),((($C$5*E28/'NSW Apr 2023'!AQ22-('NSW Apr 2023'!L22+'NSW Apr 2023'!M22))*'NSW Apr 2023'!Y22/100))*'NSW Apr 2023'!AQ22,('NSW Apr 2023'!N22*'NSW Apr 2023'!Y22/100)* 'NSW Apr 2023'!AQ22)),0)</f>
        <v>0</v>
      </c>
      <c r="J28" s="155">
        <f>IF(AND('NSW Apr 2023'!N22&gt;0,'NSW Apr 2023'!O22&gt;0),IF($C$5*E28/'NSW Apr 2023'!AQ22&lt;('NSW Apr 2023'!L22+'NSW Apr 2023'!M22+'NSW Apr 2023'!N22),0,IF(($C$5*E28/'NSW Apr 2023'!AQ22-'NSW Apr 2023'!L22+'NSW Apr 2023'!M22+'NSW Apr 2023'!N22)&lt;=('NSW Apr 2023'!L22+'NSW Apr 2023'!M22+'NSW Apr 2023'!N22+'NSW Apr 2023'!O22),(($C$5*E28/'NSW Apr 2023'!AQ22-('NSW Apr 2023'!L22+'NSW Apr 2023'!M22+'NSW Apr 2023'!N22))*'NSW Apr 2023'!Z22/100)*'NSW Apr 2023'!AQ22,('NSW Apr 2023'!O22*'NSW Apr 2023'!Z22/100)*'NSW Apr 2023'!AQ22)),0)</f>
        <v>0</v>
      </c>
      <c r="K28" s="155">
        <f>IF(AND('NSW Apr 2023'!O22&gt;0,'NSW Apr 2023'!P22&gt;0),IF($C$5*E28/'NSW Apr 2023'!AQ22&lt;('NSW Apr 2023'!L22+'NSW Apr 2023'!M22+'NSW Apr 2023'!N22+'NSW Apr 2023'!O22),0,IF(($C$5*E28/'NSW Apr 2023'!AQ22-'NSW Apr 2023'!L22+'NSW Apr 2023'!M22+'NSW Apr 2023'!N22+'NSW Apr 2023'!O22)&lt;=('NSW Apr 2023'!L22+'NSW Apr 2023'!M22+'NSW Apr 2023'!N22+'NSW Apr 2023'!O22+'NSW Apr 2023'!P22),(($C$5*E28/'NSW Apr 2023'!AQ22-('NSW Apr 2023'!L22+'NSW Apr 2023'!M22+'NSW Apr 2023'!N22+'NSW Apr 2023'!O22))*'NSW Apr 2023'!AA22/100)*'NSW Apr 2023'!AQ22,('NSW Apr 2023'!P22*'NSW Apr 2023'!AA22/100)*'NSW Apr 2023'!AQ22)),0)</f>
        <v>0</v>
      </c>
      <c r="L28" s="155">
        <f>IF(AND('NSW Apr 2023'!P22&gt;0,'NSW Apr 2023'!O22&gt;0),IF(($C$5*E28/'NSW Apr 2023'!AQ22&lt;SUM('NSW Apr 2023'!L22:P22)),(0),($C$5*E28/'NSW Apr 2023'!AQ22-SUM('NSW Apr 2023'!L22:P22))*'NSW Apr 2023'!AB22/100)* 'NSW Apr 2023'!AQ22,IF(AND('NSW Apr 2023'!O22&gt;0,'NSW Apr 2023'!P22=""),IF(($C$5*E28/'NSW Apr 2023'!AQ22&lt; SUM('NSW Apr 2023'!L22:O22)),(0),($C$5*E28/'NSW Apr 2023'!AQ22-SUM('NSW Apr 2023'!L22:O22))*'NSW Apr 2023'!AA22/100)* 'NSW Apr 2023'!AQ22,IF(AND('NSW Apr 2023'!N22&gt;0,'NSW Apr 2023'!O22=""),IF(($C$5*E28/'NSW Apr 2023'!AQ22&lt; SUM('NSW Apr 2023'!L22:N22)),(0),($C$5*E28/'NSW Apr 2023'!AQ22-SUM('NSW Apr 2023'!L22:N22))*'NSW Apr 2023'!Z22/100)* 'NSW Apr 2023'!AQ22,IF(AND('NSW Apr 2023'!M22&gt;0,'NSW Apr 2023'!N22=""),IF(($C$5*E28/'NSW Apr 2023'!AQ22&lt;'NSW Apr 2023'!M22+'NSW Apr 2023'!L22),(0),(($C$5*E28/'NSW Apr 2023'!AQ22-('NSW Apr 2023'!M22+'NSW Apr 2023'!L22))*'NSW Apr 2023'!Y22/100))*'NSW Apr 2023'!AQ22,IF(AND('NSW Apr 2023'!L22&gt;0,'NSW Apr 2023'!M22=""&gt;0),IF(($C$5*E28/'NSW Apr 2023'!AQ22&lt;'NSW Apr 2023'!L22),(0),($C$5*E28/'NSW Apr 2023'!AQ22-'NSW Apr 2023'!L22)*'NSW Apr 2023'!X22/100)*'NSW Apr 2023'!AQ22,0)))))</f>
        <v>897.29454545454553</v>
      </c>
      <c r="M28" s="155">
        <f>IF('NSW Apr 2023'!K22="",($C$5*F28/'NSW Apr 2023'!AR22*'NSW Apr 2023'!AC22/100)*'NSW Apr 2023'!AR22,IF($C$5*F28/'NSW Apr 2023'!AR22&gt;='NSW Apr 2023'!L22,('NSW Apr 2023'!L22*'NSW Apr 2023'!AC22/100)*'NSW Apr 2023'!AR22,($C$5*F28/'NSW Apr 2023'!AR22*'NSW Apr 2023'!AC22/100)*'NSW Apr 2023'!AR22))</f>
        <v>117.47127272727272</v>
      </c>
      <c r="N28" s="155">
        <f>IF(AND('NSW Apr 2023'!L22&gt;0,'NSW Apr 2023'!M22&gt;0),IF($C$5*F28/'NSW Apr 2023'!AR22&lt;'NSW Apr 2023'!L22,0,IF(($C$5*F28/'NSW Apr 2023'!AR22-'NSW Apr 2023'!L22)&lt;=('NSW Apr 2023'!M22+'NSW Apr 2023'!L22),((($C$5*F28/'NSW Apr 2023'!AR22-'NSW Apr 2023'!L22)*'NSW Apr 2023'!AD22/100))*'NSW Apr 2023'!AR22,((('NSW Apr 2023'!M22)*'NSW Apr 2023'!AD22/100)*'NSW Apr 2023'!AR22))),0)</f>
        <v>91.7410909090909</v>
      </c>
      <c r="O28" s="155">
        <f>IF(AND('NSW Apr 2023'!M22&gt;0,'NSW Apr 2023'!N22&gt;0),IF($C$5*F28/'NSW Apr 2023'!AR22&lt;('NSW Apr 2023'!L22+'NSW Apr 2023'!M22),0,IF(($C$5*F28/'NSW Apr 2023'!AR22-'NSW Apr 2023'!L22+'NSW Apr 2023'!M22)&lt;=('NSW Apr 2023'!L22+'NSW Apr 2023'!M22+'NSW Apr 2023'!N22),((($C$5*F28/'NSW Apr 2023'!AR22-('NSW Apr 2023'!L22+'NSW Apr 2023'!M22))*'NSW Apr 2023'!AE22/100))*'NSW Apr 2023'!AR22,('NSW Apr 2023'!N22*'NSW Apr 2023'!AE22/100)*'NSW Apr 2023'!AR22)),0)</f>
        <v>0</v>
      </c>
      <c r="P28" s="155">
        <f>IF(AND('NSW Apr 2023'!N22&gt;0,'NSW Apr 2023'!O22&gt;0),IF($C$5*F28/'NSW Apr 2023'!AR22&lt;('NSW Apr 2023'!L22+'NSW Apr 2023'!M22+'NSW Apr 2023'!N22),0,IF(($C$5*F28/'NSW Apr 2023'!AR22-'NSW Apr 2023'!L22+'NSW Apr 2023'!M22+'NSW Apr 2023'!N22)&lt;=('NSW Apr 2023'!L22+'NSW Apr 2023'!M22+'NSW Apr 2023'!N22+'NSW Apr 2023'!O22),(($C$5*F28/'NSW Apr 2023'!AR22-('NSW Apr 2023'!L22+'NSW Apr 2023'!M22+'NSW Apr 2023'!N22))*'NSW Apr 2023'!AF22/100)*'NSW Apr 2023'!AR22,('NSW Apr 2023'!O22*'NSW Apr 2023'!AF22/100)*'NSW Apr 2023'!AR22)),0)</f>
        <v>0</v>
      </c>
      <c r="Q28" s="155">
        <f>IF(AND('NSW Apr 2023'!P22&gt;0,'NSW Apr 2023'!P22&gt;0),IF($C$5*F28/'NSW Apr 2023'!AR22&lt;('NSW Apr 2023'!L22+'NSW Apr 2023'!M22+'NSW Apr 2023'!N22+'NSW Apr 2023'!O22),0,IF(($C$5*F28/'NSW Apr 2023'!AR22-'NSW Apr 2023'!L22+'NSW Apr 2023'!M22+'NSW Apr 2023'!N22+'NSW Apr 2023'!O22)&lt;=('NSW Apr 2023'!L22+'NSW Apr 2023'!M22+'NSW Apr 2023'!N22+'NSW Apr 2023'!O22+'NSW Apr 2023'!P22),(($C$5*F28/'NSW Apr 2023'!AR22-('NSW Apr 2023'!L22+'NSW Apr 2023'!M22+'NSW Apr 2023'!N22+'NSW Apr 2023'!O22))*'NSW Apr 2023'!AG22/100)*'NSW Apr 2023'!AR22,('NSW Apr 2023'!P22*'NSW Apr 2023'!AG22/100)*'NSW Apr 2023'!AR22)),0)</f>
        <v>0</v>
      </c>
      <c r="R28" s="155">
        <f>IF(AND('NSW Apr 2023'!P22&gt;0,'NSW Apr 2023'!O22&gt;0),IF(($C$5*F28/'NSW Apr 2023'!AR22&lt;SUM('NSW Apr 2023'!L22:P22)),(0),($C$5*F28/'NSW Apr 2023'!AR22-SUM('NSW Apr 2023'!L22:P22))*'NSW Apr 2023'!AB22/100)* 'NSW Apr 2023'!AR22,IF(AND('NSW Apr 2023'!O22&gt;0,'NSW Apr 2023'!P22=""),IF(($C$5*F28/'NSW Apr 2023'!AR22&lt; SUM('NSW Apr 2023'!L22:O22)),(0),($C$5*F28/'NSW Apr 2023'!AR22-SUM('NSW Apr 2023'!L22:O22))*'NSW Apr 2023'!AG22/100)* 'NSW Apr 2023'!AR22,IF(AND('NSW Apr 2023'!N22&gt;0,'NSW Apr 2023'!O22=""),IF(($C$5*F28/'NSW Apr 2023'!AR22&lt; SUM('NSW Apr 2023'!L22:N22)),(0),($C$5*F28/'NSW Apr 2023'!AR22-SUM('NSW Apr 2023'!L22:N22))*'NSW Apr 2023'!AF22/100)* 'NSW Apr 2023'!AR22,IF(AND('NSW Apr 2023'!M22&gt;0,'NSW Apr 2023'!N22=""),IF(($C$5*F28/'NSW Apr 2023'!AR22&lt;'NSW Apr 2023'!M22+'NSW Apr 2023'!L22),(0),(($C$5*F28/'NSW Apr 2023'!AR22-('NSW Apr 2023'!M22+'NSW Apr 2023'!L22))*'NSW Apr 2023'!AE22/100))*'NSW Apr 2023'!AR22,IF(AND('NSW Apr 2023'!L22&gt;0,'NSW Apr 2023'!M22=""&gt;0),IF(($C$5*F28/'NSW Apr 2023'!AR22&lt;'NSW Apr 2023'!L22),(0),($C$5*F28/'NSW Apr 2023'!AR22-'NSW Apr 2023'!L22)*'NSW Apr 2023'!AD22/100)*'NSW Apr 2023'!AR22,0)))))</f>
        <v>897.29454545454553</v>
      </c>
      <c r="S28" s="273">
        <f>SUM(G28:R28)</f>
        <v>2213.0138181818184</v>
      </c>
      <c r="T28" s="268">
        <f t="shared" si="5"/>
        <v>2530.1324545454545</v>
      </c>
      <c r="U28" s="151">
        <f t="shared" si="6"/>
        <v>2783.1457</v>
      </c>
      <c r="V28" s="154">
        <f>'NSW Apr 2023'!AT22</f>
        <v>0</v>
      </c>
      <c r="W28" s="154">
        <f>'NSW Apr 2023'!AU22</f>
        <v>0</v>
      </c>
      <c r="X28" s="154">
        <f>'NSW Apr 2023'!AV22</f>
        <v>0</v>
      </c>
      <c r="Y28" s="154">
        <f>'NSW Apr 2023'!AW22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2530.1324545454545</v>
      </c>
      <c r="AC28" s="268">
        <f t="shared" si="1"/>
        <v>2530.1324545454545</v>
      </c>
      <c r="AD28" s="151">
        <f t="shared" si="2"/>
        <v>2783.1457</v>
      </c>
      <c r="AE28" s="407">
        <f t="shared" si="2"/>
        <v>2783.1457</v>
      </c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/>
      <c r="AS28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</row>
    <row r="29" spans="1:146" s="261" customFormat="1" ht="23" customHeight="1" thickTop="1">
      <c r="A29" s="424" t="str">
        <f>'NSW Apr 2023'!D23</f>
        <v>AGN Cooma</v>
      </c>
      <c r="B29" s="130" t="str">
        <f>'NSW Apr 2023'!F23</f>
        <v>Origin Energy</v>
      </c>
      <c r="C29" s="83" t="str">
        <f>'NSW Apr 2023'!G23</f>
        <v>Business Go Variable</v>
      </c>
      <c r="D29" s="136">
        <f>365*'NSW Apr 2023'!H23/100</f>
        <v>332.31590909090914</v>
      </c>
      <c r="E29" s="264">
        <f>IF('NSW Apr 2023'!AQ23=3,0.5,IF('NSW Apr 2023'!AQ23=2,0.33,0))</f>
        <v>0.5</v>
      </c>
      <c r="F29" s="264">
        <f t="shared" si="3"/>
        <v>0.5</v>
      </c>
      <c r="G29" s="136">
        <f>IF('NSW Apr 2023'!K23="",($C$5*E29/'NSW Apr 2023'!AQ23*'NSW Apr 2023'!W23/100)*'NSW Apr 2023'!AQ23,IF($C$5*E29/'NSW Apr 2023'!AQ23&gt;='NSW Apr 2023'!L23,('NSW Apr 2023'!L23*'NSW Apr 2023'!W23/100)*'NSW Apr 2023'!AQ23,($C$5*E29/'NSW Apr 2023'!AQ23*'NSW Apr 2023'!W23/100)*'NSW Apr 2023'!AQ23))</f>
        <v>1495.4545454545455</v>
      </c>
      <c r="H29" s="136">
        <f>IF(AND('NSW Apr 2023'!L23&gt;0,'NSW Apr 2023'!M23&gt;0),IF($C$5*E29/'NSW Apr 2023'!AQ23&lt;'NSW Apr 2023'!L23,0,IF(($C$5*E29/'NSW Apr 2023'!AQ23-'NSW Apr 2023'!L23)&lt;=('NSW Apr 2023'!M23+'NSW Apr 2023'!L23),((($C$5*E29/'NSW Apr 2023'!AQ23-'NSW Apr 2023'!L23)*'NSW Apr 2023'!X23/100))*'NSW Apr 2023'!AQ23,((('NSW Apr 2023'!M23)*'NSW Apr 2023'!X23/100)*'NSW Apr 2023'!AQ23))),0)</f>
        <v>0</v>
      </c>
      <c r="I29" s="136">
        <f>IF(AND('NSW Apr 2023'!M23&gt;0,'NSW Apr 2023'!N23&gt;0),IF($C$5*E29/'NSW Apr 2023'!AQ23&lt;('NSW Apr 2023'!L23+'NSW Apr 2023'!M23),0,IF(($C$5*E29/'NSW Apr 2023'!AQ23-'NSW Apr 2023'!L23+'NSW Apr 2023'!M23)&lt;=('NSW Apr 2023'!L23+'NSW Apr 2023'!M23+'NSW Apr 2023'!N23),((($C$5*E29/'NSW Apr 2023'!AQ23-('NSW Apr 2023'!L23+'NSW Apr 2023'!M23))*'NSW Apr 2023'!Y23/100))*'NSW Apr 2023'!AQ23,('NSW Apr 2023'!N23*'NSW Apr 2023'!Y23/100)* 'NSW Apr 2023'!AQ23)),0)</f>
        <v>0</v>
      </c>
      <c r="J29" s="136">
        <f>IF(AND('NSW Apr 2023'!N23&gt;0,'NSW Apr 2023'!O23&gt;0),IF($C$5*E29/'NSW Apr 2023'!AQ23&lt;('NSW Apr 2023'!L23+'NSW Apr 2023'!M23+'NSW Apr 2023'!N23),0,IF(($C$5*E29/'NSW Apr 2023'!AQ23-'NSW Apr 2023'!L23+'NSW Apr 2023'!M23+'NSW Apr 2023'!N23)&lt;=('NSW Apr 2023'!L23+'NSW Apr 2023'!M23+'NSW Apr 2023'!N23+'NSW Apr 2023'!O23),(($C$5*E29/'NSW Apr 2023'!AQ23-('NSW Apr 2023'!L23+'NSW Apr 2023'!M23+'NSW Apr 2023'!N23))*'NSW Apr 2023'!Z23/100)*'NSW Apr 2023'!AQ23,('NSW Apr 2023'!O23*'NSW Apr 2023'!Z23/100)*'NSW Apr 2023'!AQ23)),0)</f>
        <v>0</v>
      </c>
      <c r="K29" s="136">
        <f>IF(AND('NSW Apr 2023'!O23&gt;0,'NSW Apr 2023'!P23&gt;0),IF($C$5*E29/'NSW Apr 2023'!AQ23&lt;('NSW Apr 2023'!L23+'NSW Apr 2023'!M23+'NSW Apr 2023'!N23+'NSW Apr 2023'!O23),0,IF(($C$5*E29/'NSW Apr 2023'!AQ23-'NSW Apr 2023'!L23+'NSW Apr 2023'!M23+'NSW Apr 2023'!N23+'NSW Apr 2023'!O23)&lt;=('NSW Apr 2023'!L23+'NSW Apr 2023'!M23+'NSW Apr 2023'!N23+'NSW Apr 2023'!O23+'NSW Apr 2023'!P23),(($C$5*E29/'NSW Apr 2023'!AQ23-('NSW Apr 2023'!L23+'NSW Apr 2023'!M23+'NSW Apr 2023'!N23+'NSW Apr 2023'!O23))*'NSW Apr 2023'!AA23/100)*'NSW Apr 2023'!AQ23,('NSW Apr 2023'!P23*'NSW Apr 2023'!AA23/100)*'NSW Apr 2023'!AQ23)),0)</f>
        <v>0</v>
      </c>
      <c r="L29" s="136">
        <f>IF(AND('NSW Apr 2023'!P23&gt;0,'NSW Apr 2023'!O23&gt;0),IF(($C$5*E29/'NSW Apr 2023'!AQ23&lt;SUM('NSW Apr 2023'!L23:P23)),(0),($C$5*E29/'NSW Apr 2023'!AQ23-SUM('NSW Apr 2023'!L23:P23))*'NSW Apr 2023'!AB23/100)* 'NSW Apr 2023'!AQ23,IF(AND('NSW Apr 2023'!O23&gt;0,'NSW Apr 2023'!P23=""),IF(($C$5*E29/'NSW Apr 2023'!AQ23&lt; SUM('NSW Apr 2023'!L23:O23)),(0),($C$5*E29/'NSW Apr 2023'!AQ23-SUM('NSW Apr 2023'!L23:O23))*'NSW Apr 2023'!AA23/100)* 'NSW Apr 2023'!AQ23,IF(AND('NSW Apr 2023'!N23&gt;0,'NSW Apr 2023'!O23=""),IF(($C$5*E29/'NSW Apr 2023'!AQ23&lt; SUM('NSW Apr 2023'!L23:N23)),(0),($C$5*E29/'NSW Apr 2023'!AQ23-SUM('NSW Apr 2023'!L23:N23))*'NSW Apr 2023'!Z23/100)* 'NSW Apr 2023'!AQ23,IF(AND('NSW Apr 2023'!M23&gt;0,'NSW Apr 2023'!N23=""),IF(($C$5*E29/'NSW Apr 2023'!AQ23&lt;'NSW Apr 2023'!M23+'NSW Apr 2023'!L23),(0),(($C$5*E29/'NSW Apr 2023'!AQ23-('NSW Apr 2023'!M23+'NSW Apr 2023'!L23))*'NSW Apr 2023'!Y23/100))*'NSW Apr 2023'!AQ23,IF(AND('NSW Apr 2023'!L23&gt;0,'NSW Apr 2023'!M23=""&gt;0),IF(($C$5*E29/'NSW Apr 2023'!AQ23&lt;'NSW Apr 2023'!L23),(0),($C$5*E29/'NSW Apr 2023'!AQ23-'NSW Apr 2023'!L23)*'NSW Apr 2023'!X23/100)*'NSW Apr 2023'!AQ23,0)))))</f>
        <v>0</v>
      </c>
      <c r="M29" s="136">
        <f>IF('NSW Apr 2023'!K23="",($C$5*F29/'NSW Apr 2023'!AR23*'NSW Apr 2023'!AC23/100)*'NSW Apr 2023'!AR23,IF($C$5*F29/'NSW Apr 2023'!AR23&gt;='NSW Apr 2023'!L23,('NSW Apr 2023'!L23*'NSW Apr 2023'!AC23/100)*'NSW Apr 2023'!AR23,($C$5*F29/'NSW Apr 2023'!AR23*'NSW Apr 2023'!AC23/100)*'NSW Apr 2023'!AR23))</f>
        <v>1495.4545454545455</v>
      </c>
      <c r="N29" s="136">
        <f>IF(AND('NSW Apr 2023'!L23&gt;0,'NSW Apr 2023'!M23&gt;0),IF($C$5*F29/'NSW Apr 2023'!AR23&lt;'NSW Apr 2023'!L23,0,IF(($C$5*F29/'NSW Apr 2023'!AR23-'NSW Apr 2023'!L23)&lt;=('NSW Apr 2023'!M23+'NSW Apr 2023'!L23),((($C$5*F29/'NSW Apr 2023'!AR23-'NSW Apr 2023'!L23)*'NSW Apr 2023'!AD23/100))*'NSW Apr 2023'!AR23,((('NSW Apr 2023'!M23)*'NSW Apr 2023'!AD23/100)*'NSW Apr 2023'!AR23))),0)</f>
        <v>0</v>
      </c>
      <c r="O29" s="136">
        <f>IF(AND('NSW Apr 2023'!M23&gt;0,'NSW Apr 2023'!N23&gt;0),IF($C$5*F29/'NSW Apr 2023'!AR23&lt;('NSW Apr 2023'!L23+'NSW Apr 2023'!M23),0,IF(($C$5*F29/'NSW Apr 2023'!AR23-'NSW Apr 2023'!L23+'NSW Apr 2023'!M23)&lt;=('NSW Apr 2023'!L23+'NSW Apr 2023'!M23+'NSW Apr 2023'!N23),((($C$5*F29/'NSW Apr 2023'!AR23-('NSW Apr 2023'!L23+'NSW Apr 2023'!M23))*'NSW Apr 2023'!AE23/100))*'NSW Apr 2023'!AR23,('NSW Apr 2023'!N23*'NSW Apr 2023'!AE23/100)*'NSW Apr 2023'!AR23)),0)</f>
        <v>0</v>
      </c>
      <c r="P29" s="136">
        <f>IF(AND('NSW Apr 2023'!N23&gt;0,'NSW Apr 2023'!O23&gt;0),IF($C$5*F29/'NSW Apr 2023'!AR23&lt;('NSW Apr 2023'!L23+'NSW Apr 2023'!M23+'NSW Apr 2023'!N23),0,IF(($C$5*F29/'NSW Apr 2023'!AR23-'NSW Apr 2023'!L23+'NSW Apr 2023'!M23+'NSW Apr 2023'!N23)&lt;=('NSW Apr 2023'!L23+'NSW Apr 2023'!M23+'NSW Apr 2023'!N23+'NSW Apr 2023'!O23),(($C$5*F29/'NSW Apr 2023'!AR23-('NSW Apr 2023'!L23+'NSW Apr 2023'!M23+'NSW Apr 2023'!N23))*'NSW Apr 2023'!AF23/100)*'NSW Apr 2023'!AR23,('NSW Apr 2023'!O23*'NSW Apr 2023'!AF23/100)*'NSW Apr 2023'!AR23)),0)</f>
        <v>0</v>
      </c>
      <c r="Q29" s="136">
        <f>IF(AND('NSW Apr 2023'!P23&gt;0,'NSW Apr 2023'!P23&gt;0),IF($C$5*F29/'NSW Apr 2023'!AR23&lt;('NSW Apr 2023'!L23+'NSW Apr 2023'!M23+'NSW Apr 2023'!N23+'NSW Apr 2023'!O23),0,IF(($C$5*F29/'NSW Apr 2023'!AR23-'NSW Apr 2023'!L23+'NSW Apr 2023'!M23+'NSW Apr 2023'!N23+'NSW Apr 2023'!O23)&lt;=('NSW Apr 2023'!L23+'NSW Apr 2023'!M23+'NSW Apr 2023'!N23+'NSW Apr 2023'!O23+'NSW Apr 2023'!P23),(($C$5*F29/'NSW Apr 2023'!AR23-('NSW Apr 2023'!L23+'NSW Apr 2023'!M23+'NSW Apr 2023'!N23+'NSW Apr 2023'!O23))*'NSW Apr 2023'!AG23/100)*'NSW Apr 2023'!AR23,('NSW Apr 2023'!P23*'NSW Apr 2023'!AG23/100)*'NSW Apr 2023'!AR23)),0)</f>
        <v>0</v>
      </c>
      <c r="R29" s="136">
        <f>IF(AND('NSW Apr 2023'!P23&gt;0,'NSW Apr 2023'!O23&gt;0),IF(($C$5*F29/'NSW Apr 2023'!AR23&lt;SUM('NSW Apr 2023'!L23:P23)),(0),($C$5*F29/'NSW Apr 2023'!AR23-SUM('NSW Apr 2023'!L23:P23))*'NSW Apr 2023'!AB23/100)* 'NSW Apr 2023'!AR23,IF(AND('NSW Apr 2023'!O23&gt;0,'NSW Apr 2023'!P23=""),IF(($C$5*F29/'NSW Apr 2023'!AR23&lt; SUM('NSW Apr 2023'!L23:O23)),(0),($C$5*F29/'NSW Apr 2023'!AR23-SUM('NSW Apr 2023'!L23:O23))*'NSW Apr 2023'!AG23/100)* 'NSW Apr 2023'!AR23,IF(AND('NSW Apr 2023'!N23&gt;0,'NSW Apr 2023'!O23=""),IF(($C$5*F29/'NSW Apr 2023'!AR23&lt; SUM('NSW Apr 2023'!L23:N23)),(0),($C$5*F29/'NSW Apr 2023'!AR23-SUM('NSW Apr 2023'!L23:N23))*'NSW Apr 2023'!AF23/100)* 'NSW Apr 2023'!AR23,IF(AND('NSW Apr 2023'!M23&gt;0,'NSW Apr 2023'!N23=""),IF(($C$5*F29/'NSW Apr 2023'!AR23&lt;'NSW Apr 2023'!M23+'NSW Apr 2023'!L23),(0),(($C$5*F29/'NSW Apr 2023'!AR23-('NSW Apr 2023'!M23+'NSW Apr 2023'!L23))*'NSW Apr 2023'!AE23/100))*'NSW Apr 2023'!AR23,IF(AND('NSW Apr 2023'!L23&gt;0,'NSW Apr 2023'!M23=""&gt;0),IF(($C$5*F29/'NSW Apr 2023'!AR23&lt;'NSW Apr 2023'!L23),(0),($C$5*F29/'NSW Apr 2023'!AR23-'NSW Apr 2023'!L23)*'NSW Apr 2023'!AD23/100)*'NSW Apr 2023'!AR23,0)))))</f>
        <v>0</v>
      </c>
      <c r="S29" s="234">
        <f t="shared" si="4"/>
        <v>2990.909090909091</v>
      </c>
      <c r="T29" s="243">
        <f t="shared" si="5"/>
        <v>3323.2250000000004</v>
      </c>
      <c r="U29" s="132">
        <f t="shared" si="6"/>
        <v>3655.5475000000006</v>
      </c>
      <c r="V29" s="83">
        <f>'NSW Apr 2023'!AT23</f>
        <v>0</v>
      </c>
      <c r="W29" s="83">
        <f>'NSW Apr 2023'!AU23</f>
        <v>0</v>
      </c>
      <c r="X29" s="83">
        <f>'NSW Apr 2023'!AV23</f>
        <v>0</v>
      </c>
      <c r="Y29" s="83">
        <f>'NSW Apr 2023'!AW23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3323.2250000000004</v>
      </c>
      <c r="AC29" s="243">
        <f t="shared" si="1"/>
        <v>3323.2250000000004</v>
      </c>
      <c r="AD29" s="132">
        <f t="shared" si="2"/>
        <v>3655.5475000000006</v>
      </c>
      <c r="AE29" s="406">
        <f t="shared" si="2"/>
        <v>3655.5475000000006</v>
      </c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/>
      <c r="AS29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</row>
    <row r="30" spans="1:146" s="261" customFormat="1" ht="23" customHeight="1" thickBot="1">
      <c r="A30" s="425"/>
      <c r="B30" s="150" t="str">
        <f>'NSW Apr 2023'!F24</f>
        <v>Red Energy</v>
      </c>
      <c r="C30" s="154" t="str">
        <f>'NSW Apr 2023'!G24</f>
        <v xml:space="preserve">Business Saver </v>
      </c>
      <c r="D30" s="155">
        <f>365*'NSW Apr 2023'!H24/100</f>
        <v>351.62772727272727</v>
      </c>
      <c r="E30" s="265">
        <f>IF('NSW Apr 2023'!AQ24=3,0.5,IF('NSW Apr 2023'!AQ24=2,0.33,0))</f>
        <v>0.5</v>
      </c>
      <c r="F30" s="265">
        <f t="shared" si="3"/>
        <v>0.5</v>
      </c>
      <c r="G30" s="155">
        <f>IF('NSW Apr 2023'!K24="",($C$5*E30/'NSW Apr 2023'!AQ24*'NSW Apr 2023'!W24/100)*'NSW Apr 2023'!AQ24,IF($C$5*E30/'NSW Apr 2023'!AQ24&gt;='NSW Apr 2023'!L24,('NSW Apr 2023'!L24*'NSW Apr 2023'!W24/100)*'NSW Apr 2023'!AQ24,($C$5*E30/'NSW Apr 2023'!AQ24*'NSW Apr 2023'!W24/100)*'NSW Apr 2023'!AQ24))</f>
        <v>1345.4545454545455</v>
      </c>
      <c r="H30" s="155">
        <f>IF(AND('NSW Apr 2023'!L24&gt;0,'NSW Apr 2023'!M24&gt;0),IF($C$5*E30/'NSW Apr 2023'!AQ24&lt;'NSW Apr 2023'!L24,0,IF(($C$5*E30/'NSW Apr 2023'!AQ24-'NSW Apr 2023'!L24)&lt;=('NSW Apr 2023'!M24+'NSW Apr 2023'!L24),((($C$5*E30/'NSW Apr 2023'!AQ24-'NSW Apr 2023'!L24)*'NSW Apr 2023'!X24/100))*'NSW Apr 2023'!AQ24,((('NSW Apr 2023'!M24)*'NSW Apr 2023'!X24/100)*'NSW Apr 2023'!AQ24))),0)</f>
        <v>0</v>
      </c>
      <c r="I30" s="155">
        <f>IF(AND('NSW Apr 2023'!M24&gt;0,'NSW Apr 2023'!N24&gt;0),IF($C$5*E30/'NSW Apr 2023'!AQ24&lt;('NSW Apr 2023'!L24+'NSW Apr 2023'!M24),0,IF(($C$5*E30/'NSW Apr 2023'!AQ24-'NSW Apr 2023'!L24+'NSW Apr 2023'!M24)&lt;=('NSW Apr 2023'!L24+'NSW Apr 2023'!M24+'NSW Apr 2023'!N24),((($C$5*E30/'NSW Apr 2023'!AQ24-('NSW Apr 2023'!L24+'NSW Apr 2023'!M24))*'NSW Apr 2023'!Y24/100))*'NSW Apr 2023'!AQ24,('NSW Apr 2023'!N24*'NSW Apr 2023'!Y24/100)* 'NSW Apr 2023'!AQ24)),0)</f>
        <v>0</v>
      </c>
      <c r="J30" s="155">
        <f>IF(AND('NSW Apr 2023'!N24&gt;0,'NSW Apr 2023'!O24&gt;0),IF($C$5*E30/'NSW Apr 2023'!AQ24&lt;('NSW Apr 2023'!L24+'NSW Apr 2023'!M24+'NSW Apr 2023'!N24),0,IF(($C$5*E30/'NSW Apr 2023'!AQ24-'NSW Apr 2023'!L24+'NSW Apr 2023'!M24+'NSW Apr 2023'!N24)&lt;=('NSW Apr 2023'!L24+'NSW Apr 2023'!M24+'NSW Apr 2023'!N24+'NSW Apr 2023'!O24),(($C$5*E30/'NSW Apr 2023'!AQ24-('NSW Apr 2023'!L24+'NSW Apr 2023'!M24+'NSW Apr 2023'!N24))*'NSW Apr 2023'!Z24/100)*'NSW Apr 2023'!AQ24,('NSW Apr 2023'!O24*'NSW Apr 2023'!Z24/100)*'NSW Apr 2023'!AQ24)),0)</f>
        <v>0</v>
      </c>
      <c r="K30" s="155">
        <f>IF(AND('NSW Apr 2023'!O24&gt;0,'NSW Apr 2023'!P24&gt;0),IF($C$5*E30/'NSW Apr 2023'!AQ24&lt;('NSW Apr 2023'!L24+'NSW Apr 2023'!M24+'NSW Apr 2023'!N24+'NSW Apr 2023'!O24),0,IF(($C$5*E30/'NSW Apr 2023'!AQ24-'NSW Apr 2023'!L24+'NSW Apr 2023'!M24+'NSW Apr 2023'!N24+'NSW Apr 2023'!O24)&lt;=('NSW Apr 2023'!L24+'NSW Apr 2023'!M24+'NSW Apr 2023'!N24+'NSW Apr 2023'!O24+'NSW Apr 2023'!P24),(($C$5*E30/'NSW Apr 2023'!AQ24-('NSW Apr 2023'!L24+'NSW Apr 2023'!M24+'NSW Apr 2023'!N24+'NSW Apr 2023'!O24))*'NSW Apr 2023'!AA24/100)*'NSW Apr 2023'!AQ24,('NSW Apr 2023'!P24*'NSW Apr 2023'!AA24/100)*'NSW Apr 2023'!AQ24)),0)</f>
        <v>0</v>
      </c>
      <c r="L30" s="155">
        <f>IF(AND('NSW Apr 2023'!P24&gt;0,'NSW Apr 2023'!O24&gt;0),IF(($C$5*E30/'NSW Apr 2023'!AQ24&lt;SUM('NSW Apr 2023'!L24:P24)),(0),($C$5*E30/'NSW Apr 2023'!AQ24-SUM('NSW Apr 2023'!L24:P24))*'NSW Apr 2023'!AB24/100)* 'NSW Apr 2023'!AQ24,IF(AND('NSW Apr 2023'!O24&gt;0,'NSW Apr 2023'!P24=""),IF(($C$5*E30/'NSW Apr 2023'!AQ24&lt; SUM('NSW Apr 2023'!L24:O24)),(0),($C$5*E30/'NSW Apr 2023'!AQ24-SUM('NSW Apr 2023'!L24:O24))*'NSW Apr 2023'!AA24/100)* 'NSW Apr 2023'!AQ24,IF(AND('NSW Apr 2023'!N24&gt;0,'NSW Apr 2023'!O24=""),IF(($C$5*E30/'NSW Apr 2023'!AQ24&lt; SUM('NSW Apr 2023'!L24:N24)),(0),($C$5*E30/'NSW Apr 2023'!AQ24-SUM('NSW Apr 2023'!L24:N24))*'NSW Apr 2023'!Z24/100)* 'NSW Apr 2023'!AQ24,IF(AND('NSW Apr 2023'!M24&gt;0,'NSW Apr 2023'!N24=""),IF(($C$5*E30/'NSW Apr 2023'!AQ24&lt;'NSW Apr 2023'!M24+'NSW Apr 2023'!L24),(0),(($C$5*E30/'NSW Apr 2023'!AQ24-('NSW Apr 2023'!M24+'NSW Apr 2023'!L24))*'NSW Apr 2023'!Y24/100))*'NSW Apr 2023'!AQ24,IF(AND('NSW Apr 2023'!L24&gt;0,'NSW Apr 2023'!M24=""&gt;0),IF(($C$5*E30/'NSW Apr 2023'!AQ24&lt;'NSW Apr 2023'!L24),(0),($C$5*E30/'NSW Apr 2023'!AQ24-'NSW Apr 2023'!L24)*'NSW Apr 2023'!X24/100)*'NSW Apr 2023'!AQ24,0)))))</f>
        <v>0</v>
      </c>
      <c r="M30" s="155">
        <f>IF('NSW Apr 2023'!K24="",($C$5*F30/'NSW Apr 2023'!AR24*'NSW Apr 2023'!AC24/100)*'NSW Apr 2023'!AR24,IF($C$5*F30/'NSW Apr 2023'!AR24&gt;='NSW Apr 2023'!L24,('NSW Apr 2023'!L24*'NSW Apr 2023'!AC24/100)*'NSW Apr 2023'!AR24,($C$5*F30/'NSW Apr 2023'!AR24*'NSW Apr 2023'!AC24/100)*'NSW Apr 2023'!AR24))</f>
        <v>1345.4545454545455</v>
      </c>
      <c r="N30" s="155">
        <f>IF(AND('NSW Apr 2023'!L24&gt;0,'NSW Apr 2023'!M24&gt;0),IF($C$5*F30/'NSW Apr 2023'!AR24&lt;'NSW Apr 2023'!L24,0,IF(($C$5*F30/'NSW Apr 2023'!AR24-'NSW Apr 2023'!L24)&lt;=('NSW Apr 2023'!M24+'NSW Apr 2023'!L24),((($C$5*F30/'NSW Apr 2023'!AR24-'NSW Apr 2023'!L24)*'NSW Apr 2023'!AD24/100))*'NSW Apr 2023'!AR24,((('NSW Apr 2023'!M24)*'NSW Apr 2023'!AD24/100)*'NSW Apr 2023'!AR24))),0)</f>
        <v>0</v>
      </c>
      <c r="O30" s="155">
        <f>IF(AND('NSW Apr 2023'!M24&gt;0,'NSW Apr 2023'!N24&gt;0),IF($C$5*F30/'NSW Apr 2023'!AR24&lt;('NSW Apr 2023'!L24+'NSW Apr 2023'!M24),0,IF(($C$5*F30/'NSW Apr 2023'!AR24-'NSW Apr 2023'!L24+'NSW Apr 2023'!M24)&lt;=('NSW Apr 2023'!L24+'NSW Apr 2023'!M24+'NSW Apr 2023'!N24),((($C$5*F30/'NSW Apr 2023'!AR24-('NSW Apr 2023'!L24+'NSW Apr 2023'!M24))*'NSW Apr 2023'!AE24/100))*'NSW Apr 2023'!AR24,('NSW Apr 2023'!N24*'NSW Apr 2023'!AE24/100)*'NSW Apr 2023'!AR24)),0)</f>
        <v>0</v>
      </c>
      <c r="P30" s="155">
        <f>IF(AND('NSW Apr 2023'!N24&gt;0,'NSW Apr 2023'!O24&gt;0),IF($C$5*F30/'NSW Apr 2023'!AR24&lt;('NSW Apr 2023'!L24+'NSW Apr 2023'!M24+'NSW Apr 2023'!N24),0,IF(($C$5*F30/'NSW Apr 2023'!AR24-'NSW Apr 2023'!L24+'NSW Apr 2023'!M24+'NSW Apr 2023'!N24)&lt;=('NSW Apr 2023'!L24+'NSW Apr 2023'!M24+'NSW Apr 2023'!N24+'NSW Apr 2023'!O24),(($C$5*F30/'NSW Apr 2023'!AR24-('NSW Apr 2023'!L24+'NSW Apr 2023'!M24+'NSW Apr 2023'!N24))*'NSW Apr 2023'!AF24/100)*'NSW Apr 2023'!AR24,('NSW Apr 2023'!O24*'NSW Apr 2023'!AF24/100)*'NSW Apr 2023'!AR24)),0)</f>
        <v>0</v>
      </c>
      <c r="Q30" s="155">
        <f>IF(AND('NSW Apr 2023'!P24&gt;0,'NSW Apr 2023'!P24&gt;0),IF($C$5*F30/'NSW Apr 2023'!AR24&lt;('NSW Apr 2023'!L24+'NSW Apr 2023'!M24+'NSW Apr 2023'!N24+'NSW Apr 2023'!O24),0,IF(($C$5*F30/'NSW Apr 2023'!AR24-'NSW Apr 2023'!L24+'NSW Apr 2023'!M24+'NSW Apr 2023'!N24+'NSW Apr 2023'!O24)&lt;=('NSW Apr 2023'!L24+'NSW Apr 2023'!M24+'NSW Apr 2023'!N24+'NSW Apr 2023'!O24+'NSW Apr 2023'!P24),(($C$5*F30/'NSW Apr 2023'!AR24-('NSW Apr 2023'!L24+'NSW Apr 2023'!M24+'NSW Apr 2023'!N24+'NSW Apr 2023'!O24))*'NSW Apr 2023'!AG24/100)*'NSW Apr 2023'!AR24,('NSW Apr 2023'!P24*'NSW Apr 2023'!AG24/100)*'NSW Apr 2023'!AR24)),0)</f>
        <v>0</v>
      </c>
      <c r="R30" s="155">
        <f>IF(AND('NSW Apr 2023'!P24&gt;0,'NSW Apr 2023'!O24&gt;0),IF(($C$5*F30/'NSW Apr 2023'!AR24&lt;SUM('NSW Apr 2023'!L24:P24)),(0),($C$5*F30/'NSW Apr 2023'!AR24-SUM('NSW Apr 2023'!L24:P24))*'NSW Apr 2023'!AB24/100)* 'NSW Apr 2023'!AR24,IF(AND('NSW Apr 2023'!O24&gt;0,'NSW Apr 2023'!P24=""),IF(($C$5*F30/'NSW Apr 2023'!AR24&lt; SUM('NSW Apr 2023'!L24:O24)),(0),($C$5*F30/'NSW Apr 2023'!AR24-SUM('NSW Apr 2023'!L24:O24))*'NSW Apr 2023'!AG24/100)* 'NSW Apr 2023'!AR24,IF(AND('NSW Apr 2023'!N24&gt;0,'NSW Apr 2023'!O24=""),IF(($C$5*F30/'NSW Apr 2023'!AR24&lt; SUM('NSW Apr 2023'!L24:N24)),(0),($C$5*F30/'NSW Apr 2023'!AR24-SUM('NSW Apr 2023'!L24:N24))*'NSW Apr 2023'!AF24/100)* 'NSW Apr 2023'!AR24,IF(AND('NSW Apr 2023'!M24&gt;0,'NSW Apr 2023'!N24=""),IF(($C$5*F30/'NSW Apr 2023'!AR24&lt;'NSW Apr 2023'!M24+'NSW Apr 2023'!L24),(0),(($C$5*F30/'NSW Apr 2023'!AR24-('NSW Apr 2023'!M24+'NSW Apr 2023'!L24))*'NSW Apr 2023'!AE24/100))*'NSW Apr 2023'!AR24,IF(AND('NSW Apr 2023'!L24&gt;0,'NSW Apr 2023'!M24=""&gt;0),IF(($C$5*F30/'NSW Apr 2023'!AR24&lt;'NSW Apr 2023'!L24),(0),($C$5*F30/'NSW Apr 2023'!AR24-'NSW Apr 2023'!L24)*'NSW Apr 2023'!AD24/100)*'NSW Apr 2023'!AR24,0)))))</f>
        <v>0</v>
      </c>
      <c r="S30" s="273">
        <f t="shared" si="4"/>
        <v>2690.909090909091</v>
      </c>
      <c r="T30" s="268">
        <f t="shared" si="5"/>
        <v>3042.5368181818185</v>
      </c>
      <c r="U30" s="151">
        <f t="shared" si="6"/>
        <v>3346.7905000000005</v>
      </c>
      <c r="V30" s="154">
        <f>'NSW Apr 2023'!AT24</f>
        <v>0</v>
      </c>
      <c r="W30" s="154">
        <f>'NSW Apr 2023'!AU24</f>
        <v>0</v>
      </c>
      <c r="X30" s="154">
        <f>'NSW Apr 2023'!AV24</f>
        <v>0</v>
      </c>
      <c r="Y30" s="154">
        <f>'NSW Apr 2023'!AW24</f>
        <v>0</v>
      </c>
      <c r="Z30" s="268" t="str">
        <f t="shared" si="7"/>
        <v>No discount</v>
      </c>
      <c r="AA30" s="268" t="str">
        <f t="shared" si="8"/>
        <v>Inclusive</v>
      </c>
      <c r="AB30" s="268">
        <f t="shared" si="0"/>
        <v>3042.5368181818185</v>
      </c>
      <c r="AC30" s="268">
        <f t="shared" si="1"/>
        <v>3042.5368181818185</v>
      </c>
      <c r="AD30" s="151">
        <f t="shared" ref="AD30:AE43" si="9">AB30*1.1</f>
        <v>3346.7905000000005</v>
      </c>
      <c r="AE30" s="407">
        <f t="shared" si="9"/>
        <v>3346.7905000000005</v>
      </c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/>
      <c r="AS30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</row>
    <row r="31" spans="1:146" s="261" customFormat="1" ht="23" customHeight="1" thickTop="1">
      <c r="A31" s="428" t="str">
        <f>'NSW Apr 2023'!D25</f>
        <v>AGN Holbrook</v>
      </c>
      <c r="B31" s="130" t="str">
        <f>'NSW Apr 2023'!F25</f>
        <v>Origin Energy</v>
      </c>
      <c r="C31" s="83" t="str">
        <f>'NSW Apr 2023'!G25</f>
        <v>Business Go Variable</v>
      </c>
      <c r="D31" s="136">
        <f>365*'NSW Apr 2023'!H25/100</f>
        <v>239.14136363636356</v>
      </c>
      <c r="E31" s="264">
        <f>IF('NSW Apr 2023'!AQ25=3,0.5,IF('NSW Apr 2023'!AQ25=2,0.33,0))</f>
        <v>0.5</v>
      </c>
      <c r="F31" s="264">
        <f t="shared" si="3"/>
        <v>0.5</v>
      </c>
      <c r="G31" s="136">
        <f>IF('NSW Apr 2023'!K25="",($C$5*E31/'NSW Apr 2023'!AQ25*'NSW Apr 2023'!W25/100)*'NSW Apr 2023'!AQ25,IF($C$5*E31/'NSW Apr 2023'!AQ25&gt;='NSW Apr 2023'!L25,('NSW Apr 2023'!L25*'NSW Apr 2023'!W25/100)*'NSW Apr 2023'!AQ25,($C$5*E31/'NSW Apr 2023'!AQ25*'NSW Apr 2023'!W25/100)*'NSW Apr 2023'!AQ25))</f>
        <v>1486.3636363636365</v>
      </c>
      <c r="H31" s="136">
        <f>IF(AND('NSW Apr 2023'!L25&gt;0,'NSW Apr 2023'!M25&gt;0),IF($C$5*E31/'NSW Apr 2023'!AQ25&lt;'NSW Apr 2023'!L25,0,IF(($C$5*E31/'NSW Apr 2023'!AQ25-'NSW Apr 2023'!L25)&lt;=('NSW Apr 2023'!M25+'NSW Apr 2023'!L25),((($C$5*E31/'NSW Apr 2023'!AQ25-'NSW Apr 2023'!L25)*'NSW Apr 2023'!X25/100))*'NSW Apr 2023'!AQ25,((('NSW Apr 2023'!M25)*'NSW Apr 2023'!X25/100)*'NSW Apr 2023'!AQ25))),0)</f>
        <v>0</v>
      </c>
      <c r="I31" s="136">
        <f>IF(AND('NSW Apr 2023'!M25&gt;0,'NSW Apr 2023'!N25&gt;0),IF($C$5*E31/'NSW Apr 2023'!AQ25&lt;('NSW Apr 2023'!L25+'NSW Apr 2023'!M25),0,IF(($C$5*E31/'NSW Apr 2023'!AQ25-'NSW Apr 2023'!L25+'NSW Apr 2023'!M25)&lt;=('NSW Apr 2023'!L25+'NSW Apr 2023'!M25+'NSW Apr 2023'!N25),((($C$5*E31/'NSW Apr 2023'!AQ25-('NSW Apr 2023'!L25+'NSW Apr 2023'!M25))*'NSW Apr 2023'!Y25/100))*'NSW Apr 2023'!AQ25,('NSW Apr 2023'!N25*'NSW Apr 2023'!Y25/100)* 'NSW Apr 2023'!AQ25)),0)</f>
        <v>0</v>
      </c>
      <c r="J31" s="136">
        <f>IF(AND('NSW Apr 2023'!N25&gt;0,'NSW Apr 2023'!O25&gt;0),IF($C$5*E31/'NSW Apr 2023'!AQ25&lt;('NSW Apr 2023'!L25+'NSW Apr 2023'!M25+'NSW Apr 2023'!N25),0,IF(($C$5*E31/'NSW Apr 2023'!AQ25-'NSW Apr 2023'!L25+'NSW Apr 2023'!M25+'NSW Apr 2023'!N25)&lt;=('NSW Apr 2023'!L25+'NSW Apr 2023'!M25+'NSW Apr 2023'!N25+'NSW Apr 2023'!O25),(($C$5*E31/'NSW Apr 2023'!AQ25-('NSW Apr 2023'!L25+'NSW Apr 2023'!M25+'NSW Apr 2023'!N25))*'NSW Apr 2023'!Z25/100)*'NSW Apr 2023'!AQ25,('NSW Apr 2023'!O25*'NSW Apr 2023'!Z25/100)*'NSW Apr 2023'!AQ25)),0)</f>
        <v>0</v>
      </c>
      <c r="K31" s="136">
        <f>IF(AND('NSW Apr 2023'!O25&gt;0,'NSW Apr 2023'!P25&gt;0),IF($C$5*E31/'NSW Apr 2023'!AQ25&lt;('NSW Apr 2023'!L25+'NSW Apr 2023'!M25+'NSW Apr 2023'!N25+'NSW Apr 2023'!O25),0,IF(($C$5*E31/'NSW Apr 2023'!AQ25-'NSW Apr 2023'!L25+'NSW Apr 2023'!M25+'NSW Apr 2023'!N25+'NSW Apr 2023'!O25)&lt;=('NSW Apr 2023'!L25+'NSW Apr 2023'!M25+'NSW Apr 2023'!N25+'NSW Apr 2023'!O25+'NSW Apr 2023'!P25),(($C$5*E31/'NSW Apr 2023'!AQ25-('NSW Apr 2023'!L25+'NSW Apr 2023'!M25+'NSW Apr 2023'!N25+'NSW Apr 2023'!O25))*'NSW Apr 2023'!AA25/100)*'NSW Apr 2023'!AQ25,('NSW Apr 2023'!P25*'NSW Apr 2023'!AA25/100)*'NSW Apr 2023'!AQ25)),0)</f>
        <v>0</v>
      </c>
      <c r="L31" s="136">
        <f>IF(AND('NSW Apr 2023'!P25&gt;0,'NSW Apr 2023'!O25&gt;0),IF(($C$5*E31/'NSW Apr 2023'!AQ25&lt;SUM('NSW Apr 2023'!L25:P25)),(0),($C$5*E31/'NSW Apr 2023'!AQ25-SUM('NSW Apr 2023'!L25:P25))*'NSW Apr 2023'!AB25/100)* 'NSW Apr 2023'!AQ25,IF(AND('NSW Apr 2023'!O25&gt;0,'NSW Apr 2023'!P25=""),IF(($C$5*E31/'NSW Apr 2023'!AQ25&lt; SUM('NSW Apr 2023'!L25:O25)),(0),($C$5*E31/'NSW Apr 2023'!AQ25-SUM('NSW Apr 2023'!L25:O25))*'NSW Apr 2023'!AA25/100)* 'NSW Apr 2023'!AQ25,IF(AND('NSW Apr 2023'!N25&gt;0,'NSW Apr 2023'!O25=""),IF(($C$5*E31/'NSW Apr 2023'!AQ25&lt; SUM('NSW Apr 2023'!L25:N25)),(0),($C$5*E31/'NSW Apr 2023'!AQ25-SUM('NSW Apr 2023'!L25:N25))*'NSW Apr 2023'!Z25/100)* 'NSW Apr 2023'!AQ25,IF(AND('NSW Apr 2023'!M25&gt;0,'NSW Apr 2023'!N25=""),IF(($C$5*E31/'NSW Apr 2023'!AQ25&lt;'NSW Apr 2023'!M25+'NSW Apr 2023'!L25),(0),(($C$5*E31/'NSW Apr 2023'!AQ25-('NSW Apr 2023'!M25+'NSW Apr 2023'!L25))*'NSW Apr 2023'!Y25/100))*'NSW Apr 2023'!AQ25,IF(AND('NSW Apr 2023'!L25&gt;0,'NSW Apr 2023'!M25=""&gt;0),IF(($C$5*E31/'NSW Apr 2023'!AQ25&lt;'NSW Apr 2023'!L25),(0),($C$5*E31/'NSW Apr 2023'!AQ25-'NSW Apr 2023'!L25)*'NSW Apr 2023'!X25/100)*'NSW Apr 2023'!AQ25,0)))))</f>
        <v>0</v>
      </c>
      <c r="M31" s="136">
        <f>IF('NSW Apr 2023'!K25="",($C$5*F31/'NSW Apr 2023'!AR25*'NSW Apr 2023'!AC25/100)*'NSW Apr 2023'!AR25,IF($C$5*F31/'NSW Apr 2023'!AR25&gt;='NSW Apr 2023'!L25,('NSW Apr 2023'!L25*'NSW Apr 2023'!AC25/100)*'NSW Apr 2023'!AR25,($C$5*F31/'NSW Apr 2023'!AR25*'NSW Apr 2023'!AC25/100)*'NSW Apr 2023'!AR25))</f>
        <v>1486.3636363636365</v>
      </c>
      <c r="N31" s="136">
        <f>IF(AND('NSW Apr 2023'!L25&gt;0,'NSW Apr 2023'!M25&gt;0),IF($C$5*F31/'NSW Apr 2023'!AR25&lt;'NSW Apr 2023'!L25,0,IF(($C$5*F31/'NSW Apr 2023'!AR25-'NSW Apr 2023'!L25)&lt;=('NSW Apr 2023'!M25+'NSW Apr 2023'!L25),((($C$5*F31/'NSW Apr 2023'!AR25-'NSW Apr 2023'!L25)*'NSW Apr 2023'!AD25/100))*'NSW Apr 2023'!AR25,((('NSW Apr 2023'!M25)*'NSW Apr 2023'!AD25/100)*'NSW Apr 2023'!AR25))),0)</f>
        <v>0</v>
      </c>
      <c r="O31" s="136">
        <f>IF(AND('NSW Apr 2023'!M25&gt;0,'NSW Apr 2023'!N25&gt;0),IF($C$5*F31/'NSW Apr 2023'!AR25&lt;('NSW Apr 2023'!L25+'NSW Apr 2023'!M25),0,IF(($C$5*F31/'NSW Apr 2023'!AR25-'NSW Apr 2023'!L25+'NSW Apr 2023'!M25)&lt;=('NSW Apr 2023'!L25+'NSW Apr 2023'!M25+'NSW Apr 2023'!N25),((($C$5*F31/'NSW Apr 2023'!AR25-('NSW Apr 2023'!L25+'NSW Apr 2023'!M25))*'NSW Apr 2023'!AE25/100))*'NSW Apr 2023'!AR25,('NSW Apr 2023'!N25*'NSW Apr 2023'!AE25/100)*'NSW Apr 2023'!AR25)),0)</f>
        <v>0</v>
      </c>
      <c r="P31" s="136">
        <f>IF(AND('NSW Apr 2023'!N25&gt;0,'NSW Apr 2023'!O25&gt;0),IF($C$5*F31/'NSW Apr 2023'!AR25&lt;('NSW Apr 2023'!L25+'NSW Apr 2023'!M25+'NSW Apr 2023'!N25),0,IF(($C$5*F31/'NSW Apr 2023'!AR25-'NSW Apr 2023'!L25+'NSW Apr 2023'!M25+'NSW Apr 2023'!N25)&lt;=('NSW Apr 2023'!L25+'NSW Apr 2023'!M25+'NSW Apr 2023'!N25+'NSW Apr 2023'!O25),(($C$5*F31/'NSW Apr 2023'!AR25-('NSW Apr 2023'!L25+'NSW Apr 2023'!M25+'NSW Apr 2023'!N25))*'NSW Apr 2023'!AF25/100)*'NSW Apr 2023'!AR25,('NSW Apr 2023'!O25*'NSW Apr 2023'!AF25/100)*'NSW Apr 2023'!AR25)),0)</f>
        <v>0</v>
      </c>
      <c r="Q31" s="136">
        <f>IF(AND('NSW Apr 2023'!P25&gt;0,'NSW Apr 2023'!P25&gt;0),IF($C$5*F31/'NSW Apr 2023'!AR25&lt;('NSW Apr 2023'!L25+'NSW Apr 2023'!M25+'NSW Apr 2023'!N25+'NSW Apr 2023'!O25),0,IF(($C$5*F31/'NSW Apr 2023'!AR25-'NSW Apr 2023'!L25+'NSW Apr 2023'!M25+'NSW Apr 2023'!N25+'NSW Apr 2023'!O25)&lt;=('NSW Apr 2023'!L25+'NSW Apr 2023'!M25+'NSW Apr 2023'!N25+'NSW Apr 2023'!O25+'NSW Apr 2023'!P25),(($C$5*F31/'NSW Apr 2023'!AR25-('NSW Apr 2023'!L25+'NSW Apr 2023'!M25+'NSW Apr 2023'!N25+'NSW Apr 2023'!O25))*'NSW Apr 2023'!AG25/100)*'NSW Apr 2023'!AR25,('NSW Apr 2023'!P25*'NSW Apr 2023'!AG25/100)*'NSW Apr 2023'!AR25)),0)</f>
        <v>0</v>
      </c>
      <c r="R31" s="136">
        <f>IF(AND('NSW Apr 2023'!P25&gt;0,'NSW Apr 2023'!O25&gt;0),IF(($C$5*F31/'NSW Apr 2023'!AR25&lt;SUM('NSW Apr 2023'!L25:P25)),(0),($C$5*F31/'NSW Apr 2023'!AR25-SUM('NSW Apr 2023'!L25:P25))*'NSW Apr 2023'!AB25/100)* 'NSW Apr 2023'!AR25,IF(AND('NSW Apr 2023'!O25&gt;0,'NSW Apr 2023'!P25=""),IF(($C$5*F31/'NSW Apr 2023'!AR25&lt; SUM('NSW Apr 2023'!L25:O25)),(0),($C$5*F31/'NSW Apr 2023'!AR25-SUM('NSW Apr 2023'!L25:O25))*'NSW Apr 2023'!AG25/100)* 'NSW Apr 2023'!AR25,IF(AND('NSW Apr 2023'!N25&gt;0,'NSW Apr 2023'!O25=""),IF(($C$5*F31/'NSW Apr 2023'!AR25&lt; SUM('NSW Apr 2023'!L25:N25)),(0),($C$5*F31/'NSW Apr 2023'!AR25-SUM('NSW Apr 2023'!L25:N25))*'NSW Apr 2023'!AF25/100)* 'NSW Apr 2023'!AR25,IF(AND('NSW Apr 2023'!M25&gt;0,'NSW Apr 2023'!N25=""),IF(($C$5*F31/'NSW Apr 2023'!AR25&lt;'NSW Apr 2023'!M25+'NSW Apr 2023'!L25),(0),(($C$5*F31/'NSW Apr 2023'!AR25-('NSW Apr 2023'!M25+'NSW Apr 2023'!L25))*'NSW Apr 2023'!AE25/100))*'NSW Apr 2023'!AR25,IF(AND('NSW Apr 2023'!L25&gt;0,'NSW Apr 2023'!M25=""&gt;0),IF(($C$5*F31/'NSW Apr 2023'!AR25&lt;'NSW Apr 2023'!L25),(0),($C$5*F31/'NSW Apr 2023'!AR25-'NSW Apr 2023'!L25)*'NSW Apr 2023'!AD25/100)*'NSW Apr 2023'!AR25,0)))))</f>
        <v>0</v>
      </c>
      <c r="S31" s="234">
        <f t="shared" si="4"/>
        <v>2972.727272727273</v>
      </c>
      <c r="T31" s="243">
        <f t="shared" si="5"/>
        <v>3211.8686363636366</v>
      </c>
      <c r="U31" s="132">
        <f t="shared" si="6"/>
        <v>3533.0555000000004</v>
      </c>
      <c r="V31" s="83">
        <f>'NSW Apr 2023'!AT25</f>
        <v>0</v>
      </c>
      <c r="W31" s="83">
        <f>'NSW Apr 2023'!AU25</f>
        <v>0</v>
      </c>
      <c r="X31" s="83">
        <f>'NSW Apr 2023'!AV25</f>
        <v>0</v>
      </c>
      <c r="Y31" s="83">
        <f>'NSW Apr 2023'!AW25</f>
        <v>0</v>
      </c>
      <c r="Z31" s="243" t="str">
        <f t="shared" si="7"/>
        <v>No discount</v>
      </c>
      <c r="AA31" s="243" t="str">
        <f t="shared" si="8"/>
        <v>Inclusive</v>
      </c>
      <c r="AB31" s="243">
        <f t="shared" si="0"/>
        <v>3211.8686363636366</v>
      </c>
      <c r="AC31" s="243">
        <f t="shared" si="1"/>
        <v>3211.8686363636366</v>
      </c>
      <c r="AD31" s="132">
        <f t="shared" si="9"/>
        <v>3533.0555000000004</v>
      </c>
      <c r="AE31" s="406">
        <f t="shared" si="9"/>
        <v>3533.0555000000004</v>
      </c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/>
      <c r="AS31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46" s="261" customFormat="1" ht="23" customHeight="1">
      <c r="A32" s="424"/>
      <c r="B32" s="130" t="str">
        <f>'NSW Apr 2023'!F26</f>
        <v>AGL</v>
      </c>
      <c r="C32" s="83" t="str">
        <f>'NSW Apr 2023'!G26</f>
        <v>Business Value Saver</v>
      </c>
      <c r="D32" s="136">
        <f>365*'NSW Apr 2023'!H26/100</f>
        <v>262.93272727272722</v>
      </c>
      <c r="E32" s="264">
        <f>IF('NSW Apr 2023'!AQ26=3,0.5,IF('NSW Apr 2023'!AQ26=2,0.33,0))</f>
        <v>0.5</v>
      </c>
      <c r="F32" s="264">
        <f t="shared" si="3"/>
        <v>0.5</v>
      </c>
      <c r="G32" s="136">
        <f>IF('NSW Apr 2023'!K26="",($C$5*E32/'NSW Apr 2023'!AQ26*'NSW Apr 2023'!W26/100)*'NSW Apr 2023'!AQ26,IF($C$5*E32/'NSW Apr 2023'!AQ26&gt;='NSW Apr 2023'!L26,('NSW Apr 2023'!L26*'NSW Apr 2023'!W26/100)*'NSW Apr 2023'!AQ26,($C$5*E32/'NSW Apr 2023'!AQ26*'NSW Apr 2023'!W26/100)*'NSW Apr 2023'!AQ26))</f>
        <v>1277.2727272727273</v>
      </c>
      <c r="H32" s="136">
        <f>IF(AND('NSW Apr 2023'!L26&gt;0,'NSW Apr 2023'!M26&gt;0),IF($C$5*E32/'NSW Apr 2023'!AQ26&lt;'NSW Apr 2023'!L26,0,IF(($C$5*E32/'NSW Apr 2023'!AQ26-'NSW Apr 2023'!L26)&lt;=('NSW Apr 2023'!M26+'NSW Apr 2023'!L26),((($C$5*E32/'NSW Apr 2023'!AQ26-'NSW Apr 2023'!L26)*'NSW Apr 2023'!X26/100))*'NSW Apr 2023'!AQ26,((('NSW Apr 2023'!M26)*'NSW Apr 2023'!X26/100)*'NSW Apr 2023'!AQ26))),0)</f>
        <v>0</v>
      </c>
      <c r="I32" s="136">
        <f>IF(AND('NSW Apr 2023'!M26&gt;0,'NSW Apr 2023'!N26&gt;0),IF($C$5*E32/'NSW Apr 2023'!AQ26&lt;('NSW Apr 2023'!L26+'NSW Apr 2023'!M26),0,IF(($C$5*E32/'NSW Apr 2023'!AQ26-'NSW Apr 2023'!L26+'NSW Apr 2023'!M26)&lt;=('NSW Apr 2023'!L26+'NSW Apr 2023'!M26+'NSW Apr 2023'!N26),((($C$5*E32/'NSW Apr 2023'!AQ26-('NSW Apr 2023'!L26+'NSW Apr 2023'!M26))*'NSW Apr 2023'!Y26/100))*'NSW Apr 2023'!AQ26,('NSW Apr 2023'!N26*'NSW Apr 2023'!Y26/100)* 'NSW Apr 2023'!AQ26)),0)</f>
        <v>0</v>
      </c>
      <c r="J32" s="136">
        <f>IF(AND('NSW Apr 2023'!N26&gt;0,'NSW Apr 2023'!O26&gt;0),IF($C$5*E32/'NSW Apr 2023'!AQ26&lt;('NSW Apr 2023'!L26+'NSW Apr 2023'!M26+'NSW Apr 2023'!N26),0,IF(($C$5*E32/'NSW Apr 2023'!AQ26-'NSW Apr 2023'!L26+'NSW Apr 2023'!M26+'NSW Apr 2023'!N26)&lt;=('NSW Apr 2023'!L26+'NSW Apr 2023'!M26+'NSW Apr 2023'!N26+'NSW Apr 2023'!O26),(($C$5*E32/'NSW Apr 2023'!AQ26-('NSW Apr 2023'!L26+'NSW Apr 2023'!M26+'NSW Apr 2023'!N26))*'NSW Apr 2023'!Z26/100)*'NSW Apr 2023'!AQ26,('NSW Apr 2023'!O26*'NSW Apr 2023'!Z26/100)*'NSW Apr 2023'!AQ26)),0)</f>
        <v>0</v>
      </c>
      <c r="K32" s="136">
        <f>IF(AND('NSW Apr 2023'!O26&gt;0,'NSW Apr 2023'!P26&gt;0),IF($C$5*E32/'NSW Apr 2023'!AQ26&lt;('NSW Apr 2023'!L26+'NSW Apr 2023'!M26+'NSW Apr 2023'!N26+'NSW Apr 2023'!O26),0,IF(($C$5*E32/'NSW Apr 2023'!AQ26-'NSW Apr 2023'!L26+'NSW Apr 2023'!M26+'NSW Apr 2023'!N26+'NSW Apr 2023'!O26)&lt;=('NSW Apr 2023'!L26+'NSW Apr 2023'!M26+'NSW Apr 2023'!N26+'NSW Apr 2023'!O26+'NSW Apr 2023'!P26),(($C$5*E32/'NSW Apr 2023'!AQ26-('NSW Apr 2023'!L26+'NSW Apr 2023'!M26+'NSW Apr 2023'!N26+'NSW Apr 2023'!O26))*'NSW Apr 2023'!AA26/100)*'NSW Apr 2023'!AQ26,('NSW Apr 2023'!P26*'NSW Apr 2023'!AA26/100)*'NSW Apr 2023'!AQ26)),0)</f>
        <v>0</v>
      </c>
      <c r="L32" s="136">
        <f>IF(AND('NSW Apr 2023'!P26&gt;0,'NSW Apr 2023'!O26&gt;0),IF(($C$5*E32/'NSW Apr 2023'!AQ26&lt;SUM('NSW Apr 2023'!L26:P26)),(0),($C$5*E32/'NSW Apr 2023'!AQ26-SUM('NSW Apr 2023'!L26:P26))*'NSW Apr 2023'!AB26/100)* 'NSW Apr 2023'!AQ26,IF(AND('NSW Apr 2023'!O26&gt;0,'NSW Apr 2023'!P26=""),IF(($C$5*E32/'NSW Apr 2023'!AQ26&lt; SUM('NSW Apr 2023'!L26:O26)),(0),($C$5*E32/'NSW Apr 2023'!AQ26-SUM('NSW Apr 2023'!L26:O26))*'NSW Apr 2023'!AA26/100)* 'NSW Apr 2023'!AQ26,IF(AND('NSW Apr 2023'!N26&gt;0,'NSW Apr 2023'!O26=""),IF(($C$5*E32/'NSW Apr 2023'!AQ26&lt; SUM('NSW Apr 2023'!L26:N26)),(0),($C$5*E32/'NSW Apr 2023'!AQ26-SUM('NSW Apr 2023'!L26:N26))*'NSW Apr 2023'!Z26/100)* 'NSW Apr 2023'!AQ26,IF(AND('NSW Apr 2023'!M26&gt;0,'NSW Apr 2023'!N26=""),IF(($C$5*E32/'NSW Apr 2023'!AQ26&lt;'NSW Apr 2023'!M26+'NSW Apr 2023'!L26),(0),(($C$5*E32/'NSW Apr 2023'!AQ26-('NSW Apr 2023'!M26+'NSW Apr 2023'!L26))*'NSW Apr 2023'!Y26/100))*'NSW Apr 2023'!AQ26,IF(AND('NSW Apr 2023'!L26&gt;0,'NSW Apr 2023'!M26=""&gt;0),IF(($C$5*E32/'NSW Apr 2023'!AQ26&lt;'NSW Apr 2023'!L26),(0),($C$5*E32/'NSW Apr 2023'!AQ26-'NSW Apr 2023'!L26)*'NSW Apr 2023'!X26/100)*'NSW Apr 2023'!AQ26,0)))))</f>
        <v>0</v>
      </c>
      <c r="M32" s="136">
        <f>IF('NSW Apr 2023'!K26="",($C$5*F32/'NSW Apr 2023'!AR26*'NSW Apr 2023'!AC26/100)*'NSW Apr 2023'!AR26,IF($C$5*F32/'NSW Apr 2023'!AR26&gt;='NSW Apr 2023'!L26,('NSW Apr 2023'!L26*'NSW Apr 2023'!AC26/100)*'NSW Apr 2023'!AR26,($C$5*F32/'NSW Apr 2023'!AR26*'NSW Apr 2023'!AC26/100)*'NSW Apr 2023'!AR26))</f>
        <v>1277.2727272727273</v>
      </c>
      <c r="N32" s="136">
        <f>IF(AND('NSW Apr 2023'!L26&gt;0,'NSW Apr 2023'!M26&gt;0),IF($C$5*F32/'NSW Apr 2023'!AR26&lt;'NSW Apr 2023'!L26,0,IF(($C$5*F32/'NSW Apr 2023'!AR26-'NSW Apr 2023'!L26)&lt;=('NSW Apr 2023'!M26+'NSW Apr 2023'!L26),((($C$5*F32/'NSW Apr 2023'!AR26-'NSW Apr 2023'!L26)*'NSW Apr 2023'!AD26/100))*'NSW Apr 2023'!AR26,((('NSW Apr 2023'!M26)*'NSW Apr 2023'!AD26/100)*'NSW Apr 2023'!AR26))),0)</f>
        <v>0</v>
      </c>
      <c r="O32" s="136">
        <f>IF(AND('NSW Apr 2023'!M26&gt;0,'NSW Apr 2023'!N26&gt;0),IF($C$5*F32/'NSW Apr 2023'!AR26&lt;('NSW Apr 2023'!L26+'NSW Apr 2023'!M26),0,IF(($C$5*F32/'NSW Apr 2023'!AR26-'NSW Apr 2023'!L26+'NSW Apr 2023'!M26)&lt;=('NSW Apr 2023'!L26+'NSW Apr 2023'!M26+'NSW Apr 2023'!N26),((($C$5*F32/'NSW Apr 2023'!AR26-('NSW Apr 2023'!L26+'NSW Apr 2023'!M26))*'NSW Apr 2023'!AE26/100))*'NSW Apr 2023'!AR26,('NSW Apr 2023'!N26*'NSW Apr 2023'!AE26/100)*'NSW Apr 2023'!AR26)),0)</f>
        <v>0</v>
      </c>
      <c r="P32" s="136">
        <f>IF(AND('NSW Apr 2023'!N26&gt;0,'NSW Apr 2023'!O26&gt;0),IF($C$5*F32/'NSW Apr 2023'!AR26&lt;('NSW Apr 2023'!L26+'NSW Apr 2023'!M26+'NSW Apr 2023'!N26),0,IF(($C$5*F32/'NSW Apr 2023'!AR26-'NSW Apr 2023'!L26+'NSW Apr 2023'!M26+'NSW Apr 2023'!N26)&lt;=('NSW Apr 2023'!L26+'NSW Apr 2023'!M26+'NSW Apr 2023'!N26+'NSW Apr 2023'!O26),(($C$5*F32/'NSW Apr 2023'!AR26-('NSW Apr 2023'!L26+'NSW Apr 2023'!M26+'NSW Apr 2023'!N26))*'NSW Apr 2023'!AF26/100)*'NSW Apr 2023'!AR26,('NSW Apr 2023'!O26*'NSW Apr 2023'!AF26/100)*'NSW Apr 2023'!AR26)),0)</f>
        <v>0</v>
      </c>
      <c r="Q32" s="136">
        <f>IF(AND('NSW Apr 2023'!P26&gt;0,'NSW Apr 2023'!P26&gt;0),IF($C$5*F32/'NSW Apr 2023'!AR26&lt;('NSW Apr 2023'!L26+'NSW Apr 2023'!M26+'NSW Apr 2023'!N26+'NSW Apr 2023'!O26),0,IF(($C$5*F32/'NSW Apr 2023'!AR26-'NSW Apr 2023'!L26+'NSW Apr 2023'!M26+'NSW Apr 2023'!N26+'NSW Apr 2023'!O26)&lt;=('NSW Apr 2023'!L26+'NSW Apr 2023'!M26+'NSW Apr 2023'!N26+'NSW Apr 2023'!O26+'NSW Apr 2023'!P26),(($C$5*F32/'NSW Apr 2023'!AR26-('NSW Apr 2023'!L26+'NSW Apr 2023'!M26+'NSW Apr 2023'!N26+'NSW Apr 2023'!O26))*'NSW Apr 2023'!AG26/100)*'NSW Apr 2023'!AR26,('NSW Apr 2023'!P26*'NSW Apr 2023'!AG26/100)*'NSW Apr 2023'!AR26)),0)</f>
        <v>0</v>
      </c>
      <c r="R32" s="136">
        <f>IF(AND('NSW Apr 2023'!P26&gt;0,'NSW Apr 2023'!O26&gt;0),IF(($C$5*F32/'NSW Apr 2023'!AR26&lt;SUM('NSW Apr 2023'!L26:P26)),(0),($C$5*F32/'NSW Apr 2023'!AR26-SUM('NSW Apr 2023'!L26:P26))*'NSW Apr 2023'!AB26/100)* 'NSW Apr 2023'!AR26,IF(AND('NSW Apr 2023'!O26&gt;0,'NSW Apr 2023'!P26=""),IF(($C$5*F32/'NSW Apr 2023'!AR26&lt; SUM('NSW Apr 2023'!L26:O26)),(0),($C$5*F32/'NSW Apr 2023'!AR26-SUM('NSW Apr 2023'!L26:O26))*'NSW Apr 2023'!AG26/100)* 'NSW Apr 2023'!AR26,IF(AND('NSW Apr 2023'!N26&gt;0,'NSW Apr 2023'!O26=""),IF(($C$5*F32/'NSW Apr 2023'!AR26&lt; SUM('NSW Apr 2023'!L26:N26)),(0),($C$5*F32/'NSW Apr 2023'!AR26-SUM('NSW Apr 2023'!L26:N26))*'NSW Apr 2023'!AF26/100)* 'NSW Apr 2023'!AR26,IF(AND('NSW Apr 2023'!M26&gt;0,'NSW Apr 2023'!N26=""),IF(($C$5*F32/'NSW Apr 2023'!AR26&lt;'NSW Apr 2023'!M26+'NSW Apr 2023'!L26),(0),(($C$5*F32/'NSW Apr 2023'!AR26-('NSW Apr 2023'!M26+'NSW Apr 2023'!L26))*'NSW Apr 2023'!AE26/100))*'NSW Apr 2023'!AR26,IF(AND('NSW Apr 2023'!L26&gt;0,'NSW Apr 2023'!M26=""&gt;0),IF(($C$5*F32/'NSW Apr 2023'!AR26&lt;'NSW Apr 2023'!L26),(0),($C$5*F32/'NSW Apr 2023'!AR26-'NSW Apr 2023'!L26)*'NSW Apr 2023'!AD26/100)*'NSW Apr 2023'!AR26,0)))))</f>
        <v>0</v>
      </c>
      <c r="S32" s="234">
        <f>SUM(G32:R32)</f>
        <v>2554.5454545454545</v>
      </c>
      <c r="T32" s="243">
        <f t="shared" si="5"/>
        <v>2817.4781818181818</v>
      </c>
      <c r="U32" s="132">
        <f t="shared" si="6"/>
        <v>3099.2260000000001</v>
      </c>
      <c r="V32" s="83">
        <f>'NSW Apr 2023'!AT26</f>
        <v>0</v>
      </c>
      <c r="W32" s="83">
        <f>'NSW Apr 2023'!AU26</f>
        <v>0</v>
      </c>
      <c r="X32" s="83">
        <f>'NSW Apr 2023'!AV26</f>
        <v>0</v>
      </c>
      <c r="Y32" s="83">
        <f>'NSW Apr 2023'!AW26</f>
        <v>0</v>
      </c>
      <c r="Z32" s="243" t="str">
        <f t="shared" si="7"/>
        <v>No discount</v>
      </c>
      <c r="AA32" s="243" t="str">
        <f t="shared" si="8"/>
        <v>Exclusive</v>
      </c>
      <c r="AB32" s="243">
        <f t="shared" si="0"/>
        <v>2817.4781818181818</v>
      </c>
      <c r="AC32" s="243">
        <f t="shared" si="1"/>
        <v>2817.4781818181818</v>
      </c>
      <c r="AD32" s="132">
        <f t="shared" si="9"/>
        <v>3099.2260000000001</v>
      </c>
      <c r="AE32" s="406">
        <f t="shared" si="9"/>
        <v>3099.2260000000001</v>
      </c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/>
      <c r="AS32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</row>
    <row r="33" spans="1:146" s="261" customFormat="1" ht="23" customHeight="1" thickBot="1">
      <c r="A33" s="425"/>
      <c r="B33" s="150" t="str">
        <f>'NSW Apr 2023'!F27</f>
        <v>Red Energy</v>
      </c>
      <c r="C33" s="154" t="str">
        <f>'NSW Apr 2023'!G27</f>
        <v xml:space="preserve">Business Saver </v>
      </c>
      <c r="D33" s="155">
        <f>365*'NSW Apr 2023'!H27/100</f>
        <v>360.95181818181817</v>
      </c>
      <c r="E33" s="265">
        <f>IF('NSW Apr 2023'!AQ27=3,0.5,IF('NSW Apr 2023'!AQ27=2,0.33,0))</f>
        <v>0.5</v>
      </c>
      <c r="F33" s="265">
        <f t="shared" si="3"/>
        <v>0.5</v>
      </c>
      <c r="G33" s="155">
        <f>IF('NSW Apr 2023'!K27="",($C$5*E33/'NSW Apr 2023'!AQ27*'NSW Apr 2023'!W27/100)*'NSW Apr 2023'!AQ27,IF($C$5*E33/'NSW Apr 2023'!AQ27&gt;='NSW Apr 2023'!L27,('NSW Apr 2023'!L27*'NSW Apr 2023'!W27/100)*'NSW Apr 2023'!AQ27,($C$5*E33/'NSW Apr 2023'!AQ27*'NSW Apr 2023'!W27/100)*'NSW Apr 2023'!AQ27))</f>
        <v>161.8592727272727</v>
      </c>
      <c r="H33" s="155">
        <f>IF(AND('NSW Apr 2023'!L27&gt;0,'NSW Apr 2023'!M27&gt;0),IF($C$5*E33/'NSW Apr 2023'!AQ27&lt;'NSW Apr 2023'!L27,0,IF(($C$5*E33/'NSW Apr 2023'!AQ27-'NSW Apr 2023'!L27)&lt;=('NSW Apr 2023'!M27+'NSW Apr 2023'!L27),((($C$5*E33/'NSW Apr 2023'!AQ27-'NSW Apr 2023'!L27)*'NSW Apr 2023'!X27/100))*'NSW Apr 2023'!AQ27,((('NSW Apr 2023'!M27)*'NSW Apr 2023'!X27/100)*'NSW Apr 2023'!AQ27))),0)</f>
        <v>115.75145454545455</v>
      </c>
      <c r="I33" s="155">
        <f>IF(AND('NSW Apr 2023'!M27&gt;0,'NSW Apr 2023'!N27&gt;0),IF($C$5*E33/'NSW Apr 2023'!AQ27&lt;('NSW Apr 2023'!L27+'NSW Apr 2023'!M27),0,IF(($C$5*E33/'NSW Apr 2023'!AQ27-'NSW Apr 2023'!L27+'NSW Apr 2023'!M27)&lt;=('NSW Apr 2023'!L27+'NSW Apr 2023'!M27+'NSW Apr 2023'!N27),((($C$5*E33/'NSW Apr 2023'!AQ27-('NSW Apr 2023'!L27+'NSW Apr 2023'!M27))*'NSW Apr 2023'!Y27/100))*'NSW Apr 2023'!AQ27,('NSW Apr 2023'!N27*'NSW Apr 2023'!Y27/100)* 'NSW Apr 2023'!AQ27)),0)</f>
        <v>0</v>
      </c>
      <c r="J33" s="155">
        <f>IF(AND('NSW Apr 2023'!N27&gt;0,'NSW Apr 2023'!O27&gt;0),IF($C$5*E33/'NSW Apr 2023'!AQ27&lt;('NSW Apr 2023'!L27+'NSW Apr 2023'!M27+'NSW Apr 2023'!N27),0,IF(($C$5*E33/'NSW Apr 2023'!AQ27-'NSW Apr 2023'!L27+'NSW Apr 2023'!M27+'NSW Apr 2023'!N27)&lt;=('NSW Apr 2023'!L27+'NSW Apr 2023'!M27+'NSW Apr 2023'!N27+'NSW Apr 2023'!O27),(($C$5*E33/'NSW Apr 2023'!AQ27-('NSW Apr 2023'!L27+'NSW Apr 2023'!M27+'NSW Apr 2023'!N27))*'NSW Apr 2023'!Z27/100)*'NSW Apr 2023'!AQ27,('NSW Apr 2023'!O27*'NSW Apr 2023'!Z27/100)*'NSW Apr 2023'!AQ27)),0)</f>
        <v>0</v>
      </c>
      <c r="K33" s="155">
        <f>IF(AND('NSW Apr 2023'!O27&gt;0,'NSW Apr 2023'!P27&gt;0),IF($C$5*E33/'NSW Apr 2023'!AQ27&lt;('NSW Apr 2023'!L27+'NSW Apr 2023'!M27+'NSW Apr 2023'!N27+'NSW Apr 2023'!O27),0,IF(($C$5*E33/'NSW Apr 2023'!AQ27-'NSW Apr 2023'!L27+'NSW Apr 2023'!M27+'NSW Apr 2023'!N27+'NSW Apr 2023'!O27)&lt;=('NSW Apr 2023'!L27+'NSW Apr 2023'!M27+'NSW Apr 2023'!N27+'NSW Apr 2023'!O27+'NSW Apr 2023'!P27),(($C$5*E33/'NSW Apr 2023'!AQ27-('NSW Apr 2023'!L27+'NSW Apr 2023'!M27+'NSW Apr 2023'!N27+'NSW Apr 2023'!O27))*'NSW Apr 2023'!AA27/100)*'NSW Apr 2023'!AQ27,('NSW Apr 2023'!P27*'NSW Apr 2023'!AA27/100)*'NSW Apr 2023'!AQ27)),0)</f>
        <v>0</v>
      </c>
      <c r="L33" s="155">
        <f>IF(AND('NSW Apr 2023'!P27&gt;0,'NSW Apr 2023'!O27&gt;0),IF(($C$5*E33/'NSW Apr 2023'!AQ27&lt;SUM('NSW Apr 2023'!L27:P27)),(0),($C$5*E33/'NSW Apr 2023'!AQ27-SUM('NSW Apr 2023'!L27:P27))*'NSW Apr 2023'!AB27/100)* 'NSW Apr 2023'!AQ27,IF(AND('NSW Apr 2023'!O27&gt;0,'NSW Apr 2023'!P27=""),IF(($C$5*E33/'NSW Apr 2023'!AQ27&lt; SUM('NSW Apr 2023'!L27:O27)),(0),($C$5*E33/'NSW Apr 2023'!AQ27-SUM('NSW Apr 2023'!L27:O27))*'NSW Apr 2023'!AA27/100)* 'NSW Apr 2023'!AQ27,IF(AND('NSW Apr 2023'!N27&gt;0,'NSW Apr 2023'!O27=""),IF(($C$5*E33/'NSW Apr 2023'!AQ27&lt; SUM('NSW Apr 2023'!L27:N27)),(0),($C$5*E33/'NSW Apr 2023'!AQ27-SUM('NSW Apr 2023'!L27:N27))*'NSW Apr 2023'!Z27/100)* 'NSW Apr 2023'!AQ27,IF(AND('NSW Apr 2023'!M27&gt;0,'NSW Apr 2023'!N27=""),IF(($C$5*E33/'NSW Apr 2023'!AQ27&lt;'NSW Apr 2023'!M27+'NSW Apr 2023'!L27),(0),(($C$5*E33/'NSW Apr 2023'!AQ27-('NSW Apr 2023'!M27+'NSW Apr 2023'!L27))*'NSW Apr 2023'!Y27/100))*'NSW Apr 2023'!AQ27,IF(AND('NSW Apr 2023'!L27&gt;0,'NSW Apr 2023'!M27=""&gt;0),IF(($C$5*E33/'NSW Apr 2023'!AQ27&lt;'NSW Apr 2023'!L27),(0),($C$5*E33/'NSW Apr 2023'!AQ27-'NSW Apr 2023'!L27)*'NSW Apr 2023'!X27/100)*'NSW Apr 2023'!AQ27,0)))))</f>
        <v>1147.7892727272726</v>
      </c>
      <c r="M33" s="155">
        <f>IF('NSW Apr 2023'!K27="",($C$5*F33/'NSW Apr 2023'!AR27*'NSW Apr 2023'!AC27/100)*'NSW Apr 2023'!AR27,IF($C$5*F33/'NSW Apr 2023'!AR27&gt;='NSW Apr 2023'!L27,('NSW Apr 2023'!L27*'NSW Apr 2023'!AC27/100)*'NSW Apr 2023'!AR27,($C$5*F33/'NSW Apr 2023'!AR27*'NSW Apr 2023'!AC27/100)*'NSW Apr 2023'!AR27))</f>
        <v>161.8592727272727</v>
      </c>
      <c r="N33" s="155">
        <f>IF(AND('NSW Apr 2023'!L27&gt;0,'NSW Apr 2023'!M27&gt;0),IF($C$5*F33/'NSW Apr 2023'!AR27&lt;'NSW Apr 2023'!L27,0,IF(($C$5*F33/'NSW Apr 2023'!AR27-'NSW Apr 2023'!L27)&lt;=('NSW Apr 2023'!M27+'NSW Apr 2023'!L27),((($C$5*F33/'NSW Apr 2023'!AR27-'NSW Apr 2023'!L27)*'NSW Apr 2023'!AD27/100))*'NSW Apr 2023'!AR27,((('NSW Apr 2023'!M27)*'NSW Apr 2023'!AD27/100)*'NSW Apr 2023'!AR27))),0)</f>
        <v>115.75145454545455</v>
      </c>
      <c r="O33" s="155">
        <f>IF(AND('NSW Apr 2023'!M27&gt;0,'NSW Apr 2023'!N27&gt;0),IF($C$5*F33/'NSW Apr 2023'!AR27&lt;('NSW Apr 2023'!L27+'NSW Apr 2023'!M27),0,IF(($C$5*F33/'NSW Apr 2023'!AR27-'NSW Apr 2023'!L27+'NSW Apr 2023'!M27)&lt;=('NSW Apr 2023'!L27+'NSW Apr 2023'!M27+'NSW Apr 2023'!N27),((($C$5*F33/'NSW Apr 2023'!AR27-('NSW Apr 2023'!L27+'NSW Apr 2023'!M27))*'NSW Apr 2023'!AE27/100))*'NSW Apr 2023'!AR27,('NSW Apr 2023'!N27*'NSW Apr 2023'!AE27/100)*'NSW Apr 2023'!AR27)),0)</f>
        <v>0</v>
      </c>
      <c r="P33" s="155">
        <f>IF(AND('NSW Apr 2023'!N27&gt;0,'NSW Apr 2023'!O27&gt;0),IF($C$5*F33/'NSW Apr 2023'!AR27&lt;('NSW Apr 2023'!L27+'NSW Apr 2023'!M27+'NSW Apr 2023'!N27),0,IF(($C$5*F33/'NSW Apr 2023'!AR27-'NSW Apr 2023'!L27+'NSW Apr 2023'!M27+'NSW Apr 2023'!N27)&lt;=('NSW Apr 2023'!L27+'NSW Apr 2023'!M27+'NSW Apr 2023'!N27+'NSW Apr 2023'!O27),(($C$5*F33/'NSW Apr 2023'!AR27-('NSW Apr 2023'!L27+'NSW Apr 2023'!M27+'NSW Apr 2023'!N27))*'NSW Apr 2023'!AF27/100)*'NSW Apr 2023'!AR27,('NSW Apr 2023'!O27*'NSW Apr 2023'!AF27/100)*'NSW Apr 2023'!AR27)),0)</f>
        <v>0</v>
      </c>
      <c r="Q33" s="155">
        <f>IF(AND('NSW Apr 2023'!P27&gt;0,'NSW Apr 2023'!P27&gt;0),IF($C$5*F33/'NSW Apr 2023'!AR27&lt;('NSW Apr 2023'!L27+'NSW Apr 2023'!M27+'NSW Apr 2023'!N27+'NSW Apr 2023'!O27),0,IF(($C$5*F33/'NSW Apr 2023'!AR27-'NSW Apr 2023'!L27+'NSW Apr 2023'!M27+'NSW Apr 2023'!N27+'NSW Apr 2023'!O27)&lt;=('NSW Apr 2023'!L27+'NSW Apr 2023'!M27+'NSW Apr 2023'!N27+'NSW Apr 2023'!O27+'NSW Apr 2023'!P27),(($C$5*F33/'NSW Apr 2023'!AR27-('NSW Apr 2023'!L27+'NSW Apr 2023'!M27+'NSW Apr 2023'!N27+'NSW Apr 2023'!O27))*'NSW Apr 2023'!AG27/100)*'NSW Apr 2023'!AR27,('NSW Apr 2023'!P27*'NSW Apr 2023'!AG27/100)*'NSW Apr 2023'!AR27)),0)</f>
        <v>0</v>
      </c>
      <c r="R33" s="155">
        <f>IF(AND('NSW Apr 2023'!P27&gt;0,'NSW Apr 2023'!O27&gt;0),IF(($C$5*F33/'NSW Apr 2023'!AR27&lt;SUM('NSW Apr 2023'!L27:P27)),(0),($C$5*F33/'NSW Apr 2023'!AR27-SUM('NSW Apr 2023'!L27:P27))*'NSW Apr 2023'!AB27/100)* 'NSW Apr 2023'!AR27,IF(AND('NSW Apr 2023'!O27&gt;0,'NSW Apr 2023'!P27=""),IF(($C$5*F33/'NSW Apr 2023'!AR27&lt; SUM('NSW Apr 2023'!L27:O27)),(0),($C$5*F33/'NSW Apr 2023'!AR27-SUM('NSW Apr 2023'!L27:O27))*'NSW Apr 2023'!AG27/100)* 'NSW Apr 2023'!AR27,IF(AND('NSW Apr 2023'!N27&gt;0,'NSW Apr 2023'!O27=""),IF(($C$5*F33/'NSW Apr 2023'!AR27&lt; SUM('NSW Apr 2023'!L27:N27)),(0),($C$5*F33/'NSW Apr 2023'!AR27-SUM('NSW Apr 2023'!L27:N27))*'NSW Apr 2023'!AF27/100)* 'NSW Apr 2023'!AR27,IF(AND('NSW Apr 2023'!M27&gt;0,'NSW Apr 2023'!N27=""),IF(($C$5*F33/'NSW Apr 2023'!AR27&lt;'NSW Apr 2023'!M27+'NSW Apr 2023'!L27),(0),(($C$5*F33/'NSW Apr 2023'!AR27-('NSW Apr 2023'!M27+'NSW Apr 2023'!L27))*'NSW Apr 2023'!AE27/100))*'NSW Apr 2023'!AR27,IF(AND('NSW Apr 2023'!L27&gt;0,'NSW Apr 2023'!M27=""&gt;0),IF(($C$5*F33/'NSW Apr 2023'!AR27&lt;'NSW Apr 2023'!L27),(0),($C$5*F33/'NSW Apr 2023'!AR27-'NSW Apr 2023'!L27)*'NSW Apr 2023'!AD27/100)*'NSW Apr 2023'!AR27,0)))))</f>
        <v>1147.7892727272726</v>
      </c>
      <c r="S33" s="273">
        <f>SUM(G33:R33)</f>
        <v>2850.8</v>
      </c>
      <c r="T33" s="268">
        <f t="shared" si="5"/>
        <v>3211.7518181818182</v>
      </c>
      <c r="U33" s="151">
        <f t="shared" si="6"/>
        <v>3532.9270000000001</v>
      </c>
      <c r="V33" s="154">
        <f>'NSW Apr 2023'!AT27</f>
        <v>0</v>
      </c>
      <c r="W33" s="154">
        <f>'NSW Apr 2023'!AU27</f>
        <v>0</v>
      </c>
      <c r="X33" s="154">
        <f>'NSW Apr 2023'!AV27</f>
        <v>0</v>
      </c>
      <c r="Y33" s="154">
        <f>'NSW Apr 2023'!AW27</f>
        <v>0</v>
      </c>
      <c r="Z33" s="268" t="str">
        <f t="shared" si="7"/>
        <v>No discount</v>
      </c>
      <c r="AA33" s="268" t="str">
        <f t="shared" si="8"/>
        <v>Inclusive</v>
      </c>
      <c r="AB33" s="268">
        <f t="shared" si="0"/>
        <v>3211.7518181818182</v>
      </c>
      <c r="AC33" s="268">
        <f t="shared" si="1"/>
        <v>3211.7518181818182</v>
      </c>
      <c r="AD33" s="151">
        <f t="shared" si="9"/>
        <v>3532.9270000000001</v>
      </c>
      <c r="AE33" s="407">
        <f t="shared" si="9"/>
        <v>3532.9270000000001</v>
      </c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/>
      <c r="AS3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</row>
    <row r="34" spans="1:146" s="261" customFormat="1" ht="23" customHeight="1" thickTop="1">
      <c r="A34" s="428" t="str">
        <f>'NSW Apr 2023'!D28</f>
        <v>AGN Murray Valley</v>
      </c>
      <c r="B34" s="130" t="str">
        <f>'NSW Apr 2023'!F28</f>
        <v>EnergyAustralia</v>
      </c>
      <c r="C34" s="83" t="str">
        <f>'NSW Apr 2023'!G28</f>
        <v>Business Balance Plan</v>
      </c>
      <c r="D34" s="136">
        <f>365*'NSW Apr 2023'!H28/100</f>
        <v>364.27</v>
      </c>
      <c r="E34" s="264">
        <f>IF('NSW Apr 2023'!AQ28=3,0.5,IF('NSW Apr 2023'!AQ28=2,0.33,0))</f>
        <v>0.5</v>
      </c>
      <c r="F34" s="264">
        <f t="shared" si="3"/>
        <v>0.5</v>
      </c>
      <c r="G34" s="136">
        <f>IF('NSW Apr 2023'!K28="",($C$5*E34/'NSW Apr 2023'!AQ28*'NSW Apr 2023'!W28/100)*'NSW Apr 2023'!AQ28,IF($C$5*E34/'NSW Apr 2023'!AQ28&gt;='NSW Apr 2023'!L28,('NSW Apr 2023'!L28*'NSW Apr 2023'!W28/100)*'NSW Apr 2023'!AQ28,($C$5*E34/'NSW Apr 2023'!AQ28*'NSW Apr 2023'!W28/100)*'NSW Apr 2023'!AQ28))</f>
        <v>528.5454545454545</v>
      </c>
      <c r="H34" s="136">
        <f>IF(AND('NSW Apr 2023'!L28&gt;0,'NSW Apr 2023'!M28&gt;0),IF($C$5*E34/'NSW Apr 2023'!AQ28&lt;'NSW Apr 2023'!L28,0,IF(($C$5*E34/'NSW Apr 2023'!AQ28-'NSW Apr 2023'!L28)&lt;=('NSW Apr 2023'!M28+'NSW Apr 2023'!L28),((($C$5*E34/'NSW Apr 2023'!AQ28-'NSW Apr 2023'!L28)*'NSW Apr 2023'!X28/100))*'NSW Apr 2023'!AQ28,((('NSW Apr 2023'!M28)*'NSW Apr 2023'!X28/100)*'NSW Apr 2023'!AQ28))),0)</f>
        <v>904.72727272727275</v>
      </c>
      <c r="I34" s="136">
        <f>IF(AND('NSW Apr 2023'!M28&gt;0,'NSW Apr 2023'!N28&gt;0),IF($C$5*E34/'NSW Apr 2023'!AQ28&lt;('NSW Apr 2023'!L28+'NSW Apr 2023'!M28),0,IF(($C$5*E34/'NSW Apr 2023'!AQ28-'NSW Apr 2023'!L28+'NSW Apr 2023'!M28)&lt;=('NSW Apr 2023'!L28+'NSW Apr 2023'!M28+'NSW Apr 2023'!N28),((($C$5*E34/'NSW Apr 2023'!AQ28-('NSW Apr 2023'!L28+'NSW Apr 2023'!M28))*'NSW Apr 2023'!Y28/100))*'NSW Apr 2023'!AQ28,('NSW Apr 2023'!N28*'NSW Apr 2023'!Y28/100)* 'NSW Apr 2023'!AQ28)),0)</f>
        <v>358.90909090909099</v>
      </c>
      <c r="J34" s="136">
        <f>IF(AND('NSW Apr 2023'!N28&gt;0,'NSW Apr 2023'!O28&gt;0),IF($C$5*E34/'NSW Apr 2023'!AQ28&lt;('NSW Apr 2023'!L28+'NSW Apr 2023'!M28+'NSW Apr 2023'!N28),0,IF(($C$5*E34/'NSW Apr 2023'!AQ28-'NSW Apr 2023'!L28+'NSW Apr 2023'!M28+'NSW Apr 2023'!N28)&lt;=('NSW Apr 2023'!L28+'NSW Apr 2023'!M28+'NSW Apr 2023'!N28+'NSW Apr 2023'!O28),(($C$5*E34/'NSW Apr 2023'!AQ28-('NSW Apr 2023'!L28+'NSW Apr 2023'!M28+'NSW Apr 2023'!N28))*'NSW Apr 2023'!Z28/100)*'NSW Apr 2023'!AQ28,('NSW Apr 2023'!O28*'NSW Apr 2023'!Z28/100)*'NSW Apr 2023'!AQ28)),0)</f>
        <v>0</v>
      </c>
      <c r="K34" s="136">
        <f>IF(AND('NSW Apr 2023'!O28&gt;0,'NSW Apr 2023'!P28&gt;0),IF($C$5*E34/'NSW Apr 2023'!AQ28&lt;('NSW Apr 2023'!L28+'NSW Apr 2023'!M28+'NSW Apr 2023'!N28+'NSW Apr 2023'!O28),0,IF(($C$5*E34/'NSW Apr 2023'!AQ28-'NSW Apr 2023'!L28+'NSW Apr 2023'!M28+'NSW Apr 2023'!N28+'NSW Apr 2023'!O28)&lt;=('NSW Apr 2023'!L28+'NSW Apr 2023'!M28+'NSW Apr 2023'!N28+'NSW Apr 2023'!O28+'NSW Apr 2023'!P28),(($C$5*E34/'NSW Apr 2023'!AQ28-('NSW Apr 2023'!L28+'NSW Apr 2023'!M28+'NSW Apr 2023'!N28+'NSW Apr 2023'!O28))*'NSW Apr 2023'!AA28/100)*'NSW Apr 2023'!AQ28,('NSW Apr 2023'!P28*'NSW Apr 2023'!AA28/100)*'NSW Apr 2023'!AQ28)),0)</f>
        <v>0</v>
      </c>
      <c r="L34" s="136">
        <f>IF(AND('NSW Apr 2023'!P28&gt;0,'NSW Apr 2023'!O28&gt;0),IF(($C$5*E34/'NSW Apr 2023'!AQ28&lt;SUM('NSW Apr 2023'!L28:P28)),(0),($C$5*E34/'NSW Apr 2023'!AQ28-SUM('NSW Apr 2023'!L28:P28))*'NSW Apr 2023'!AB28/100)* 'NSW Apr 2023'!AQ28,IF(AND('NSW Apr 2023'!O28&gt;0,'NSW Apr 2023'!P28=""),IF(($C$5*E34/'NSW Apr 2023'!AQ28&lt; SUM('NSW Apr 2023'!L28:O28)),(0),($C$5*E34/'NSW Apr 2023'!AQ28-SUM('NSW Apr 2023'!L28:O28))*'NSW Apr 2023'!AA28/100)* 'NSW Apr 2023'!AQ28,IF(AND('NSW Apr 2023'!N28&gt;0,'NSW Apr 2023'!O28=""),IF(($C$5*E34/'NSW Apr 2023'!AQ28&lt; SUM('NSW Apr 2023'!L28:N28)),(0),($C$5*E34/'NSW Apr 2023'!AQ28-SUM('NSW Apr 2023'!L28:N28))*'NSW Apr 2023'!Z28/100)* 'NSW Apr 2023'!AQ28,IF(AND('NSW Apr 2023'!M28&gt;0,'NSW Apr 2023'!N28=""),IF(($C$5*E34/'NSW Apr 2023'!AQ28&lt;'NSW Apr 2023'!M28+'NSW Apr 2023'!L28),(0),(($C$5*E34/'NSW Apr 2023'!AQ28-('NSW Apr 2023'!M28+'NSW Apr 2023'!L28))*'NSW Apr 2023'!Y28/100))*'NSW Apr 2023'!AQ28,IF(AND('NSW Apr 2023'!L28&gt;0,'NSW Apr 2023'!M28=""&gt;0),IF(($C$5*E34/'NSW Apr 2023'!AQ28&lt;'NSW Apr 2023'!L28),(0),($C$5*E34/'NSW Apr 2023'!AQ28-'NSW Apr 2023'!L28)*'NSW Apr 2023'!X28/100)*'NSW Apr 2023'!AQ28,0)))))</f>
        <v>0</v>
      </c>
      <c r="M34" s="136">
        <f>IF('NSW Apr 2023'!K28="",($C$5*F34/'NSW Apr 2023'!AR28*'NSW Apr 2023'!AC28/100)*'NSW Apr 2023'!AR28,IF($C$5*F34/'NSW Apr 2023'!AR28&gt;='NSW Apr 2023'!L28,('NSW Apr 2023'!L28*'NSW Apr 2023'!AC28/100)*'NSW Apr 2023'!AR28,($C$5*F34/'NSW Apr 2023'!AR28*'NSW Apr 2023'!AC28/100)*'NSW Apr 2023'!AR28))</f>
        <v>528.5454545454545</v>
      </c>
      <c r="N34" s="136">
        <f>IF(AND('NSW Apr 2023'!L28&gt;0,'NSW Apr 2023'!M28&gt;0),IF($C$5*F34/'NSW Apr 2023'!AR28&lt;'NSW Apr 2023'!L28,0,IF(($C$5*F34/'NSW Apr 2023'!AR28-'NSW Apr 2023'!L28)&lt;=('NSW Apr 2023'!M28+'NSW Apr 2023'!L28),((($C$5*F34/'NSW Apr 2023'!AR28-'NSW Apr 2023'!L28)*'NSW Apr 2023'!AD28/100))*'NSW Apr 2023'!AR28,((('NSW Apr 2023'!M28)*'NSW Apr 2023'!AD28/100)*'NSW Apr 2023'!AR28))),0)</f>
        <v>904.72727272727275</v>
      </c>
      <c r="O34" s="136">
        <f>IF(AND('NSW Apr 2023'!M28&gt;0,'NSW Apr 2023'!N28&gt;0),IF($C$5*F34/'NSW Apr 2023'!AR28&lt;('NSW Apr 2023'!L28+'NSW Apr 2023'!M28),0,IF(($C$5*F34/'NSW Apr 2023'!AR28-'NSW Apr 2023'!L28+'NSW Apr 2023'!M28)&lt;=('NSW Apr 2023'!L28+'NSW Apr 2023'!M28+'NSW Apr 2023'!N28),((($C$5*F34/'NSW Apr 2023'!AR28-('NSW Apr 2023'!L28+'NSW Apr 2023'!M28))*'NSW Apr 2023'!AE28/100))*'NSW Apr 2023'!AR28,('NSW Apr 2023'!N28*'NSW Apr 2023'!AE28/100)*'NSW Apr 2023'!AR28)),0)</f>
        <v>358.90909090909099</v>
      </c>
      <c r="P34" s="136">
        <f>IF(AND('NSW Apr 2023'!N28&gt;0,'NSW Apr 2023'!O28&gt;0),IF($C$5*F34/'NSW Apr 2023'!AR28&lt;('NSW Apr 2023'!L28+'NSW Apr 2023'!M28+'NSW Apr 2023'!N28),0,IF(($C$5*F34/'NSW Apr 2023'!AR28-'NSW Apr 2023'!L28+'NSW Apr 2023'!M28+'NSW Apr 2023'!N28)&lt;=('NSW Apr 2023'!L28+'NSW Apr 2023'!M28+'NSW Apr 2023'!N28+'NSW Apr 2023'!O28),(($C$5*F34/'NSW Apr 2023'!AR28-('NSW Apr 2023'!L28+'NSW Apr 2023'!M28+'NSW Apr 2023'!N28))*'NSW Apr 2023'!AF28/100)*'NSW Apr 2023'!AR28,('NSW Apr 2023'!O28*'NSW Apr 2023'!AF28/100)*'NSW Apr 2023'!AR28)),0)</f>
        <v>0</v>
      </c>
      <c r="Q34" s="136">
        <f>IF(AND('NSW Apr 2023'!P28&gt;0,'NSW Apr 2023'!P28&gt;0),IF($C$5*F34/'NSW Apr 2023'!AR28&lt;('NSW Apr 2023'!L28+'NSW Apr 2023'!M28+'NSW Apr 2023'!N28+'NSW Apr 2023'!O28),0,IF(($C$5*F34/'NSW Apr 2023'!AR28-'NSW Apr 2023'!L28+'NSW Apr 2023'!M28+'NSW Apr 2023'!N28+'NSW Apr 2023'!O28)&lt;=('NSW Apr 2023'!L28+'NSW Apr 2023'!M28+'NSW Apr 2023'!N28+'NSW Apr 2023'!O28+'NSW Apr 2023'!P28),(($C$5*F34/'NSW Apr 2023'!AR28-('NSW Apr 2023'!L28+'NSW Apr 2023'!M28+'NSW Apr 2023'!N28+'NSW Apr 2023'!O28))*'NSW Apr 2023'!AG28/100)*'NSW Apr 2023'!AR28,('NSW Apr 2023'!P28*'NSW Apr 2023'!AG28/100)*'NSW Apr 2023'!AR28)),0)</f>
        <v>0</v>
      </c>
      <c r="R34" s="136">
        <f>IF(AND('NSW Apr 2023'!P28&gt;0,'NSW Apr 2023'!O28&gt;0),IF(($C$5*F34/'NSW Apr 2023'!AR28&lt;SUM('NSW Apr 2023'!L28:P28)),(0),($C$5*F34/'NSW Apr 2023'!AR28-SUM('NSW Apr 2023'!L28:P28))*'NSW Apr 2023'!AB28/100)* 'NSW Apr 2023'!AR28,IF(AND('NSW Apr 2023'!O28&gt;0,'NSW Apr 2023'!P28=""),IF(($C$5*F34/'NSW Apr 2023'!AR28&lt; SUM('NSW Apr 2023'!L28:O28)),(0),($C$5*F34/'NSW Apr 2023'!AR28-SUM('NSW Apr 2023'!L28:O28))*'NSW Apr 2023'!AG28/100)* 'NSW Apr 2023'!AR28,IF(AND('NSW Apr 2023'!N28&gt;0,'NSW Apr 2023'!O28=""),IF(($C$5*F34/'NSW Apr 2023'!AR28&lt; SUM('NSW Apr 2023'!L28:N28)),(0),($C$5*F34/'NSW Apr 2023'!AR28-SUM('NSW Apr 2023'!L28:N28))*'NSW Apr 2023'!AF28/100)* 'NSW Apr 2023'!AR28,IF(AND('NSW Apr 2023'!M28&gt;0,'NSW Apr 2023'!N28=""),IF(($C$5*F34/'NSW Apr 2023'!AR28&lt;'NSW Apr 2023'!M28+'NSW Apr 2023'!L28),(0),(($C$5*F34/'NSW Apr 2023'!AR28-('NSW Apr 2023'!M28+'NSW Apr 2023'!L28))*'NSW Apr 2023'!AE28/100))*'NSW Apr 2023'!AR28,IF(AND('NSW Apr 2023'!L28&gt;0,'NSW Apr 2023'!M28=""&gt;0),IF(($C$5*F34/'NSW Apr 2023'!AR28&lt;'NSW Apr 2023'!L28),(0),($C$5*F34/'NSW Apr 2023'!AR28-'NSW Apr 2023'!L28)*'NSW Apr 2023'!AD28/100)*'NSW Apr 2023'!AR28,0)))))</f>
        <v>0</v>
      </c>
      <c r="S34" s="234">
        <f>SUM(G34:R34)</f>
        <v>3584.3636363636369</v>
      </c>
      <c r="T34" s="243">
        <f t="shared" si="5"/>
        <v>3948.6336363636369</v>
      </c>
      <c r="U34" s="132">
        <f t="shared" si="6"/>
        <v>4343.4970000000012</v>
      </c>
      <c r="V34" s="83">
        <f>'NSW Apr 2023'!AT28</f>
        <v>5</v>
      </c>
      <c r="W34" s="83">
        <f>'NSW Apr 2023'!AU28</f>
        <v>0</v>
      </c>
      <c r="X34" s="83">
        <f>'NSW Apr 2023'!AV28</f>
        <v>0</v>
      </c>
      <c r="Y34" s="83">
        <f>'NSW Apr 2023'!AW28</f>
        <v>0</v>
      </c>
      <c r="Z34" s="243" t="str">
        <f t="shared" si="7"/>
        <v>Guaranteed off bill</v>
      </c>
      <c r="AA34" s="243" t="str">
        <f t="shared" si="8"/>
        <v>Exclusive</v>
      </c>
      <c r="AB34" s="243">
        <f t="shared" si="0"/>
        <v>3751.201954545455</v>
      </c>
      <c r="AC34" s="243">
        <f t="shared" si="1"/>
        <v>3751.201954545455</v>
      </c>
      <c r="AD34" s="132">
        <f t="shared" si="9"/>
        <v>4126.3221500000009</v>
      </c>
      <c r="AE34" s="406">
        <f t="shared" si="9"/>
        <v>4126.3221500000009</v>
      </c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/>
      <c r="AS34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</row>
    <row r="35" spans="1:146" s="261" customFormat="1" ht="23" customHeight="1">
      <c r="A35" s="424"/>
      <c r="B35" s="130" t="str">
        <f>'NSW Apr 2023'!F29</f>
        <v>Origin Energy</v>
      </c>
      <c r="C35" s="83" t="str">
        <f>'NSW Apr 2023'!G29</f>
        <v>Business Go Variable</v>
      </c>
      <c r="D35" s="136">
        <f>365*'NSW Apr 2023'!H29/100</f>
        <v>260.04590909090911</v>
      </c>
      <c r="E35" s="264">
        <f>IF('NSW Apr 2023'!AQ29=3,0.5,IF('NSW Apr 2023'!AQ29=2,0.33,0))</f>
        <v>0.5</v>
      </c>
      <c r="F35" s="264">
        <f t="shared" si="3"/>
        <v>0.5</v>
      </c>
      <c r="G35" s="136">
        <f>IF('NSW Apr 2023'!K29="",($C$5*E35/'NSW Apr 2023'!AQ29*'NSW Apr 2023'!W29/100)*'NSW Apr 2023'!AQ29,IF($C$5*E35/'NSW Apr 2023'!AQ29&gt;='NSW Apr 2023'!L29,('NSW Apr 2023'!L29*'NSW Apr 2023'!W29/100)*'NSW Apr 2023'!AQ29,($C$5*E35/'NSW Apr 2023'!AQ29*'NSW Apr 2023'!W29/100)*'NSW Apr 2023'!AQ29))</f>
        <v>1400</v>
      </c>
      <c r="H35" s="136">
        <f>IF(AND('NSW Apr 2023'!L29&gt;0,'NSW Apr 2023'!M29&gt;0),IF($C$5*E35/'NSW Apr 2023'!AQ29&lt;'NSW Apr 2023'!L29,0,IF(($C$5*E35/'NSW Apr 2023'!AQ29-'NSW Apr 2023'!L29)&lt;=('NSW Apr 2023'!M29+'NSW Apr 2023'!L29),((($C$5*E35/'NSW Apr 2023'!AQ29-'NSW Apr 2023'!L29)*'NSW Apr 2023'!X29/100))*'NSW Apr 2023'!AQ29,((('NSW Apr 2023'!M29)*'NSW Apr 2023'!X29/100)*'NSW Apr 2023'!AQ29))),0)</f>
        <v>0</v>
      </c>
      <c r="I35" s="136">
        <f>IF(AND('NSW Apr 2023'!M29&gt;0,'NSW Apr 2023'!N29&gt;0),IF($C$5*E35/'NSW Apr 2023'!AQ29&lt;('NSW Apr 2023'!L29+'NSW Apr 2023'!M29),0,IF(($C$5*E35/'NSW Apr 2023'!AQ29-'NSW Apr 2023'!L29+'NSW Apr 2023'!M29)&lt;=('NSW Apr 2023'!L29+'NSW Apr 2023'!M29+'NSW Apr 2023'!N29),((($C$5*E35/'NSW Apr 2023'!AQ29-('NSW Apr 2023'!L29+'NSW Apr 2023'!M29))*'NSW Apr 2023'!Y29/100))*'NSW Apr 2023'!AQ29,('NSW Apr 2023'!N29*'NSW Apr 2023'!Y29/100)* 'NSW Apr 2023'!AQ29)),0)</f>
        <v>0</v>
      </c>
      <c r="J35" s="136">
        <f>IF(AND('NSW Apr 2023'!N29&gt;0,'NSW Apr 2023'!O29&gt;0),IF($C$5*E35/'NSW Apr 2023'!AQ29&lt;('NSW Apr 2023'!L29+'NSW Apr 2023'!M29+'NSW Apr 2023'!N29),0,IF(($C$5*E35/'NSW Apr 2023'!AQ29-'NSW Apr 2023'!L29+'NSW Apr 2023'!M29+'NSW Apr 2023'!N29)&lt;=('NSW Apr 2023'!L29+'NSW Apr 2023'!M29+'NSW Apr 2023'!N29+'NSW Apr 2023'!O29),(($C$5*E35/'NSW Apr 2023'!AQ29-('NSW Apr 2023'!L29+'NSW Apr 2023'!M29+'NSW Apr 2023'!N29))*'NSW Apr 2023'!Z29/100)*'NSW Apr 2023'!AQ29,('NSW Apr 2023'!O29*'NSW Apr 2023'!Z29/100)*'NSW Apr 2023'!AQ29)),0)</f>
        <v>0</v>
      </c>
      <c r="K35" s="136">
        <f>IF(AND('NSW Apr 2023'!O29&gt;0,'NSW Apr 2023'!P29&gt;0),IF($C$5*E35/'NSW Apr 2023'!AQ29&lt;('NSW Apr 2023'!L29+'NSW Apr 2023'!M29+'NSW Apr 2023'!N29+'NSW Apr 2023'!O29),0,IF(($C$5*E35/'NSW Apr 2023'!AQ29-'NSW Apr 2023'!L29+'NSW Apr 2023'!M29+'NSW Apr 2023'!N29+'NSW Apr 2023'!O29)&lt;=('NSW Apr 2023'!L29+'NSW Apr 2023'!M29+'NSW Apr 2023'!N29+'NSW Apr 2023'!O29+'NSW Apr 2023'!P29),(($C$5*E35/'NSW Apr 2023'!AQ29-('NSW Apr 2023'!L29+'NSW Apr 2023'!M29+'NSW Apr 2023'!N29+'NSW Apr 2023'!O29))*'NSW Apr 2023'!AA29/100)*'NSW Apr 2023'!AQ29,('NSW Apr 2023'!P29*'NSW Apr 2023'!AA29/100)*'NSW Apr 2023'!AQ29)),0)</f>
        <v>0</v>
      </c>
      <c r="L35" s="136">
        <f>IF(AND('NSW Apr 2023'!P29&gt;0,'NSW Apr 2023'!O29&gt;0),IF(($C$5*E35/'NSW Apr 2023'!AQ29&lt;SUM('NSW Apr 2023'!L29:P29)),(0),($C$5*E35/'NSW Apr 2023'!AQ29-SUM('NSW Apr 2023'!L29:P29))*'NSW Apr 2023'!AB29/100)* 'NSW Apr 2023'!AQ29,IF(AND('NSW Apr 2023'!O29&gt;0,'NSW Apr 2023'!P29=""),IF(($C$5*E35/'NSW Apr 2023'!AQ29&lt; SUM('NSW Apr 2023'!L29:O29)),(0),($C$5*E35/'NSW Apr 2023'!AQ29-SUM('NSW Apr 2023'!L29:O29))*'NSW Apr 2023'!AA29/100)* 'NSW Apr 2023'!AQ29,IF(AND('NSW Apr 2023'!N29&gt;0,'NSW Apr 2023'!O29=""),IF(($C$5*E35/'NSW Apr 2023'!AQ29&lt; SUM('NSW Apr 2023'!L29:N29)),(0),($C$5*E35/'NSW Apr 2023'!AQ29-SUM('NSW Apr 2023'!L29:N29))*'NSW Apr 2023'!Z29/100)* 'NSW Apr 2023'!AQ29,IF(AND('NSW Apr 2023'!M29&gt;0,'NSW Apr 2023'!N29=""),IF(($C$5*E35/'NSW Apr 2023'!AQ29&lt;'NSW Apr 2023'!M29+'NSW Apr 2023'!L29),(0),(($C$5*E35/'NSW Apr 2023'!AQ29-('NSW Apr 2023'!M29+'NSW Apr 2023'!L29))*'NSW Apr 2023'!Y29/100))*'NSW Apr 2023'!AQ29,IF(AND('NSW Apr 2023'!L29&gt;0,'NSW Apr 2023'!M29=""&gt;0),IF(($C$5*E35/'NSW Apr 2023'!AQ29&lt;'NSW Apr 2023'!L29),(0),($C$5*E35/'NSW Apr 2023'!AQ29-'NSW Apr 2023'!L29)*'NSW Apr 2023'!X29/100)*'NSW Apr 2023'!AQ29,0)))))</f>
        <v>0</v>
      </c>
      <c r="M35" s="136">
        <f>IF('NSW Apr 2023'!K29="",($C$5*F35/'NSW Apr 2023'!AR29*'NSW Apr 2023'!AC29/100)*'NSW Apr 2023'!AR29,IF($C$5*F35/'NSW Apr 2023'!AR29&gt;='NSW Apr 2023'!L29,('NSW Apr 2023'!L29*'NSW Apr 2023'!AC29/100)*'NSW Apr 2023'!AR29,($C$5*F35/'NSW Apr 2023'!AR29*'NSW Apr 2023'!AC29/100)*'NSW Apr 2023'!AR29))</f>
        <v>1400</v>
      </c>
      <c r="N35" s="136">
        <f>IF(AND('NSW Apr 2023'!L29&gt;0,'NSW Apr 2023'!M29&gt;0),IF($C$5*F35/'NSW Apr 2023'!AR29&lt;'NSW Apr 2023'!L29,0,IF(($C$5*F35/'NSW Apr 2023'!AR29-'NSW Apr 2023'!L29)&lt;=('NSW Apr 2023'!M29+'NSW Apr 2023'!L29),((($C$5*F35/'NSW Apr 2023'!AR29-'NSW Apr 2023'!L29)*'NSW Apr 2023'!AD29/100))*'NSW Apr 2023'!AR29,((('NSW Apr 2023'!M29)*'NSW Apr 2023'!AD29/100)*'NSW Apr 2023'!AR29))),0)</f>
        <v>0</v>
      </c>
      <c r="O35" s="136">
        <f>IF(AND('NSW Apr 2023'!M29&gt;0,'NSW Apr 2023'!N29&gt;0),IF($C$5*F35/'NSW Apr 2023'!AR29&lt;('NSW Apr 2023'!L29+'NSW Apr 2023'!M29),0,IF(($C$5*F35/'NSW Apr 2023'!AR29-'NSW Apr 2023'!L29+'NSW Apr 2023'!M29)&lt;=('NSW Apr 2023'!L29+'NSW Apr 2023'!M29+'NSW Apr 2023'!N29),((($C$5*F35/'NSW Apr 2023'!AR29-('NSW Apr 2023'!L29+'NSW Apr 2023'!M29))*'NSW Apr 2023'!AE29/100))*'NSW Apr 2023'!AR29,('NSW Apr 2023'!N29*'NSW Apr 2023'!AE29/100)*'NSW Apr 2023'!AR29)),0)</f>
        <v>0</v>
      </c>
      <c r="P35" s="136">
        <f>IF(AND('NSW Apr 2023'!N29&gt;0,'NSW Apr 2023'!O29&gt;0),IF($C$5*F35/'NSW Apr 2023'!AR29&lt;('NSW Apr 2023'!L29+'NSW Apr 2023'!M29+'NSW Apr 2023'!N29),0,IF(($C$5*F35/'NSW Apr 2023'!AR29-'NSW Apr 2023'!L29+'NSW Apr 2023'!M29+'NSW Apr 2023'!N29)&lt;=('NSW Apr 2023'!L29+'NSW Apr 2023'!M29+'NSW Apr 2023'!N29+'NSW Apr 2023'!O29),(($C$5*F35/'NSW Apr 2023'!AR29-('NSW Apr 2023'!L29+'NSW Apr 2023'!M29+'NSW Apr 2023'!N29))*'NSW Apr 2023'!AF29/100)*'NSW Apr 2023'!AR29,('NSW Apr 2023'!O29*'NSW Apr 2023'!AF29/100)*'NSW Apr 2023'!AR29)),0)</f>
        <v>0</v>
      </c>
      <c r="Q35" s="136">
        <f>IF(AND('NSW Apr 2023'!P29&gt;0,'NSW Apr 2023'!P29&gt;0),IF($C$5*F35/'NSW Apr 2023'!AR29&lt;('NSW Apr 2023'!L29+'NSW Apr 2023'!M29+'NSW Apr 2023'!N29+'NSW Apr 2023'!O29),0,IF(($C$5*F35/'NSW Apr 2023'!AR29-'NSW Apr 2023'!L29+'NSW Apr 2023'!M29+'NSW Apr 2023'!N29+'NSW Apr 2023'!O29)&lt;=('NSW Apr 2023'!L29+'NSW Apr 2023'!M29+'NSW Apr 2023'!N29+'NSW Apr 2023'!O29+'NSW Apr 2023'!P29),(($C$5*F35/'NSW Apr 2023'!AR29-('NSW Apr 2023'!L29+'NSW Apr 2023'!M29+'NSW Apr 2023'!N29+'NSW Apr 2023'!O29))*'NSW Apr 2023'!AG29/100)*'NSW Apr 2023'!AR29,('NSW Apr 2023'!P29*'NSW Apr 2023'!AG29/100)*'NSW Apr 2023'!AR29)),0)</f>
        <v>0</v>
      </c>
      <c r="R35" s="136">
        <f>IF(AND('NSW Apr 2023'!P29&gt;0,'NSW Apr 2023'!O29&gt;0),IF(($C$5*F35/'NSW Apr 2023'!AR29&lt;SUM('NSW Apr 2023'!L29:P29)),(0),($C$5*F35/'NSW Apr 2023'!AR29-SUM('NSW Apr 2023'!L29:P29))*'NSW Apr 2023'!AB29/100)* 'NSW Apr 2023'!AR29,IF(AND('NSW Apr 2023'!O29&gt;0,'NSW Apr 2023'!P29=""),IF(($C$5*F35/'NSW Apr 2023'!AR29&lt; SUM('NSW Apr 2023'!L29:O29)),(0),($C$5*F35/'NSW Apr 2023'!AR29-SUM('NSW Apr 2023'!L29:O29))*'NSW Apr 2023'!AG29/100)* 'NSW Apr 2023'!AR29,IF(AND('NSW Apr 2023'!N29&gt;0,'NSW Apr 2023'!O29=""),IF(($C$5*F35/'NSW Apr 2023'!AR29&lt; SUM('NSW Apr 2023'!L29:N29)),(0),($C$5*F35/'NSW Apr 2023'!AR29-SUM('NSW Apr 2023'!L29:N29))*'NSW Apr 2023'!AF29/100)* 'NSW Apr 2023'!AR29,IF(AND('NSW Apr 2023'!M29&gt;0,'NSW Apr 2023'!N29=""),IF(($C$5*F35/'NSW Apr 2023'!AR29&lt;'NSW Apr 2023'!M29+'NSW Apr 2023'!L29),(0),(($C$5*F35/'NSW Apr 2023'!AR29-('NSW Apr 2023'!M29+'NSW Apr 2023'!L29))*'NSW Apr 2023'!AE29/100))*'NSW Apr 2023'!AR29,IF(AND('NSW Apr 2023'!L29&gt;0,'NSW Apr 2023'!M29=""&gt;0),IF(($C$5*F35/'NSW Apr 2023'!AR29&lt;'NSW Apr 2023'!L29),(0),($C$5*F35/'NSW Apr 2023'!AR29-'NSW Apr 2023'!L29)*'NSW Apr 2023'!AD29/100)*'NSW Apr 2023'!AR29,0)))))</f>
        <v>0</v>
      </c>
      <c r="S35" s="234">
        <f t="shared" si="4"/>
        <v>2800</v>
      </c>
      <c r="T35" s="243">
        <f t="shared" si="5"/>
        <v>3060.0459090909089</v>
      </c>
      <c r="U35" s="132">
        <f t="shared" si="6"/>
        <v>3366.0505000000003</v>
      </c>
      <c r="V35" s="83">
        <f>'NSW Apr 2023'!AT29</f>
        <v>0</v>
      </c>
      <c r="W35" s="83">
        <f>'NSW Apr 2023'!AU29</f>
        <v>0</v>
      </c>
      <c r="X35" s="83">
        <f>'NSW Apr 2023'!AV29</f>
        <v>0</v>
      </c>
      <c r="Y35" s="83">
        <f>'NSW Apr 2023'!AW29</f>
        <v>0</v>
      </c>
      <c r="Z35" s="243" t="str">
        <f t="shared" si="7"/>
        <v>No discount</v>
      </c>
      <c r="AA35" s="243" t="str">
        <f t="shared" si="8"/>
        <v>Inclusive</v>
      </c>
      <c r="AB35" s="243">
        <f t="shared" si="0"/>
        <v>3060.0459090909089</v>
      </c>
      <c r="AC35" s="243">
        <f t="shared" si="1"/>
        <v>3060.0459090909089</v>
      </c>
      <c r="AD35" s="132">
        <f t="shared" si="9"/>
        <v>3366.0505000000003</v>
      </c>
      <c r="AE35" s="406">
        <f t="shared" si="9"/>
        <v>3366.0505000000003</v>
      </c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/>
      <c r="AS35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</row>
    <row r="36" spans="1:146" s="261" customFormat="1" ht="23" customHeight="1">
      <c r="A36" s="424"/>
      <c r="B36" s="130" t="str">
        <f>'NSW Apr 2023'!F30</f>
        <v>AGL</v>
      </c>
      <c r="C36" s="83" t="str">
        <f>'NSW Apr 2023'!G30</f>
        <v>Business Value Saver</v>
      </c>
      <c r="D36" s="136">
        <f>365*'NSW Apr 2023'!H30/100</f>
        <v>297.07681818181823</v>
      </c>
      <c r="E36" s="264">
        <f>IF('NSW Apr 2023'!AQ30=3,0.5,IF('NSW Apr 2023'!AQ30=2,0.33,0))</f>
        <v>0.5</v>
      </c>
      <c r="F36" s="264">
        <f t="shared" si="3"/>
        <v>0.5</v>
      </c>
      <c r="G36" s="136">
        <f>IF('NSW Apr 2023'!K30="",($C$5*E36/'NSW Apr 2023'!AQ30*'NSW Apr 2023'!W30/100)*'NSW Apr 2023'!AQ30,IF($C$5*E36/'NSW Apr 2023'!AQ30&gt;='NSW Apr 2023'!L30,('NSW Apr 2023'!L30*'NSW Apr 2023'!W30/100)*'NSW Apr 2023'!AQ30,($C$5*E36/'NSW Apr 2023'!AQ30*'NSW Apr 2023'!W30/100)*'NSW Apr 2023'!AQ30))</f>
        <v>229.90909090909088</v>
      </c>
      <c r="H36" s="136">
        <f>IF(AND('NSW Apr 2023'!L30&gt;0,'NSW Apr 2023'!M30&gt;0),IF($C$5*E36/'NSW Apr 2023'!AQ30&lt;'NSW Apr 2023'!L30,0,IF(($C$5*E36/'NSW Apr 2023'!AQ30-'NSW Apr 2023'!L30)&lt;=('NSW Apr 2023'!M30+'NSW Apr 2023'!L30),((($C$5*E36/'NSW Apr 2023'!AQ30-'NSW Apr 2023'!L30)*'NSW Apr 2023'!X30/100))*'NSW Apr 2023'!AQ30,((('NSW Apr 2023'!M30)*'NSW Apr 2023'!X30/100)*'NSW Apr 2023'!AQ30))),0)</f>
        <v>961.63636363636374</v>
      </c>
      <c r="I36" s="136">
        <f>IF(AND('NSW Apr 2023'!M30&gt;0,'NSW Apr 2023'!N30&gt;0),IF($C$5*E36/'NSW Apr 2023'!AQ30&lt;('NSW Apr 2023'!L30+'NSW Apr 2023'!M30),0,IF(($C$5*E36/'NSW Apr 2023'!AQ30-'NSW Apr 2023'!L30+'NSW Apr 2023'!M30)&lt;=('NSW Apr 2023'!L30+'NSW Apr 2023'!M30+'NSW Apr 2023'!N30),((($C$5*E36/'NSW Apr 2023'!AQ30-('NSW Apr 2023'!L30+'NSW Apr 2023'!M30))*'NSW Apr 2023'!Y30/100))*'NSW Apr 2023'!AQ30,('NSW Apr 2023'!N30*'NSW Apr 2023'!Y30/100)* 'NSW Apr 2023'!AQ30)),0)</f>
        <v>0</v>
      </c>
      <c r="J36" s="136">
        <f>IF(AND('NSW Apr 2023'!N30&gt;0,'NSW Apr 2023'!O30&gt;0),IF($C$5*E36/'NSW Apr 2023'!AQ30&lt;('NSW Apr 2023'!L30+'NSW Apr 2023'!M30+'NSW Apr 2023'!N30),0,IF(($C$5*E36/'NSW Apr 2023'!AQ30-'NSW Apr 2023'!L30+'NSW Apr 2023'!M30+'NSW Apr 2023'!N30)&lt;=('NSW Apr 2023'!L30+'NSW Apr 2023'!M30+'NSW Apr 2023'!N30+'NSW Apr 2023'!O30),(($C$5*E36/'NSW Apr 2023'!AQ30-('NSW Apr 2023'!L30+'NSW Apr 2023'!M30+'NSW Apr 2023'!N30))*'NSW Apr 2023'!Z30/100)*'NSW Apr 2023'!AQ30,('NSW Apr 2023'!O30*'NSW Apr 2023'!Z30/100)*'NSW Apr 2023'!AQ30)),0)</f>
        <v>0</v>
      </c>
      <c r="K36" s="136">
        <f>IF(AND('NSW Apr 2023'!O30&gt;0,'NSW Apr 2023'!P30&gt;0),IF($C$5*E36/'NSW Apr 2023'!AQ30&lt;('NSW Apr 2023'!L30+'NSW Apr 2023'!M30+'NSW Apr 2023'!N30+'NSW Apr 2023'!O30),0,IF(($C$5*E36/'NSW Apr 2023'!AQ30-'NSW Apr 2023'!L30+'NSW Apr 2023'!M30+'NSW Apr 2023'!N30+'NSW Apr 2023'!O30)&lt;=('NSW Apr 2023'!L30+'NSW Apr 2023'!M30+'NSW Apr 2023'!N30+'NSW Apr 2023'!O30+'NSW Apr 2023'!P30),(($C$5*E36/'NSW Apr 2023'!AQ30-('NSW Apr 2023'!L30+'NSW Apr 2023'!M30+'NSW Apr 2023'!N30+'NSW Apr 2023'!O30))*'NSW Apr 2023'!AA30/100)*'NSW Apr 2023'!AQ30,('NSW Apr 2023'!P30*'NSW Apr 2023'!AA30/100)*'NSW Apr 2023'!AQ30)),0)</f>
        <v>0</v>
      </c>
      <c r="L36" s="136">
        <f>IF(AND('NSW Apr 2023'!P30&gt;0,'NSW Apr 2023'!O30&gt;0),IF(($C$5*E36/'NSW Apr 2023'!AQ30&lt;SUM('NSW Apr 2023'!L30:P30)),(0),($C$5*E36/'NSW Apr 2023'!AQ30-SUM('NSW Apr 2023'!L30:P30))*'NSW Apr 2023'!AB30/100)* 'NSW Apr 2023'!AQ30,IF(AND('NSW Apr 2023'!O30&gt;0,'NSW Apr 2023'!P30=""),IF(($C$5*E36/'NSW Apr 2023'!AQ30&lt; SUM('NSW Apr 2023'!L30:O30)),(0),($C$5*E36/'NSW Apr 2023'!AQ30-SUM('NSW Apr 2023'!L30:O30))*'NSW Apr 2023'!AA30/100)* 'NSW Apr 2023'!AQ30,IF(AND('NSW Apr 2023'!N30&gt;0,'NSW Apr 2023'!O30=""),IF(($C$5*E36/'NSW Apr 2023'!AQ30&lt; SUM('NSW Apr 2023'!L30:N30)),(0),($C$5*E36/'NSW Apr 2023'!AQ30-SUM('NSW Apr 2023'!L30:N30))*'NSW Apr 2023'!Z30/100)* 'NSW Apr 2023'!AQ30,IF(AND('NSW Apr 2023'!M30&gt;0,'NSW Apr 2023'!N30=""),IF(($C$5*E36/'NSW Apr 2023'!AQ30&lt;'NSW Apr 2023'!M30+'NSW Apr 2023'!L30),(0),(($C$5*E36/'NSW Apr 2023'!AQ30-('NSW Apr 2023'!M30+'NSW Apr 2023'!L30))*'NSW Apr 2023'!Y30/100))*'NSW Apr 2023'!AQ30,IF(AND('NSW Apr 2023'!L30&gt;0,'NSW Apr 2023'!M30=""&gt;0),IF(($C$5*E36/'NSW Apr 2023'!AQ30&lt;'NSW Apr 2023'!L30),(0),($C$5*E36/'NSW Apr 2023'!AQ30-'NSW Apr 2023'!L30)*'NSW Apr 2023'!X30/100)*'NSW Apr 2023'!AQ30,0)))))</f>
        <v>0</v>
      </c>
      <c r="M36" s="136">
        <f>IF('NSW Apr 2023'!K30="",($C$5*F36/'NSW Apr 2023'!AR30*'NSW Apr 2023'!AC30/100)*'NSW Apr 2023'!AR30,IF($C$5*F36/'NSW Apr 2023'!AR30&gt;='NSW Apr 2023'!L30,('NSW Apr 2023'!L30*'NSW Apr 2023'!AC30/100)*'NSW Apr 2023'!AR30,($C$5*F36/'NSW Apr 2023'!AR30*'NSW Apr 2023'!AC30/100)*'NSW Apr 2023'!AR30))</f>
        <v>229.90909090909088</v>
      </c>
      <c r="N36" s="136">
        <f>IF(AND('NSW Apr 2023'!L30&gt;0,'NSW Apr 2023'!M30&gt;0),IF($C$5*F36/'NSW Apr 2023'!AR30&lt;'NSW Apr 2023'!L30,0,IF(($C$5*F36/'NSW Apr 2023'!AR30-'NSW Apr 2023'!L30)&lt;=('NSW Apr 2023'!M30+'NSW Apr 2023'!L30),((($C$5*F36/'NSW Apr 2023'!AR30-'NSW Apr 2023'!L30)*'NSW Apr 2023'!AD30/100))*'NSW Apr 2023'!AR30,((('NSW Apr 2023'!M30)*'NSW Apr 2023'!AD30/100)*'NSW Apr 2023'!AR30))),0)</f>
        <v>961.63636363636374</v>
      </c>
      <c r="O36" s="136">
        <f>IF(AND('NSW Apr 2023'!M30&gt;0,'NSW Apr 2023'!N30&gt;0),IF($C$5*F36/'NSW Apr 2023'!AR30&lt;('NSW Apr 2023'!L30+'NSW Apr 2023'!M30),0,IF(($C$5*F36/'NSW Apr 2023'!AR30-'NSW Apr 2023'!L30+'NSW Apr 2023'!M30)&lt;=('NSW Apr 2023'!L30+'NSW Apr 2023'!M30+'NSW Apr 2023'!N30),((($C$5*F36/'NSW Apr 2023'!AR30-('NSW Apr 2023'!L30+'NSW Apr 2023'!M30))*'NSW Apr 2023'!AE30/100))*'NSW Apr 2023'!AR30,('NSW Apr 2023'!N30*'NSW Apr 2023'!AE30/100)*'NSW Apr 2023'!AR30)),0)</f>
        <v>0</v>
      </c>
      <c r="P36" s="136">
        <f>IF(AND('NSW Apr 2023'!N30&gt;0,'NSW Apr 2023'!O30&gt;0),IF($C$5*F36/'NSW Apr 2023'!AR30&lt;('NSW Apr 2023'!L30+'NSW Apr 2023'!M30+'NSW Apr 2023'!N30),0,IF(($C$5*F36/'NSW Apr 2023'!AR30-'NSW Apr 2023'!L30+'NSW Apr 2023'!M30+'NSW Apr 2023'!N30)&lt;=('NSW Apr 2023'!L30+'NSW Apr 2023'!M30+'NSW Apr 2023'!N30+'NSW Apr 2023'!O30),(($C$5*F36/'NSW Apr 2023'!AR30-('NSW Apr 2023'!L30+'NSW Apr 2023'!M30+'NSW Apr 2023'!N30))*'NSW Apr 2023'!AF30/100)*'NSW Apr 2023'!AR30,('NSW Apr 2023'!O30*'NSW Apr 2023'!AF30/100)*'NSW Apr 2023'!AR30)),0)</f>
        <v>0</v>
      </c>
      <c r="Q36" s="136">
        <f>IF(AND('NSW Apr 2023'!P30&gt;0,'NSW Apr 2023'!P30&gt;0),IF($C$5*F36/'NSW Apr 2023'!AR30&lt;('NSW Apr 2023'!L30+'NSW Apr 2023'!M30+'NSW Apr 2023'!N30+'NSW Apr 2023'!O30),0,IF(($C$5*F36/'NSW Apr 2023'!AR30-'NSW Apr 2023'!L30+'NSW Apr 2023'!M30+'NSW Apr 2023'!N30+'NSW Apr 2023'!O30)&lt;=('NSW Apr 2023'!L30+'NSW Apr 2023'!M30+'NSW Apr 2023'!N30+'NSW Apr 2023'!O30+'NSW Apr 2023'!P30),(($C$5*F36/'NSW Apr 2023'!AR30-('NSW Apr 2023'!L30+'NSW Apr 2023'!M30+'NSW Apr 2023'!N30+'NSW Apr 2023'!O30))*'NSW Apr 2023'!AG30/100)*'NSW Apr 2023'!AR30,('NSW Apr 2023'!P30*'NSW Apr 2023'!AG30/100)*'NSW Apr 2023'!AR30)),0)</f>
        <v>0</v>
      </c>
      <c r="R36" s="136">
        <f>IF(AND('NSW Apr 2023'!P30&gt;0,'NSW Apr 2023'!O30&gt;0),IF(($C$5*F36/'NSW Apr 2023'!AR30&lt;SUM('NSW Apr 2023'!L30:P30)),(0),($C$5*F36/'NSW Apr 2023'!AR30-SUM('NSW Apr 2023'!L30:P30))*'NSW Apr 2023'!AB30/100)* 'NSW Apr 2023'!AR30,IF(AND('NSW Apr 2023'!O30&gt;0,'NSW Apr 2023'!P30=""),IF(($C$5*F36/'NSW Apr 2023'!AR30&lt; SUM('NSW Apr 2023'!L30:O30)),(0),($C$5*F36/'NSW Apr 2023'!AR30-SUM('NSW Apr 2023'!L30:O30))*'NSW Apr 2023'!AG30/100)* 'NSW Apr 2023'!AR30,IF(AND('NSW Apr 2023'!N30&gt;0,'NSW Apr 2023'!O30=""),IF(($C$5*F36/'NSW Apr 2023'!AR30&lt; SUM('NSW Apr 2023'!L30:N30)),(0),($C$5*F36/'NSW Apr 2023'!AR30-SUM('NSW Apr 2023'!L30:N30))*'NSW Apr 2023'!AF30/100)* 'NSW Apr 2023'!AR30,IF(AND('NSW Apr 2023'!M30&gt;0,'NSW Apr 2023'!N30=""),IF(($C$5*F36/'NSW Apr 2023'!AR30&lt;'NSW Apr 2023'!M30+'NSW Apr 2023'!L30),(0),(($C$5*F36/'NSW Apr 2023'!AR30-('NSW Apr 2023'!M30+'NSW Apr 2023'!L30))*'NSW Apr 2023'!AE30/100))*'NSW Apr 2023'!AR30,IF(AND('NSW Apr 2023'!L30&gt;0,'NSW Apr 2023'!M30=""&gt;0),IF(($C$5*F36/'NSW Apr 2023'!AR30&lt;'NSW Apr 2023'!L30),(0),($C$5*F36/'NSW Apr 2023'!AR30-'NSW Apr 2023'!L30)*'NSW Apr 2023'!AD30/100)*'NSW Apr 2023'!AR30,0)))))</f>
        <v>0</v>
      </c>
      <c r="S36" s="234">
        <f t="shared" si="4"/>
        <v>2383.090909090909</v>
      </c>
      <c r="T36" s="243">
        <f t="shared" si="5"/>
        <v>2680.1677272727275</v>
      </c>
      <c r="U36" s="132">
        <f t="shared" si="6"/>
        <v>2948.1845000000003</v>
      </c>
      <c r="V36" s="83">
        <f>'NSW Apr 2023'!AT30</f>
        <v>0</v>
      </c>
      <c r="W36" s="83">
        <f>'NSW Apr 2023'!AU30</f>
        <v>0</v>
      </c>
      <c r="X36" s="83">
        <f>'NSW Apr 2023'!AV30</f>
        <v>0</v>
      </c>
      <c r="Y36" s="83">
        <f>'NSW Apr 2023'!AW30</f>
        <v>0</v>
      </c>
      <c r="Z36" s="243" t="str">
        <f t="shared" si="7"/>
        <v>No discount</v>
      </c>
      <c r="AA36" s="243" t="str">
        <f t="shared" si="8"/>
        <v>Exclusive</v>
      </c>
      <c r="AB36" s="243">
        <f t="shared" si="0"/>
        <v>2680.1677272727275</v>
      </c>
      <c r="AC36" s="243">
        <f t="shared" si="1"/>
        <v>2680.1677272727275</v>
      </c>
      <c r="AD36" s="132">
        <f t="shared" si="9"/>
        <v>2948.1845000000003</v>
      </c>
      <c r="AE36" s="406">
        <f t="shared" si="9"/>
        <v>2948.1845000000003</v>
      </c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/>
      <c r="AS36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</row>
    <row r="37" spans="1:146" s="261" customFormat="1" ht="23" customHeight="1" thickBot="1">
      <c r="A37" s="425"/>
      <c r="B37" s="150" t="str">
        <f>'NSW Apr 2023'!F31</f>
        <v>Red Energy</v>
      </c>
      <c r="C37" s="154" t="str">
        <f>'NSW Apr 2023'!G31</f>
        <v xml:space="preserve">Business Saver </v>
      </c>
      <c r="D37" s="155">
        <f>365*'NSW Apr 2023'!H31/100</f>
        <v>360.95181818181817</v>
      </c>
      <c r="E37" s="265">
        <f>IF('NSW Apr 2023'!AQ31=3,0.5,IF('NSW Apr 2023'!AQ31=2,0.33,0))</f>
        <v>0.5</v>
      </c>
      <c r="F37" s="265">
        <f t="shared" si="3"/>
        <v>0.5</v>
      </c>
      <c r="G37" s="155">
        <f>IF('NSW Apr 2023'!K31="",($C$5*E37/'NSW Apr 2023'!AQ31*'NSW Apr 2023'!W31/100)*'NSW Apr 2023'!AQ31,IF($C$5*E37/'NSW Apr 2023'!AQ31&gt;='NSW Apr 2023'!L31,('NSW Apr 2023'!L31*'NSW Apr 2023'!W31/100)*'NSW Apr 2023'!AQ31,($C$5*E37/'NSW Apr 2023'!AQ31*'NSW Apr 2023'!W31/100)*'NSW Apr 2023'!AQ31))</f>
        <v>161.8592727272727</v>
      </c>
      <c r="H37" s="155">
        <f>IF(AND('NSW Apr 2023'!L31&gt;0,'NSW Apr 2023'!M31&gt;0),IF($C$5*E37/'NSW Apr 2023'!AQ31&lt;'NSW Apr 2023'!L31,0,IF(($C$5*E37/'NSW Apr 2023'!AQ31-'NSW Apr 2023'!L31)&lt;=('NSW Apr 2023'!M31+'NSW Apr 2023'!L31),((($C$5*E37/'NSW Apr 2023'!AQ31-'NSW Apr 2023'!L31)*'NSW Apr 2023'!X31/100))*'NSW Apr 2023'!AQ31,((('NSW Apr 2023'!M31)*'NSW Apr 2023'!X31/100)*'NSW Apr 2023'!AQ31))),0)</f>
        <v>115.75145454545455</v>
      </c>
      <c r="I37" s="155">
        <f>IF(AND('NSW Apr 2023'!M31&gt;0,'NSW Apr 2023'!N31&gt;0),IF($C$5*E37/'NSW Apr 2023'!AQ31&lt;('NSW Apr 2023'!L31+'NSW Apr 2023'!M31),0,IF(($C$5*E37/'NSW Apr 2023'!AQ31-'NSW Apr 2023'!L31+'NSW Apr 2023'!M31)&lt;=('NSW Apr 2023'!L31+'NSW Apr 2023'!M31+'NSW Apr 2023'!N31),((($C$5*E37/'NSW Apr 2023'!AQ31-('NSW Apr 2023'!L31+'NSW Apr 2023'!M31))*'NSW Apr 2023'!Y31/100))*'NSW Apr 2023'!AQ31,('NSW Apr 2023'!N31*'NSW Apr 2023'!Y31/100)* 'NSW Apr 2023'!AQ31)),0)</f>
        <v>0</v>
      </c>
      <c r="J37" s="155">
        <f>IF(AND('NSW Apr 2023'!N31&gt;0,'NSW Apr 2023'!O31&gt;0),IF($C$5*E37/'NSW Apr 2023'!AQ31&lt;('NSW Apr 2023'!L31+'NSW Apr 2023'!M31+'NSW Apr 2023'!N31),0,IF(($C$5*E37/'NSW Apr 2023'!AQ31-'NSW Apr 2023'!L31+'NSW Apr 2023'!M31+'NSW Apr 2023'!N31)&lt;=('NSW Apr 2023'!L31+'NSW Apr 2023'!M31+'NSW Apr 2023'!N31+'NSW Apr 2023'!O31),(($C$5*E37/'NSW Apr 2023'!AQ31-('NSW Apr 2023'!L31+'NSW Apr 2023'!M31+'NSW Apr 2023'!N31))*'NSW Apr 2023'!Z31/100)*'NSW Apr 2023'!AQ31,('NSW Apr 2023'!O31*'NSW Apr 2023'!Z31/100)*'NSW Apr 2023'!AQ31)),0)</f>
        <v>0</v>
      </c>
      <c r="K37" s="155">
        <f>IF(AND('NSW Apr 2023'!O31&gt;0,'NSW Apr 2023'!P31&gt;0),IF($C$5*E37/'NSW Apr 2023'!AQ31&lt;('NSW Apr 2023'!L31+'NSW Apr 2023'!M31+'NSW Apr 2023'!N31+'NSW Apr 2023'!O31),0,IF(($C$5*E37/'NSW Apr 2023'!AQ31-'NSW Apr 2023'!L31+'NSW Apr 2023'!M31+'NSW Apr 2023'!N31+'NSW Apr 2023'!O31)&lt;=('NSW Apr 2023'!L31+'NSW Apr 2023'!M31+'NSW Apr 2023'!N31+'NSW Apr 2023'!O31+'NSW Apr 2023'!P31),(($C$5*E37/'NSW Apr 2023'!AQ31-('NSW Apr 2023'!L31+'NSW Apr 2023'!M31+'NSW Apr 2023'!N31+'NSW Apr 2023'!O31))*'NSW Apr 2023'!AA31/100)*'NSW Apr 2023'!AQ31,('NSW Apr 2023'!P31*'NSW Apr 2023'!AA31/100)*'NSW Apr 2023'!AQ31)),0)</f>
        <v>0</v>
      </c>
      <c r="L37" s="155">
        <f>IF(AND('NSW Apr 2023'!P31&gt;0,'NSW Apr 2023'!O31&gt;0),IF(($C$5*E37/'NSW Apr 2023'!AQ31&lt;SUM('NSW Apr 2023'!L31:P31)),(0),($C$5*E37/'NSW Apr 2023'!AQ31-SUM('NSW Apr 2023'!L31:P31))*'NSW Apr 2023'!AB31/100)* 'NSW Apr 2023'!AQ31,IF(AND('NSW Apr 2023'!O31&gt;0,'NSW Apr 2023'!P31=""),IF(($C$5*E37/'NSW Apr 2023'!AQ31&lt; SUM('NSW Apr 2023'!L31:O31)),(0),($C$5*E37/'NSW Apr 2023'!AQ31-SUM('NSW Apr 2023'!L31:O31))*'NSW Apr 2023'!AA31/100)* 'NSW Apr 2023'!AQ31,IF(AND('NSW Apr 2023'!N31&gt;0,'NSW Apr 2023'!O31=""),IF(($C$5*E37/'NSW Apr 2023'!AQ31&lt; SUM('NSW Apr 2023'!L31:N31)),(0),($C$5*E37/'NSW Apr 2023'!AQ31-SUM('NSW Apr 2023'!L31:N31))*'NSW Apr 2023'!Z31/100)* 'NSW Apr 2023'!AQ31,IF(AND('NSW Apr 2023'!M31&gt;0,'NSW Apr 2023'!N31=""),IF(($C$5*E37/'NSW Apr 2023'!AQ31&lt;'NSW Apr 2023'!M31+'NSW Apr 2023'!L31),(0),(($C$5*E37/'NSW Apr 2023'!AQ31-('NSW Apr 2023'!M31+'NSW Apr 2023'!L31))*'NSW Apr 2023'!Y31/100))*'NSW Apr 2023'!AQ31,IF(AND('NSW Apr 2023'!L31&gt;0,'NSW Apr 2023'!M31=""&gt;0),IF(($C$5*E37/'NSW Apr 2023'!AQ31&lt;'NSW Apr 2023'!L31),(0),($C$5*E37/'NSW Apr 2023'!AQ31-'NSW Apr 2023'!L31)*'NSW Apr 2023'!X31/100)*'NSW Apr 2023'!AQ31,0)))))</f>
        <v>1147.7892727272726</v>
      </c>
      <c r="M37" s="155">
        <f>IF('NSW Apr 2023'!K31="",($C$5*F37/'NSW Apr 2023'!AR31*'NSW Apr 2023'!AC31/100)*'NSW Apr 2023'!AR31,IF($C$5*F37/'NSW Apr 2023'!AR31&gt;='NSW Apr 2023'!L31,('NSW Apr 2023'!L31*'NSW Apr 2023'!AC31/100)*'NSW Apr 2023'!AR31,($C$5*F37/'NSW Apr 2023'!AR31*'NSW Apr 2023'!AC31/100)*'NSW Apr 2023'!AR31))</f>
        <v>161.8592727272727</v>
      </c>
      <c r="N37" s="155">
        <f>IF(AND('NSW Apr 2023'!L31&gt;0,'NSW Apr 2023'!M31&gt;0),IF($C$5*F37/'NSW Apr 2023'!AR31&lt;'NSW Apr 2023'!L31,0,IF(($C$5*F37/'NSW Apr 2023'!AR31-'NSW Apr 2023'!L31)&lt;=('NSW Apr 2023'!M31+'NSW Apr 2023'!L31),((($C$5*F37/'NSW Apr 2023'!AR31-'NSW Apr 2023'!L31)*'NSW Apr 2023'!AD31/100))*'NSW Apr 2023'!AR31,((('NSW Apr 2023'!M31)*'NSW Apr 2023'!AD31/100)*'NSW Apr 2023'!AR31))),0)</f>
        <v>115.75145454545455</v>
      </c>
      <c r="O37" s="155">
        <f>IF(AND('NSW Apr 2023'!M31&gt;0,'NSW Apr 2023'!N31&gt;0),IF($C$5*F37/'NSW Apr 2023'!AR31&lt;('NSW Apr 2023'!L31+'NSW Apr 2023'!M31),0,IF(($C$5*F37/'NSW Apr 2023'!AR31-'NSW Apr 2023'!L31+'NSW Apr 2023'!M31)&lt;=('NSW Apr 2023'!L31+'NSW Apr 2023'!M31+'NSW Apr 2023'!N31),((($C$5*F37/'NSW Apr 2023'!AR31-('NSW Apr 2023'!L31+'NSW Apr 2023'!M31))*'NSW Apr 2023'!AE31/100))*'NSW Apr 2023'!AR31,('NSW Apr 2023'!N31*'NSW Apr 2023'!AE31/100)*'NSW Apr 2023'!AR31)),0)</f>
        <v>0</v>
      </c>
      <c r="P37" s="155">
        <f>IF(AND('NSW Apr 2023'!N31&gt;0,'NSW Apr 2023'!O31&gt;0),IF($C$5*F37/'NSW Apr 2023'!AR31&lt;('NSW Apr 2023'!L31+'NSW Apr 2023'!M31+'NSW Apr 2023'!N31),0,IF(($C$5*F37/'NSW Apr 2023'!AR31-'NSW Apr 2023'!L31+'NSW Apr 2023'!M31+'NSW Apr 2023'!N31)&lt;=('NSW Apr 2023'!L31+'NSW Apr 2023'!M31+'NSW Apr 2023'!N31+'NSW Apr 2023'!O31),(($C$5*F37/'NSW Apr 2023'!AR31-('NSW Apr 2023'!L31+'NSW Apr 2023'!M31+'NSW Apr 2023'!N31))*'NSW Apr 2023'!AF31/100)*'NSW Apr 2023'!AR31,('NSW Apr 2023'!O31*'NSW Apr 2023'!AF31/100)*'NSW Apr 2023'!AR31)),0)</f>
        <v>0</v>
      </c>
      <c r="Q37" s="155">
        <f>IF(AND('NSW Apr 2023'!P31&gt;0,'NSW Apr 2023'!P31&gt;0),IF($C$5*F37/'NSW Apr 2023'!AR31&lt;('NSW Apr 2023'!L31+'NSW Apr 2023'!M31+'NSW Apr 2023'!N31+'NSW Apr 2023'!O31),0,IF(($C$5*F37/'NSW Apr 2023'!AR31-'NSW Apr 2023'!L31+'NSW Apr 2023'!M31+'NSW Apr 2023'!N31+'NSW Apr 2023'!O31)&lt;=('NSW Apr 2023'!L31+'NSW Apr 2023'!M31+'NSW Apr 2023'!N31+'NSW Apr 2023'!O31+'NSW Apr 2023'!P31),(($C$5*F37/'NSW Apr 2023'!AR31-('NSW Apr 2023'!L31+'NSW Apr 2023'!M31+'NSW Apr 2023'!N31+'NSW Apr 2023'!O31))*'NSW Apr 2023'!AG31/100)*'NSW Apr 2023'!AR31,('NSW Apr 2023'!P31*'NSW Apr 2023'!AG31/100)*'NSW Apr 2023'!AR31)),0)</f>
        <v>0</v>
      </c>
      <c r="R37" s="155">
        <f>IF(AND('NSW Apr 2023'!P31&gt;0,'NSW Apr 2023'!O31&gt;0),IF(($C$5*F37/'NSW Apr 2023'!AR31&lt;SUM('NSW Apr 2023'!L31:P31)),(0),($C$5*F37/'NSW Apr 2023'!AR31-SUM('NSW Apr 2023'!L31:P31))*'NSW Apr 2023'!AB31/100)* 'NSW Apr 2023'!AR31,IF(AND('NSW Apr 2023'!O31&gt;0,'NSW Apr 2023'!P31=""),IF(($C$5*F37/'NSW Apr 2023'!AR31&lt; SUM('NSW Apr 2023'!L31:O31)),(0),($C$5*F37/'NSW Apr 2023'!AR31-SUM('NSW Apr 2023'!L31:O31))*'NSW Apr 2023'!AG31/100)* 'NSW Apr 2023'!AR31,IF(AND('NSW Apr 2023'!N31&gt;0,'NSW Apr 2023'!O31=""),IF(($C$5*F37/'NSW Apr 2023'!AR31&lt; SUM('NSW Apr 2023'!L31:N31)),(0),($C$5*F37/'NSW Apr 2023'!AR31-SUM('NSW Apr 2023'!L31:N31))*'NSW Apr 2023'!AF31/100)* 'NSW Apr 2023'!AR31,IF(AND('NSW Apr 2023'!M31&gt;0,'NSW Apr 2023'!N31=""),IF(($C$5*F37/'NSW Apr 2023'!AR31&lt;'NSW Apr 2023'!M31+'NSW Apr 2023'!L31),(0),(($C$5*F37/'NSW Apr 2023'!AR31-('NSW Apr 2023'!M31+'NSW Apr 2023'!L31))*'NSW Apr 2023'!AE31/100))*'NSW Apr 2023'!AR31,IF(AND('NSW Apr 2023'!L31&gt;0,'NSW Apr 2023'!M31=""&gt;0),IF(($C$5*F37/'NSW Apr 2023'!AR31&lt;'NSW Apr 2023'!L31),(0),($C$5*F37/'NSW Apr 2023'!AR31-'NSW Apr 2023'!L31)*'NSW Apr 2023'!AD31/100)*'NSW Apr 2023'!AR31,0)))))</f>
        <v>1147.7892727272726</v>
      </c>
      <c r="S37" s="273">
        <f>SUM(G37:R37)</f>
        <v>2850.8</v>
      </c>
      <c r="T37" s="268">
        <f t="shared" si="5"/>
        <v>3211.7518181818182</v>
      </c>
      <c r="U37" s="151">
        <f t="shared" si="6"/>
        <v>3532.9270000000001</v>
      </c>
      <c r="V37" s="154">
        <f>'NSW Apr 2023'!AT31</f>
        <v>0</v>
      </c>
      <c r="W37" s="154">
        <f>'NSW Apr 2023'!AU31</f>
        <v>0</v>
      </c>
      <c r="X37" s="154">
        <f>'NSW Apr 2023'!AV31</f>
        <v>0</v>
      </c>
      <c r="Y37" s="154">
        <f>'NSW Apr 2023'!AW31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3211.7518181818182</v>
      </c>
      <c r="AC37" s="268">
        <f t="shared" si="1"/>
        <v>3211.7518181818182</v>
      </c>
      <c r="AD37" s="151">
        <f t="shared" si="9"/>
        <v>3532.9270000000001</v>
      </c>
      <c r="AE37" s="407">
        <f t="shared" si="9"/>
        <v>3532.9270000000001</v>
      </c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/>
      <c r="AS37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</row>
    <row r="38" spans="1:146" s="261" customFormat="1" ht="23" customHeight="1" thickTop="1">
      <c r="A38" s="428" t="str">
        <f>'NSW Apr 2023'!D32</f>
        <v>AGN Tumut</v>
      </c>
      <c r="B38" s="130" t="str">
        <f>'NSW Apr 2023'!F32</f>
        <v>Origin Energy</v>
      </c>
      <c r="C38" s="83" t="str">
        <f>'NSW Apr 2023'!G32</f>
        <v>Business Go Variable</v>
      </c>
      <c r="D38" s="136">
        <f>365*'NSW Apr 2023'!H32/100</f>
        <v>324.48499999999996</v>
      </c>
      <c r="E38" s="264">
        <f>IF('NSW Apr 2023'!AQ32=3,0.5,IF('NSW Apr 2023'!AQ32=2,0.33,0))</f>
        <v>0.5</v>
      </c>
      <c r="F38" s="264">
        <f t="shared" si="3"/>
        <v>0.5</v>
      </c>
      <c r="G38" s="136">
        <f>IF('NSW Apr 2023'!K32="",($C$5*E38/'NSW Apr 2023'!AQ32*'NSW Apr 2023'!W32/100)*'NSW Apr 2023'!AQ32,IF($C$5*E38/'NSW Apr 2023'!AQ32&gt;='NSW Apr 2023'!L32,('NSW Apr 2023'!L32*'NSW Apr 2023'!W32/100)*'NSW Apr 2023'!AQ32,($C$5*E38/'NSW Apr 2023'!AQ32*'NSW Apr 2023'!W32/100)*'NSW Apr 2023'!AQ32))</f>
        <v>1490.9090909090908</v>
      </c>
      <c r="H38" s="136">
        <f>IF(AND('NSW Apr 2023'!L32&gt;0,'NSW Apr 2023'!M32&gt;0),IF($C$5*E38/'NSW Apr 2023'!AQ32&lt;'NSW Apr 2023'!L32,0,IF(($C$5*E38/'NSW Apr 2023'!AQ32-'NSW Apr 2023'!L32)&lt;=('NSW Apr 2023'!M32+'NSW Apr 2023'!L32),((($C$5*E38/'NSW Apr 2023'!AQ32-'NSW Apr 2023'!L32)*'NSW Apr 2023'!X32/100))*'NSW Apr 2023'!AQ32,((('NSW Apr 2023'!M32)*'NSW Apr 2023'!X32/100)*'NSW Apr 2023'!AQ32))),0)</f>
        <v>0</v>
      </c>
      <c r="I38" s="136">
        <f>IF(AND('NSW Apr 2023'!M32&gt;0,'NSW Apr 2023'!N32&gt;0),IF($C$5*E38/'NSW Apr 2023'!AQ32&lt;('NSW Apr 2023'!L32+'NSW Apr 2023'!M32),0,IF(($C$5*E38/'NSW Apr 2023'!AQ32-'NSW Apr 2023'!L32+'NSW Apr 2023'!M32)&lt;=('NSW Apr 2023'!L32+'NSW Apr 2023'!M32+'NSW Apr 2023'!N32),((($C$5*E38/'NSW Apr 2023'!AQ32-('NSW Apr 2023'!L32+'NSW Apr 2023'!M32))*'NSW Apr 2023'!Y32/100))*'NSW Apr 2023'!AQ32,('NSW Apr 2023'!N32*'NSW Apr 2023'!Y32/100)* 'NSW Apr 2023'!AQ32)),0)</f>
        <v>0</v>
      </c>
      <c r="J38" s="136">
        <f>IF(AND('NSW Apr 2023'!N32&gt;0,'NSW Apr 2023'!O32&gt;0),IF($C$5*E38/'NSW Apr 2023'!AQ32&lt;('NSW Apr 2023'!L32+'NSW Apr 2023'!M32+'NSW Apr 2023'!N32),0,IF(($C$5*E38/'NSW Apr 2023'!AQ32-'NSW Apr 2023'!L32+'NSW Apr 2023'!M32+'NSW Apr 2023'!N32)&lt;=('NSW Apr 2023'!L32+'NSW Apr 2023'!M32+'NSW Apr 2023'!N32+'NSW Apr 2023'!O32),(($C$5*E38/'NSW Apr 2023'!AQ32-('NSW Apr 2023'!L32+'NSW Apr 2023'!M32+'NSW Apr 2023'!N32))*'NSW Apr 2023'!Z32/100)*'NSW Apr 2023'!AQ32,('NSW Apr 2023'!O32*'NSW Apr 2023'!Z32/100)*'NSW Apr 2023'!AQ32)),0)</f>
        <v>0</v>
      </c>
      <c r="K38" s="136">
        <f>IF(AND('NSW Apr 2023'!O32&gt;0,'NSW Apr 2023'!P32&gt;0),IF($C$5*E38/'NSW Apr 2023'!AQ32&lt;('NSW Apr 2023'!L32+'NSW Apr 2023'!M32+'NSW Apr 2023'!N32+'NSW Apr 2023'!O32),0,IF(($C$5*E38/'NSW Apr 2023'!AQ32-'NSW Apr 2023'!L32+'NSW Apr 2023'!M32+'NSW Apr 2023'!N32+'NSW Apr 2023'!O32)&lt;=('NSW Apr 2023'!L32+'NSW Apr 2023'!M32+'NSW Apr 2023'!N32+'NSW Apr 2023'!O32+'NSW Apr 2023'!P32),(($C$5*E38/'NSW Apr 2023'!AQ32-('NSW Apr 2023'!L32+'NSW Apr 2023'!M32+'NSW Apr 2023'!N32+'NSW Apr 2023'!O32))*'NSW Apr 2023'!AA32/100)*'NSW Apr 2023'!AQ32,('NSW Apr 2023'!P32*'NSW Apr 2023'!AA32/100)*'NSW Apr 2023'!AQ32)),0)</f>
        <v>0</v>
      </c>
      <c r="L38" s="136">
        <f>IF(AND('NSW Apr 2023'!P32&gt;0,'NSW Apr 2023'!O32&gt;0),IF(($C$5*E38/'NSW Apr 2023'!AQ32&lt;SUM('NSW Apr 2023'!L32:P32)),(0),($C$5*E38/'NSW Apr 2023'!AQ32-SUM('NSW Apr 2023'!L32:P32))*'NSW Apr 2023'!AB32/100)* 'NSW Apr 2023'!AQ32,IF(AND('NSW Apr 2023'!O32&gt;0,'NSW Apr 2023'!P32=""),IF(($C$5*E38/'NSW Apr 2023'!AQ32&lt; SUM('NSW Apr 2023'!L32:O32)),(0),($C$5*E38/'NSW Apr 2023'!AQ32-SUM('NSW Apr 2023'!L32:O32))*'NSW Apr 2023'!AA32/100)* 'NSW Apr 2023'!AQ32,IF(AND('NSW Apr 2023'!N32&gt;0,'NSW Apr 2023'!O32=""),IF(($C$5*E38/'NSW Apr 2023'!AQ32&lt; SUM('NSW Apr 2023'!L32:N32)),(0),($C$5*E38/'NSW Apr 2023'!AQ32-SUM('NSW Apr 2023'!L32:N32))*'NSW Apr 2023'!Z32/100)* 'NSW Apr 2023'!AQ32,IF(AND('NSW Apr 2023'!M32&gt;0,'NSW Apr 2023'!N32=""),IF(($C$5*E38/'NSW Apr 2023'!AQ32&lt;'NSW Apr 2023'!M32+'NSW Apr 2023'!L32),(0),(($C$5*E38/'NSW Apr 2023'!AQ32-('NSW Apr 2023'!M32+'NSW Apr 2023'!L32))*'NSW Apr 2023'!Y32/100))*'NSW Apr 2023'!AQ32,IF(AND('NSW Apr 2023'!L32&gt;0,'NSW Apr 2023'!M32=""&gt;0),IF(($C$5*E38/'NSW Apr 2023'!AQ32&lt;'NSW Apr 2023'!L32),(0),($C$5*E38/'NSW Apr 2023'!AQ32-'NSW Apr 2023'!L32)*'NSW Apr 2023'!X32/100)*'NSW Apr 2023'!AQ32,0)))))</f>
        <v>0</v>
      </c>
      <c r="M38" s="136">
        <f>IF('NSW Apr 2023'!K32="",($C$5*F38/'NSW Apr 2023'!AR32*'NSW Apr 2023'!AC32/100)*'NSW Apr 2023'!AR32,IF($C$5*F38/'NSW Apr 2023'!AR32&gt;='NSW Apr 2023'!L32,('NSW Apr 2023'!L32*'NSW Apr 2023'!AC32/100)*'NSW Apr 2023'!AR32,($C$5*F38/'NSW Apr 2023'!AR32*'NSW Apr 2023'!AC32/100)*'NSW Apr 2023'!AR32))</f>
        <v>1490.9090909090908</v>
      </c>
      <c r="N38" s="136">
        <f>IF(AND('NSW Apr 2023'!L32&gt;0,'NSW Apr 2023'!M32&gt;0),IF($C$5*F38/'NSW Apr 2023'!AR32&lt;'NSW Apr 2023'!L32,0,IF(($C$5*F38/'NSW Apr 2023'!AR32-'NSW Apr 2023'!L32)&lt;=('NSW Apr 2023'!M32+'NSW Apr 2023'!L32),((($C$5*F38/'NSW Apr 2023'!AR32-'NSW Apr 2023'!L32)*'NSW Apr 2023'!AD32/100))*'NSW Apr 2023'!AR32,((('NSW Apr 2023'!M32)*'NSW Apr 2023'!AD32/100)*'NSW Apr 2023'!AR32))),0)</f>
        <v>0</v>
      </c>
      <c r="O38" s="136">
        <f>IF(AND('NSW Apr 2023'!M32&gt;0,'NSW Apr 2023'!N32&gt;0),IF($C$5*F38/'NSW Apr 2023'!AR32&lt;('NSW Apr 2023'!L32+'NSW Apr 2023'!M32),0,IF(($C$5*F38/'NSW Apr 2023'!AR32-'NSW Apr 2023'!L32+'NSW Apr 2023'!M32)&lt;=('NSW Apr 2023'!L32+'NSW Apr 2023'!M32+'NSW Apr 2023'!N32),((($C$5*F38/'NSW Apr 2023'!AR32-('NSW Apr 2023'!L32+'NSW Apr 2023'!M32))*'NSW Apr 2023'!AE32/100))*'NSW Apr 2023'!AR32,('NSW Apr 2023'!N32*'NSW Apr 2023'!AE32/100)*'NSW Apr 2023'!AR32)),0)</f>
        <v>0</v>
      </c>
      <c r="P38" s="136">
        <f>IF(AND('NSW Apr 2023'!N32&gt;0,'NSW Apr 2023'!O32&gt;0),IF($C$5*F38/'NSW Apr 2023'!AR32&lt;('NSW Apr 2023'!L32+'NSW Apr 2023'!M32+'NSW Apr 2023'!N32),0,IF(($C$5*F38/'NSW Apr 2023'!AR32-'NSW Apr 2023'!L32+'NSW Apr 2023'!M32+'NSW Apr 2023'!N32)&lt;=('NSW Apr 2023'!L32+'NSW Apr 2023'!M32+'NSW Apr 2023'!N32+'NSW Apr 2023'!O32),(($C$5*F38/'NSW Apr 2023'!AR32-('NSW Apr 2023'!L32+'NSW Apr 2023'!M32+'NSW Apr 2023'!N32))*'NSW Apr 2023'!AF32/100)*'NSW Apr 2023'!AR32,('NSW Apr 2023'!O32*'NSW Apr 2023'!AF32/100)*'NSW Apr 2023'!AR32)),0)</f>
        <v>0</v>
      </c>
      <c r="Q38" s="136">
        <f>IF(AND('NSW Apr 2023'!P32&gt;0,'NSW Apr 2023'!P32&gt;0),IF($C$5*F38/'NSW Apr 2023'!AR32&lt;('NSW Apr 2023'!L32+'NSW Apr 2023'!M32+'NSW Apr 2023'!N32+'NSW Apr 2023'!O32),0,IF(($C$5*F38/'NSW Apr 2023'!AR32-'NSW Apr 2023'!L32+'NSW Apr 2023'!M32+'NSW Apr 2023'!N32+'NSW Apr 2023'!O32)&lt;=('NSW Apr 2023'!L32+'NSW Apr 2023'!M32+'NSW Apr 2023'!N32+'NSW Apr 2023'!O32+'NSW Apr 2023'!P32),(($C$5*F38/'NSW Apr 2023'!AR32-('NSW Apr 2023'!L32+'NSW Apr 2023'!M32+'NSW Apr 2023'!N32+'NSW Apr 2023'!O32))*'NSW Apr 2023'!AG32/100)*'NSW Apr 2023'!AR32,('NSW Apr 2023'!P32*'NSW Apr 2023'!AG32/100)*'NSW Apr 2023'!AR32)),0)</f>
        <v>0</v>
      </c>
      <c r="R38" s="136">
        <f>IF(AND('NSW Apr 2023'!P32&gt;0,'NSW Apr 2023'!O32&gt;0),IF(($C$5*F38/'NSW Apr 2023'!AR32&lt;SUM('NSW Apr 2023'!L32:P32)),(0),($C$5*F38/'NSW Apr 2023'!AR32-SUM('NSW Apr 2023'!L32:P32))*'NSW Apr 2023'!AB32/100)* 'NSW Apr 2023'!AR32,IF(AND('NSW Apr 2023'!O32&gt;0,'NSW Apr 2023'!P32=""),IF(($C$5*F38/'NSW Apr 2023'!AR32&lt; SUM('NSW Apr 2023'!L32:O32)),(0),($C$5*F38/'NSW Apr 2023'!AR32-SUM('NSW Apr 2023'!L32:O32))*'NSW Apr 2023'!AG32/100)* 'NSW Apr 2023'!AR32,IF(AND('NSW Apr 2023'!N32&gt;0,'NSW Apr 2023'!O32=""),IF(($C$5*F38/'NSW Apr 2023'!AR32&lt; SUM('NSW Apr 2023'!L32:N32)),(0),($C$5*F38/'NSW Apr 2023'!AR32-SUM('NSW Apr 2023'!L32:N32))*'NSW Apr 2023'!AF32/100)* 'NSW Apr 2023'!AR32,IF(AND('NSW Apr 2023'!M32&gt;0,'NSW Apr 2023'!N32=""),IF(($C$5*F38/'NSW Apr 2023'!AR32&lt;'NSW Apr 2023'!M32+'NSW Apr 2023'!L32),(0),(($C$5*F38/'NSW Apr 2023'!AR32-('NSW Apr 2023'!M32+'NSW Apr 2023'!L32))*'NSW Apr 2023'!AE32/100))*'NSW Apr 2023'!AR32,IF(AND('NSW Apr 2023'!L32&gt;0,'NSW Apr 2023'!M32=""&gt;0),IF(($C$5*F38/'NSW Apr 2023'!AR32&lt;'NSW Apr 2023'!L32),(0),($C$5*F38/'NSW Apr 2023'!AR32-'NSW Apr 2023'!L32)*'NSW Apr 2023'!AD32/100)*'NSW Apr 2023'!AR32,0)))))</f>
        <v>0</v>
      </c>
      <c r="S38" s="234">
        <f t="shared" si="4"/>
        <v>2981.8181818181815</v>
      </c>
      <c r="T38" s="243">
        <f t="shared" si="5"/>
        <v>3306.3031818181817</v>
      </c>
      <c r="U38" s="132">
        <f t="shared" si="6"/>
        <v>3636.9335000000001</v>
      </c>
      <c r="V38" s="83">
        <f>'NSW Apr 2023'!AT32</f>
        <v>0</v>
      </c>
      <c r="W38" s="83">
        <f>'NSW Apr 2023'!AU32</f>
        <v>0</v>
      </c>
      <c r="X38" s="83">
        <f>'NSW Apr 2023'!AV32</f>
        <v>0</v>
      </c>
      <c r="Y38" s="83">
        <f>'NSW Apr 2023'!AW32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3306.3031818181817</v>
      </c>
      <c r="AC38" s="243">
        <f t="shared" si="1"/>
        <v>3306.3031818181817</v>
      </c>
      <c r="AD38" s="132">
        <f t="shared" si="9"/>
        <v>3636.9335000000001</v>
      </c>
      <c r="AE38" s="406">
        <f t="shared" si="9"/>
        <v>3636.9335000000001</v>
      </c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/>
      <c r="AS38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</row>
    <row r="39" spans="1:146" s="261" customFormat="1" ht="23" customHeight="1" thickBot="1">
      <c r="A39" s="425"/>
      <c r="B39" s="150" t="str">
        <f>'NSW Apr 2023'!F33</f>
        <v>Red Energy</v>
      </c>
      <c r="C39" s="154" t="str">
        <f>'NSW Apr 2023'!G33</f>
        <v xml:space="preserve">Business Saver </v>
      </c>
      <c r="D39" s="155">
        <f>365*'NSW Apr 2023'!H33/100</f>
        <v>344.99136363636359</v>
      </c>
      <c r="E39" s="265">
        <f>IF('NSW Apr 2023'!AQ33=3,0.5,IF('NSW Apr 2023'!AQ33=2,0.33,0))</f>
        <v>0.5</v>
      </c>
      <c r="F39" s="265">
        <f t="shared" si="3"/>
        <v>0.5</v>
      </c>
      <c r="G39" s="155">
        <f>IF('NSW Apr 2023'!K33="",($C$5*E39/'NSW Apr 2023'!AQ33*'NSW Apr 2023'!W33/100)*'NSW Apr 2023'!AQ33,IF($C$5*E39/'NSW Apr 2023'!AQ33&gt;='NSW Apr 2023'!L33,('NSW Apr 2023'!L33*'NSW Apr 2023'!W33/100)*'NSW Apr 2023'!AQ33,($C$5*E39/'NSW Apr 2023'!AQ33*'NSW Apr 2023'!W33/100)*'NSW Apr 2023'!AQ33))</f>
        <v>1350.0000000000002</v>
      </c>
      <c r="H39" s="155">
        <f>IF(AND('NSW Apr 2023'!L33&gt;0,'NSW Apr 2023'!M33&gt;0),IF($C$5*E39/'NSW Apr 2023'!AQ33&lt;'NSW Apr 2023'!L33,0,IF(($C$5*E39/'NSW Apr 2023'!AQ33-'NSW Apr 2023'!L33)&lt;=('NSW Apr 2023'!M33+'NSW Apr 2023'!L33),((($C$5*E39/'NSW Apr 2023'!AQ33-'NSW Apr 2023'!L33)*'NSW Apr 2023'!X33/100))*'NSW Apr 2023'!AQ33,((('NSW Apr 2023'!M33)*'NSW Apr 2023'!X33/100)*'NSW Apr 2023'!AQ33))),0)</f>
        <v>0</v>
      </c>
      <c r="I39" s="155">
        <f>IF(AND('NSW Apr 2023'!M33&gt;0,'NSW Apr 2023'!N33&gt;0),IF($C$5*E39/'NSW Apr 2023'!AQ33&lt;('NSW Apr 2023'!L33+'NSW Apr 2023'!M33),0,IF(($C$5*E39/'NSW Apr 2023'!AQ33-'NSW Apr 2023'!L33+'NSW Apr 2023'!M33)&lt;=('NSW Apr 2023'!L33+'NSW Apr 2023'!M33+'NSW Apr 2023'!N33),((($C$5*E39/'NSW Apr 2023'!AQ33-('NSW Apr 2023'!L33+'NSW Apr 2023'!M33))*'NSW Apr 2023'!Y33/100))*'NSW Apr 2023'!AQ33,('NSW Apr 2023'!N33*'NSW Apr 2023'!Y33/100)* 'NSW Apr 2023'!AQ33)),0)</f>
        <v>0</v>
      </c>
      <c r="J39" s="155">
        <f>IF(AND('NSW Apr 2023'!N33&gt;0,'NSW Apr 2023'!O33&gt;0),IF($C$5*E39/'NSW Apr 2023'!AQ33&lt;('NSW Apr 2023'!L33+'NSW Apr 2023'!M33+'NSW Apr 2023'!N33),0,IF(($C$5*E39/'NSW Apr 2023'!AQ33-'NSW Apr 2023'!L33+'NSW Apr 2023'!M33+'NSW Apr 2023'!N33)&lt;=('NSW Apr 2023'!L33+'NSW Apr 2023'!M33+'NSW Apr 2023'!N33+'NSW Apr 2023'!O33),(($C$5*E39/'NSW Apr 2023'!AQ33-('NSW Apr 2023'!L33+'NSW Apr 2023'!M33+'NSW Apr 2023'!N33))*'NSW Apr 2023'!Z33/100)*'NSW Apr 2023'!AQ33,('NSW Apr 2023'!O33*'NSW Apr 2023'!Z33/100)*'NSW Apr 2023'!AQ33)),0)</f>
        <v>0</v>
      </c>
      <c r="K39" s="155">
        <f>IF(AND('NSW Apr 2023'!O33&gt;0,'NSW Apr 2023'!P33&gt;0),IF($C$5*E39/'NSW Apr 2023'!AQ33&lt;('NSW Apr 2023'!L33+'NSW Apr 2023'!M33+'NSW Apr 2023'!N33+'NSW Apr 2023'!O33),0,IF(($C$5*E39/'NSW Apr 2023'!AQ33-'NSW Apr 2023'!L33+'NSW Apr 2023'!M33+'NSW Apr 2023'!N33+'NSW Apr 2023'!O33)&lt;=('NSW Apr 2023'!L33+'NSW Apr 2023'!M33+'NSW Apr 2023'!N33+'NSW Apr 2023'!O33+'NSW Apr 2023'!P33),(($C$5*E39/'NSW Apr 2023'!AQ33-('NSW Apr 2023'!L33+'NSW Apr 2023'!M33+'NSW Apr 2023'!N33+'NSW Apr 2023'!O33))*'NSW Apr 2023'!AA33/100)*'NSW Apr 2023'!AQ33,('NSW Apr 2023'!P33*'NSW Apr 2023'!AA33/100)*'NSW Apr 2023'!AQ33)),0)</f>
        <v>0</v>
      </c>
      <c r="L39" s="155">
        <f>IF(AND('NSW Apr 2023'!P33&gt;0,'NSW Apr 2023'!O33&gt;0),IF(($C$5*E39/'NSW Apr 2023'!AQ33&lt;SUM('NSW Apr 2023'!L33:P33)),(0),($C$5*E39/'NSW Apr 2023'!AQ33-SUM('NSW Apr 2023'!L33:P33))*'NSW Apr 2023'!AB33/100)* 'NSW Apr 2023'!AQ33,IF(AND('NSW Apr 2023'!O33&gt;0,'NSW Apr 2023'!P33=""),IF(($C$5*E39/'NSW Apr 2023'!AQ33&lt; SUM('NSW Apr 2023'!L33:O33)),(0),($C$5*E39/'NSW Apr 2023'!AQ33-SUM('NSW Apr 2023'!L33:O33))*'NSW Apr 2023'!AA33/100)* 'NSW Apr 2023'!AQ33,IF(AND('NSW Apr 2023'!N33&gt;0,'NSW Apr 2023'!O33=""),IF(($C$5*E39/'NSW Apr 2023'!AQ33&lt; SUM('NSW Apr 2023'!L33:N33)),(0),($C$5*E39/'NSW Apr 2023'!AQ33-SUM('NSW Apr 2023'!L33:N33))*'NSW Apr 2023'!Z33/100)* 'NSW Apr 2023'!AQ33,IF(AND('NSW Apr 2023'!M33&gt;0,'NSW Apr 2023'!N33=""),IF(($C$5*E39/'NSW Apr 2023'!AQ33&lt;'NSW Apr 2023'!M33+'NSW Apr 2023'!L33),(0),(($C$5*E39/'NSW Apr 2023'!AQ33-('NSW Apr 2023'!M33+'NSW Apr 2023'!L33))*'NSW Apr 2023'!Y33/100))*'NSW Apr 2023'!AQ33,IF(AND('NSW Apr 2023'!L33&gt;0,'NSW Apr 2023'!M33=""&gt;0),IF(($C$5*E39/'NSW Apr 2023'!AQ33&lt;'NSW Apr 2023'!L33),(0),($C$5*E39/'NSW Apr 2023'!AQ33-'NSW Apr 2023'!L33)*'NSW Apr 2023'!X33/100)*'NSW Apr 2023'!AQ33,0)))))</f>
        <v>0</v>
      </c>
      <c r="M39" s="155">
        <f>IF('NSW Apr 2023'!K33="",($C$5*F39/'NSW Apr 2023'!AR33*'NSW Apr 2023'!AC33/100)*'NSW Apr 2023'!AR33,IF($C$5*F39/'NSW Apr 2023'!AR33&gt;='NSW Apr 2023'!L33,('NSW Apr 2023'!L33*'NSW Apr 2023'!AC33/100)*'NSW Apr 2023'!AR33,($C$5*F39/'NSW Apr 2023'!AR33*'NSW Apr 2023'!AC33/100)*'NSW Apr 2023'!AR33))</f>
        <v>1350.0000000000002</v>
      </c>
      <c r="N39" s="155">
        <f>IF(AND('NSW Apr 2023'!L33&gt;0,'NSW Apr 2023'!M33&gt;0),IF($C$5*F39/'NSW Apr 2023'!AR33&lt;'NSW Apr 2023'!L33,0,IF(($C$5*F39/'NSW Apr 2023'!AR33-'NSW Apr 2023'!L33)&lt;=('NSW Apr 2023'!M33+'NSW Apr 2023'!L33),((($C$5*F39/'NSW Apr 2023'!AR33-'NSW Apr 2023'!L33)*'NSW Apr 2023'!AD33/100))*'NSW Apr 2023'!AR33,((('NSW Apr 2023'!M33)*'NSW Apr 2023'!AD33/100)*'NSW Apr 2023'!AR33))),0)</f>
        <v>0</v>
      </c>
      <c r="O39" s="155">
        <f>IF(AND('NSW Apr 2023'!M33&gt;0,'NSW Apr 2023'!N33&gt;0),IF($C$5*F39/'NSW Apr 2023'!AR33&lt;('NSW Apr 2023'!L33+'NSW Apr 2023'!M33),0,IF(($C$5*F39/'NSW Apr 2023'!AR33-'NSW Apr 2023'!L33+'NSW Apr 2023'!M33)&lt;=('NSW Apr 2023'!L33+'NSW Apr 2023'!M33+'NSW Apr 2023'!N33),((($C$5*F39/'NSW Apr 2023'!AR33-('NSW Apr 2023'!L33+'NSW Apr 2023'!M33))*'NSW Apr 2023'!AE33/100))*'NSW Apr 2023'!AR33,('NSW Apr 2023'!N33*'NSW Apr 2023'!AE33/100)*'NSW Apr 2023'!AR33)),0)</f>
        <v>0</v>
      </c>
      <c r="P39" s="155">
        <f>IF(AND('NSW Apr 2023'!N33&gt;0,'NSW Apr 2023'!O33&gt;0),IF($C$5*F39/'NSW Apr 2023'!AR33&lt;('NSW Apr 2023'!L33+'NSW Apr 2023'!M33+'NSW Apr 2023'!N33),0,IF(($C$5*F39/'NSW Apr 2023'!AR33-'NSW Apr 2023'!L33+'NSW Apr 2023'!M33+'NSW Apr 2023'!N33)&lt;=('NSW Apr 2023'!L33+'NSW Apr 2023'!M33+'NSW Apr 2023'!N33+'NSW Apr 2023'!O33),(($C$5*F39/'NSW Apr 2023'!AR33-('NSW Apr 2023'!L33+'NSW Apr 2023'!M33+'NSW Apr 2023'!N33))*'NSW Apr 2023'!AF33/100)*'NSW Apr 2023'!AR33,('NSW Apr 2023'!O33*'NSW Apr 2023'!AF33/100)*'NSW Apr 2023'!AR33)),0)</f>
        <v>0</v>
      </c>
      <c r="Q39" s="155">
        <f>IF(AND('NSW Apr 2023'!P33&gt;0,'NSW Apr 2023'!P33&gt;0),IF($C$5*F39/'NSW Apr 2023'!AR33&lt;('NSW Apr 2023'!L33+'NSW Apr 2023'!M33+'NSW Apr 2023'!N33+'NSW Apr 2023'!O33),0,IF(($C$5*F39/'NSW Apr 2023'!AR33-'NSW Apr 2023'!L33+'NSW Apr 2023'!M33+'NSW Apr 2023'!N33+'NSW Apr 2023'!O33)&lt;=('NSW Apr 2023'!L33+'NSW Apr 2023'!M33+'NSW Apr 2023'!N33+'NSW Apr 2023'!O33+'NSW Apr 2023'!P33),(($C$5*F39/'NSW Apr 2023'!AR33-('NSW Apr 2023'!L33+'NSW Apr 2023'!M33+'NSW Apr 2023'!N33+'NSW Apr 2023'!O33))*'NSW Apr 2023'!AG33/100)*'NSW Apr 2023'!AR33,('NSW Apr 2023'!P33*'NSW Apr 2023'!AG33/100)*'NSW Apr 2023'!AR33)),0)</f>
        <v>0</v>
      </c>
      <c r="R39" s="155">
        <f>IF(AND('NSW Apr 2023'!P33&gt;0,'NSW Apr 2023'!O33&gt;0),IF(($C$5*F39/'NSW Apr 2023'!AR33&lt;SUM('NSW Apr 2023'!L33:P33)),(0),($C$5*F39/'NSW Apr 2023'!AR33-SUM('NSW Apr 2023'!L33:P33))*'NSW Apr 2023'!AB33/100)* 'NSW Apr 2023'!AR33,IF(AND('NSW Apr 2023'!O33&gt;0,'NSW Apr 2023'!P33=""),IF(($C$5*F39/'NSW Apr 2023'!AR33&lt; SUM('NSW Apr 2023'!L33:O33)),(0),($C$5*F39/'NSW Apr 2023'!AR33-SUM('NSW Apr 2023'!L33:O33))*'NSW Apr 2023'!AG33/100)* 'NSW Apr 2023'!AR33,IF(AND('NSW Apr 2023'!N33&gt;0,'NSW Apr 2023'!O33=""),IF(($C$5*F39/'NSW Apr 2023'!AR33&lt; SUM('NSW Apr 2023'!L33:N33)),(0),($C$5*F39/'NSW Apr 2023'!AR33-SUM('NSW Apr 2023'!L33:N33))*'NSW Apr 2023'!AF33/100)* 'NSW Apr 2023'!AR33,IF(AND('NSW Apr 2023'!M33&gt;0,'NSW Apr 2023'!N33=""),IF(($C$5*F39/'NSW Apr 2023'!AR33&lt;'NSW Apr 2023'!M33+'NSW Apr 2023'!L33),(0),(($C$5*F39/'NSW Apr 2023'!AR33-('NSW Apr 2023'!M33+'NSW Apr 2023'!L33))*'NSW Apr 2023'!AE33/100))*'NSW Apr 2023'!AR33,IF(AND('NSW Apr 2023'!L33&gt;0,'NSW Apr 2023'!M33=""&gt;0),IF(($C$5*F39/'NSW Apr 2023'!AR33&lt;'NSW Apr 2023'!L33),(0),($C$5*F39/'NSW Apr 2023'!AR33-'NSW Apr 2023'!L33)*'NSW Apr 2023'!AD33/100)*'NSW Apr 2023'!AR33,0)))))</f>
        <v>0</v>
      </c>
      <c r="S39" s="273">
        <f t="shared" si="4"/>
        <v>2700.0000000000005</v>
      </c>
      <c r="T39" s="268">
        <f t="shared" si="5"/>
        <v>3044.991363636364</v>
      </c>
      <c r="U39" s="151">
        <f t="shared" si="6"/>
        <v>3349.4905000000008</v>
      </c>
      <c r="V39" s="154">
        <f>'NSW Apr 2023'!AT33</f>
        <v>0</v>
      </c>
      <c r="W39" s="154">
        <f>'NSW Apr 2023'!AU33</f>
        <v>0</v>
      </c>
      <c r="X39" s="154">
        <f>'NSW Apr 2023'!AV33</f>
        <v>0</v>
      </c>
      <c r="Y39" s="154">
        <f>'NSW Apr 2023'!AW33</f>
        <v>0</v>
      </c>
      <c r="Z39" s="268" t="str">
        <f t="shared" si="7"/>
        <v>No discount</v>
      </c>
      <c r="AA39" s="268" t="str">
        <f t="shared" si="8"/>
        <v>Inclusive</v>
      </c>
      <c r="AB39" s="268">
        <f t="shared" si="0"/>
        <v>3044.991363636364</v>
      </c>
      <c r="AC39" s="268">
        <f t="shared" si="1"/>
        <v>3044.991363636364</v>
      </c>
      <c r="AD39" s="151">
        <f t="shared" si="9"/>
        <v>3349.4905000000008</v>
      </c>
      <c r="AE39" s="407">
        <f t="shared" si="9"/>
        <v>3349.4905000000008</v>
      </c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/>
      <c r="AS39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</row>
    <row r="40" spans="1:146" s="261" customFormat="1" ht="23" customHeight="1" thickTop="1">
      <c r="A40" s="421" t="str">
        <f>'NSW Apr 2023'!D34</f>
        <v>AGN Wagga Wagga</v>
      </c>
      <c r="B40" s="130" t="str">
        <f>'NSW Apr 2023'!F34</f>
        <v>Origin Energy</v>
      </c>
      <c r="C40" s="83" t="str">
        <f>'NSW Apr 2023'!G34</f>
        <v>Business Go Variable</v>
      </c>
      <c r="D40" s="136">
        <f>365*'NSW Apr 2023'!H34/100</f>
        <v>413.57818181818175</v>
      </c>
      <c r="E40" s="264">
        <f>IF('NSW Apr 2023'!AQ34=3,0.5,IF('NSW Apr 2023'!AQ34=2,0.33,0))</f>
        <v>0.5</v>
      </c>
      <c r="F40" s="264">
        <f t="shared" si="3"/>
        <v>0.5</v>
      </c>
      <c r="G40" s="136">
        <f>IF('NSW Apr 2023'!K34="",($C$5*E40/'NSW Apr 2023'!AQ34*'NSW Apr 2023'!W34/100)*'NSW Apr 2023'!AQ34,IF($C$5*E40/'NSW Apr 2023'!AQ34&gt;='NSW Apr 2023'!L34,('NSW Apr 2023'!L34*'NSW Apr 2023'!W34/100)*'NSW Apr 2023'!AQ34,($C$5*E40/'NSW Apr 2023'!AQ34*'NSW Apr 2023'!W34/100)*'NSW Apr 2023'!AQ34))</f>
        <v>1181.8181818181818</v>
      </c>
      <c r="H40" s="136">
        <f>IF(AND('NSW Apr 2023'!L34&gt;0,'NSW Apr 2023'!M34&gt;0),IF($C$5*E40/'NSW Apr 2023'!AQ34&lt;'NSW Apr 2023'!L34,0,IF(($C$5*E40/'NSW Apr 2023'!AQ34-'NSW Apr 2023'!L34)&lt;=('NSW Apr 2023'!M34+'NSW Apr 2023'!L34),((($C$5*E40/'NSW Apr 2023'!AQ34-'NSW Apr 2023'!L34)*'NSW Apr 2023'!X34/100))*'NSW Apr 2023'!AQ34,((('NSW Apr 2023'!M34)*'NSW Apr 2023'!X34/100)*'NSW Apr 2023'!AQ34))),0)</f>
        <v>0</v>
      </c>
      <c r="I40" s="136">
        <f>IF(AND('NSW Apr 2023'!M34&gt;0,'NSW Apr 2023'!N34&gt;0),IF($C$5*E40/'NSW Apr 2023'!AQ34&lt;('NSW Apr 2023'!L34+'NSW Apr 2023'!M34),0,IF(($C$5*E40/'NSW Apr 2023'!AQ34-'NSW Apr 2023'!L34+'NSW Apr 2023'!M34)&lt;=('NSW Apr 2023'!L34+'NSW Apr 2023'!M34+'NSW Apr 2023'!N34),((($C$5*E40/'NSW Apr 2023'!AQ34-('NSW Apr 2023'!L34+'NSW Apr 2023'!M34))*'NSW Apr 2023'!Y34/100))*'NSW Apr 2023'!AQ34,('NSW Apr 2023'!N34*'NSW Apr 2023'!Y34/100)* 'NSW Apr 2023'!AQ34)),0)</f>
        <v>0</v>
      </c>
      <c r="J40" s="136">
        <f>IF(AND('NSW Apr 2023'!N34&gt;0,'NSW Apr 2023'!O34&gt;0),IF($C$5*E40/'NSW Apr 2023'!AQ34&lt;('NSW Apr 2023'!L34+'NSW Apr 2023'!M34+'NSW Apr 2023'!N34),0,IF(($C$5*E40/'NSW Apr 2023'!AQ34-'NSW Apr 2023'!L34+'NSW Apr 2023'!M34+'NSW Apr 2023'!N34)&lt;=('NSW Apr 2023'!L34+'NSW Apr 2023'!M34+'NSW Apr 2023'!N34+'NSW Apr 2023'!O34),(($C$5*E40/'NSW Apr 2023'!AQ34-('NSW Apr 2023'!L34+'NSW Apr 2023'!M34+'NSW Apr 2023'!N34))*'NSW Apr 2023'!Z34/100)*'NSW Apr 2023'!AQ34,('NSW Apr 2023'!O34*'NSW Apr 2023'!Z34/100)*'NSW Apr 2023'!AQ34)),0)</f>
        <v>0</v>
      </c>
      <c r="K40" s="136">
        <f>IF(AND('NSW Apr 2023'!O34&gt;0,'NSW Apr 2023'!P34&gt;0),IF($C$5*E40/'NSW Apr 2023'!AQ34&lt;('NSW Apr 2023'!L34+'NSW Apr 2023'!M34+'NSW Apr 2023'!N34+'NSW Apr 2023'!O34),0,IF(($C$5*E40/'NSW Apr 2023'!AQ34-'NSW Apr 2023'!L34+'NSW Apr 2023'!M34+'NSW Apr 2023'!N34+'NSW Apr 2023'!O34)&lt;=('NSW Apr 2023'!L34+'NSW Apr 2023'!M34+'NSW Apr 2023'!N34+'NSW Apr 2023'!O34+'NSW Apr 2023'!P34),(($C$5*E40/'NSW Apr 2023'!AQ34-('NSW Apr 2023'!L34+'NSW Apr 2023'!M34+'NSW Apr 2023'!N34+'NSW Apr 2023'!O34))*'NSW Apr 2023'!AA34/100)*'NSW Apr 2023'!AQ34,('NSW Apr 2023'!P34*'NSW Apr 2023'!AA34/100)*'NSW Apr 2023'!AQ34)),0)</f>
        <v>0</v>
      </c>
      <c r="L40" s="136">
        <f>IF(AND('NSW Apr 2023'!P34&gt;0,'NSW Apr 2023'!O34&gt;0),IF(($C$5*E40/'NSW Apr 2023'!AQ34&lt;SUM('NSW Apr 2023'!L34:P34)),(0),($C$5*E40/'NSW Apr 2023'!AQ34-SUM('NSW Apr 2023'!L34:P34))*'NSW Apr 2023'!AB34/100)* 'NSW Apr 2023'!AQ34,IF(AND('NSW Apr 2023'!O34&gt;0,'NSW Apr 2023'!P34=""),IF(($C$5*E40/'NSW Apr 2023'!AQ34&lt; SUM('NSW Apr 2023'!L34:O34)),(0),($C$5*E40/'NSW Apr 2023'!AQ34-SUM('NSW Apr 2023'!L34:O34))*'NSW Apr 2023'!AA34/100)* 'NSW Apr 2023'!AQ34,IF(AND('NSW Apr 2023'!N34&gt;0,'NSW Apr 2023'!O34=""),IF(($C$5*E40/'NSW Apr 2023'!AQ34&lt; SUM('NSW Apr 2023'!L34:N34)),(0),($C$5*E40/'NSW Apr 2023'!AQ34-SUM('NSW Apr 2023'!L34:N34))*'NSW Apr 2023'!Z34/100)* 'NSW Apr 2023'!AQ34,IF(AND('NSW Apr 2023'!M34&gt;0,'NSW Apr 2023'!N34=""),IF(($C$5*E40/'NSW Apr 2023'!AQ34&lt;'NSW Apr 2023'!M34+'NSW Apr 2023'!L34),(0),(($C$5*E40/'NSW Apr 2023'!AQ34-('NSW Apr 2023'!M34+'NSW Apr 2023'!L34))*'NSW Apr 2023'!Y34/100))*'NSW Apr 2023'!AQ34,IF(AND('NSW Apr 2023'!L34&gt;0,'NSW Apr 2023'!M34=""&gt;0),IF(($C$5*E40/'NSW Apr 2023'!AQ34&lt;'NSW Apr 2023'!L34),(0),($C$5*E40/'NSW Apr 2023'!AQ34-'NSW Apr 2023'!L34)*'NSW Apr 2023'!X34/100)*'NSW Apr 2023'!AQ34,0)))))</f>
        <v>0</v>
      </c>
      <c r="M40" s="136">
        <f>IF('NSW Apr 2023'!K34="",($C$5*F40/'NSW Apr 2023'!AR34*'NSW Apr 2023'!AC34/100)*'NSW Apr 2023'!AR34,IF($C$5*F40/'NSW Apr 2023'!AR34&gt;='NSW Apr 2023'!L34,('NSW Apr 2023'!L34*'NSW Apr 2023'!AC34/100)*'NSW Apr 2023'!AR34,($C$5*F40/'NSW Apr 2023'!AR34*'NSW Apr 2023'!AC34/100)*'NSW Apr 2023'!AR34))</f>
        <v>1181.8181818181818</v>
      </c>
      <c r="N40" s="136">
        <f>IF(AND('NSW Apr 2023'!L34&gt;0,'NSW Apr 2023'!M34&gt;0),IF($C$5*F40/'NSW Apr 2023'!AR34&lt;'NSW Apr 2023'!L34,0,IF(($C$5*F40/'NSW Apr 2023'!AR34-'NSW Apr 2023'!L34)&lt;=('NSW Apr 2023'!M34+'NSW Apr 2023'!L34),((($C$5*F40/'NSW Apr 2023'!AR34-'NSW Apr 2023'!L34)*'NSW Apr 2023'!AD34/100))*'NSW Apr 2023'!AR34,((('NSW Apr 2023'!M34)*'NSW Apr 2023'!AD34/100)*'NSW Apr 2023'!AR34))),0)</f>
        <v>0</v>
      </c>
      <c r="O40" s="136">
        <f>IF(AND('NSW Apr 2023'!M34&gt;0,'NSW Apr 2023'!N34&gt;0),IF($C$5*F40/'NSW Apr 2023'!AR34&lt;('NSW Apr 2023'!L34+'NSW Apr 2023'!M34),0,IF(($C$5*F40/'NSW Apr 2023'!AR34-'NSW Apr 2023'!L34+'NSW Apr 2023'!M34)&lt;=('NSW Apr 2023'!L34+'NSW Apr 2023'!M34+'NSW Apr 2023'!N34),((($C$5*F40/'NSW Apr 2023'!AR34-('NSW Apr 2023'!L34+'NSW Apr 2023'!M34))*'NSW Apr 2023'!AE34/100))*'NSW Apr 2023'!AR34,('NSW Apr 2023'!N34*'NSW Apr 2023'!AE34/100)*'NSW Apr 2023'!AR34)),0)</f>
        <v>0</v>
      </c>
      <c r="P40" s="136">
        <f>IF(AND('NSW Apr 2023'!N34&gt;0,'NSW Apr 2023'!O34&gt;0),IF($C$5*F40/'NSW Apr 2023'!AR34&lt;('NSW Apr 2023'!L34+'NSW Apr 2023'!M34+'NSW Apr 2023'!N34),0,IF(($C$5*F40/'NSW Apr 2023'!AR34-'NSW Apr 2023'!L34+'NSW Apr 2023'!M34+'NSW Apr 2023'!N34)&lt;=('NSW Apr 2023'!L34+'NSW Apr 2023'!M34+'NSW Apr 2023'!N34+'NSW Apr 2023'!O34),(($C$5*F40/'NSW Apr 2023'!AR34-('NSW Apr 2023'!L34+'NSW Apr 2023'!M34+'NSW Apr 2023'!N34))*'NSW Apr 2023'!AF34/100)*'NSW Apr 2023'!AR34,('NSW Apr 2023'!O34*'NSW Apr 2023'!AF34/100)*'NSW Apr 2023'!AR34)),0)</f>
        <v>0</v>
      </c>
      <c r="Q40" s="136">
        <f>IF(AND('NSW Apr 2023'!P34&gt;0,'NSW Apr 2023'!P34&gt;0),IF($C$5*F40/'NSW Apr 2023'!AR34&lt;('NSW Apr 2023'!L34+'NSW Apr 2023'!M34+'NSW Apr 2023'!N34+'NSW Apr 2023'!O34),0,IF(($C$5*F40/'NSW Apr 2023'!AR34-'NSW Apr 2023'!L34+'NSW Apr 2023'!M34+'NSW Apr 2023'!N34+'NSW Apr 2023'!O34)&lt;=('NSW Apr 2023'!L34+'NSW Apr 2023'!M34+'NSW Apr 2023'!N34+'NSW Apr 2023'!O34+'NSW Apr 2023'!P34),(($C$5*F40/'NSW Apr 2023'!AR34-('NSW Apr 2023'!L34+'NSW Apr 2023'!M34+'NSW Apr 2023'!N34+'NSW Apr 2023'!O34))*'NSW Apr 2023'!AG34/100)*'NSW Apr 2023'!AR34,('NSW Apr 2023'!P34*'NSW Apr 2023'!AG34/100)*'NSW Apr 2023'!AR34)),0)</f>
        <v>0</v>
      </c>
      <c r="R40" s="136">
        <f>IF(AND('NSW Apr 2023'!P34&gt;0,'NSW Apr 2023'!O34&gt;0),IF(($C$5*F40/'NSW Apr 2023'!AR34&lt;SUM('NSW Apr 2023'!L34:P34)),(0),($C$5*F40/'NSW Apr 2023'!AR34-SUM('NSW Apr 2023'!L34:P34))*'NSW Apr 2023'!AB34/100)* 'NSW Apr 2023'!AR34,IF(AND('NSW Apr 2023'!O34&gt;0,'NSW Apr 2023'!P34=""),IF(($C$5*F40/'NSW Apr 2023'!AR34&lt; SUM('NSW Apr 2023'!L34:O34)),(0),($C$5*F40/'NSW Apr 2023'!AR34-SUM('NSW Apr 2023'!L34:O34))*'NSW Apr 2023'!AG34/100)* 'NSW Apr 2023'!AR34,IF(AND('NSW Apr 2023'!N34&gt;0,'NSW Apr 2023'!O34=""),IF(($C$5*F40/'NSW Apr 2023'!AR34&lt; SUM('NSW Apr 2023'!L34:N34)),(0),($C$5*F40/'NSW Apr 2023'!AR34-SUM('NSW Apr 2023'!L34:N34))*'NSW Apr 2023'!AF34/100)* 'NSW Apr 2023'!AR34,IF(AND('NSW Apr 2023'!M34&gt;0,'NSW Apr 2023'!N34=""),IF(($C$5*F40/'NSW Apr 2023'!AR34&lt;'NSW Apr 2023'!M34+'NSW Apr 2023'!L34),(0),(($C$5*F40/'NSW Apr 2023'!AR34-('NSW Apr 2023'!M34+'NSW Apr 2023'!L34))*'NSW Apr 2023'!AE34/100))*'NSW Apr 2023'!AR34,IF(AND('NSW Apr 2023'!L34&gt;0,'NSW Apr 2023'!M34=""&gt;0),IF(($C$5*F40/'NSW Apr 2023'!AR34&lt;'NSW Apr 2023'!L34),(0),($C$5*F40/'NSW Apr 2023'!AR34-'NSW Apr 2023'!L34)*'NSW Apr 2023'!AD34/100)*'NSW Apr 2023'!AR34,0)))))</f>
        <v>0</v>
      </c>
      <c r="S40" s="234">
        <f t="shared" si="4"/>
        <v>2363.6363636363635</v>
      </c>
      <c r="T40" s="243">
        <f t="shared" si="5"/>
        <v>2777.2145454545453</v>
      </c>
      <c r="U40" s="132">
        <f t="shared" si="6"/>
        <v>3054.9360000000001</v>
      </c>
      <c r="V40" s="83">
        <f>'NSW Apr 2023'!AT34</f>
        <v>0</v>
      </c>
      <c r="W40" s="83">
        <f>'NSW Apr 2023'!AU34</f>
        <v>0</v>
      </c>
      <c r="X40" s="83">
        <f>'NSW Apr 2023'!AV34</f>
        <v>0</v>
      </c>
      <c r="Y40" s="83">
        <f>'NSW Apr 2023'!AW34</f>
        <v>0</v>
      </c>
      <c r="Z40" s="243" t="str">
        <f t="shared" si="7"/>
        <v>No discount</v>
      </c>
      <c r="AA40" s="243" t="str">
        <f t="shared" si="8"/>
        <v>Inclusive</v>
      </c>
      <c r="AB40" s="243">
        <f t="shared" si="0"/>
        <v>2777.2145454545453</v>
      </c>
      <c r="AC40" s="243">
        <f t="shared" si="1"/>
        <v>2777.2145454545453</v>
      </c>
      <c r="AD40" s="132">
        <f t="shared" si="9"/>
        <v>3054.9360000000001</v>
      </c>
      <c r="AE40" s="406">
        <f t="shared" si="9"/>
        <v>3054.9360000000001</v>
      </c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/>
      <c r="AS40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</row>
    <row r="41" spans="1:146" ht="23" customHeight="1">
      <c r="A41" s="422"/>
      <c r="B41" s="130" t="str">
        <f>'NSW Apr 2023'!F35</f>
        <v>Covau</v>
      </c>
      <c r="C41" s="83" t="str">
        <f>'NSW Apr 2023'!G35</f>
        <v>Freedom</v>
      </c>
      <c r="D41" s="136">
        <f>365*'NSW Apr 2023'!H35/100</f>
        <v>590.40409090909088</v>
      </c>
      <c r="E41" s="264">
        <f>IF('NSW Apr 2023'!AQ35=3,0.5,IF('NSW Apr 2023'!AQ35=2,0.33,0))</f>
        <v>0.5</v>
      </c>
      <c r="F41" s="264">
        <f t="shared" si="3"/>
        <v>0.5</v>
      </c>
      <c r="G41" s="136">
        <f>IF('NSW Apr 2023'!K35="",($C$5*E41/'NSW Apr 2023'!AQ35*'NSW Apr 2023'!W35/100)*'NSW Apr 2023'!AQ35,IF($C$5*E41/'NSW Apr 2023'!AQ35&gt;='NSW Apr 2023'!L35,('NSW Apr 2023'!L35*'NSW Apr 2023'!W35/100)*'NSW Apr 2023'!AQ35,($C$5*E41/'NSW Apr 2023'!AQ35*'NSW Apr 2023'!W35/100)*'NSW Apr 2023'!AQ35))</f>
        <v>1377.2727272727273</v>
      </c>
      <c r="H41" s="136">
        <f>IF(AND('NSW Apr 2023'!L35&gt;0,'NSW Apr 2023'!M35&gt;0),IF($C$5*E41/'NSW Apr 2023'!AQ35&lt;'NSW Apr 2023'!L35,0,IF(($C$5*E41/'NSW Apr 2023'!AQ35-'NSW Apr 2023'!L35)&lt;=('NSW Apr 2023'!M35+'NSW Apr 2023'!L35),((($C$5*E41/'NSW Apr 2023'!AQ35-'NSW Apr 2023'!L35)*'NSW Apr 2023'!X35/100))*'NSW Apr 2023'!AQ35,((('NSW Apr 2023'!M35)*'NSW Apr 2023'!X35/100)*'NSW Apr 2023'!AQ35))),0)</f>
        <v>0</v>
      </c>
      <c r="I41" s="136">
        <f>IF(AND('NSW Apr 2023'!M35&gt;0,'NSW Apr 2023'!N35&gt;0),IF($C$5*E41/'NSW Apr 2023'!AQ35&lt;('NSW Apr 2023'!L35+'NSW Apr 2023'!M35),0,IF(($C$5*E41/'NSW Apr 2023'!AQ35-'NSW Apr 2023'!L35+'NSW Apr 2023'!M35)&lt;=('NSW Apr 2023'!L35+'NSW Apr 2023'!M35+'NSW Apr 2023'!N35),((($C$5*E41/'NSW Apr 2023'!AQ35-('NSW Apr 2023'!L35+'NSW Apr 2023'!M35))*'NSW Apr 2023'!Y35/100))*'NSW Apr 2023'!AQ35,('NSW Apr 2023'!N35*'NSW Apr 2023'!Y35/100)* 'NSW Apr 2023'!AQ35)),0)</f>
        <v>0</v>
      </c>
      <c r="J41" s="136">
        <f>IF(AND('NSW Apr 2023'!N35&gt;0,'NSW Apr 2023'!O35&gt;0),IF($C$5*E41/'NSW Apr 2023'!AQ35&lt;('NSW Apr 2023'!L35+'NSW Apr 2023'!M35+'NSW Apr 2023'!N35),0,IF(($C$5*E41/'NSW Apr 2023'!AQ35-'NSW Apr 2023'!L35+'NSW Apr 2023'!M35+'NSW Apr 2023'!N35)&lt;=('NSW Apr 2023'!L35+'NSW Apr 2023'!M35+'NSW Apr 2023'!N35+'NSW Apr 2023'!O35),(($C$5*E41/'NSW Apr 2023'!AQ35-('NSW Apr 2023'!L35+'NSW Apr 2023'!M35+'NSW Apr 2023'!N35))*'NSW Apr 2023'!Z35/100)*'NSW Apr 2023'!AQ35,('NSW Apr 2023'!O35*'NSW Apr 2023'!Z35/100)*'NSW Apr 2023'!AQ35)),0)</f>
        <v>0</v>
      </c>
      <c r="K41" s="136">
        <f>IF(AND('NSW Apr 2023'!O35&gt;0,'NSW Apr 2023'!P35&gt;0),IF($C$5*E41/'NSW Apr 2023'!AQ35&lt;('NSW Apr 2023'!L35+'NSW Apr 2023'!M35+'NSW Apr 2023'!N35+'NSW Apr 2023'!O35),0,IF(($C$5*E41/'NSW Apr 2023'!AQ35-'NSW Apr 2023'!L35+'NSW Apr 2023'!M35+'NSW Apr 2023'!N35+'NSW Apr 2023'!O35)&lt;=('NSW Apr 2023'!L35+'NSW Apr 2023'!M35+'NSW Apr 2023'!N35+'NSW Apr 2023'!O35+'NSW Apr 2023'!P35),(($C$5*E41/'NSW Apr 2023'!AQ35-('NSW Apr 2023'!L35+'NSW Apr 2023'!M35+'NSW Apr 2023'!N35+'NSW Apr 2023'!O35))*'NSW Apr 2023'!AA35/100)*'NSW Apr 2023'!AQ35,('NSW Apr 2023'!P35*'NSW Apr 2023'!AA35/100)*'NSW Apr 2023'!AQ35)),0)</f>
        <v>0</v>
      </c>
      <c r="L41" s="136">
        <f>IF(AND('NSW Apr 2023'!P35&gt;0,'NSW Apr 2023'!O35&gt;0),IF(($C$5*E41/'NSW Apr 2023'!AQ35&lt;SUM('NSW Apr 2023'!L35:P35)),(0),($C$5*E41/'NSW Apr 2023'!AQ35-SUM('NSW Apr 2023'!L35:P35))*'NSW Apr 2023'!AB35/100)* 'NSW Apr 2023'!AQ35,IF(AND('NSW Apr 2023'!O35&gt;0,'NSW Apr 2023'!P35=""),IF(($C$5*E41/'NSW Apr 2023'!AQ35&lt; SUM('NSW Apr 2023'!L35:O35)),(0),($C$5*E41/'NSW Apr 2023'!AQ35-SUM('NSW Apr 2023'!L35:O35))*'NSW Apr 2023'!AA35/100)* 'NSW Apr 2023'!AQ35,IF(AND('NSW Apr 2023'!N35&gt;0,'NSW Apr 2023'!O35=""),IF(($C$5*E41/'NSW Apr 2023'!AQ35&lt; SUM('NSW Apr 2023'!L35:N35)),(0),($C$5*E41/'NSW Apr 2023'!AQ35-SUM('NSW Apr 2023'!L35:N35))*'NSW Apr 2023'!Z35/100)* 'NSW Apr 2023'!AQ35,IF(AND('NSW Apr 2023'!M35&gt;0,'NSW Apr 2023'!N35=""),IF(($C$5*E41/'NSW Apr 2023'!AQ35&lt;'NSW Apr 2023'!M35+'NSW Apr 2023'!L35),(0),(($C$5*E41/'NSW Apr 2023'!AQ35-('NSW Apr 2023'!M35+'NSW Apr 2023'!L35))*'NSW Apr 2023'!Y35/100))*'NSW Apr 2023'!AQ35,IF(AND('NSW Apr 2023'!L35&gt;0,'NSW Apr 2023'!M35=""&gt;0),IF(($C$5*E41/'NSW Apr 2023'!AQ35&lt;'NSW Apr 2023'!L35),(0),($C$5*E41/'NSW Apr 2023'!AQ35-'NSW Apr 2023'!L35)*'NSW Apr 2023'!X35/100)*'NSW Apr 2023'!AQ35,0)))))</f>
        <v>0</v>
      </c>
      <c r="M41" s="136">
        <f>IF('NSW Apr 2023'!K35="",($C$5*F41/'NSW Apr 2023'!AR35*'NSW Apr 2023'!AC35/100)*'NSW Apr 2023'!AR35,IF($C$5*F41/'NSW Apr 2023'!AR35&gt;='NSW Apr 2023'!L35,('NSW Apr 2023'!L35*'NSW Apr 2023'!AC35/100)*'NSW Apr 2023'!AR35,($C$5*F41/'NSW Apr 2023'!AR35*'NSW Apr 2023'!AC35/100)*'NSW Apr 2023'!AR35))</f>
        <v>1377.2727272727273</v>
      </c>
      <c r="N41" s="136">
        <f>IF(AND('NSW Apr 2023'!L35&gt;0,'NSW Apr 2023'!M35&gt;0),IF($C$5*F41/'NSW Apr 2023'!AR35&lt;'NSW Apr 2023'!L35,0,IF(($C$5*F41/'NSW Apr 2023'!AR35-'NSW Apr 2023'!L35)&lt;=('NSW Apr 2023'!M35+'NSW Apr 2023'!L35),((($C$5*F41/'NSW Apr 2023'!AR35-'NSW Apr 2023'!L35)*'NSW Apr 2023'!AD35/100))*'NSW Apr 2023'!AR35,((('NSW Apr 2023'!M35)*'NSW Apr 2023'!AD35/100)*'NSW Apr 2023'!AR35))),0)</f>
        <v>0</v>
      </c>
      <c r="O41" s="136">
        <f>IF(AND('NSW Apr 2023'!M35&gt;0,'NSW Apr 2023'!N35&gt;0),IF($C$5*F41/'NSW Apr 2023'!AR35&lt;('NSW Apr 2023'!L35+'NSW Apr 2023'!M35),0,IF(($C$5*F41/'NSW Apr 2023'!AR35-'NSW Apr 2023'!L35+'NSW Apr 2023'!M35)&lt;=('NSW Apr 2023'!L35+'NSW Apr 2023'!M35+'NSW Apr 2023'!N35),((($C$5*F41/'NSW Apr 2023'!AR35-('NSW Apr 2023'!L35+'NSW Apr 2023'!M35))*'NSW Apr 2023'!AE35/100))*'NSW Apr 2023'!AR35,('NSW Apr 2023'!N35*'NSW Apr 2023'!AE35/100)*'NSW Apr 2023'!AR35)),0)</f>
        <v>0</v>
      </c>
      <c r="P41" s="136">
        <f>IF(AND('NSW Apr 2023'!N35&gt;0,'NSW Apr 2023'!O35&gt;0),IF($C$5*F41/'NSW Apr 2023'!AR35&lt;('NSW Apr 2023'!L35+'NSW Apr 2023'!M35+'NSW Apr 2023'!N35),0,IF(($C$5*F41/'NSW Apr 2023'!AR35-'NSW Apr 2023'!L35+'NSW Apr 2023'!M35+'NSW Apr 2023'!N35)&lt;=('NSW Apr 2023'!L35+'NSW Apr 2023'!M35+'NSW Apr 2023'!N35+'NSW Apr 2023'!O35),(($C$5*F41/'NSW Apr 2023'!AR35-('NSW Apr 2023'!L35+'NSW Apr 2023'!M35+'NSW Apr 2023'!N35))*'NSW Apr 2023'!AF35/100)*'NSW Apr 2023'!AR35,('NSW Apr 2023'!O35*'NSW Apr 2023'!AF35/100)*'NSW Apr 2023'!AR35)),0)</f>
        <v>0</v>
      </c>
      <c r="Q41" s="136">
        <f>IF(AND('NSW Apr 2023'!P35&gt;0,'NSW Apr 2023'!P35&gt;0),IF($C$5*F41/'NSW Apr 2023'!AR35&lt;('NSW Apr 2023'!L35+'NSW Apr 2023'!M35+'NSW Apr 2023'!N35+'NSW Apr 2023'!O35),0,IF(($C$5*F41/'NSW Apr 2023'!AR35-'NSW Apr 2023'!L35+'NSW Apr 2023'!M35+'NSW Apr 2023'!N35+'NSW Apr 2023'!O35)&lt;=('NSW Apr 2023'!L35+'NSW Apr 2023'!M35+'NSW Apr 2023'!N35+'NSW Apr 2023'!O35+'NSW Apr 2023'!P35),(($C$5*F41/'NSW Apr 2023'!AR35-('NSW Apr 2023'!L35+'NSW Apr 2023'!M35+'NSW Apr 2023'!N35+'NSW Apr 2023'!O35))*'NSW Apr 2023'!AG35/100)*'NSW Apr 2023'!AR35,('NSW Apr 2023'!P35*'NSW Apr 2023'!AG35/100)*'NSW Apr 2023'!AR35)),0)</f>
        <v>0</v>
      </c>
      <c r="R41" s="136">
        <f>IF(AND('NSW Apr 2023'!P35&gt;0,'NSW Apr 2023'!O35&gt;0),IF(($C$5*F41/'NSW Apr 2023'!AR35&lt;SUM('NSW Apr 2023'!L35:P35)),(0),($C$5*F41/'NSW Apr 2023'!AR35-SUM('NSW Apr 2023'!L35:P35))*'NSW Apr 2023'!AB35/100)* 'NSW Apr 2023'!AR35,IF(AND('NSW Apr 2023'!O35&gt;0,'NSW Apr 2023'!P35=""),IF(($C$5*F41/'NSW Apr 2023'!AR35&lt; SUM('NSW Apr 2023'!L35:O35)),(0),($C$5*F41/'NSW Apr 2023'!AR35-SUM('NSW Apr 2023'!L35:O35))*'NSW Apr 2023'!AG35/100)* 'NSW Apr 2023'!AR35,IF(AND('NSW Apr 2023'!N35&gt;0,'NSW Apr 2023'!O35=""),IF(($C$5*F41/'NSW Apr 2023'!AR35&lt; SUM('NSW Apr 2023'!L35:N35)),(0),($C$5*F41/'NSW Apr 2023'!AR35-SUM('NSW Apr 2023'!L35:N35))*'NSW Apr 2023'!AF35/100)* 'NSW Apr 2023'!AR35,IF(AND('NSW Apr 2023'!M35&gt;0,'NSW Apr 2023'!N35=""),IF(($C$5*F41/'NSW Apr 2023'!AR35&lt;'NSW Apr 2023'!M35+'NSW Apr 2023'!L35),(0),(($C$5*F41/'NSW Apr 2023'!AR35-('NSW Apr 2023'!M35+'NSW Apr 2023'!L35))*'NSW Apr 2023'!AE35/100))*'NSW Apr 2023'!AR35,IF(AND('NSW Apr 2023'!L35&gt;0,'NSW Apr 2023'!M35=""&gt;0),IF(($C$5*F41/'NSW Apr 2023'!AR35&lt;'NSW Apr 2023'!L35),(0),($C$5*F41/'NSW Apr 2023'!AR35-'NSW Apr 2023'!L35)*'NSW Apr 2023'!AD35/100)*'NSW Apr 2023'!AR35,0)))))</f>
        <v>0</v>
      </c>
      <c r="S41" s="234">
        <f>SUM(G41:R41)</f>
        <v>2754.5454545454545</v>
      </c>
      <c r="T41" s="243">
        <f t="shared" si="5"/>
        <v>3344.9495454545454</v>
      </c>
      <c r="U41" s="132">
        <f t="shared" si="6"/>
        <v>3679.4445000000001</v>
      </c>
      <c r="V41" s="83">
        <f>'NSW Apr 2023'!AT35</f>
        <v>0</v>
      </c>
      <c r="W41" s="83">
        <f>'NSW Apr 2023'!AU35</f>
        <v>0</v>
      </c>
      <c r="X41" s="83">
        <f>'NSW Apr 2023'!AV35</f>
        <v>0</v>
      </c>
      <c r="Y41" s="83">
        <f>'NSW Apr 2023'!AW35</f>
        <v>0</v>
      </c>
      <c r="Z41" s="243" t="str">
        <f t="shared" si="7"/>
        <v>No discount</v>
      </c>
      <c r="AA41" s="243" t="str">
        <f t="shared" si="8"/>
        <v>Exclusive</v>
      </c>
      <c r="AB41" s="243">
        <f t="shared" si="0"/>
        <v>3344.9495454545454</v>
      </c>
      <c r="AC41" s="243">
        <f t="shared" si="1"/>
        <v>3344.9495454545454</v>
      </c>
      <c r="AD41" s="132">
        <f t="shared" si="9"/>
        <v>3679.4445000000001</v>
      </c>
      <c r="AE41" s="406">
        <f t="shared" si="9"/>
        <v>3679.4445000000001</v>
      </c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</row>
    <row r="42" spans="1:146" ht="23" customHeight="1">
      <c r="A42" s="422"/>
      <c r="B42" s="130" t="str">
        <f>'NSW Apr 2023'!F36</f>
        <v>Red Energy</v>
      </c>
      <c r="C42" s="83" t="str">
        <f>'NSW Apr 2023'!G36</f>
        <v xml:space="preserve">Business Saver </v>
      </c>
      <c r="D42" s="136">
        <f>365*'NSW Apr 2023'!H36/100</f>
        <v>525.53363636363633</v>
      </c>
      <c r="E42" s="264">
        <f>IF('NSW Apr 2023'!AQ36=3,0.5,IF('NSW Apr 2023'!AQ36=2,0.33,0))</f>
        <v>0.5</v>
      </c>
      <c r="F42" s="264">
        <f t="shared" si="3"/>
        <v>0.5</v>
      </c>
      <c r="G42" s="136">
        <f>IF('NSW Apr 2023'!K36="",($C$5*E42/'NSW Apr 2023'!AQ36*'NSW Apr 2023'!W36/100)*'NSW Apr 2023'!AQ36,IF($C$5*E42/'NSW Apr 2023'!AQ36&gt;='NSW Apr 2023'!L36,('NSW Apr 2023'!L36*'NSW Apr 2023'!W36/100)*'NSW Apr 2023'!AQ36,($C$5*E42/'NSW Apr 2023'!AQ36*'NSW Apr 2023'!W36/100)*'NSW Apr 2023'!AQ36))</f>
        <v>1063.6363636363637</v>
      </c>
      <c r="H42" s="136">
        <f>IF(AND('NSW Apr 2023'!L36&gt;0,'NSW Apr 2023'!M36&gt;0),IF($C$5*E42/'NSW Apr 2023'!AQ36&lt;'NSW Apr 2023'!L36,0,IF(($C$5*E42/'NSW Apr 2023'!AQ36-'NSW Apr 2023'!L36)&lt;=('NSW Apr 2023'!M36+'NSW Apr 2023'!L36),((($C$5*E42/'NSW Apr 2023'!AQ36-'NSW Apr 2023'!L36)*'NSW Apr 2023'!X36/100))*'NSW Apr 2023'!AQ36,((('NSW Apr 2023'!M36)*'NSW Apr 2023'!X36/100)*'NSW Apr 2023'!AQ36))),0)</f>
        <v>0</v>
      </c>
      <c r="I42" s="136">
        <f>IF(AND('NSW Apr 2023'!M36&gt;0,'NSW Apr 2023'!N36&gt;0),IF($C$5*E42/'NSW Apr 2023'!AQ36&lt;('NSW Apr 2023'!L36+'NSW Apr 2023'!M36),0,IF(($C$5*E42/'NSW Apr 2023'!AQ36-'NSW Apr 2023'!L36+'NSW Apr 2023'!M36)&lt;=('NSW Apr 2023'!L36+'NSW Apr 2023'!M36+'NSW Apr 2023'!N36),((($C$5*E42/'NSW Apr 2023'!AQ36-('NSW Apr 2023'!L36+'NSW Apr 2023'!M36))*'NSW Apr 2023'!Y36/100))*'NSW Apr 2023'!AQ36,('NSW Apr 2023'!N36*'NSW Apr 2023'!Y36/100)* 'NSW Apr 2023'!AQ36)),0)</f>
        <v>0</v>
      </c>
      <c r="J42" s="136">
        <f>IF(AND('NSW Apr 2023'!N36&gt;0,'NSW Apr 2023'!O36&gt;0),IF($C$5*E42/'NSW Apr 2023'!AQ36&lt;('NSW Apr 2023'!L36+'NSW Apr 2023'!M36+'NSW Apr 2023'!N36),0,IF(($C$5*E42/'NSW Apr 2023'!AQ36-'NSW Apr 2023'!L36+'NSW Apr 2023'!M36+'NSW Apr 2023'!N36)&lt;=('NSW Apr 2023'!L36+'NSW Apr 2023'!M36+'NSW Apr 2023'!N36+'NSW Apr 2023'!O36),(($C$5*E42/'NSW Apr 2023'!AQ36-('NSW Apr 2023'!L36+'NSW Apr 2023'!M36+'NSW Apr 2023'!N36))*'NSW Apr 2023'!Z36/100)*'NSW Apr 2023'!AQ36,('NSW Apr 2023'!O36*'NSW Apr 2023'!Z36/100)*'NSW Apr 2023'!AQ36)),0)</f>
        <v>0</v>
      </c>
      <c r="K42" s="136">
        <f>IF(AND('NSW Apr 2023'!O36&gt;0,'NSW Apr 2023'!P36&gt;0),IF($C$5*E42/'NSW Apr 2023'!AQ36&lt;('NSW Apr 2023'!L36+'NSW Apr 2023'!M36+'NSW Apr 2023'!N36+'NSW Apr 2023'!O36),0,IF(($C$5*E42/'NSW Apr 2023'!AQ36-'NSW Apr 2023'!L36+'NSW Apr 2023'!M36+'NSW Apr 2023'!N36+'NSW Apr 2023'!O36)&lt;=('NSW Apr 2023'!L36+'NSW Apr 2023'!M36+'NSW Apr 2023'!N36+'NSW Apr 2023'!O36+'NSW Apr 2023'!P36),(($C$5*E42/'NSW Apr 2023'!AQ36-('NSW Apr 2023'!L36+'NSW Apr 2023'!M36+'NSW Apr 2023'!N36+'NSW Apr 2023'!O36))*'NSW Apr 2023'!AA36/100)*'NSW Apr 2023'!AQ36,('NSW Apr 2023'!P36*'NSW Apr 2023'!AA36/100)*'NSW Apr 2023'!AQ36)),0)</f>
        <v>0</v>
      </c>
      <c r="L42" s="136">
        <f>IF(AND('NSW Apr 2023'!P36&gt;0,'NSW Apr 2023'!O36&gt;0),IF(($C$5*E42/'NSW Apr 2023'!AQ36&lt;SUM('NSW Apr 2023'!L36:P36)),(0),($C$5*E42/'NSW Apr 2023'!AQ36-SUM('NSW Apr 2023'!L36:P36))*'NSW Apr 2023'!AB36/100)* 'NSW Apr 2023'!AQ36,IF(AND('NSW Apr 2023'!O36&gt;0,'NSW Apr 2023'!P36=""),IF(($C$5*E42/'NSW Apr 2023'!AQ36&lt; SUM('NSW Apr 2023'!L36:O36)),(0),($C$5*E42/'NSW Apr 2023'!AQ36-SUM('NSW Apr 2023'!L36:O36))*'NSW Apr 2023'!AA36/100)* 'NSW Apr 2023'!AQ36,IF(AND('NSW Apr 2023'!N36&gt;0,'NSW Apr 2023'!O36=""),IF(($C$5*E42/'NSW Apr 2023'!AQ36&lt; SUM('NSW Apr 2023'!L36:N36)),(0),($C$5*E42/'NSW Apr 2023'!AQ36-SUM('NSW Apr 2023'!L36:N36))*'NSW Apr 2023'!Z36/100)* 'NSW Apr 2023'!AQ36,IF(AND('NSW Apr 2023'!M36&gt;0,'NSW Apr 2023'!N36=""),IF(($C$5*E42/'NSW Apr 2023'!AQ36&lt;'NSW Apr 2023'!M36+'NSW Apr 2023'!L36),(0),(($C$5*E42/'NSW Apr 2023'!AQ36-('NSW Apr 2023'!M36+'NSW Apr 2023'!L36))*'NSW Apr 2023'!Y36/100))*'NSW Apr 2023'!AQ36,IF(AND('NSW Apr 2023'!L36&gt;0,'NSW Apr 2023'!M36=""&gt;0),IF(($C$5*E42/'NSW Apr 2023'!AQ36&lt;'NSW Apr 2023'!L36),(0),($C$5*E42/'NSW Apr 2023'!AQ36-'NSW Apr 2023'!L36)*'NSW Apr 2023'!X36/100)*'NSW Apr 2023'!AQ36,0)))))</f>
        <v>0</v>
      </c>
      <c r="M42" s="136">
        <f>IF('NSW Apr 2023'!K36="",($C$5*F42/'NSW Apr 2023'!AR36*'NSW Apr 2023'!AC36/100)*'NSW Apr 2023'!AR36,IF($C$5*F42/'NSW Apr 2023'!AR36&gt;='NSW Apr 2023'!L36,('NSW Apr 2023'!L36*'NSW Apr 2023'!AC36/100)*'NSW Apr 2023'!AR36,($C$5*F42/'NSW Apr 2023'!AR36*'NSW Apr 2023'!AC36/100)*'NSW Apr 2023'!AR36))</f>
        <v>1063.6363636363637</v>
      </c>
      <c r="N42" s="136">
        <f>IF(AND('NSW Apr 2023'!L36&gt;0,'NSW Apr 2023'!M36&gt;0),IF($C$5*F42/'NSW Apr 2023'!AR36&lt;'NSW Apr 2023'!L36,0,IF(($C$5*F42/'NSW Apr 2023'!AR36-'NSW Apr 2023'!L36)&lt;=('NSW Apr 2023'!M36+'NSW Apr 2023'!L36),((($C$5*F42/'NSW Apr 2023'!AR36-'NSW Apr 2023'!L36)*'NSW Apr 2023'!AD36/100))*'NSW Apr 2023'!AR36,((('NSW Apr 2023'!M36)*'NSW Apr 2023'!AD36/100)*'NSW Apr 2023'!AR36))),0)</f>
        <v>0</v>
      </c>
      <c r="O42" s="136">
        <f>IF(AND('NSW Apr 2023'!M36&gt;0,'NSW Apr 2023'!N36&gt;0),IF($C$5*F42/'NSW Apr 2023'!AR36&lt;('NSW Apr 2023'!L36+'NSW Apr 2023'!M36),0,IF(($C$5*F42/'NSW Apr 2023'!AR36-'NSW Apr 2023'!L36+'NSW Apr 2023'!M36)&lt;=('NSW Apr 2023'!L36+'NSW Apr 2023'!M36+'NSW Apr 2023'!N36),((($C$5*F42/'NSW Apr 2023'!AR36-('NSW Apr 2023'!L36+'NSW Apr 2023'!M36))*'NSW Apr 2023'!AE36/100))*'NSW Apr 2023'!AR36,('NSW Apr 2023'!N36*'NSW Apr 2023'!AE36/100)*'NSW Apr 2023'!AR36)),0)</f>
        <v>0</v>
      </c>
      <c r="P42" s="136">
        <f>IF(AND('NSW Apr 2023'!N36&gt;0,'NSW Apr 2023'!O36&gt;0),IF($C$5*F42/'NSW Apr 2023'!AR36&lt;('NSW Apr 2023'!L36+'NSW Apr 2023'!M36+'NSW Apr 2023'!N36),0,IF(($C$5*F42/'NSW Apr 2023'!AR36-'NSW Apr 2023'!L36+'NSW Apr 2023'!M36+'NSW Apr 2023'!N36)&lt;=('NSW Apr 2023'!L36+'NSW Apr 2023'!M36+'NSW Apr 2023'!N36+'NSW Apr 2023'!O36),(($C$5*F42/'NSW Apr 2023'!AR36-('NSW Apr 2023'!L36+'NSW Apr 2023'!M36+'NSW Apr 2023'!N36))*'NSW Apr 2023'!AF36/100)*'NSW Apr 2023'!AR36,('NSW Apr 2023'!O36*'NSW Apr 2023'!AF36/100)*'NSW Apr 2023'!AR36)),0)</f>
        <v>0</v>
      </c>
      <c r="Q42" s="136">
        <f>IF(AND('NSW Apr 2023'!P36&gt;0,'NSW Apr 2023'!P36&gt;0),IF($C$5*F42/'NSW Apr 2023'!AR36&lt;('NSW Apr 2023'!L36+'NSW Apr 2023'!M36+'NSW Apr 2023'!N36+'NSW Apr 2023'!O36),0,IF(($C$5*F42/'NSW Apr 2023'!AR36-'NSW Apr 2023'!L36+'NSW Apr 2023'!M36+'NSW Apr 2023'!N36+'NSW Apr 2023'!O36)&lt;=('NSW Apr 2023'!L36+'NSW Apr 2023'!M36+'NSW Apr 2023'!N36+'NSW Apr 2023'!O36+'NSW Apr 2023'!P36),(($C$5*F42/'NSW Apr 2023'!AR36-('NSW Apr 2023'!L36+'NSW Apr 2023'!M36+'NSW Apr 2023'!N36+'NSW Apr 2023'!O36))*'NSW Apr 2023'!AG36/100)*'NSW Apr 2023'!AR36,('NSW Apr 2023'!P36*'NSW Apr 2023'!AG36/100)*'NSW Apr 2023'!AR36)),0)</f>
        <v>0</v>
      </c>
      <c r="R42" s="136">
        <f>IF(AND('NSW Apr 2023'!P36&gt;0,'NSW Apr 2023'!O36&gt;0),IF(($C$5*F42/'NSW Apr 2023'!AR36&lt;SUM('NSW Apr 2023'!L36:P36)),(0),($C$5*F42/'NSW Apr 2023'!AR36-SUM('NSW Apr 2023'!L36:P36))*'NSW Apr 2023'!AB36/100)* 'NSW Apr 2023'!AR36,IF(AND('NSW Apr 2023'!O36&gt;0,'NSW Apr 2023'!P36=""),IF(($C$5*F42/'NSW Apr 2023'!AR36&lt; SUM('NSW Apr 2023'!L36:O36)),(0),($C$5*F42/'NSW Apr 2023'!AR36-SUM('NSW Apr 2023'!L36:O36))*'NSW Apr 2023'!AG36/100)* 'NSW Apr 2023'!AR36,IF(AND('NSW Apr 2023'!N36&gt;0,'NSW Apr 2023'!O36=""),IF(($C$5*F42/'NSW Apr 2023'!AR36&lt; SUM('NSW Apr 2023'!L36:N36)),(0),($C$5*F42/'NSW Apr 2023'!AR36-SUM('NSW Apr 2023'!L36:N36))*'NSW Apr 2023'!AF36/100)* 'NSW Apr 2023'!AR36,IF(AND('NSW Apr 2023'!M36&gt;0,'NSW Apr 2023'!N36=""),IF(($C$5*F42/'NSW Apr 2023'!AR36&lt;'NSW Apr 2023'!M36+'NSW Apr 2023'!L36),(0),(($C$5*F42/'NSW Apr 2023'!AR36-('NSW Apr 2023'!M36+'NSW Apr 2023'!L36))*'NSW Apr 2023'!AE36/100))*'NSW Apr 2023'!AR36,IF(AND('NSW Apr 2023'!L36&gt;0,'NSW Apr 2023'!M36=""&gt;0),IF(($C$5*F42/'NSW Apr 2023'!AR36&lt;'NSW Apr 2023'!L36),(0),($C$5*F42/'NSW Apr 2023'!AR36-'NSW Apr 2023'!L36)*'NSW Apr 2023'!AD36/100)*'NSW Apr 2023'!AR36,0)))))</f>
        <v>0</v>
      </c>
      <c r="S42" s="234">
        <f>SUM(G42:R42)</f>
        <v>2127.2727272727275</v>
      </c>
      <c r="T42" s="243">
        <f t="shared" si="5"/>
        <v>2652.806363636364</v>
      </c>
      <c r="U42" s="132">
        <f t="shared" si="6"/>
        <v>2918.0870000000009</v>
      </c>
      <c r="V42" s="83">
        <f>'NSW Apr 2023'!AT36</f>
        <v>0</v>
      </c>
      <c r="W42" s="83">
        <f>'NSW Apr 2023'!AU36</f>
        <v>0</v>
      </c>
      <c r="X42" s="83">
        <f>'NSW Apr 2023'!AV36</f>
        <v>0</v>
      </c>
      <c r="Y42" s="83">
        <f>'NSW Apr 2023'!AW36</f>
        <v>0</v>
      </c>
      <c r="Z42" s="243" t="str">
        <f t="shared" si="7"/>
        <v>No discount</v>
      </c>
      <c r="AA42" s="243" t="str">
        <f t="shared" si="8"/>
        <v>Inclusive</v>
      </c>
      <c r="AB42" s="243">
        <f t="shared" si="0"/>
        <v>2652.806363636364</v>
      </c>
      <c r="AC42" s="243">
        <f t="shared" si="1"/>
        <v>2652.806363636364</v>
      </c>
      <c r="AD42" s="132">
        <f t="shared" si="9"/>
        <v>2918.0870000000009</v>
      </c>
      <c r="AE42" s="406">
        <f t="shared" si="9"/>
        <v>2918.0870000000009</v>
      </c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</row>
    <row r="43" spans="1:146" ht="23" customHeight="1" thickBot="1">
      <c r="A43" s="429"/>
      <c r="B43" s="408" t="str">
        <f>'NSW Apr 2023'!F37</f>
        <v>AGL</v>
      </c>
      <c r="C43" s="169" t="str">
        <f>'NSW Apr 2023'!G37</f>
        <v>Business Value Saver</v>
      </c>
      <c r="D43" s="166">
        <f>365*'NSW Apr 2023'!H37/100</f>
        <v>443.90636363636361</v>
      </c>
      <c r="E43" s="409">
        <f>IF('NSW Apr 2023'!AQ37=3,0.5,IF('NSW Apr 2023'!AQ37=2,0.33,0))</f>
        <v>0.5</v>
      </c>
      <c r="F43" s="409">
        <f t="shared" si="3"/>
        <v>0.5</v>
      </c>
      <c r="G43" s="166">
        <f>IF('NSW Apr 2023'!K37="",($C$5*E43/'NSW Apr 2023'!AQ37*'NSW Apr 2023'!W37/100)*'NSW Apr 2023'!AQ37,IF($C$5*E43/'NSW Apr 2023'!AQ37&gt;='NSW Apr 2023'!L37,('NSW Apr 2023'!L37*'NSW Apr 2023'!W37/100)*'NSW Apr 2023'!AQ37,($C$5*E43/'NSW Apr 2023'!AQ37*'NSW Apr 2023'!W37/100)*'NSW Apr 2023'!AQ37))</f>
        <v>959.09090909090901</v>
      </c>
      <c r="H43" s="166">
        <f>IF(AND('NSW Apr 2023'!L37&gt;0,'NSW Apr 2023'!M37&gt;0),IF($C$5*E43/'NSW Apr 2023'!AQ37&lt;'NSW Apr 2023'!L37,0,IF(($C$5*E43/'NSW Apr 2023'!AQ37-'NSW Apr 2023'!L37)&lt;=('NSW Apr 2023'!M37+'NSW Apr 2023'!L37),((($C$5*E43/'NSW Apr 2023'!AQ37-'NSW Apr 2023'!L37)*'NSW Apr 2023'!X37/100))*'NSW Apr 2023'!AQ37,((('NSW Apr 2023'!M37)*'NSW Apr 2023'!X37/100)*'NSW Apr 2023'!AQ37))),0)</f>
        <v>0</v>
      </c>
      <c r="I43" s="166">
        <f>IF(AND('NSW Apr 2023'!M37&gt;0,'NSW Apr 2023'!N37&gt;0),IF($C$5*E43/'NSW Apr 2023'!AQ37&lt;('NSW Apr 2023'!L37+'NSW Apr 2023'!M37),0,IF(($C$5*E43/'NSW Apr 2023'!AQ37-'NSW Apr 2023'!L37+'NSW Apr 2023'!M37)&lt;=('NSW Apr 2023'!L37+'NSW Apr 2023'!M37+'NSW Apr 2023'!N37),((($C$5*E43/'NSW Apr 2023'!AQ37-('NSW Apr 2023'!L37+'NSW Apr 2023'!M37))*'NSW Apr 2023'!Y37/100))*'NSW Apr 2023'!AQ37,('NSW Apr 2023'!N37*'NSW Apr 2023'!Y37/100)* 'NSW Apr 2023'!AQ37)),0)</f>
        <v>0</v>
      </c>
      <c r="J43" s="166">
        <f>IF(AND('NSW Apr 2023'!N37&gt;0,'NSW Apr 2023'!O37&gt;0),IF($C$5*E43/'NSW Apr 2023'!AQ37&lt;('NSW Apr 2023'!L37+'NSW Apr 2023'!M37+'NSW Apr 2023'!N37),0,IF(($C$5*E43/'NSW Apr 2023'!AQ37-'NSW Apr 2023'!L37+'NSW Apr 2023'!M37+'NSW Apr 2023'!N37)&lt;=('NSW Apr 2023'!L37+'NSW Apr 2023'!M37+'NSW Apr 2023'!N37+'NSW Apr 2023'!O37),(($C$5*E43/'NSW Apr 2023'!AQ37-('NSW Apr 2023'!L37+'NSW Apr 2023'!M37+'NSW Apr 2023'!N37))*'NSW Apr 2023'!Z37/100)*'NSW Apr 2023'!AQ37,('NSW Apr 2023'!O37*'NSW Apr 2023'!Z37/100)*'NSW Apr 2023'!AQ37)),0)</f>
        <v>0</v>
      </c>
      <c r="K43" s="166">
        <f>IF(AND('NSW Apr 2023'!O37&gt;0,'NSW Apr 2023'!P37&gt;0),IF($C$5*E43/'NSW Apr 2023'!AQ37&lt;('NSW Apr 2023'!L37+'NSW Apr 2023'!M37+'NSW Apr 2023'!N37+'NSW Apr 2023'!O37),0,IF(($C$5*E43/'NSW Apr 2023'!AQ37-'NSW Apr 2023'!L37+'NSW Apr 2023'!M37+'NSW Apr 2023'!N37+'NSW Apr 2023'!O37)&lt;=('NSW Apr 2023'!L37+'NSW Apr 2023'!M37+'NSW Apr 2023'!N37+'NSW Apr 2023'!O37+'NSW Apr 2023'!P37),(($C$5*E43/'NSW Apr 2023'!AQ37-('NSW Apr 2023'!L37+'NSW Apr 2023'!M37+'NSW Apr 2023'!N37+'NSW Apr 2023'!O37))*'NSW Apr 2023'!AA37/100)*'NSW Apr 2023'!AQ37,('NSW Apr 2023'!P37*'NSW Apr 2023'!AA37/100)*'NSW Apr 2023'!AQ37)),0)</f>
        <v>0</v>
      </c>
      <c r="L43" s="166">
        <f>IF(AND('NSW Apr 2023'!P37&gt;0,'NSW Apr 2023'!O37&gt;0),IF(($C$5*E43/'NSW Apr 2023'!AQ37&lt;SUM('NSW Apr 2023'!L37:P37)),(0),($C$5*E43/'NSW Apr 2023'!AQ37-SUM('NSW Apr 2023'!L37:P37))*'NSW Apr 2023'!AB37/100)* 'NSW Apr 2023'!AQ37,IF(AND('NSW Apr 2023'!O37&gt;0,'NSW Apr 2023'!P37=""),IF(($C$5*E43/'NSW Apr 2023'!AQ37&lt; SUM('NSW Apr 2023'!L37:O37)),(0),($C$5*E43/'NSW Apr 2023'!AQ37-SUM('NSW Apr 2023'!L37:O37))*'NSW Apr 2023'!AA37/100)* 'NSW Apr 2023'!AQ37,IF(AND('NSW Apr 2023'!N37&gt;0,'NSW Apr 2023'!O37=""),IF(($C$5*E43/'NSW Apr 2023'!AQ37&lt; SUM('NSW Apr 2023'!L37:N37)),(0),($C$5*E43/'NSW Apr 2023'!AQ37-SUM('NSW Apr 2023'!L37:N37))*'NSW Apr 2023'!Z37/100)* 'NSW Apr 2023'!AQ37,IF(AND('NSW Apr 2023'!M37&gt;0,'NSW Apr 2023'!N37=""),IF(($C$5*E43/'NSW Apr 2023'!AQ37&lt;'NSW Apr 2023'!M37+'NSW Apr 2023'!L37),(0),(($C$5*E43/'NSW Apr 2023'!AQ37-('NSW Apr 2023'!M37+'NSW Apr 2023'!L37))*'NSW Apr 2023'!Y37/100))*'NSW Apr 2023'!AQ37,IF(AND('NSW Apr 2023'!L37&gt;0,'NSW Apr 2023'!M37=""&gt;0),IF(($C$5*E43/'NSW Apr 2023'!AQ37&lt;'NSW Apr 2023'!L37),(0),($C$5*E43/'NSW Apr 2023'!AQ37-'NSW Apr 2023'!L37)*'NSW Apr 2023'!X37/100)*'NSW Apr 2023'!AQ37,0)))))</f>
        <v>0</v>
      </c>
      <c r="M43" s="166">
        <f>IF('NSW Apr 2023'!K37="",($C$5*F43/'NSW Apr 2023'!AR37*'NSW Apr 2023'!AC37/100)*'NSW Apr 2023'!AR37,IF($C$5*F43/'NSW Apr 2023'!AR37&gt;='NSW Apr 2023'!L37,('NSW Apr 2023'!L37*'NSW Apr 2023'!AC37/100)*'NSW Apr 2023'!AR37,($C$5*F43/'NSW Apr 2023'!AR37*'NSW Apr 2023'!AC37/100)*'NSW Apr 2023'!AR37))</f>
        <v>959.09090909090901</v>
      </c>
      <c r="N43" s="166">
        <f>IF(AND('NSW Apr 2023'!L37&gt;0,'NSW Apr 2023'!M37&gt;0),IF($C$5*F43/'NSW Apr 2023'!AR37&lt;'NSW Apr 2023'!L37,0,IF(($C$5*F43/'NSW Apr 2023'!AR37-'NSW Apr 2023'!L37)&lt;=('NSW Apr 2023'!M37+'NSW Apr 2023'!L37),((($C$5*F43/'NSW Apr 2023'!AR37-'NSW Apr 2023'!L37)*'NSW Apr 2023'!AD37/100))*'NSW Apr 2023'!AR37,((('NSW Apr 2023'!M37)*'NSW Apr 2023'!AD37/100)*'NSW Apr 2023'!AR37))),0)</f>
        <v>0</v>
      </c>
      <c r="O43" s="166">
        <f>IF(AND('NSW Apr 2023'!M37&gt;0,'NSW Apr 2023'!N37&gt;0),IF($C$5*F43/'NSW Apr 2023'!AR37&lt;('NSW Apr 2023'!L37+'NSW Apr 2023'!M37),0,IF(($C$5*F43/'NSW Apr 2023'!AR37-'NSW Apr 2023'!L37+'NSW Apr 2023'!M37)&lt;=('NSW Apr 2023'!L37+'NSW Apr 2023'!M37+'NSW Apr 2023'!N37),((($C$5*F43/'NSW Apr 2023'!AR37-('NSW Apr 2023'!L37+'NSW Apr 2023'!M37))*'NSW Apr 2023'!AE37/100))*'NSW Apr 2023'!AR37,('NSW Apr 2023'!N37*'NSW Apr 2023'!AE37/100)*'NSW Apr 2023'!AR37)),0)</f>
        <v>0</v>
      </c>
      <c r="P43" s="166">
        <f>IF(AND('NSW Apr 2023'!N37&gt;0,'NSW Apr 2023'!O37&gt;0),IF($C$5*F43/'NSW Apr 2023'!AR37&lt;('NSW Apr 2023'!L37+'NSW Apr 2023'!M37+'NSW Apr 2023'!N37),0,IF(($C$5*F43/'NSW Apr 2023'!AR37-'NSW Apr 2023'!L37+'NSW Apr 2023'!M37+'NSW Apr 2023'!N37)&lt;=('NSW Apr 2023'!L37+'NSW Apr 2023'!M37+'NSW Apr 2023'!N37+'NSW Apr 2023'!O37),(($C$5*F43/'NSW Apr 2023'!AR37-('NSW Apr 2023'!L37+'NSW Apr 2023'!M37+'NSW Apr 2023'!N37))*'NSW Apr 2023'!AF37/100)*'NSW Apr 2023'!AR37,('NSW Apr 2023'!O37*'NSW Apr 2023'!AF37/100)*'NSW Apr 2023'!AR37)),0)</f>
        <v>0</v>
      </c>
      <c r="Q43" s="166">
        <f>IF(AND('NSW Apr 2023'!P37&gt;0,'NSW Apr 2023'!P37&gt;0),IF($C$5*F43/'NSW Apr 2023'!AR37&lt;('NSW Apr 2023'!L37+'NSW Apr 2023'!M37+'NSW Apr 2023'!N37+'NSW Apr 2023'!O37),0,IF(($C$5*F43/'NSW Apr 2023'!AR37-'NSW Apr 2023'!L37+'NSW Apr 2023'!M37+'NSW Apr 2023'!N37+'NSW Apr 2023'!O37)&lt;=('NSW Apr 2023'!L37+'NSW Apr 2023'!M37+'NSW Apr 2023'!N37+'NSW Apr 2023'!O37+'NSW Apr 2023'!P37),(($C$5*F43/'NSW Apr 2023'!AR37-('NSW Apr 2023'!L37+'NSW Apr 2023'!M37+'NSW Apr 2023'!N37+'NSW Apr 2023'!O37))*'NSW Apr 2023'!AG37/100)*'NSW Apr 2023'!AR37,('NSW Apr 2023'!P37*'NSW Apr 2023'!AG37/100)*'NSW Apr 2023'!AR37)),0)</f>
        <v>0</v>
      </c>
      <c r="R43" s="166">
        <f>IF(AND('NSW Apr 2023'!P37&gt;0,'NSW Apr 2023'!O37&gt;0),IF(($C$5*F43/'NSW Apr 2023'!AR37&lt;SUM('NSW Apr 2023'!L37:P37)),(0),($C$5*F43/'NSW Apr 2023'!AR37-SUM('NSW Apr 2023'!L37:P37))*'NSW Apr 2023'!AB37/100)* 'NSW Apr 2023'!AR37,IF(AND('NSW Apr 2023'!O37&gt;0,'NSW Apr 2023'!P37=""),IF(($C$5*F43/'NSW Apr 2023'!AR37&lt; SUM('NSW Apr 2023'!L37:O37)),(0),($C$5*F43/'NSW Apr 2023'!AR37-SUM('NSW Apr 2023'!L37:O37))*'NSW Apr 2023'!AG37/100)* 'NSW Apr 2023'!AR37,IF(AND('NSW Apr 2023'!N37&gt;0,'NSW Apr 2023'!O37=""),IF(($C$5*F43/'NSW Apr 2023'!AR37&lt; SUM('NSW Apr 2023'!L37:N37)),(0),($C$5*F43/'NSW Apr 2023'!AR37-SUM('NSW Apr 2023'!L37:N37))*'NSW Apr 2023'!AF37/100)* 'NSW Apr 2023'!AR37,IF(AND('NSW Apr 2023'!M37&gt;0,'NSW Apr 2023'!N37=""),IF(($C$5*F43/'NSW Apr 2023'!AR37&lt;'NSW Apr 2023'!M37+'NSW Apr 2023'!L37),(0),(($C$5*F43/'NSW Apr 2023'!AR37-('NSW Apr 2023'!M37+'NSW Apr 2023'!L37))*'NSW Apr 2023'!AE37/100))*'NSW Apr 2023'!AR37,IF(AND('NSW Apr 2023'!L37&gt;0,'NSW Apr 2023'!M37=""&gt;0),IF(($C$5*F43/'NSW Apr 2023'!AR37&lt;'NSW Apr 2023'!L37),(0),($C$5*F43/'NSW Apr 2023'!AR37-'NSW Apr 2023'!L37)*'NSW Apr 2023'!AD37/100)*'NSW Apr 2023'!AR37,0)))))</f>
        <v>0</v>
      </c>
      <c r="S43" s="272">
        <f>SUM(G43:R43)</f>
        <v>1918.181818181818</v>
      </c>
      <c r="T43" s="271">
        <f t="shared" si="5"/>
        <v>2362.0881818181815</v>
      </c>
      <c r="U43" s="170">
        <f t="shared" si="6"/>
        <v>2598.297</v>
      </c>
      <c r="V43" s="169">
        <f>'NSW Apr 2023'!AT37</f>
        <v>0</v>
      </c>
      <c r="W43" s="169">
        <f>'NSW Apr 2023'!AU37</f>
        <v>0</v>
      </c>
      <c r="X43" s="169">
        <f>'NSW Apr 2023'!AV37</f>
        <v>0</v>
      </c>
      <c r="Y43" s="169">
        <f>'NSW Apr 2023'!AW37</f>
        <v>0</v>
      </c>
      <c r="Z43" s="271" t="str">
        <f t="shared" si="7"/>
        <v>No discount</v>
      </c>
      <c r="AA43" s="271" t="str">
        <f t="shared" si="8"/>
        <v>Exclusive</v>
      </c>
      <c r="AB43" s="271">
        <f t="shared" si="0"/>
        <v>2362.0881818181815</v>
      </c>
      <c r="AC43" s="271">
        <f t="shared" si="1"/>
        <v>2362.0881818181815</v>
      </c>
      <c r="AD43" s="170">
        <f t="shared" si="9"/>
        <v>2598.297</v>
      </c>
      <c r="AE43" s="410">
        <f t="shared" si="9"/>
        <v>2598.297</v>
      </c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</row>
    <row r="44" spans="1:146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</row>
    <row r="45" spans="1:146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</row>
    <row r="46" spans="1:146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</row>
    <row r="47" spans="1:146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</row>
    <row r="48" spans="1:146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</row>
    <row r="49" spans="1:43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</row>
    <row r="50" spans="1:43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</row>
    <row r="51" spans="1:43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</row>
    <row r="52" spans="1:43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</row>
    <row r="53" spans="1:43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</row>
    <row r="54" spans="1:43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</row>
    <row r="55" spans="1:43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</row>
    <row r="56" spans="1:43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</row>
    <row r="57" spans="1:43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</row>
    <row r="58" spans="1:43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</row>
    <row r="59" spans="1:43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</row>
    <row r="60" spans="1:43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</row>
    <row r="61" spans="1:43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</row>
    <row r="62" spans="1:43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</row>
    <row r="63" spans="1:43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</row>
    <row r="64" spans="1:43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</row>
    <row r="65" spans="1:43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</row>
    <row r="66" spans="1:43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</row>
    <row r="67" spans="1:43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</row>
    <row r="68" spans="1:43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</row>
    <row r="69" spans="1:43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</row>
    <row r="70" spans="1:43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</row>
    <row r="71" spans="1:43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</row>
    <row r="72" spans="1:43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</row>
  </sheetData>
  <sheetProtection algorithmName="SHA-512" hashValue="s+pPBXbQspaHjivVeMxUJ53HAu2s8T7rSYMCY8RIjWpZUMP+ezSRrObQBZZEPHj32lCsBGTh8KhQetpYZPmPaQ==" saltValue="R+R0CD6eeo99ZP4SCtR52Q==" spinCount="100000" sheet="1" objects="1" scenarios="1"/>
  <mergeCells count="9">
    <mergeCell ref="A34:A37"/>
    <mergeCell ref="A38:A39"/>
    <mergeCell ref="A40:A43"/>
    <mergeCell ref="A8:A15"/>
    <mergeCell ref="A22:A24"/>
    <mergeCell ref="A25:A28"/>
    <mergeCell ref="A29:A30"/>
    <mergeCell ref="A31:A33"/>
    <mergeCell ref="A16:A19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2D39-8EFF-3B45-A040-11708AE17AA7}">
  <sheetPr codeName="Sheet26">
    <tabColor theme="9" tint="0.39997558519241921"/>
  </sheetPr>
  <dimension ref="A1:ER70"/>
  <sheetViews>
    <sheetView zoomScale="90" zoomScaleNormal="90" workbookViewId="0">
      <selection activeCell="Z1" sqref="Z1:AC1048576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94" t="s">
        <v>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</row>
    <row r="2" spans="1:148">
      <c r="A2" s="395" t="s">
        <v>93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</row>
    <row r="3" spans="1:148" ht="14" thickBot="1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98</v>
      </c>
      <c r="B7" s="366" t="s">
        <v>51</v>
      </c>
      <c r="C7" s="367" t="s">
        <v>52</v>
      </c>
      <c r="D7" s="368" t="s">
        <v>193</v>
      </c>
      <c r="E7" s="369" t="s">
        <v>284</v>
      </c>
      <c r="F7" s="369" t="s">
        <v>285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137</v>
      </c>
      <c r="L7" s="368" t="s">
        <v>89</v>
      </c>
      <c r="M7" s="368" t="s">
        <v>194</v>
      </c>
      <c r="N7" s="368" t="s">
        <v>90</v>
      </c>
      <c r="O7" s="368" t="s">
        <v>91</v>
      </c>
      <c r="P7" s="368" t="s">
        <v>92</v>
      </c>
      <c r="Q7" s="368" t="s">
        <v>138</v>
      </c>
      <c r="R7" s="368" t="s">
        <v>49</v>
      </c>
      <c r="S7" s="370" t="s">
        <v>286</v>
      </c>
      <c r="T7" s="370" t="s">
        <v>83</v>
      </c>
      <c r="U7" s="371" t="s">
        <v>287</v>
      </c>
      <c r="V7" s="372" t="s">
        <v>81</v>
      </c>
      <c r="W7" s="372" t="s">
        <v>82</v>
      </c>
      <c r="X7" s="372" t="s">
        <v>56</v>
      </c>
      <c r="Y7" s="372" t="s">
        <v>22</v>
      </c>
      <c r="Z7" s="373" t="s">
        <v>288</v>
      </c>
      <c r="AA7" s="373" t="s">
        <v>289</v>
      </c>
      <c r="AB7" s="374" t="s">
        <v>58</v>
      </c>
      <c r="AC7" s="374" t="s">
        <v>64</v>
      </c>
      <c r="AD7" s="375" t="s">
        <v>53</v>
      </c>
      <c r="AE7" s="375" t="s">
        <v>54</v>
      </c>
      <c r="AF7" s="372" t="s">
        <v>366</v>
      </c>
      <c r="AG7" s="376" t="s">
        <v>367</v>
      </c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24" t="str">
        <f>'NSW Oct 2022'!D2</f>
        <v>Jemena Sydney</v>
      </c>
      <c r="B8" s="377" t="str">
        <f>'NSW Oct 2022'!F2</f>
        <v>AGL</v>
      </c>
      <c r="C8" s="378" t="str">
        <f>'NSW Oct 2022'!G2</f>
        <v>Business Value Saver</v>
      </c>
      <c r="D8" s="379">
        <f>365*'NSW Oct 2022'!H2/100</f>
        <v>236.28772727272721</v>
      </c>
      <c r="E8" s="380">
        <f>IF('NSW Oct 2022'!AQ2=3,0.5,IF('NSW Oct 2022'!AQ2=2,0.33,0))</f>
        <v>0.5</v>
      </c>
      <c r="F8" s="380">
        <f>1-E8</f>
        <v>0.5</v>
      </c>
      <c r="G8" s="379">
        <f>IF('NSW Oct 2022'!K2="",($C$5*E8/'NSW Oct 2022'!AQ2*'NSW Oct 2022'!W2/100)*'NSW Oct 2022'!AQ2,IF($C$5*E8/'NSW Oct 2022'!AQ2&gt;='NSW Oct 2022'!L2,('NSW Oct 2022'!L2*'NSW Oct 2022'!W2/100)*'NSW Oct 2022'!AQ2,($C$5*E8/'NSW Oct 2022'!AQ2*'NSW Oct 2022'!W2/100)*'NSW Oct 2022'!AQ2))</f>
        <v>116.277</v>
      </c>
      <c r="H8" s="379">
        <f>IF(AND('NSW Oct 2022'!L2&gt;0,'NSW Oct 2022'!M2&gt;0),IF($C$5*E8/'NSW Oct 2022'!AQ2&lt;'NSW Oct 2022'!L2,0,IF(($C$5*E8/'NSW Oct 2022'!AQ2-'NSW Oct 2022'!L2)&lt;=('NSW Oct 2022'!M2+'NSW Oct 2022'!L2),((($C$5*E8/'NSW Oct 2022'!AQ2-'NSW Oct 2022'!L2)*'NSW Oct 2022'!X2/100))*'NSW Oct 2022'!AQ2,((('NSW Oct 2022'!M2)*'NSW Oct 2022'!X2/100)*'NSW Oct 2022'!AQ2))),0)</f>
        <v>91.391454545454536</v>
      </c>
      <c r="I8" s="379">
        <f>IF(AND('NSW Oct 2022'!M2&gt;0,'NSW Oct 2022'!N2&gt;0),IF($C$5*E8/'NSW Oct 2022'!AQ2&lt;('NSW Oct 2022'!L2+'NSW Oct 2022'!M2),0,IF(($C$5*E8/'NSW Oct 2022'!AQ2-'NSW Oct 2022'!L2+'NSW Oct 2022'!M2)&lt;=('NSW Oct 2022'!L2+'NSW Oct 2022'!M2+'NSW Oct 2022'!N2),((($C$5*E8/'NSW Oct 2022'!AQ2-('NSW Oct 2022'!L2+'NSW Oct 2022'!M2))*'NSW Oct 2022'!Y2/100))*'NSW Oct 2022'!AQ2,('NSW Oct 2022'!N2*'NSW Oct 2022'!Y2/100)* 'NSW Oct 2022'!AQ2)),0)</f>
        <v>217.08299999999997</v>
      </c>
      <c r="J8" s="379">
        <f>IF(AND('NSW Oct 2022'!N2&gt;0,'NSW Oct 2022'!O2&gt;0),IF($C$5*E8/'NSW Oct 2022'!AQ2&lt;('NSW Oct 2022'!L2+'NSW Oct 2022'!M2+'NSW Oct 2022'!N2),0,IF(($C$5*E8/'NSW Oct 2022'!AQ2-'NSW Oct 2022'!L2+'NSW Oct 2022'!M2+'NSW Oct 2022'!N2)&lt;=('NSW Oct 2022'!L2+'NSW Oct 2022'!M2+'NSW Oct 2022'!N2+'NSW Oct 2022'!O2),(($C$5*E8/'NSW Oct 2022'!AQ2-('NSW Oct 2022'!L2+'NSW Oct 2022'!M2+'NSW Oct 2022'!N2))*'NSW Oct 2022'!Z2/100)*'NSW Oct 2022'!AQ2,('NSW Oct 2022'!O2*'NSW Oct 2022'!Z2/100)*'NSW Oct 2022'!AQ2)),0)</f>
        <v>809.40000000000009</v>
      </c>
      <c r="K8" s="379">
        <f>IF(AND('NSW Oct 2022'!O2&gt;0,'NSW Oct 2022'!P2&gt;0),IF($C$5*E8/'NSW Oct 2022'!AQ2&lt;('NSW Oct 2022'!L2+'NSW Oct 2022'!M2+'NSW Oct 2022'!N2+'NSW Oct 2022'!O2),0,IF(($C$5*E8/'NSW Oct 2022'!AQ2-'NSW Oct 2022'!L2+'NSW Oct 2022'!M2+'NSW Oct 2022'!N2+'NSW Oct 2022'!O2)&lt;=('NSW Oct 2022'!L2+'NSW Oct 2022'!M2+'NSW Oct 2022'!N2+'NSW Oct 2022'!O2+'NSW Oct 2022'!P2),(($C$5*E8/'NSW Oct 2022'!AQ2-('NSW Oct 2022'!L2+'NSW Oct 2022'!M2+'NSW Oct 2022'!N2+'NSW Oct 2022'!O2))*'NSW Oct 2022'!AA2/100)*'NSW Oct 2022'!AQ2,('NSW Oct 2022'!P2*'NSW Oct 2022'!AA2/100)*'NSW Oct 2022'!AQ2)),0)</f>
        <v>0</v>
      </c>
      <c r="L8" s="379">
        <f>IF(AND('NSW Oct 2022'!P2&gt;0,'NSW Oct 2022'!O2&gt;0),IF(($C$5*E8/'NSW Oct 2022'!AQ2&lt;SUM('NSW Oct 2022'!L2:P2)),(0),($C$5*E8/'NSW Oct 2022'!AQ2-SUM('NSW Oct 2022'!L2:P2))*'NSW Oct 2022'!AB2/100)* 'NSW Oct 2022'!AQ2,IF(AND('NSW Oct 2022'!O2&gt;0,'NSW Oct 2022'!P2=""),IF(($C$5*E8/'NSW Oct 2022'!AQ2&lt; SUM('NSW Oct 2022'!L2:O2)),(0),($C$5*E8/'NSW Oct 2022'!AQ2-SUM('NSW Oct 2022'!L2:O2))*'NSW Oct 2022'!AA2/100)* 'NSW Oct 2022'!AQ2,IF(AND('NSW Oct 2022'!N2&gt;0,'NSW Oct 2022'!O2=""),IF(($C$5*E8/'NSW Oct 2022'!AQ2&lt; SUM('NSW Oct 2022'!L2:N2)),(0),($C$5*E8/'NSW Oct 2022'!AQ2-SUM('NSW Oct 2022'!L2:N2))*'NSW Oct 2022'!Z2/100)* 'NSW Oct 2022'!AQ2,IF(AND('NSW Oct 2022'!M2&gt;0,'NSW Oct 2022'!N2=""),IF(($C$5*E8/'NSW Oct 2022'!AQ2&lt;'NSW Oct 2022'!M2+'NSW Oct 2022'!L2),(0),(($C$5*E8/'NSW Oct 2022'!AQ2-('NSW Oct 2022'!M2+'NSW Oct 2022'!L2))*'NSW Oct 2022'!Y2/100))*'NSW Oct 2022'!AQ2,IF(AND('NSW Oct 2022'!L2&gt;0,'NSW Oct 2022'!M2=""&gt;0),IF(($C$5*E8/'NSW Oct 2022'!AQ2&lt;'NSW Oct 2022'!L2),(0),($C$5*E8/'NSW Oct 2022'!AQ2-'NSW Oct 2022'!L2)*'NSW Oct 2022'!X2/100)*'NSW Oct 2022'!AQ2,0)))))</f>
        <v>0</v>
      </c>
      <c r="M8" s="379">
        <f>IF('NSW Oct 2022'!K2="",($C$5*F8/'NSW Oct 2022'!AR2*'NSW Oct 2022'!AC2/100)*'NSW Oct 2022'!AR2,IF($C$5*F8/'NSW Oct 2022'!AR2&gt;='NSW Oct 2022'!L2,('NSW Oct 2022'!L2*'NSW Oct 2022'!AC2/100)*'NSW Oct 2022'!AR2,($C$5*F8/'NSW Oct 2022'!AR2*'NSW Oct 2022'!AC2/100)*'NSW Oct 2022'!AR2))</f>
        <v>116.277</v>
      </c>
      <c r="N8" s="379">
        <f>IF(AND('NSW Oct 2022'!L2&gt;0,'NSW Oct 2022'!M2&gt;0),IF($C$5*F8/'NSW Oct 2022'!AR2&lt;'NSW Oct 2022'!L2,0,IF(($C$5*F8/'NSW Oct 2022'!AR2-'NSW Oct 2022'!L2)&lt;=('NSW Oct 2022'!M2+'NSW Oct 2022'!L2),((($C$5*F8/'NSW Oct 2022'!AR2-'NSW Oct 2022'!L2)*'NSW Oct 2022'!AD2/100))*'NSW Oct 2022'!AR2,((('NSW Oct 2022'!M2)*'NSW Oct 2022'!AD2/100)*'NSW Oct 2022'!AR2))),0)</f>
        <v>91.391454545454536</v>
      </c>
      <c r="O8" s="379">
        <f>IF(AND('NSW Oct 2022'!M2&gt;0,'NSW Oct 2022'!N2&gt;0),IF($C$5*F8/'NSW Oct 2022'!AR2&lt;('NSW Oct 2022'!L2+'NSW Oct 2022'!M2),0,IF(($C$5*F8/'NSW Oct 2022'!AR2-'NSW Oct 2022'!L2+'NSW Oct 2022'!M2)&lt;=('NSW Oct 2022'!L2+'NSW Oct 2022'!M2+'NSW Oct 2022'!N2),((($C$5*F8/'NSW Oct 2022'!AR2-('NSW Oct 2022'!L2+'NSW Oct 2022'!M2))*'NSW Oct 2022'!AE2/100))*'NSW Oct 2022'!AR2,('NSW Oct 2022'!N2*'NSW Oct 2022'!AE2/100)*'NSW Oct 2022'!AR2)),0)</f>
        <v>217.08299999999997</v>
      </c>
      <c r="P8" s="379">
        <f>IF(AND('NSW Oct 2022'!N2&gt;0,'NSW Oct 2022'!O2&gt;0),IF($C$5*F8/'NSW Oct 2022'!AR2&lt;('NSW Oct 2022'!L2+'NSW Oct 2022'!M2+'NSW Oct 2022'!N2),0,IF(($C$5*F8/'NSW Oct 2022'!AR2-'NSW Oct 2022'!L2+'NSW Oct 2022'!M2+'NSW Oct 2022'!N2)&lt;=('NSW Oct 2022'!L2+'NSW Oct 2022'!M2+'NSW Oct 2022'!N2+'NSW Oct 2022'!O2),(($C$5*F8/'NSW Oct 2022'!AR2-('NSW Oct 2022'!L2+'NSW Oct 2022'!M2+'NSW Oct 2022'!N2))*'NSW Oct 2022'!AF2/100)*'NSW Oct 2022'!AR2,('NSW Oct 2022'!O2*'NSW Oct 2022'!AF2/100)*'NSW Oct 2022'!AR2)),0)</f>
        <v>809.40000000000009</v>
      </c>
      <c r="Q8" s="379">
        <f>IF(AND('NSW Oct 2022'!P2&gt;0,'NSW Oct 2022'!P2&gt;0),IF($C$5*F8/'NSW Oct 2022'!AR2&lt;('NSW Oct 2022'!L2+'NSW Oct 2022'!M2+'NSW Oct 2022'!N2+'NSW Oct 2022'!O2),0,IF(($C$5*F8/'NSW Oct 2022'!AR2-'NSW Oct 2022'!L2+'NSW Oct 2022'!M2+'NSW Oct 2022'!N2+'NSW Oct 2022'!O2)&lt;=('NSW Oct 2022'!L2+'NSW Oct 2022'!M2+'NSW Oct 2022'!N2+'NSW Oct 2022'!O2+'NSW Oct 2022'!P2),(($C$5*F8/'NSW Oct 2022'!AR2-('NSW Oct 2022'!L2+'NSW Oct 2022'!M2+'NSW Oct 2022'!N2+'NSW Oct 2022'!O2))*'NSW Oct 2022'!AG2/100)*'NSW Oct 2022'!AR2,('NSW Oct 2022'!P2*'NSW Oct 2022'!AG2/100)*'NSW Oct 2022'!AR2)),0)</f>
        <v>0</v>
      </c>
      <c r="R8" s="379">
        <f>IF(AND('NSW Oct 2022'!P2&gt;0,'NSW Oct 2022'!O2&gt;0),IF(($C$5*F8/'NSW Oct 2022'!AR2&lt;SUM('NSW Oct 2022'!L2:P2)),(0),($C$5*F8/'NSW Oct 2022'!AR2-SUM('NSW Oct 2022'!L2:P2))*'NSW Oct 2022'!AB2/100)* 'NSW Oct 2022'!AR2,IF(AND('NSW Oct 2022'!O2&gt;0,'NSW Oct 2022'!P2=""),IF(($C$5*F8/'NSW Oct 2022'!AR2&lt; SUM('NSW Oct 2022'!L2:O2)),(0),($C$5*F8/'NSW Oct 2022'!AR2-SUM('NSW Oct 2022'!L2:O2))*'NSW Oct 2022'!AG2/100)* 'NSW Oct 2022'!AR2,IF(AND('NSW Oct 2022'!N2&gt;0,'NSW Oct 2022'!O2=""),IF(($C$5*F8/'NSW Oct 2022'!AR2&lt; SUM('NSW Oct 2022'!L2:N2)),(0),($C$5*F8/'NSW Oct 2022'!AR2-SUM('NSW Oct 2022'!L2:N2))*'NSW Oct 2022'!AF2/100)* 'NSW Oct 2022'!AR2,IF(AND('NSW Oct 2022'!M2&gt;0,'NSW Oct 2022'!N2=""),IF(($C$5*F8/'NSW Oct 2022'!AR2&lt;'NSW Oct 2022'!M2+'NSW Oct 2022'!L2),(0),(($C$5*F8/'NSW Oct 2022'!AR2-('NSW Oct 2022'!M2+'NSW Oct 2022'!L2))*'NSW Oct 2022'!AE2/100))*'NSW Oct 2022'!AR2,IF(AND('NSW Oct 2022'!L2&gt;0,'NSW Oct 2022'!M2=""&gt;0),IF(($C$5*F8/'NSW Oct 2022'!AR2&lt;'NSW Oct 2022'!L2),(0),($C$5*F8/'NSW Oct 2022'!AR2-'NSW Oct 2022'!L2)*'NSW Oct 2022'!AD2/100)*'NSW Oct 2022'!AR2,0)))))</f>
        <v>0</v>
      </c>
      <c r="S8" s="381">
        <f>SUM(G8:R8)</f>
        <v>2468.3029090909095</v>
      </c>
      <c r="T8" s="382">
        <f>S8+D8</f>
        <v>2704.5906363636368</v>
      </c>
      <c r="U8" s="383">
        <f>T8*1.1</f>
        <v>2975.0497000000009</v>
      </c>
      <c r="V8" s="378">
        <f>'NSW Oct 2022'!AT2</f>
        <v>0</v>
      </c>
      <c r="W8" s="378">
        <f>'NSW Oct 2022'!AU2</f>
        <v>0</v>
      </c>
      <c r="X8" s="378">
        <f>'NSW Oct 2022'!AV2</f>
        <v>0</v>
      </c>
      <c r="Y8" s="378">
        <f>'NSW Oct 2022'!AW2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4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2704.5906363636368</v>
      </c>
      <c r="AC8" s="382">
        <f t="shared" ref="AC8:AC4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2704.5906363636368</v>
      </c>
      <c r="AD8" s="383">
        <f t="shared" ref="AD8:AE27" si="2">AB8*1.1</f>
        <v>2975.0497000000009</v>
      </c>
      <c r="AE8" s="383">
        <f t="shared" si="2"/>
        <v>2975.0497000000009</v>
      </c>
      <c r="AF8" s="384">
        <f>'NSW Oct 2022'!BJ2</f>
        <v>0</v>
      </c>
      <c r="AG8" s="385">
        <f>'NSW Oct 2022'!BH2</f>
        <v>12</v>
      </c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24"/>
      <c r="B9" s="130" t="str">
        <f>'NSW Oct 2022'!F3</f>
        <v>Covau</v>
      </c>
      <c r="C9" s="83" t="str">
        <f>'NSW Oct 2022'!G3</f>
        <v xml:space="preserve">Business Freedom </v>
      </c>
      <c r="D9" s="136">
        <f>365*'NSW Oct 2022'!H3/100</f>
        <v>265.72000000000003</v>
      </c>
      <c r="E9" s="264">
        <f>IF('NSW Oct 2022'!AQ3=3,0.5,IF('NSW Oct 2022'!AQ3=2,0.33,0))</f>
        <v>0.5</v>
      </c>
      <c r="F9" s="264">
        <f t="shared" ref="F9:F41" si="3">1-E9</f>
        <v>0.5</v>
      </c>
      <c r="G9" s="136">
        <f>IF('NSW Oct 2022'!K3="",($C$5*E9/'NSW Oct 2022'!AQ3*'NSW Oct 2022'!W3/100)*'NSW Oct 2022'!AQ3,IF($C$5*E9/'NSW Oct 2022'!AQ3&gt;='NSW Oct 2022'!L3,('NSW Oct 2022'!L3*'NSW Oct 2022'!W3/100)*'NSW Oct 2022'!AQ3,($C$5*E9/'NSW Oct 2022'!AQ3*'NSW Oct 2022'!W3/100)*'NSW Oct 2022'!AQ3))</f>
        <v>269.505</v>
      </c>
      <c r="H9" s="136">
        <f>IF(AND('NSW Oct 2022'!L3&gt;0,'NSW Oct 2022'!M3&gt;0),IF($C$5*E9/'NSW Oct 2022'!AQ3&lt;'NSW Oct 2022'!L3,0,IF(($C$5*E9/'NSW Oct 2022'!AQ3-'NSW Oct 2022'!L3)&lt;=('NSW Oct 2022'!M3+'NSW Oct 2022'!L3),((($C$5*E9/'NSW Oct 2022'!AQ3-'NSW Oct 2022'!L3)*'NSW Oct 2022'!X3/100))*'NSW Oct 2022'!AQ3,((('NSW Oct 2022'!M3)*'NSW Oct 2022'!X3/100)*'NSW Oct 2022'!AQ3))),0)</f>
        <v>223.80899999999997</v>
      </c>
      <c r="I9" s="136">
        <f>IF(AND('NSW Oct 2022'!M3&gt;0,'NSW Oct 2022'!N3&gt;0),IF($C$5*E9/'NSW Oct 2022'!AQ3&lt;('NSW Oct 2022'!L3+'NSW Oct 2022'!M3),0,IF(($C$5*E9/'NSW Oct 2022'!AQ3-'NSW Oct 2022'!L3+'NSW Oct 2022'!M3)&lt;=('NSW Oct 2022'!L3+'NSW Oct 2022'!M3+'NSW Oct 2022'!N3),((($C$5*E9/'NSW Oct 2022'!AQ3-('NSW Oct 2022'!L3+'NSW Oct 2022'!M3))*'NSW Oct 2022'!Y3/100))*'NSW Oct 2022'!AQ3,('NSW Oct 2022'!N3*'NSW Oct 2022'!Y3/100)* 'NSW Oct 2022'!AQ3)),0)</f>
        <v>531.81299999999999</v>
      </c>
      <c r="J9" s="136">
        <f>IF(AND('NSW Oct 2022'!N3&gt;0,'NSW Oct 2022'!O3&gt;0),IF($C$5*E9/'NSW Oct 2022'!AQ3&lt;('NSW Oct 2022'!L3+'NSW Oct 2022'!M3+'NSW Oct 2022'!N3),0,IF(($C$5*E9/'NSW Oct 2022'!AQ3-'NSW Oct 2022'!L3+'NSW Oct 2022'!M3+'NSW Oct 2022'!N3)&lt;=('NSW Oct 2022'!L3+'NSW Oct 2022'!M3+'NSW Oct 2022'!N3+'NSW Oct 2022'!O3),(($C$5*E9/'NSW Oct 2022'!AQ3-('NSW Oct 2022'!L3+'NSW Oct 2022'!M3+'NSW Oct 2022'!N3))*'NSW Oct 2022'!Z3/100)*'NSW Oct 2022'!AQ3,('NSW Oct 2022'!O3*'NSW Oct 2022'!Z3/100)*'NSW Oct 2022'!AQ3)),0)</f>
        <v>1986.7090909090909</v>
      </c>
      <c r="K9" s="136">
        <f>IF(AND('NSW Oct 2022'!O3&gt;0,'NSW Oct 2022'!P3&gt;0),IF($C$5*E9/'NSW Oct 2022'!AQ3&lt;('NSW Oct 2022'!L3+'NSW Oct 2022'!M3+'NSW Oct 2022'!N3+'NSW Oct 2022'!O3),0,IF(($C$5*E9/'NSW Oct 2022'!AQ3-'NSW Oct 2022'!L3+'NSW Oct 2022'!M3+'NSW Oct 2022'!N3+'NSW Oct 2022'!O3)&lt;=('NSW Oct 2022'!L3+'NSW Oct 2022'!M3+'NSW Oct 2022'!N3+'NSW Oct 2022'!O3+'NSW Oct 2022'!P3),(($C$5*E9/'NSW Oct 2022'!AQ3-('NSW Oct 2022'!L3+'NSW Oct 2022'!M3+'NSW Oct 2022'!N3+'NSW Oct 2022'!O3))*'NSW Oct 2022'!AA3/100)*'NSW Oct 2022'!AQ3,('NSW Oct 2022'!P3*'NSW Oct 2022'!AA3/100)*'NSW Oct 2022'!AQ3)),0)</f>
        <v>0</v>
      </c>
      <c r="L9" s="136">
        <f>IF(AND('NSW Oct 2022'!P3&gt;0,'NSW Oct 2022'!O3&gt;0),IF(($C$5*E9/'NSW Oct 2022'!AQ3&lt;SUM('NSW Oct 2022'!L3:P3)),(0),($C$5*E9/'NSW Oct 2022'!AQ3-SUM('NSW Oct 2022'!L3:P3))*'NSW Oct 2022'!AB3/100)* 'NSW Oct 2022'!AQ3,IF(AND('NSW Oct 2022'!O3&gt;0,'NSW Oct 2022'!P3=""),IF(($C$5*E9/'NSW Oct 2022'!AQ3&lt; SUM('NSW Oct 2022'!L3:O3)),(0),($C$5*E9/'NSW Oct 2022'!AQ3-SUM('NSW Oct 2022'!L3:O3))*'NSW Oct 2022'!AA3/100)* 'NSW Oct 2022'!AQ3,IF(AND('NSW Oct 2022'!N3&gt;0,'NSW Oct 2022'!O3=""),IF(($C$5*E9/'NSW Oct 2022'!AQ3&lt; SUM('NSW Oct 2022'!L3:N3)),(0),($C$5*E9/'NSW Oct 2022'!AQ3-SUM('NSW Oct 2022'!L3:N3))*'NSW Oct 2022'!Z3/100)* 'NSW Oct 2022'!AQ3,IF(AND('NSW Oct 2022'!M3&gt;0,'NSW Oct 2022'!N3=""),IF(($C$5*E9/'NSW Oct 2022'!AQ3&lt;'NSW Oct 2022'!M3+'NSW Oct 2022'!L3),(0),(($C$5*E9/'NSW Oct 2022'!AQ3-('NSW Oct 2022'!M3+'NSW Oct 2022'!L3))*'NSW Oct 2022'!Y3/100))*'NSW Oct 2022'!AQ3,IF(AND('NSW Oct 2022'!L3&gt;0,'NSW Oct 2022'!M3=""&gt;0),IF(($C$5*E9/'NSW Oct 2022'!AQ3&lt;'NSW Oct 2022'!L3),(0),($C$5*E9/'NSW Oct 2022'!AQ3-'NSW Oct 2022'!L3)*'NSW Oct 2022'!X3/100)*'NSW Oct 2022'!AQ3,0)))))</f>
        <v>0</v>
      </c>
      <c r="M9" s="136">
        <f>IF('NSW Oct 2022'!K3="",($C$5*F9/'NSW Oct 2022'!AR3*'NSW Oct 2022'!AC3/100)*'NSW Oct 2022'!AR3,IF($C$5*F9/'NSW Oct 2022'!AR3&gt;='NSW Oct 2022'!L3,('NSW Oct 2022'!L3*'NSW Oct 2022'!AC3/100)*'NSW Oct 2022'!AR3,($C$5*F9/'NSW Oct 2022'!AR3*'NSW Oct 2022'!AC3/100)*'NSW Oct 2022'!AR3))</f>
        <v>269.505</v>
      </c>
      <c r="N9" s="136">
        <f>IF(AND('NSW Oct 2022'!L3&gt;0,'NSW Oct 2022'!M3&gt;0),IF($C$5*F9/'NSW Oct 2022'!AR3&lt;'NSW Oct 2022'!L3,0,IF(($C$5*F9/'NSW Oct 2022'!AR3-'NSW Oct 2022'!L3)&lt;=('NSW Oct 2022'!M3+'NSW Oct 2022'!L3),((($C$5*F9/'NSW Oct 2022'!AR3-'NSW Oct 2022'!L3)*'NSW Oct 2022'!AD3/100))*'NSW Oct 2022'!AR3,((('NSW Oct 2022'!M3)*'NSW Oct 2022'!AD3/100)*'NSW Oct 2022'!AR3))),0)</f>
        <v>223.80899999999997</v>
      </c>
      <c r="O9" s="136">
        <f>IF(AND('NSW Oct 2022'!M3&gt;0,'NSW Oct 2022'!N3&gt;0),IF($C$5*F9/'NSW Oct 2022'!AR3&lt;('NSW Oct 2022'!L3+'NSW Oct 2022'!M3),0,IF(($C$5*F9/'NSW Oct 2022'!AR3-'NSW Oct 2022'!L3+'NSW Oct 2022'!M3)&lt;=('NSW Oct 2022'!L3+'NSW Oct 2022'!M3+'NSW Oct 2022'!N3),((($C$5*F9/'NSW Oct 2022'!AR3-('NSW Oct 2022'!L3+'NSW Oct 2022'!M3))*'NSW Oct 2022'!AE3/100))*'NSW Oct 2022'!AR3,('NSW Oct 2022'!N3*'NSW Oct 2022'!AE3/100)*'NSW Oct 2022'!AR3)),0)</f>
        <v>531.81299999999999</v>
      </c>
      <c r="P9" s="136">
        <f>IF(AND('NSW Oct 2022'!N3&gt;0,'NSW Oct 2022'!O3&gt;0),IF($C$5*F9/'NSW Oct 2022'!AR3&lt;('NSW Oct 2022'!L3+'NSW Oct 2022'!M3+'NSW Oct 2022'!N3),0,IF(($C$5*F9/'NSW Oct 2022'!AR3-'NSW Oct 2022'!L3+'NSW Oct 2022'!M3+'NSW Oct 2022'!N3)&lt;=('NSW Oct 2022'!L3+'NSW Oct 2022'!M3+'NSW Oct 2022'!N3+'NSW Oct 2022'!O3),(($C$5*F9/'NSW Oct 2022'!AR3-('NSW Oct 2022'!L3+'NSW Oct 2022'!M3+'NSW Oct 2022'!N3))*'NSW Oct 2022'!AF3/100)*'NSW Oct 2022'!AR3,('NSW Oct 2022'!O3*'NSW Oct 2022'!AF3/100)*'NSW Oct 2022'!AR3)),0)</f>
        <v>1986.7090909090909</v>
      </c>
      <c r="Q9" s="136">
        <f>IF(AND('NSW Oct 2022'!P3&gt;0,'NSW Oct 2022'!P3&gt;0),IF($C$5*F9/'NSW Oct 2022'!AR3&lt;('NSW Oct 2022'!L3+'NSW Oct 2022'!M3+'NSW Oct 2022'!N3+'NSW Oct 2022'!O3),0,IF(($C$5*F9/'NSW Oct 2022'!AR3-'NSW Oct 2022'!L3+'NSW Oct 2022'!M3+'NSW Oct 2022'!N3+'NSW Oct 2022'!O3)&lt;=('NSW Oct 2022'!L3+'NSW Oct 2022'!M3+'NSW Oct 2022'!N3+'NSW Oct 2022'!O3+'NSW Oct 2022'!P3),(($C$5*F9/'NSW Oct 2022'!AR3-('NSW Oct 2022'!L3+'NSW Oct 2022'!M3+'NSW Oct 2022'!N3+'NSW Oct 2022'!O3))*'NSW Oct 2022'!AG3/100)*'NSW Oct 2022'!AR3,('NSW Oct 2022'!P3*'NSW Oct 2022'!AG3/100)*'NSW Oct 2022'!AR3)),0)</f>
        <v>0</v>
      </c>
      <c r="R9" s="136">
        <f>IF(AND('NSW Oct 2022'!P3&gt;0,'NSW Oct 2022'!O3&gt;0),IF(($C$5*F9/'NSW Oct 2022'!AR3&lt;SUM('NSW Oct 2022'!L3:P3)),(0),($C$5*F9/'NSW Oct 2022'!AR3-SUM('NSW Oct 2022'!L3:P3))*'NSW Oct 2022'!AB3/100)* 'NSW Oct 2022'!AR3,IF(AND('NSW Oct 2022'!O3&gt;0,'NSW Oct 2022'!P3=""),IF(($C$5*F9/'NSW Oct 2022'!AR3&lt; SUM('NSW Oct 2022'!L3:O3)),(0),($C$5*F9/'NSW Oct 2022'!AR3-SUM('NSW Oct 2022'!L3:O3))*'NSW Oct 2022'!AG3/100)* 'NSW Oct 2022'!AR3,IF(AND('NSW Oct 2022'!N3&gt;0,'NSW Oct 2022'!O3=""),IF(($C$5*F9/'NSW Oct 2022'!AR3&lt; SUM('NSW Oct 2022'!L3:N3)),(0),($C$5*F9/'NSW Oct 2022'!AR3-SUM('NSW Oct 2022'!L3:N3))*'NSW Oct 2022'!AF3/100)* 'NSW Oct 2022'!AR3,IF(AND('NSW Oct 2022'!M3&gt;0,'NSW Oct 2022'!N3=""),IF(($C$5*F9/'NSW Oct 2022'!AR3&lt;'NSW Oct 2022'!M3+'NSW Oct 2022'!L3),(0),(($C$5*F9/'NSW Oct 2022'!AR3-('NSW Oct 2022'!M3+'NSW Oct 2022'!L3))*'NSW Oct 2022'!AE3/100))*'NSW Oct 2022'!AR3,IF(AND('NSW Oct 2022'!L3&gt;0,'NSW Oct 2022'!M3=""&gt;0),IF(($C$5*F9/'NSW Oct 2022'!AR3&lt;'NSW Oct 2022'!L3),(0),($C$5*F9/'NSW Oct 2022'!AR3-'NSW Oct 2022'!L3)*'NSW Oct 2022'!AD3/100)*'NSW Oct 2022'!AR3,0)))))</f>
        <v>0</v>
      </c>
      <c r="S9" s="234">
        <f t="shared" ref="S9:S38" si="4">SUM(G9:R9)</f>
        <v>6023.6721818181823</v>
      </c>
      <c r="T9" s="243">
        <f t="shared" ref="T9:T41" si="5">S9+D9</f>
        <v>6289.3921818181825</v>
      </c>
      <c r="U9" s="132">
        <f t="shared" ref="U9:U41" si="6">T9*1.1</f>
        <v>6918.3314000000009</v>
      </c>
      <c r="V9" s="83">
        <f>'NSW Oct 2022'!AT3</f>
        <v>0</v>
      </c>
      <c r="W9" s="83">
        <f>'NSW Oct 2022'!AU3</f>
        <v>15</v>
      </c>
      <c r="X9" s="83">
        <f>'NSW Oct 2022'!AV3</f>
        <v>0</v>
      </c>
      <c r="Y9" s="83">
        <f>'NSW Oct 2022'!AW3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5385.841354545455</v>
      </c>
      <c r="AC9" s="243">
        <f t="shared" si="1"/>
        <v>5385.841354545455</v>
      </c>
      <c r="AD9" s="132">
        <f t="shared" si="2"/>
        <v>5924.4254900000014</v>
      </c>
      <c r="AE9" s="132">
        <f t="shared" si="2"/>
        <v>5924.4254900000014</v>
      </c>
      <c r="AF9" s="208">
        <f>'NSW Oct 2022'!BJ3</f>
        <v>0</v>
      </c>
      <c r="AG9" s="124">
        <f>'NSW Oct 2022'!BH3</f>
        <v>0</v>
      </c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24"/>
      <c r="B10" s="130" t="str">
        <f>'NSW Oct 2022'!F4</f>
        <v>EnergyAustralia</v>
      </c>
      <c r="C10" s="83" t="str">
        <f>'NSW Oct 2022'!G4</f>
        <v>Business Balance Plan</v>
      </c>
      <c r="D10" s="136">
        <f>365*'NSW Oct 2022'!H4/100</f>
        <v>273.38499999999999</v>
      </c>
      <c r="E10" s="264">
        <f>IF('NSW Oct 2022'!AQ4=3,0.5,IF('NSW Oct 2022'!AQ4=2,0.33,0))</f>
        <v>0.5</v>
      </c>
      <c r="F10" s="264">
        <f t="shared" si="3"/>
        <v>0.5</v>
      </c>
      <c r="G10" s="136">
        <f>IF('NSW Oct 2022'!K4="",($C$5*E10/'NSW Oct 2022'!AQ4*'NSW Oct 2022'!W4/100)*'NSW Oct 2022'!AQ4,IF($C$5*E10/'NSW Oct 2022'!AQ4&gt;='NSW Oct 2022'!L4,('NSW Oct 2022'!L4*'NSW Oct 2022'!W4/100)*'NSW Oct 2022'!AQ4,($C$5*E10/'NSW Oct 2022'!AQ4*'NSW Oct 2022'!W4/100)*'NSW Oct 2022'!AQ4))</f>
        <v>156.95699999999999</v>
      </c>
      <c r="H10" s="136">
        <f>IF(AND('NSW Oct 2022'!L4&gt;0,'NSW Oct 2022'!M4&gt;0),IF($C$5*E10/'NSW Oct 2022'!AQ4&lt;'NSW Oct 2022'!L4,0,IF(($C$5*E10/'NSW Oct 2022'!AQ4-'NSW Oct 2022'!L4)&lt;=('NSW Oct 2022'!M4+'NSW Oct 2022'!L4),((($C$5*E10/'NSW Oct 2022'!AQ4-'NSW Oct 2022'!L4)*'NSW Oct 2022'!X4/100))*'NSW Oct 2022'!AQ4,((('NSW Oct 2022'!M4)*'NSW Oct 2022'!X4/100)*'NSW Oct 2022'!AQ4))),0)</f>
        <v>109.73645454545454</v>
      </c>
      <c r="I10" s="136">
        <f>IF(AND('NSW Oct 2022'!M4&gt;0,'NSW Oct 2022'!N4&gt;0),IF($C$5*E10/'NSW Oct 2022'!AQ4&lt;('NSW Oct 2022'!L4+'NSW Oct 2022'!M4),0,IF(($C$5*E10/'NSW Oct 2022'!AQ4-'NSW Oct 2022'!L4+'NSW Oct 2022'!M4)&lt;=('NSW Oct 2022'!L4+'NSW Oct 2022'!M4+'NSW Oct 2022'!N4),((($C$5*E10/'NSW Oct 2022'!AQ4-('NSW Oct 2022'!L4+'NSW Oct 2022'!M4))*'NSW Oct 2022'!Y4/100))*'NSW Oct 2022'!AQ4,('NSW Oct 2022'!N4*'NSW Oct 2022'!Y4/100)* 'NSW Oct 2022'!AQ4)),0)</f>
        <v>252.59099999999995</v>
      </c>
      <c r="J10" s="136">
        <f>IF(AND('NSW Oct 2022'!N4&gt;0,'NSW Oct 2022'!O4&gt;0),IF($C$5*E10/'NSW Oct 2022'!AQ4&lt;('NSW Oct 2022'!L4+'NSW Oct 2022'!M4+'NSW Oct 2022'!N4),0,IF(($C$5*E10/'NSW Oct 2022'!AQ4-'NSW Oct 2022'!L4+'NSW Oct 2022'!M4+'NSW Oct 2022'!N4)&lt;=('NSW Oct 2022'!L4+'NSW Oct 2022'!M4+'NSW Oct 2022'!N4+'NSW Oct 2022'!O4),(($C$5*E10/'NSW Oct 2022'!AQ4-('NSW Oct 2022'!L4+'NSW Oct 2022'!M4+'NSW Oct 2022'!N4))*'NSW Oct 2022'!Z4/100)*'NSW Oct 2022'!AQ4,('NSW Oct 2022'!O4*'NSW Oct 2022'!Z4/100)*'NSW Oct 2022'!AQ4)),0)</f>
        <v>913.64090909090919</v>
      </c>
      <c r="K10" s="136">
        <f>IF(AND('NSW Oct 2022'!O4&gt;0,'NSW Oct 2022'!P4&gt;0),IF($C$5*E10/'NSW Oct 2022'!AQ4&lt;('NSW Oct 2022'!L4+'NSW Oct 2022'!M4+'NSW Oct 2022'!N4+'NSW Oct 2022'!O4),0,IF(($C$5*E10/'NSW Oct 2022'!AQ4-'NSW Oct 2022'!L4+'NSW Oct 2022'!M4+'NSW Oct 2022'!N4+'NSW Oct 2022'!O4)&lt;=('NSW Oct 2022'!L4+'NSW Oct 2022'!M4+'NSW Oct 2022'!N4+'NSW Oct 2022'!O4+'NSW Oct 2022'!P4),(($C$5*E10/'NSW Oct 2022'!AQ4-('NSW Oct 2022'!L4+'NSW Oct 2022'!M4+'NSW Oct 2022'!N4+'NSW Oct 2022'!O4))*'NSW Oct 2022'!AA4/100)*'NSW Oct 2022'!AQ4,('NSW Oct 2022'!P4*'NSW Oct 2022'!AA4/100)*'NSW Oct 2022'!AQ4)),0)</f>
        <v>0</v>
      </c>
      <c r="L10" s="136">
        <f>IF(AND('NSW Oct 2022'!P4&gt;0,'NSW Oct 2022'!O4&gt;0),IF(($C$5*E10/'NSW Oct 2022'!AQ4&lt;SUM('NSW Oct 2022'!L4:P4)),(0),($C$5*E10/'NSW Oct 2022'!AQ4-SUM('NSW Oct 2022'!L4:P4))*'NSW Oct 2022'!AB4/100)* 'NSW Oct 2022'!AQ4,IF(AND('NSW Oct 2022'!O4&gt;0,'NSW Oct 2022'!P4=""),IF(($C$5*E10/'NSW Oct 2022'!AQ4&lt; SUM('NSW Oct 2022'!L4:O4)),(0),($C$5*E10/'NSW Oct 2022'!AQ4-SUM('NSW Oct 2022'!L4:O4))*'NSW Oct 2022'!AA4/100)* 'NSW Oct 2022'!AQ4,IF(AND('NSW Oct 2022'!N4&gt;0,'NSW Oct 2022'!O4=""),IF(($C$5*E10/'NSW Oct 2022'!AQ4&lt; SUM('NSW Oct 2022'!L4:N4)),(0),($C$5*E10/'NSW Oct 2022'!AQ4-SUM('NSW Oct 2022'!L4:N4))*'NSW Oct 2022'!Z4/100)* 'NSW Oct 2022'!AQ4,IF(AND('NSW Oct 2022'!M4&gt;0,'NSW Oct 2022'!N4=""),IF(($C$5*E10/'NSW Oct 2022'!AQ4&lt;'NSW Oct 2022'!M4+'NSW Oct 2022'!L4),(0),(($C$5*E10/'NSW Oct 2022'!AQ4-('NSW Oct 2022'!M4+'NSW Oct 2022'!L4))*'NSW Oct 2022'!Y4/100))*'NSW Oct 2022'!AQ4,IF(AND('NSW Oct 2022'!L4&gt;0,'NSW Oct 2022'!M4=""&gt;0),IF(($C$5*E10/'NSW Oct 2022'!AQ4&lt;'NSW Oct 2022'!L4),(0),($C$5*E10/'NSW Oct 2022'!AQ4-'NSW Oct 2022'!L4)*'NSW Oct 2022'!X4/100)*'NSW Oct 2022'!AQ4,0)))))</f>
        <v>0</v>
      </c>
      <c r="M10" s="136">
        <f>IF('NSW Oct 2022'!K4="",($C$5*F10/'NSW Oct 2022'!AR4*'NSW Oct 2022'!AC4/100)*'NSW Oct 2022'!AR4,IF($C$5*F10/'NSW Oct 2022'!AR4&gt;='NSW Oct 2022'!L4,('NSW Oct 2022'!L4*'NSW Oct 2022'!AC4/100)*'NSW Oct 2022'!AR4,($C$5*F10/'NSW Oct 2022'!AR4*'NSW Oct 2022'!AC4/100)*'NSW Oct 2022'!AR4))</f>
        <v>156.95699999999999</v>
      </c>
      <c r="N10" s="136">
        <f>IF(AND('NSW Oct 2022'!L4&gt;0,'NSW Oct 2022'!M4&gt;0),IF($C$5*F10/'NSW Oct 2022'!AR4&lt;'NSW Oct 2022'!L4,0,IF(($C$5*F10/'NSW Oct 2022'!AR4-'NSW Oct 2022'!L4)&lt;=('NSW Oct 2022'!M4+'NSW Oct 2022'!L4),((($C$5*F10/'NSW Oct 2022'!AR4-'NSW Oct 2022'!L4)*'NSW Oct 2022'!AD4/100))*'NSW Oct 2022'!AR4,((('NSW Oct 2022'!M4)*'NSW Oct 2022'!AD4/100)*'NSW Oct 2022'!AR4))),0)</f>
        <v>109.73645454545454</v>
      </c>
      <c r="O10" s="136">
        <f>IF(AND('NSW Oct 2022'!M4&gt;0,'NSW Oct 2022'!N4&gt;0),IF($C$5*F10/'NSW Oct 2022'!AR4&lt;('NSW Oct 2022'!L4+'NSW Oct 2022'!M4),0,IF(($C$5*F10/'NSW Oct 2022'!AR4-'NSW Oct 2022'!L4+'NSW Oct 2022'!M4)&lt;=('NSW Oct 2022'!L4+'NSW Oct 2022'!M4+'NSW Oct 2022'!N4),((($C$5*F10/'NSW Oct 2022'!AR4-('NSW Oct 2022'!L4+'NSW Oct 2022'!M4))*'NSW Oct 2022'!AE4/100))*'NSW Oct 2022'!AR4,('NSW Oct 2022'!N4*'NSW Oct 2022'!AE4/100)*'NSW Oct 2022'!AR4)),0)</f>
        <v>252.59099999999995</v>
      </c>
      <c r="P10" s="136">
        <f>IF(AND('NSW Oct 2022'!N4&gt;0,'NSW Oct 2022'!O4&gt;0),IF($C$5*F10/'NSW Oct 2022'!AR4&lt;('NSW Oct 2022'!L4+'NSW Oct 2022'!M4+'NSW Oct 2022'!N4),0,IF(($C$5*F10/'NSW Oct 2022'!AR4-'NSW Oct 2022'!L4+'NSW Oct 2022'!M4+'NSW Oct 2022'!N4)&lt;=('NSW Oct 2022'!L4+'NSW Oct 2022'!M4+'NSW Oct 2022'!N4+'NSW Oct 2022'!O4),(($C$5*F10/'NSW Oct 2022'!AR4-('NSW Oct 2022'!L4+'NSW Oct 2022'!M4+'NSW Oct 2022'!N4))*'NSW Oct 2022'!AF4/100)*'NSW Oct 2022'!AR4,('NSW Oct 2022'!O4*'NSW Oct 2022'!AF4/100)*'NSW Oct 2022'!AR4)),0)</f>
        <v>913.64090909090919</v>
      </c>
      <c r="Q10" s="136">
        <f>IF(AND('NSW Oct 2022'!P4&gt;0,'NSW Oct 2022'!P4&gt;0),IF($C$5*F10/'NSW Oct 2022'!AR4&lt;('NSW Oct 2022'!L4+'NSW Oct 2022'!M4+'NSW Oct 2022'!N4+'NSW Oct 2022'!O4),0,IF(($C$5*F10/'NSW Oct 2022'!AR4-'NSW Oct 2022'!L4+'NSW Oct 2022'!M4+'NSW Oct 2022'!N4+'NSW Oct 2022'!O4)&lt;=('NSW Oct 2022'!L4+'NSW Oct 2022'!M4+'NSW Oct 2022'!N4+'NSW Oct 2022'!O4+'NSW Oct 2022'!P4),(($C$5*F10/'NSW Oct 2022'!AR4-('NSW Oct 2022'!L4+'NSW Oct 2022'!M4+'NSW Oct 2022'!N4+'NSW Oct 2022'!O4))*'NSW Oct 2022'!AG4/100)*'NSW Oct 2022'!AR4,('NSW Oct 2022'!P4*'NSW Oct 2022'!AG4/100)*'NSW Oct 2022'!AR4)),0)</f>
        <v>0</v>
      </c>
      <c r="R10" s="136">
        <f>IF(AND('NSW Oct 2022'!P4&gt;0,'NSW Oct 2022'!O4&gt;0),IF(($C$5*F10/'NSW Oct 2022'!AR4&lt;SUM('NSW Oct 2022'!L4:P4)),(0),($C$5*F10/'NSW Oct 2022'!AR4-SUM('NSW Oct 2022'!L4:P4))*'NSW Oct 2022'!AB4/100)* 'NSW Oct 2022'!AR4,IF(AND('NSW Oct 2022'!O4&gt;0,'NSW Oct 2022'!P4=""),IF(($C$5*F10/'NSW Oct 2022'!AR4&lt; SUM('NSW Oct 2022'!L4:O4)),(0),($C$5*F10/'NSW Oct 2022'!AR4-SUM('NSW Oct 2022'!L4:O4))*'NSW Oct 2022'!AG4/100)* 'NSW Oct 2022'!AR4,IF(AND('NSW Oct 2022'!N4&gt;0,'NSW Oct 2022'!O4=""),IF(($C$5*F10/'NSW Oct 2022'!AR4&lt; SUM('NSW Oct 2022'!L4:N4)),(0),($C$5*F10/'NSW Oct 2022'!AR4-SUM('NSW Oct 2022'!L4:N4))*'NSW Oct 2022'!AF4/100)* 'NSW Oct 2022'!AR4,IF(AND('NSW Oct 2022'!M4&gt;0,'NSW Oct 2022'!N4=""),IF(($C$5*F10/'NSW Oct 2022'!AR4&lt;'NSW Oct 2022'!M4+'NSW Oct 2022'!L4),(0),(($C$5*F10/'NSW Oct 2022'!AR4-('NSW Oct 2022'!M4+'NSW Oct 2022'!L4))*'NSW Oct 2022'!AE4/100))*'NSW Oct 2022'!AR4,IF(AND('NSW Oct 2022'!L4&gt;0,'NSW Oct 2022'!M4=""&gt;0),IF(($C$5*F10/'NSW Oct 2022'!AR4&lt;'NSW Oct 2022'!L4),(0),($C$5*F10/'NSW Oct 2022'!AR4-'NSW Oct 2022'!L4)*'NSW Oct 2022'!AD4/100)*'NSW Oct 2022'!AR4,0)))))</f>
        <v>0</v>
      </c>
      <c r="S10" s="234">
        <f t="shared" si="4"/>
        <v>2865.8507272727275</v>
      </c>
      <c r="T10" s="243">
        <f t="shared" si="5"/>
        <v>3139.2357272727277</v>
      </c>
      <c r="U10" s="132">
        <f t="shared" si="6"/>
        <v>3453.1593000000007</v>
      </c>
      <c r="V10" s="83">
        <f>'NSW Oct 2022'!AT4</f>
        <v>5</v>
      </c>
      <c r="W10" s="83">
        <f>'NSW Oct 2022'!AU4</f>
        <v>0</v>
      </c>
      <c r="X10" s="83">
        <f>'NSW Oct 2022'!AV4</f>
        <v>0</v>
      </c>
      <c r="Y10" s="83">
        <f>'NSW Oct 2022'!AW4</f>
        <v>0</v>
      </c>
      <c r="Z10" s="243" t="str">
        <f t="shared" ref="Z10:Z41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41" si="8">IF(OR(B10="Origin Energy",B10="Red Energy",B10="Powershop"),"Inclusive","Exclusive")</f>
        <v>Exclusive</v>
      </c>
      <c r="AB10" s="243">
        <f t="shared" si="0"/>
        <v>2982.2739409090914</v>
      </c>
      <c r="AC10" s="243">
        <f t="shared" si="1"/>
        <v>2982.2739409090914</v>
      </c>
      <c r="AD10" s="132">
        <f t="shared" si="2"/>
        <v>3280.5013350000008</v>
      </c>
      <c r="AE10" s="132">
        <f t="shared" si="2"/>
        <v>3280.5013350000008</v>
      </c>
      <c r="AF10" s="208">
        <f>'NSW Oct 2022'!BJ4</f>
        <v>0</v>
      </c>
      <c r="AG10" s="124">
        <f>'NSW Oct 2022'!BH4</f>
        <v>24</v>
      </c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24"/>
      <c r="B11" s="130" t="str">
        <f>'NSW Oct 2022'!F5</f>
        <v>Origin Energy</v>
      </c>
      <c r="C11" s="83" t="str">
        <f>'NSW Oct 2022'!G5</f>
        <v>Business Go Variable</v>
      </c>
      <c r="D11" s="136">
        <f>365*'NSW Oct 2022'!H5/100</f>
        <v>232.1731818181818</v>
      </c>
      <c r="E11" s="264">
        <f>IF('NSW Oct 2022'!AQ5=3,0.5,IF('NSW Oct 2022'!AQ5=2,0.33,0))</f>
        <v>0.5</v>
      </c>
      <c r="F11" s="264">
        <f t="shared" si="3"/>
        <v>0.5</v>
      </c>
      <c r="G11" s="136">
        <f>IF('NSW Oct 2022'!K5="",($C$5*E11/'NSW Oct 2022'!AQ5*'NSW Oct 2022'!W5/100)*'NSW Oct 2022'!AQ5,IF($C$5*E11/'NSW Oct 2022'!AQ5&gt;='NSW Oct 2022'!L5,('NSW Oct 2022'!L5*'NSW Oct 2022'!W5/100)*'NSW Oct 2022'!AQ5,($C$5*E11/'NSW Oct 2022'!AQ5*'NSW Oct 2022'!W5/100)*'NSW Oct 2022'!AQ5))</f>
        <v>136.61699999999999</v>
      </c>
      <c r="H11" s="136">
        <f>IF(AND('NSW Oct 2022'!L5&gt;0,'NSW Oct 2022'!M5&gt;0),IF($C$5*E11/'NSW Oct 2022'!AQ5&lt;'NSW Oct 2022'!L5,0,IF(($C$5*E11/'NSW Oct 2022'!AQ5-'NSW Oct 2022'!L5)&lt;=('NSW Oct 2022'!M5+'NSW Oct 2022'!L5),((($C$5*E11/'NSW Oct 2022'!AQ5-'NSW Oct 2022'!L5)*'NSW Oct 2022'!X5/100))*'NSW Oct 2022'!AQ5,((('NSW Oct 2022'!M5)*'NSW Oct 2022'!X5/100)*'NSW Oct 2022'!AQ5))),0)</f>
        <v>1127.3298181818184</v>
      </c>
      <c r="I11" s="136">
        <f>IF(AND('NSW Oct 2022'!M5&gt;0,'NSW Oct 2022'!N5&gt;0),IF($C$5*E11/'NSW Oct 2022'!AQ5&lt;('NSW Oct 2022'!L5+'NSW Oct 2022'!M5),0,IF(($C$5*E11/'NSW Oct 2022'!AQ5-'NSW Oct 2022'!L5+'NSW Oct 2022'!M5)&lt;=('NSW Oct 2022'!L5+'NSW Oct 2022'!M5+'NSW Oct 2022'!N5),((($C$5*E11/'NSW Oct 2022'!AQ5-('NSW Oct 2022'!L5+'NSW Oct 2022'!M5))*'NSW Oct 2022'!Y5/100))*'NSW Oct 2022'!AQ5,('NSW Oct 2022'!N5*'NSW Oct 2022'!Y5/100)* 'NSW Oct 2022'!AQ5)),0)</f>
        <v>0</v>
      </c>
      <c r="J11" s="136">
        <f>IF(AND('NSW Oct 2022'!N5&gt;0,'NSW Oct 2022'!O5&gt;0),IF($C$5*E11/'NSW Oct 2022'!AQ5&lt;('NSW Oct 2022'!L5+'NSW Oct 2022'!M5+'NSW Oct 2022'!N5),0,IF(($C$5*E11/'NSW Oct 2022'!AQ5-'NSW Oct 2022'!L5+'NSW Oct 2022'!M5+'NSW Oct 2022'!N5)&lt;=('NSW Oct 2022'!L5+'NSW Oct 2022'!M5+'NSW Oct 2022'!N5+'NSW Oct 2022'!O5),(($C$5*E11/'NSW Oct 2022'!AQ5-('NSW Oct 2022'!L5+'NSW Oct 2022'!M5+'NSW Oct 2022'!N5))*'NSW Oct 2022'!Z5/100)*'NSW Oct 2022'!AQ5,('NSW Oct 2022'!O5*'NSW Oct 2022'!Z5/100)*'NSW Oct 2022'!AQ5)),0)</f>
        <v>0</v>
      </c>
      <c r="K11" s="136">
        <f>IF(AND('NSW Oct 2022'!O5&gt;0,'NSW Oct 2022'!P5&gt;0),IF($C$5*E11/'NSW Oct 2022'!AQ5&lt;('NSW Oct 2022'!L5+'NSW Oct 2022'!M5+'NSW Oct 2022'!N5+'NSW Oct 2022'!O5),0,IF(($C$5*E11/'NSW Oct 2022'!AQ5-'NSW Oct 2022'!L5+'NSW Oct 2022'!M5+'NSW Oct 2022'!N5+'NSW Oct 2022'!O5)&lt;=('NSW Oct 2022'!L5+'NSW Oct 2022'!M5+'NSW Oct 2022'!N5+'NSW Oct 2022'!O5+'NSW Oct 2022'!P5),(($C$5*E11/'NSW Oct 2022'!AQ5-('NSW Oct 2022'!L5+'NSW Oct 2022'!M5+'NSW Oct 2022'!N5+'NSW Oct 2022'!O5))*'NSW Oct 2022'!AA5/100)*'NSW Oct 2022'!AQ5,('NSW Oct 2022'!P5*'NSW Oct 2022'!AA5/100)*'NSW Oct 2022'!AQ5)),0)</f>
        <v>0</v>
      </c>
      <c r="L11" s="136">
        <f>IF(AND('NSW Oct 2022'!P5&gt;0,'NSW Oct 2022'!O5&gt;0),IF(($C$5*E11/'NSW Oct 2022'!AQ5&lt;SUM('NSW Oct 2022'!L5:P5)),(0),($C$5*E11/'NSW Oct 2022'!AQ5-SUM('NSW Oct 2022'!L5:P5))*'NSW Oct 2022'!AB5/100)* 'NSW Oct 2022'!AQ5,IF(AND('NSW Oct 2022'!O5&gt;0,'NSW Oct 2022'!P5=""),IF(($C$5*E11/'NSW Oct 2022'!AQ5&lt; SUM('NSW Oct 2022'!L5:O5)),(0),($C$5*E11/'NSW Oct 2022'!AQ5-SUM('NSW Oct 2022'!L5:O5))*'NSW Oct 2022'!AA5/100)* 'NSW Oct 2022'!AQ5,IF(AND('NSW Oct 2022'!N5&gt;0,'NSW Oct 2022'!O5=""),IF(($C$5*E11/'NSW Oct 2022'!AQ5&lt; SUM('NSW Oct 2022'!L5:N5)),(0),($C$5*E11/'NSW Oct 2022'!AQ5-SUM('NSW Oct 2022'!L5:N5))*'NSW Oct 2022'!Z5/100)* 'NSW Oct 2022'!AQ5,IF(AND('NSW Oct 2022'!M5&gt;0,'NSW Oct 2022'!N5=""),IF(($C$5*E11/'NSW Oct 2022'!AQ5&lt;'NSW Oct 2022'!M5+'NSW Oct 2022'!L5),(0),(($C$5*E11/'NSW Oct 2022'!AQ5-('NSW Oct 2022'!M5+'NSW Oct 2022'!L5))*'NSW Oct 2022'!Y5/100))*'NSW Oct 2022'!AQ5,IF(AND('NSW Oct 2022'!L5&gt;0,'NSW Oct 2022'!M5=""&gt;0),IF(($C$5*E11/'NSW Oct 2022'!AQ5&lt;'NSW Oct 2022'!L5),(0),($C$5*E11/'NSW Oct 2022'!AQ5-'NSW Oct 2022'!L5)*'NSW Oct 2022'!X5/100)*'NSW Oct 2022'!AQ5,0)))))</f>
        <v>0</v>
      </c>
      <c r="M11" s="136">
        <f>IF('NSW Oct 2022'!K5="",($C$5*F11/'NSW Oct 2022'!AR5*'NSW Oct 2022'!AC5/100)*'NSW Oct 2022'!AR5,IF($C$5*F11/'NSW Oct 2022'!AR5&gt;='NSW Oct 2022'!L5,('NSW Oct 2022'!L5*'NSW Oct 2022'!AC5/100)*'NSW Oct 2022'!AR5,($C$5*F11/'NSW Oct 2022'!AR5*'NSW Oct 2022'!AC5/100)*'NSW Oct 2022'!AR5))</f>
        <v>136.61699999999999</v>
      </c>
      <c r="N11" s="136">
        <f>IF(AND('NSW Oct 2022'!L5&gt;0,'NSW Oct 2022'!M5&gt;0),IF($C$5*F11/'NSW Oct 2022'!AR5&lt;'NSW Oct 2022'!L5,0,IF(($C$5*F11/'NSW Oct 2022'!AR5-'NSW Oct 2022'!L5)&lt;=('NSW Oct 2022'!M5+'NSW Oct 2022'!L5),((($C$5*F11/'NSW Oct 2022'!AR5-'NSW Oct 2022'!L5)*'NSW Oct 2022'!AD5/100))*'NSW Oct 2022'!AR5,((('NSW Oct 2022'!M5)*'NSW Oct 2022'!AD5/100)*'NSW Oct 2022'!AR5))),0)</f>
        <v>1127.3298181818184</v>
      </c>
      <c r="O11" s="136">
        <f>IF(AND('NSW Oct 2022'!M5&gt;0,'NSW Oct 2022'!N5&gt;0),IF($C$5*F11/'NSW Oct 2022'!AR5&lt;('NSW Oct 2022'!L5+'NSW Oct 2022'!M5),0,IF(($C$5*F11/'NSW Oct 2022'!AR5-'NSW Oct 2022'!L5+'NSW Oct 2022'!M5)&lt;=('NSW Oct 2022'!L5+'NSW Oct 2022'!M5+'NSW Oct 2022'!N5),((($C$5*F11/'NSW Oct 2022'!AR5-('NSW Oct 2022'!L5+'NSW Oct 2022'!M5))*'NSW Oct 2022'!AE5/100))*'NSW Oct 2022'!AR5,('NSW Oct 2022'!N5*'NSW Oct 2022'!AE5/100)*'NSW Oct 2022'!AR5)),0)</f>
        <v>0</v>
      </c>
      <c r="P11" s="136">
        <f>IF(AND('NSW Oct 2022'!N5&gt;0,'NSW Oct 2022'!O5&gt;0),IF($C$5*F11/'NSW Oct 2022'!AR5&lt;('NSW Oct 2022'!L5+'NSW Oct 2022'!M5+'NSW Oct 2022'!N5),0,IF(($C$5*F11/'NSW Oct 2022'!AR5-'NSW Oct 2022'!L5+'NSW Oct 2022'!M5+'NSW Oct 2022'!N5)&lt;=('NSW Oct 2022'!L5+'NSW Oct 2022'!M5+'NSW Oct 2022'!N5+'NSW Oct 2022'!O5),(($C$5*F11/'NSW Oct 2022'!AR5-('NSW Oct 2022'!L5+'NSW Oct 2022'!M5+'NSW Oct 2022'!N5))*'NSW Oct 2022'!AF5/100)*'NSW Oct 2022'!AR5,('NSW Oct 2022'!O5*'NSW Oct 2022'!AF5/100)*'NSW Oct 2022'!AR5)),0)</f>
        <v>0</v>
      </c>
      <c r="Q11" s="136">
        <f>IF(AND('NSW Oct 2022'!P5&gt;0,'NSW Oct 2022'!P5&gt;0),IF($C$5*F11/'NSW Oct 2022'!AR5&lt;('NSW Oct 2022'!L5+'NSW Oct 2022'!M5+'NSW Oct 2022'!N5+'NSW Oct 2022'!O5),0,IF(($C$5*F11/'NSW Oct 2022'!AR5-'NSW Oct 2022'!L5+'NSW Oct 2022'!M5+'NSW Oct 2022'!N5+'NSW Oct 2022'!O5)&lt;=('NSW Oct 2022'!L5+'NSW Oct 2022'!M5+'NSW Oct 2022'!N5+'NSW Oct 2022'!O5+'NSW Oct 2022'!P5),(($C$5*F11/'NSW Oct 2022'!AR5-('NSW Oct 2022'!L5+'NSW Oct 2022'!M5+'NSW Oct 2022'!N5+'NSW Oct 2022'!O5))*'NSW Oct 2022'!AG5/100)*'NSW Oct 2022'!AR5,('NSW Oct 2022'!P5*'NSW Oct 2022'!AG5/100)*'NSW Oct 2022'!AR5)),0)</f>
        <v>0</v>
      </c>
      <c r="R11" s="136">
        <f>IF(AND('NSW Oct 2022'!P5&gt;0,'NSW Oct 2022'!O5&gt;0),IF(($C$5*F11/'NSW Oct 2022'!AR5&lt;SUM('NSW Oct 2022'!L5:P5)),(0),($C$5*F11/'NSW Oct 2022'!AR5-SUM('NSW Oct 2022'!L5:P5))*'NSW Oct 2022'!AB5/100)* 'NSW Oct 2022'!AR5,IF(AND('NSW Oct 2022'!O5&gt;0,'NSW Oct 2022'!P5=""),IF(($C$5*F11/'NSW Oct 2022'!AR5&lt; SUM('NSW Oct 2022'!L5:O5)),(0),($C$5*F11/'NSW Oct 2022'!AR5-SUM('NSW Oct 2022'!L5:O5))*'NSW Oct 2022'!AG5/100)* 'NSW Oct 2022'!AR5,IF(AND('NSW Oct 2022'!N5&gt;0,'NSW Oct 2022'!O5=""),IF(($C$5*F11/'NSW Oct 2022'!AR5&lt; SUM('NSW Oct 2022'!L5:N5)),(0),($C$5*F11/'NSW Oct 2022'!AR5-SUM('NSW Oct 2022'!L5:N5))*'NSW Oct 2022'!AF5/100)* 'NSW Oct 2022'!AR5,IF(AND('NSW Oct 2022'!M5&gt;0,'NSW Oct 2022'!N5=""),IF(($C$5*F11/'NSW Oct 2022'!AR5&lt;'NSW Oct 2022'!M5+'NSW Oct 2022'!L5),(0),(($C$5*F11/'NSW Oct 2022'!AR5-('NSW Oct 2022'!M5+'NSW Oct 2022'!L5))*'NSW Oct 2022'!AE5/100))*'NSW Oct 2022'!AR5,IF(AND('NSW Oct 2022'!L5&gt;0,'NSW Oct 2022'!M5=""&gt;0),IF(($C$5*F11/'NSW Oct 2022'!AR5&lt;'NSW Oct 2022'!L5),(0),($C$5*F11/'NSW Oct 2022'!AR5-'NSW Oct 2022'!L5)*'NSW Oct 2022'!AD5/100)*'NSW Oct 2022'!AR5,0)))))</f>
        <v>0</v>
      </c>
      <c r="S11" s="234">
        <f t="shared" si="4"/>
        <v>2527.8936363636367</v>
      </c>
      <c r="T11" s="243">
        <f t="shared" si="5"/>
        <v>2760.0668181818187</v>
      </c>
      <c r="U11" s="132">
        <f t="shared" si="6"/>
        <v>3036.0735000000009</v>
      </c>
      <c r="V11" s="83">
        <f>'NSW Oct 2022'!AT5</f>
        <v>0</v>
      </c>
      <c r="W11" s="83">
        <f>'NSW Oct 2022'!AU5</f>
        <v>0</v>
      </c>
      <c r="X11" s="83">
        <f>'NSW Oct 2022'!AV5</f>
        <v>0</v>
      </c>
      <c r="Y11" s="83">
        <f>'NSW Oct 2022'!AW5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2760.0668181818187</v>
      </c>
      <c r="AC11" s="243">
        <f t="shared" si="1"/>
        <v>2760.0668181818187</v>
      </c>
      <c r="AD11" s="132">
        <f t="shared" si="2"/>
        <v>3036.0735000000009</v>
      </c>
      <c r="AE11" s="132">
        <f t="shared" si="2"/>
        <v>3036.0735000000009</v>
      </c>
      <c r="AF11" s="208">
        <f>'NSW Oct 2022'!BJ5</f>
        <v>0</v>
      </c>
      <c r="AG11" s="124">
        <f>'NSW Oct 2022'!BH5</f>
        <v>12</v>
      </c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24"/>
      <c r="B12" s="130" t="str">
        <f>'NSW Oct 2022'!F6</f>
        <v>Red Energy</v>
      </c>
      <c r="C12" s="83" t="str">
        <f>'NSW Oct 2022'!G6</f>
        <v xml:space="preserve">Business Saver </v>
      </c>
      <c r="D12" s="136">
        <f>365*'NSW Oct 2022'!H6/100</f>
        <v>255.46681818181816</v>
      </c>
      <c r="E12" s="264">
        <f>IF('NSW Oct 2022'!AQ6=3,0.5,IF('NSW Oct 2022'!AQ6=2,0.33,0))</f>
        <v>0.5</v>
      </c>
      <c r="F12" s="264">
        <f t="shared" si="3"/>
        <v>0.5</v>
      </c>
      <c r="G12" s="136">
        <f>IF('NSW Oct 2022'!K6="",($C$5*E12/'NSW Oct 2022'!AQ6*'NSW Oct 2022'!W6/100)*'NSW Oct 2022'!AQ6,IF($C$5*E12/'NSW Oct 2022'!AQ6&gt;='NSW Oct 2022'!L6,('NSW Oct 2022'!L6*'NSW Oct 2022'!W6/100)*'NSW Oct 2022'!AQ6,($C$5*E12/'NSW Oct 2022'!AQ6*'NSW Oct 2022'!W6/100)*'NSW Oct 2022'!AQ6))</f>
        <v>122.37899999999998</v>
      </c>
      <c r="H12" s="136">
        <f>IF(AND('NSW Oct 2022'!L6&gt;0,'NSW Oct 2022'!M6&gt;0),IF($C$5*E12/'NSW Oct 2022'!AQ6&lt;'NSW Oct 2022'!L6,0,IF(($C$5*E12/'NSW Oct 2022'!AQ6-'NSW Oct 2022'!L6)&lt;=('NSW Oct 2022'!M6+'NSW Oct 2022'!L6),((($C$5*E12/'NSW Oct 2022'!AQ6-'NSW Oct 2022'!L6)*'NSW Oct 2022'!X6/100))*'NSW Oct 2022'!AQ6,((('NSW Oct 2022'!M6)*'NSW Oct 2022'!X6/100)*'NSW Oct 2022'!AQ6))),0)</f>
        <v>116.74090909090907</v>
      </c>
      <c r="I12" s="136">
        <f>IF(AND('NSW Oct 2022'!M6&gt;0,'NSW Oct 2022'!N6&gt;0),IF($C$5*E12/'NSW Oct 2022'!AQ6&lt;('NSW Oct 2022'!L6+'NSW Oct 2022'!M6),0,IF(($C$5*E12/'NSW Oct 2022'!AQ6-'NSW Oct 2022'!L6+'NSW Oct 2022'!M6)&lt;=('NSW Oct 2022'!L6+'NSW Oct 2022'!M6+'NSW Oct 2022'!N6),((($C$5*E12/'NSW Oct 2022'!AQ6-('NSW Oct 2022'!L6+'NSW Oct 2022'!M6))*'NSW Oct 2022'!Y6/100))*'NSW Oct 2022'!AQ6,('NSW Oct 2022'!N6*'NSW Oct 2022'!Y6/100)* 'NSW Oct 2022'!AQ6)),0)</f>
        <v>246.94199999999998</v>
      </c>
      <c r="J12" s="136">
        <f>IF(AND('NSW Oct 2022'!N6&gt;0,'NSW Oct 2022'!O6&gt;0),IF($C$5*E12/'NSW Oct 2022'!AQ6&lt;('NSW Oct 2022'!L6+'NSW Oct 2022'!M6+'NSW Oct 2022'!N6),0,IF(($C$5*E12/'NSW Oct 2022'!AQ6-'NSW Oct 2022'!L6+'NSW Oct 2022'!M6+'NSW Oct 2022'!N6)&lt;=('NSW Oct 2022'!L6+'NSW Oct 2022'!M6+'NSW Oct 2022'!N6+'NSW Oct 2022'!O6),(($C$5*E12/'NSW Oct 2022'!AQ6-('NSW Oct 2022'!L6+'NSW Oct 2022'!M6+'NSW Oct 2022'!N6))*'NSW Oct 2022'!Z6/100)*'NSW Oct 2022'!AQ6,('NSW Oct 2022'!O6*'NSW Oct 2022'!Z6/100)*'NSW Oct 2022'!AQ6)),0)</f>
        <v>836.99318181818182</v>
      </c>
      <c r="K12" s="136">
        <f>IF(AND('NSW Oct 2022'!O6&gt;0,'NSW Oct 2022'!P6&gt;0),IF($C$5*E12/'NSW Oct 2022'!AQ6&lt;('NSW Oct 2022'!L6+'NSW Oct 2022'!M6+'NSW Oct 2022'!N6+'NSW Oct 2022'!O6),0,IF(($C$5*E12/'NSW Oct 2022'!AQ6-'NSW Oct 2022'!L6+'NSW Oct 2022'!M6+'NSW Oct 2022'!N6+'NSW Oct 2022'!O6)&lt;=('NSW Oct 2022'!L6+'NSW Oct 2022'!M6+'NSW Oct 2022'!N6+'NSW Oct 2022'!O6+'NSW Oct 2022'!P6),(($C$5*E12/'NSW Oct 2022'!AQ6-('NSW Oct 2022'!L6+'NSW Oct 2022'!M6+'NSW Oct 2022'!N6+'NSW Oct 2022'!O6))*'NSW Oct 2022'!AA6/100)*'NSW Oct 2022'!AQ6,('NSW Oct 2022'!P6*'NSW Oct 2022'!AA6/100)*'NSW Oct 2022'!AQ6)),0)</f>
        <v>0</v>
      </c>
      <c r="L12" s="136">
        <f>IF(AND('NSW Oct 2022'!P6&gt;0,'NSW Oct 2022'!O6&gt;0),IF(($C$5*E12/'NSW Oct 2022'!AQ6&lt;SUM('NSW Oct 2022'!L6:P6)),(0),($C$5*E12/'NSW Oct 2022'!AQ6-SUM('NSW Oct 2022'!L6:P6))*'NSW Oct 2022'!AB6/100)* 'NSW Oct 2022'!AQ6,IF(AND('NSW Oct 2022'!O6&gt;0,'NSW Oct 2022'!P6=""),IF(($C$5*E12/'NSW Oct 2022'!AQ6&lt; SUM('NSW Oct 2022'!L6:O6)),(0),($C$5*E12/'NSW Oct 2022'!AQ6-SUM('NSW Oct 2022'!L6:O6))*'NSW Oct 2022'!AA6/100)* 'NSW Oct 2022'!AQ6,IF(AND('NSW Oct 2022'!N6&gt;0,'NSW Oct 2022'!O6=""),IF(($C$5*E12/'NSW Oct 2022'!AQ6&lt; SUM('NSW Oct 2022'!L6:N6)),(0),($C$5*E12/'NSW Oct 2022'!AQ6-SUM('NSW Oct 2022'!L6:N6))*'NSW Oct 2022'!Z6/100)* 'NSW Oct 2022'!AQ6,IF(AND('NSW Oct 2022'!M6&gt;0,'NSW Oct 2022'!N6=""),IF(($C$5*E12/'NSW Oct 2022'!AQ6&lt;'NSW Oct 2022'!M6+'NSW Oct 2022'!L6),(0),(($C$5*E12/'NSW Oct 2022'!AQ6-('NSW Oct 2022'!M6+'NSW Oct 2022'!L6))*'NSW Oct 2022'!Y6/100))*'NSW Oct 2022'!AQ6,IF(AND('NSW Oct 2022'!L6&gt;0,'NSW Oct 2022'!M6=""&gt;0),IF(($C$5*E12/'NSW Oct 2022'!AQ6&lt;'NSW Oct 2022'!L6),(0),($C$5*E12/'NSW Oct 2022'!AQ6-'NSW Oct 2022'!L6)*'NSW Oct 2022'!X6/100)*'NSW Oct 2022'!AQ6,0)))))</f>
        <v>0</v>
      </c>
      <c r="M12" s="136">
        <f>IF('NSW Oct 2022'!K6="",($C$5*F12/'NSW Oct 2022'!AR6*'NSW Oct 2022'!AC6/100)*'NSW Oct 2022'!AR6,IF($C$5*F12/'NSW Oct 2022'!AR6&gt;='NSW Oct 2022'!L6,('NSW Oct 2022'!L6*'NSW Oct 2022'!AC6/100)*'NSW Oct 2022'!AR6,($C$5*F12/'NSW Oct 2022'!AR6*'NSW Oct 2022'!AC6/100)*'NSW Oct 2022'!AR6))</f>
        <v>122.37899999999998</v>
      </c>
      <c r="N12" s="136">
        <f>IF(AND('NSW Oct 2022'!L6&gt;0,'NSW Oct 2022'!M6&gt;0),IF($C$5*F12/'NSW Oct 2022'!AR6&lt;'NSW Oct 2022'!L6,0,IF(($C$5*F12/'NSW Oct 2022'!AR6-'NSW Oct 2022'!L6)&lt;=('NSW Oct 2022'!M6+'NSW Oct 2022'!L6),((($C$5*F12/'NSW Oct 2022'!AR6-'NSW Oct 2022'!L6)*'NSW Oct 2022'!AD6/100))*'NSW Oct 2022'!AR6,((('NSW Oct 2022'!M6)*'NSW Oct 2022'!AD6/100)*'NSW Oct 2022'!AR6))),0)</f>
        <v>116.74090909090907</v>
      </c>
      <c r="O12" s="136">
        <f>IF(AND('NSW Oct 2022'!M6&gt;0,'NSW Oct 2022'!N6&gt;0),IF($C$5*F12/'NSW Oct 2022'!AR6&lt;('NSW Oct 2022'!L6+'NSW Oct 2022'!M6),0,IF(($C$5*F12/'NSW Oct 2022'!AR6-'NSW Oct 2022'!L6+'NSW Oct 2022'!M6)&lt;=('NSW Oct 2022'!L6+'NSW Oct 2022'!M6+'NSW Oct 2022'!N6),((($C$5*F12/'NSW Oct 2022'!AR6-('NSW Oct 2022'!L6+'NSW Oct 2022'!M6))*'NSW Oct 2022'!AE6/100))*'NSW Oct 2022'!AR6,('NSW Oct 2022'!N6*'NSW Oct 2022'!AE6/100)*'NSW Oct 2022'!AR6)),0)</f>
        <v>246.94199999999998</v>
      </c>
      <c r="P12" s="136">
        <f>IF(AND('NSW Oct 2022'!N6&gt;0,'NSW Oct 2022'!O6&gt;0),IF($C$5*F12/'NSW Oct 2022'!AR6&lt;('NSW Oct 2022'!L6+'NSW Oct 2022'!M6+'NSW Oct 2022'!N6),0,IF(($C$5*F12/'NSW Oct 2022'!AR6-'NSW Oct 2022'!L6+'NSW Oct 2022'!M6+'NSW Oct 2022'!N6)&lt;=('NSW Oct 2022'!L6+'NSW Oct 2022'!M6+'NSW Oct 2022'!N6+'NSW Oct 2022'!O6),(($C$5*F12/'NSW Oct 2022'!AR6-('NSW Oct 2022'!L6+'NSW Oct 2022'!M6+'NSW Oct 2022'!N6))*'NSW Oct 2022'!AF6/100)*'NSW Oct 2022'!AR6,('NSW Oct 2022'!O6*'NSW Oct 2022'!AF6/100)*'NSW Oct 2022'!AR6)),0)</f>
        <v>836.99318181818182</v>
      </c>
      <c r="Q12" s="136">
        <f>IF(AND('NSW Oct 2022'!P6&gt;0,'NSW Oct 2022'!P6&gt;0),IF($C$5*F12/'NSW Oct 2022'!AR6&lt;('NSW Oct 2022'!L6+'NSW Oct 2022'!M6+'NSW Oct 2022'!N6+'NSW Oct 2022'!O6),0,IF(($C$5*F12/'NSW Oct 2022'!AR6-'NSW Oct 2022'!L6+'NSW Oct 2022'!M6+'NSW Oct 2022'!N6+'NSW Oct 2022'!O6)&lt;=('NSW Oct 2022'!L6+'NSW Oct 2022'!M6+'NSW Oct 2022'!N6+'NSW Oct 2022'!O6+'NSW Oct 2022'!P6),(($C$5*F12/'NSW Oct 2022'!AR6-('NSW Oct 2022'!L6+'NSW Oct 2022'!M6+'NSW Oct 2022'!N6+'NSW Oct 2022'!O6))*'NSW Oct 2022'!AG6/100)*'NSW Oct 2022'!AR6,('NSW Oct 2022'!P6*'NSW Oct 2022'!AG6/100)*'NSW Oct 2022'!AR6)),0)</f>
        <v>0</v>
      </c>
      <c r="R12" s="136">
        <f>IF(AND('NSW Oct 2022'!P6&gt;0,'NSW Oct 2022'!O6&gt;0),IF(($C$5*F12/'NSW Oct 2022'!AR6&lt;SUM('NSW Oct 2022'!L6:P6)),(0),($C$5*F12/'NSW Oct 2022'!AR6-SUM('NSW Oct 2022'!L6:P6))*'NSW Oct 2022'!AB6/100)* 'NSW Oct 2022'!AR6,IF(AND('NSW Oct 2022'!O6&gt;0,'NSW Oct 2022'!P6=""),IF(($C$5*F12/'NSW Oct 2022'!AR6&lt; SUM('NSW Oct 2022'!L6:O6)),(0),($C$5*F12/'NSW Oct 2022'!AR6-SUM('NSW Oct 2022'!L6:O6))*'NSW Oct 2022'!AG6/100)* 'NSW Oct 2022'!AR6,IF(AND('NSW Oct 2022'!N6&gt;0,'NSW Oct 2022'!O6=""),IF(($C$5*F12/'NSW Oct 2022'!AR6&lt; SUM('NSW Oct 2022'!L6:N6)),(0),($C$5*F12/'NSW Oct 2022'!AR6-SUM('NSW Oct 2022'!L6:N6))*'NSW Oct 2022'!AF6/100)* 'NSW Oct 2022'!AR6,IF(AND('NSW Oct 2022'!M6&gt;0,'NSW Oct 2022'!N6=""),IF(($C$5*F12/'NSW Oct 2022'!AR6&lt;'NSW Oct 2022'!M6+'NSW Oct 2022'!L6),(0),(($C$5*F12/'NSW Oct 2022'!AR6-('NSW Oct 2022'!M6+'NSW Oct 2022'!L6))*'NSW Oct 2022'!AE6/100))*'NSW Oct 2022'!AR6,IF(AND('NSW Oct 2022'!L6&gt;0,'NSW Oct 2022'!M6=""&gt;0),IF(($C$5*F12/'NSW Oct 2022'!AR6&lt;'NSW Oct 2022'!L6),(0),($C$5*F12/'NSW Oct 2022'!AR6-'NSW Oct 2022'!L6)*'NSW Oct 2022'!AD6/100)*'NSW Oct 2022'!AR6,0)))))</f>
        <v>0</v>
      </c>
      <c r="S12" s="234">
        <f t="shared" si="4"/>
        <v>2646.1101818181814</v>
      </c>
      <c r="T12" s="243">
        <f t="shared" si="5"/>
        <v>2901.5769999999998</v>
      </c>
      <c r="U12" s="132">
        <f t="shared" si="6"/>
        <v>3191.7347</v>
      </c>
      <c r="V12" s="83">
        <f>'NSW Oct 2022'!AT6</f>
        <v>0</v>
      </c>
      <c r="W12" s="83">
        <f>'NSW Oct 2022'!AU6</f>
        <v>0</v>
      </c>
      <c r="X12" s="83">
        <f>'NSW Oct 2022'!AV6</f>
        <v>0</v>
      </c>
      <c r="Y12" s="83">
        <f>'NSW Oct 2022'!AW6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2901.5769999999998</v>
      </c>
      <c r="AC12" s="243">
        <f t="shared" si="1"/>
        <v>2901.5769999999998</v>
      </c>
      <c r="AD12" s="132">
        <f t="shared" si="2"/>
        <v>3191.7347</v>
      </c>
      <c r="AE12" s="132">
        <f t="shared" si="2"/>
        <v>3191.7347</v>
      </c>
      <c r="AF12" s="208">
        <f>'NSW Oct 2022'!BJ6</f>
        <v>0</v>
      </c>
      <c r="AG12" s="124">
        <f>'NSW Oct 2022'!BH6</f>
        <v>0</v>
      </c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24"/>
      <c r="B13" s="130" t="str">
        <f>'NSW Oct 2022'!F7</f>
        <v>Simply Energy</v>
      </c>
      <c r="C13" s="83" t="str">
        <f>'NSW Oct 2022'!G7</f>
        <v xml:space="preserve">Business Saver </v>
      </c>
      <c r="D13" s="136">
        <f>365*'NSW Oct 2022'!H7/100</f>
        <v>229.78409090909088</v>
      </c>
      <c r="E13" s="264">
        <f>IF('NSW Oct 2022'!AQ7=3,0.5,IF('NSW Oct 2022'!AQ7=2,0.33,0))</f>
        <v>0.5</v>
      </c>
      <c r="F13" s="264">
        <f t="shared" si="3"/>
        <v>0.5</v>
      </c>
      <c r="G13" s="136">
        <f>IF('NSW Oct 2022'!K7="",($C$5*E13/'NSW Oct 2022'!AQ7*'NSW Oct 2022'!W7/100)*'NSW Oct 2022'!AQ7,IF($C$5*E13/'NSW Oct 2022'!AQ7&gt;='NSW Oct 2022'!L7,('NSW Oct 2022'!L7*'NSW Oct 2022'!W7/100)*'NSW Oct 2022'!AQ7,($C$5*E13/'NSW Oct 2022'!AQ7*'NSW Oct 2022'!W7/100)*'NSW Oct 2022'!AQ7))</f>
        <v>166.44900000000001</v>
      </c>
      <c r="H13" s="136">
        <f>IF(AND('NSW Oct 2022'!L7&gt;0,'NSW Oct 2022'!M7&gt;0),IF($C$5*E13/'NSW Oct 2022'!AQ7&lt;'NSW Oct 2022'!L7,0,IF(($C$5*E13/'NSW Oct 2022'!AQ7-'NSW Oct 2022'!L7)&lt;=('NSW Oct 2022'!M7+'NSW Oct 2022'!L7),((($C$5*E13/'NSW Oct 2022'!AQ7-'NSW Oct 2022'!L7)*'NSW Oct 2022'!X7/100))*'NSW Oct 2022'!AQ7,((('NSW Oct 2022'!M7)*'NSW Oct 2022'!X7/100)*'NSW Oct 2022'!AQ7))),0)</f>
        <v>102.06490909090908</v>
      </c>
      <c r="I13" s="136">
        <f>IF(AND('NSW Oct 2022'!M7&gt;0,'NSW Oct 2022'!N7&gt;0),IF($C$5*E13/'NSW Oct 2022'!AQ7&lt;('NSW Oct 2022'!L7+'NSW Oct 2022'!M7),0,IF(($C$5*E13/'NSW Oct 2022'!AQ7-'NSW Oct 2022'!L7+'NSW Oct 2022'!M7)&lt;=('NSW Oct 2022'!L7+'NSW Oct 2022'!M7+'NSW Oct 2022'!N7),((($C$5*E13/'NSW Oct 2022'!AQ7-('NSW Oct 2022'!L7+'NSW Oct 2022'!M7))*'NSW Oct 2022'!Y7/100))*'NSW Oct 2022'!AQ7,('NSW Oct 2022'!N7*'NSW Oct 2022'!Y7/100)* 'NSW Oct 2022'!AQ7)),0)</f>
        <v>240.48599999999999</v>
      </c>
      <c r="J13" s="136">
        <f>IF(AND('NSW Oct 2022'!N7&gt;0,'NSW Oct 2022'!O7&gt;0),IF($C$5*E13/'NSW Oct 2022'!AQ7&lt;('NSW Oct 2022'!L7+'NSW Oct 2022'!M7+'NSW Oct 2022'!N7),0,IF(($C$5*E13/'NSW Oct 2022'!AQ7-'NSW Oct 2022'!L7+'NSW Oct 2022'!M7+'NSW Oct 2022'!N7)&lt;=('NSW Oct 2022'!L7+'NSW Oct 2022'!M7+'NSW Oct 2022'!N7+'NSW Oct 2022'!O7),(($C$5*E13/'NSW Oct 2022'!AQ7-('NSW Oct 2022'!L7+'NSW Oct 2022'!M7+'NSW Oct 2022'!N7))*'NSW Oct 2022'!Z7/100)*'NSW Oct 2022'!AQ7,('NSW Oct 2022'!O7*'NSW Oct 2022'!Z7/100)*'NSW Oct 2022'!AQ7)),0)</f>
        <v>907.5090909090909</v>
      </c>
      <c r="K13" s="136">
        <f>IF(AND('NSW Oct 2022'!O7&gt;0,'NSW Oct 2022'!P7&gt;0),IF($C$5*E13/'NSW Oct 2022'!AQ7&lt;('NSW Oct 2022'!L7+'NSW Oct 2022'!M7+'NSW Oct 2022'!N7+'NSW Oct 2022'!O7),0,IF(($C$5*E13/'NSW Oct 2022'!AQ7-'NSW Oct 2022'!L7+'NSW Oct 2022'!M7+'NSW Oct 2022'!N7+'NSW Oct 2022'!O7)&lt;=('NSW Oct 2022'!L7+'NSW Oct 2022'!M7+'NSW Oct 2022'!N7+'NSW Oct 2022'!O7+'NSW Oct 2022'!P7),(($C$5*E13/'NSW Oct 2022'!AQ7-('NSW Oct 2022'!L7+'NSW Oct 2022'!M7+'NSW Oct 2022'!N7+'NSW Oct 2022'!O7))*'NSW Oct 2022'!AA7/100)*'NSW Oct 2022'!AQ7,('NSW Oct 2022'!P7*'NSW Oct 2022'!AA7/100)*'NSW Oct 2022'!AQ7)),0)</f>
        <v>0</v>
      </c>
      <c r="L13" s="136">
        <f>IF(AND('NSW Oct 2022'!P7&gt;0,'NSW Oct 2022'!O7&gt;0),IF(($C$5*E13/'NSW Oct 2022'!AQ7&lt;SUM('NSW Oct 2022'!L7:P7)),(0),($C$5*E13/'NSW Oct 2022'!AQ7-SUM('NSW Oct 2022'!L7:P7))*'NSW Oct 2022'!AB7/100)* 'NSW Oct 2022'!AQ7,IF(AND('NSW Oct 2022'!O7&gt;0,'NSW Oct 2022'!P7=""),IF(($C$5*E13/'NSW Oct 2022'!AQ7&lt; SUM('NSW Oct 2022'!L7:O7)),(0),($C$5*E13/'NSW Oct 2022'!AQ7-SUM('NSW Oct 2022'!L7:O7))*'NSW Oct 2022'!AA7/100)* 'NSW Oct 2022'!AQ7,IF(AND('NSW Oct 2022'!N7&gt;0,'NSW Oct 2022'!O7=""),IF(($C$5*E13/'NSW Oct 2022'!AQ7&lt; SUM('NSW Oct 2022'!L7:N7)),(0),($C$5*E13/'NSW Oct 2022'!AQ7-SUM('NSW Oct 2022'!L7:N7))*'NSW Oct 2022'!Z7/100)* 'NSW Oct 2022'!AQ7,IF(AND('NSW Oct 2022'!M7&gt;0,'NSW Oct 2022'!N7=""),IF(($C$5*E13/'NSW Oct 2022'!AQ7&lt;'NSW Oct 2022'!M7+'NSW Oct 2022'!L7),(0),(($C$5*E13/'NSW Oct 2022'!AQ7-('NSW Oct 2022'!M7+'NSW Oct 2022'!L7))*'NSW Oct 2022'!Y7/100))*'NSW Oct 2022'!AQ7,IF(AND('NSW Oct 2022'!L7&gt;0,'NSW Oct 2022'!M7=""&gt;0),IF(($C$5*E13/'NSW Oct 2022'!AQ7&lt;'NSW Oct 2022'!L7),(0),($C$5*E13/'NSW Oct 2022'!AQ7-'NSW Oct 2022'!L7)*'NSW Oct 2022'!X7/100)*'NSW Oct 2022'!AQ7,0)))))</f>
        <v>0</v>
      </c>
      <c r="M13" s="136">
        <f>IF('NSW Oct 2022'!K7="",($C$5*F13/'NSW Oct 2022'!AR7*'NSW Oct 2022'!AC7/100)*'NSW Oct 2022'!AR7,IF($C$5*F13/'NSW Oct 2022'!AR7&gt;='NSW Oct 2022'!L7,('NSW Oct 2022'!L7*'NSW Oct 2022'!AC7/100)*'NSW Oct 2022'!AR7,($C$5*F13/'NSW Oct 2022'!AR7*'NSW Oct 2022'!AC7/100)*'NSW Oct 2022'!AR7))</f>
        <v>166.44900000000001</v>
      </c>
      <c r="N13" s="136">
        <f>IF(AND('NSW Oct 2022'!L7&gt;0,'NSW Oct 2022'!M7&gt;0),IF($C$5*F13/'NSW Oct 2022'!AR7&lt;'NSW Oct 2022'!L7,0,IF(($C$5*F13/'NSW Oct 2022'!AR7-'NSW Oct 2022'!L7)&lt;=('NSW Oct 2022'!M7+'NSW Oct 2022'!L7),((($C$5*F13/'NSW Oct 2022'!AR7-'NSW Oct 2022'!L7)*'NSW Oct 2022'!AD7/100))*'NSW Oct 2022'!AR7,((('NSW Oct 2022'!M7)*'NSW Oct 2022'!AD7/100)*'NSW Oct 2022'!AR7))),0)</f>
        <v>102.06490909090908</v>
      </c>
      <c r="O13" s="136">
        <f>IF(AND('NSW Oct 2022'!M7&gt;0,'NSW Oct 2022'!N7&gt;0),IF($C$5*F13/'NSW Oct 2022'!AR7&lt;('NSW Oct 2022'!L7+'NSW Oct 2022'!M7),0,IF(($C$5*F13/'NSW Oct 2022'!AR7-'NSW Oct 2022'!L7+'NSW Oct 2022'!M7)&lt;=('NSW Oct 2022'!L7+'NSW Oct 2022'!M7+'NSW Oct 2022'!N7),((($C$5*F13/'NSW Oct 2022'!AR7-('NSW Oct 2022'!L7+'NSW Oct 2022'!M7))*'NSW Oct 2022'!AE7/100))*'NSW Oct 2022'!AR7,('NSW Oct 2022'!N7*'NSW Oct 2022'!AE7/100)*'NSW Oct 2022'!AR7)),0)</f>
        <v>240.48599999999999</v>
      </c>
      <c r="P13" s="136">
        <f>IF(AND('NSW Oct 2022'!N7&gt;0,'NSW Oct 2022'!O7&gt;0),IF($C$5*F13/'NSW Oct 2022'!AR7&lt;('NSW Oct 2022'!L7+'NSW Oct 2022'!M7+'NSW Oct 2022'!N7),0,IF(($C$5*F13/'NSW Oct 2022'!AR7-'NSW Oct 2022'!L7+'NSW Oct 2022'!M7+'NSW Oct 2022'!N7)&lt;=('NSW Oct 2022'!L7+'NSW Oct 2022'!M7+'NSW Oct 2022'!N7+'NSW Oct 2022'!O7),(($C$5*F13/'NSW Oct 2022'!AR7-('NSW Oct 2022'!L7+'NSW Oct 2022'!M7+'NSW Oct 2022'!N7))*'NSW Oct 2022'!AF7/100)*'NSW Oct 2022'!AR7,('NSW Oct 2022'!O7*'NSW Oct 2022'!AF7/100)*'NSW Oct 2022'!AR7)),0)</f>
        <v>907.5090909090909</v>
      </c>
      <c r="Q13" s="136">
        <f>IF(AND('NSW Oct 2022'!P7&gt;0,'NSW Oct 2022'!P7&gt;0),IF($C$5*F13/'NSW Oct 2022'!AR7&lt;('NSW Oct 2022'!L7+'NSW Oct 2022'!M7+'NSW Oct 2022'!N7+'NSW Oct 2022'!O7),0,IF(($C$5*F13/'NSW Oct 2022'!AR7-'NSW Oct 2022'!L7+'NSW Oct 2022'!M7+'NSW Oct 2022'!N7+'NSW Oct 2022'!O7)&lt;=('NSW Oct 2022'!L7+'NSW Oct 2022'!M7+'NSW Oct 2022'!N7+'NSW Oct 2022'!O7+'NSW Oct 2022'!P7),(($C$5*F13/'NSW Oct 2022'!AR7-('NSW Oct 2022'!L7+'NSW Oct 2022'!M7+'NSW Oct 2022'!N7+'NSW Oct 2022'!O7))*'NSW Oct 2022'!AG7/100)*'NSW Oct 2022'!AR7,('NSW Oct 2022'!P7*'NSW Oct 2022'!AG7/100)*'NSW Oct 2022'!AR7)),0)</f>
        <v>0</v>
      </c>
      <c r="R13" s="136">
        <f>IF(AND('NSW Oct 2022'!P7&gt;0,'NSW Oct 2022'!O7&gt;0),IF(($C$5*F13/'NSW Oct 2022'!AR7&lt;SUM('NSW Oct 2022'!L7:P7)),(0),($C$5*F13/'NSW Oct 2022'!AR7-SUM('NSW Oct 2022'!L7:P7))*'NSW Oct 2022'!AB7/100)* 'NSW Oct 2022'!AR7,IF(AND('NSW Oct 2022'!O7&gt;0,'NSW Oct 2022'!P7=""),IF(($C$5*F13/'NSW Oct 2022'!AR7&lt; SUM('NSW Oct 2022'!L7:O7)),(0),($C$5*F13/'NSW Oct 2022'!AR7-SUM('NSW Oct 2022'!L7:O7))*'NSW Oct 2022'!AG7/100)* 'NSW Oct 2022'!AR7,IF(AND('NSW Oct 2022'!N7&gt;0,'NSW Oct 2022'!O7=""),IF(($C$5*F13/'NSW Oct 2022'!AR7&lt; SUM('NSW Oct 2022'!L7:N7)),(0),($C$5*F13/'NSW Oct 2022'!AR7-SUM('NSW Oct 2022'!L7:N7))*'NSW Oct 2022'!AF7/100)* 'NSW Oct 2022'!AR7,IF(AND('NSW Oct 2022'!M7&gt;0,'NSW Oct 2022'!N7=""),IF(($C$5*F13/'NSW Oct 2022'!AR7&lt;'NSW Oct 2022'!M7+'NSW Oct 2022'!L7),(0),(($C$5*F13/'NSW Oct 2022'!AR7-('NSW Oct 2022'!M7+'NSW Oct 2022'!L7))*'NSW Oct 2022'!AE7/100))*'NSW Oct 2022'!AR7,IF(AND('NSW Oct 2022'!L7&gt;0,'NSW Oct 2022'!M7=""&gt;0),IF(($C$5*F13/'NSW Oct 2022'!AR7&lt;'NSW Oct 2022'!L7),(0),($C$5*F13/'NSW Oct 2022'!AR7-'NSW Oct 2022'!L7)*'NSW Oct 2022'!AD7/100)*'NSW Oct 2022'!AR7,0)))))</f>
        <v>0</v>
      </c>
      <c r="S13" s="234">
        <f t="shared" si="4"/>
        <v>2833.018</v>
      </c>
      <c r="T13" s="243">
        <f t="shared" si="5"/>
        <v>3062.802090909091</v>
      </c>
      <c r="U13" s="132">
        <f t="shared" si="6"/>
        <v>3369.0823000000005</v>
      </c>
      <c r="V13" s="83">
        <f>'NSW Oct 2022'!AT7</f>
        <v>1</v>
      </c>
      <c r="W13" s="83">
        <f>'NSW Oct 2022'!AU7</f>
        <v>0</v>
      </c>
      <c r="X13" s="83">
        <f>'NSW Oct 2022'!AV7</f>
        <v>0</v>
      </c>
      <c r="Y13" s="83">
        <f>'NSW Oct 2022'!AW7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3032.17407</v>
      </c>
      <c r="AC13" s="243">
        <f t="shared" si="1"/>
        <v>3032.17407</v>
      </c>
      <c r="AD13" s="132">
        <f t="shared" si="2"/>
        <v>3335.3914770000001</v>
      </c>
      <c r="AE13" s="132">
        <f t="shared" si="2"/>
        <v>3335.3914770000001</v>
      </c>
      <c r="AF13" s="208">
        <f>'NSW Oct 2022'!BJ7</f>
        <v>0</v>
      </c>
      <c r="AG13" s="124">
        <f>'NSW Oct 2022'!BH7</f>
        <v>0</v>
      </c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24"/>
      <c r="B14" s="130" t="str">
        <f>'NSW Oct 2022'!F8</f>
        <v>Alinta Energy</v>
      </c>
      <c r="C14" s="83" t="str">
        <f>'NSW Oct 2022'!G8</f>
        <v>BusinessDeal</v>
      </c>
      <c r="D14" s="136">
        <f>365*'NSW Oct 2022'!H8/100</f>
        <v>269.86772727272722</v>
      </c>
      <c r="E14" s="264">
        <f>IF('NSW Oct 2022'!AQ8=3,0.5,IF('NSW Oct 2022'!AQ8=2,0.33,0))</f>
        <v>0.5</v>
      </c>
      <c r="F14" s="264">
        <f t="shared" si="3"/>
        <v>0.5</v>
      </c>
      <c r="G14" s="136">
        <f>IF('NSW Oct 2022'!K8="",($C$5*E14/'NSW Oct 2022'!AQ8*'NSW Oct 2022'!W8/100)*'NSW Oct 2022'!AQ8,IF($C$5*E14/'NSW Oct 2022'!AQ8&gt;='NSW Oct 2022'!L8,('NSW Oct 2022'!L8*'NSW Oct 2022'!W8/100)*'NSW Oct 2022'!AQ8,($C$5*E14/'NSW Oct 2022'!AQ8*'NSW Oct 2022'!W8/100)*'NSW Oct 2022'!AQ8))</f>
        <v>116.955</v>
      </c>
      <c r="H14" s="136">
        <f>IF(AND('NSW Oct 2022'!L8&gt;0,'NSW Oct 2022'!M8&gt;0),IF($C$5*E14/'NSW Oct 2022'!AQ8&lt;'NSW Oct 2022'!L8,0,IF(($C$5*E14/'NSW Oct 2022'!AQ8-'NSW Oct 2022'!L8)&lt;=('NSW Oct 2022'!M8+'NSW Oct 2022'!L8),((($C$5*E14/'NSW Oct 2022'!AQ8-'NSW Oct 2022'!L8)*'NSW Oct 2022'!X8/100))*'NSW Oct 2022'!AQ8,((('NSW Oct 2022'!M8)*'NSW Oct 2022'!X8/100)*'NSW Oct 2022'!AQ8))),0)</f>
        <v>90.057272727272732</v>
      </c>
      <c r="I14" s="136">
        <f>IF(AND('NSW Oct 2022'!M8&gt;0,'NSW Oct 2022'!N8&gt;0),IF($C$5*E14/'NSW Oct 2022'!AQ8&lt;('NSW Oct 2022'!L8+'NSW Oct 2022'!M8),0,IF(($C$5*E14/'NSW Oct 2022'!AQ8-'NSW Oct 2022'!L8+'NSW Oct 2022'!M8)&lt;=('NSW Oct 2022'!L8+'NSW Oct 2022'!M8+'NSW Oct 2022'!N8),((($C$5*E14/'NSW Oct 2022'!AQ8-('NSW Oct 2022'!L8+'NSW Oct 2022'!M8))*'NSW Oct 2022'!Y8/100))*'NSW Oct 2022'!AQ8,('NSW Oct 2022'!N8*'NSW Oct 2022'!Y8/100)* 'NSW Oct 2022'!AQ8)),0)</f>
        <v>212.24099999999996</v>
      </c>
      <c r="J14" s="136">
        <f>IF(AND('NSW Oct 2022'!N8&gt;0,'NSW Oct 2022'!O8&gt;0),IF($C$5*E14/'NSW Oct 2022'!AQ8&lt;('NSW Oct 2022'!L8+'NSW Oct 2022'!M8+'NSW Oct 2022'!N8),0,IF(($C$5*E14/'NSW Oct 2022'!AQ8-'NSW Oct 2022'!L8+'NSW Oct 2022'!M8+'NSW Oct 2022'!N8)&lt;=('NSW Oct 2022'!L8+'NSW Oct 2022'!M8+'NSW Oct 2022'!N8+'NSW Oct 2022'!O8),(($C$5*E14/'NSW Oct 2022'!AQ8-('NSW Oct 2022'!L8+'NSW Oct 2022'!M8+'NSW Oct 2022'!N8))*'NSW Oct 2022'!Z8/100)*'NSW Oct 2022'!AQ8,('NSW Oct 2022'!O8*'NSW Oct 2022'!Z8/100)*'NSW Oct 2022'!AQ8)),0)</f>
        <v>803.26818181818203</v>
      </c>
      <c r="K14" s="136">
        <f>IF(AND('NSW Oct 2022'!O8&gt;0,'NSW Oct 2022'!P8&gt;0),IF($C$5*E14/'NSW Oct 2022'!AQ8&lt;('NSW Oct 2022'!L8+'NSW Oct 2022'!M8+'NSW Oct 2022'!N8+'NSW Oct 2022'!O8),0,IF(($C$5*E14/'NSW Oct 2022'!AQ8-'NSW Oct 2022'!L8+'NSW Oct 2022'!M8+'NSW Oct 2022'!N8+'NSW Oct 2022'!O8)&lt;=('NSW Oct 2022'!L8+'NSW Oct 2022'!M8+'NSW Oct 2022'!N8+'NSW Oct 2022'!O8+'NSW Oct 2022'!P8),(($C$5*E14/'NSW Oct 2022'!AQ8-('NSW Oct 2022'!L8+'NSW Oct 2022'!M8+'NSW Oct 2022'!N8+'NSW Oct 2022'!O8))*'NSW Oct 2022'!AA8/100)*'NSW Oct 2022'!AQ8,('NSW Oct 2022'!P8*'NSW Oct 2022'!AA8/100)*'NSW Oct 2022'!AQ8)),0)</f>
        <v>0</v>
      </c>
      <c r="L14" s="136">
        <f>IF(AND('NSW Oct 2022'!P8&gt;0,'NSW Oct 2022'!O8&gt;0),IF(($C$5*E14/'NSW Oct 2022'!AQ8&lt;SUM('NSW Oct 2022'!L8:P8)),(0),($C$5*E14/'NSW Oct 2022'!AQ8-SUM('NSW Oct 2022'!L8:P8))*'NSW Oct 2022'!AB8/100)* 'NSW Oct 2022'!AQ8,IF(AND('NSW Oct 2022'!O8&gt;0,'NSW Oct 2022'!P8=""),IF(($C$5*E14/'NSW Oct 2022'!AQ8&lt; SUM('NSW Oct 2022'!L8:O8)),(0),($C$5*E14/'NSW Oct 2022'!AQ8-SUM('NSW Oct 2022'!L8:O8))*'NSW Oct 2022'!AA8/100)* 'NSW Oct 2022'!AQ8,IF(AND('NSW Oct 2022'!N8&gt;0,'NSW Oct 2022'!O8=""),IF(($C$5*E14/'NSW Oct 2022'!AQ8&lt; SUM('NSW Oct 2022'!L8:N8)),(0),($C$5*E14/'NSW Oct 2022'!AQ8-SUM('NSW Oct 2022'!L8:N8))*'NSW Oct 2022'!Z8/100)* 'NSW Oct 2022'!AQ8,IF(AND('NSW Oct 2022'!M8&gt;0,'NSW Oct 2022'!N8=""),IF(($C$5*E14/'NSW Oct 2022'!AQ8&lt;'NSW Oct 2022'!M8+'NSW Oct 2022'!L8),(0),(($C$5*E14/'NSW Oct 2022'!AQ8-('NSW Oct 2022'!M8+'NSW Oct 2022'!L8))*'NSW Oct 2022'!Y8/100))*'NSW Oct 2022'!AQ8,IF(AND('NSW Oct 2022'!L8&gt;0,'NSW Oct 2022'!M8=""&gt;0),IF(($C$5*E14/'NSW Oct 2022'!AQ8&lt;'NSW Oct 2022'!L8),(0),($C$5*E14/'NSW Oct 2022'!AQ8-'NSW Oct 2022'!L8)*'NSW Oct 2022'!X8/100)*'NSW Oct 2022'!AQ8,0)))))</f>
        <v>0</v>
      </c>
      <c r="M14" s="136">
        <f>IF('NSW Oct 2022'!K8="",($C$5*F14/'NSW Oct 2022'!AR8*'NSW Oct 2022'!AC8/100)*'NSW Oct 2022'!AR8,IF($C$5*F14/'NSW Oct 2022'!AR8&gt;='NSW Oct 2022'!L8,('NSW Oct 2022'!L8*'NSW Oct 2022'!AC8/100)*'NSW Oct 2022'!AR8,($C$5*F14/'NSW Oct 2022'!AR8*'NSW Oct 2022'!AC8/100)*'NSW Oct 2022'!AR8))</f>
        <v>116.955</v>
      </c>
      <c r="N14" s="136">
        <f>IF(AND('NSW Oct 2022'!L8&gt;0,'NSW Oct 2022'!M8&gt;0),IF($C$5*F14/'NSW Oct 2022'!AR8&lt;'NSW Oct 2022'!L8,0,IF(($C$5*F14/'NSW Oct 2022'!AR8-'NSW Oct 2022'!L8)&lt;=('NSW Oct 2022'!M8+'NSW Oct 2022'!L8),((($C$5*F14/'NSW Oct 2022'!AR8-'NSW Oct 2022'!L8)*'NSW Oct 2022'!AD8/100))*'NSW Oct 2022'!AR8,((('NSW Oct 2022'!M8)*'NSW Oct 2022'!AD8/100)*'NSW Oct 2022'!AR8))),0)</f>
        <v>90.057272727272732</v>
      </c>
      <c r="O14" s="136">
        <f>IF(AND('NSW Oct 2022'!M8&gt;0,'NSW Oct 2022'!N8&gt;0),IF($C$5*F14/'NSW Oct 2022'!AR8&lt;('NSW Oct 2022'!L8+'NSW Oct 2022'!M8),0,IF(($C$5*F14/'NSW Oct 2022'!AR8-'NSW Oct 2022'!L8+'NSW Oct 2022'!M8)&lt;=('NSW Oct 2022'!L8+'NSW Oct 2022'!M8+'NSW Oct 2022'!N8),((($C$5*F14/'NSW Oct 2022'!AR8-('NSW Oct 2022'!L8+'NSW Oct 2022'!M8))*'NSW Oct 2022'!AE8/100))*'NSW Oct 2022'!AR8,('NSW Oct 2022'!N8*'NSW Oct 2022'!AE8/100)*'NSW Oct 2022'!AR8)),0)</f>
        <v>212.24099999999996</v>
      </c>
      <c r="P14" s="136">
        <f>IF(AND('NSW Oct 2022'!N8&gt;0,'NSW Oct 2022'!O8&gt;0),IF($C$5*F14/'NSW Oct 2022'!AR8&lt;('NSW Oct 2022'!L8+'NSW Oct 2022'!M8+'NSW Oct 2022'!N8),0,IF(($C$5*F14/'NSW Oct 2022'!AR8-'NSW Oct 2022'!L8+'NSW Oct 2022'!M8+'NSW Oct 2022'!N8)&lt;=('NSW Oct 2022'!L8+'NSW Oct 2022'!M8+'NSW Oct 2022'!N8+'NSW Oct 2022'!O8),(($C$5*F14/'NSW Oct 2022'!AR8-('NSW Oct 2022'!L8+'NSW Oct 2022'!M8+'NSW Oct 2022'!N8))*'NSW Oct 2022'!AF8/100)*'NSW Oct 2022'!AR8,('NSW Oct 2022'!O8*'NSW Oct 2022'!AF8/100)*'NSW Oct 2022'!AR8)),0)</f>
        <v>803.26818181818203</v>
      </c>
      <c r="Q14" s="136">
        <f>IF(AND('NSW Oct 2022'!P8&gt;0,'NSW Oct 2022'!P8&gt;0),IF($C$5*F14/'NSW Oct 2022'!AR8&lt;('NSW Oct 2022'!L8+'NSW Oct 2022'!M8+'NSW Oct 2022'!N8+'NSW Oct 2022'!O8),0,IF(($C$5*F14/'NSW Oct 2022'!AR8-'NSW Oct 2022'!L8+'NSW Oct 2022'!M8+'NSW Oct 2022'!N8+'NSW Oct 2022'!O8)&lt;=('NSW Oct 2022'!L8+'NSW Oct 2022'!M8+'NSW Oct 2022'!N8+'NSW Oct 2022'!O8+'NSW Oct 2022'!P8),(($C$5*F14/'NSW Oct 2022'!AR8-('NSW Oct 2022'!L8+'NSW Oct 2022'!M8+'NSW Oct 2022'!N8+'NSW Oct 2022'!O8))*'NSW Oct 2022'!AG8/100)*'NSW Oct 2022'!AR8,('NSW Oct 2022'!P8*'NSW Oct 2022'!AG8/100)*'NSW Oct 2022'!AR8)),0)</f>
        <v>0</v>
      </c>
      <c r="R14" s="136">
        <f>IF(AND('NSW Oct 2022'!P8&gt;0,'NSW Oct 2022'!O8&gt;0),IF(($C$5*F14/'NSW Oct 2022'!AR8&lt;SUM('NSW Oct 2022'!L8:P8)),(0),($C$5*F14/'NSW Oct 2022'!AR8-SUM('NSW Oct 2022'!L8:P8))*'NSW Oct 2022'!AB8/100)* 'NSW Oct 2022'!AR8,IF(AND('NSW Oct 2022'!O8&gt;0,'NSW Oct 2022'!P8=""),IF(($C$5*F14/'NSW Oct 2022'!AR8&lt; SUM('NSW Oct 2022'!L8:O8)),(0),($C$5*F14/'NSW Oct 2022'!AR8-SUM('NSW Oct 2022'!L8:O8))*'NSW Oct 2022'!AG8/100)* 'NSW Oct 2022'!AR8,IF(AND('NSW Oct 2022'!N8&gt;0,'NSW Oct 2022'!O8=""),IF(($C$5*F14/'NSW Oct 2022'!AR8&lt; SUM('NSW Oct 2022'!L8:N8)),(0),($C$5*F14/'NSW Oct 2022'!AR8-SUM('NSW Oct 2022'!L8:N8))*'NSW Oct 2022'!AF8/100)* 'NSW Oct 2022'!AR8,IF(AND('NSW Oct 2022'!M8&gt;0,'NSW Oct 2022'!N8=""),IF(($C$5*F14/'NSW Oct 2022'!AR8&lt;'NSW Oct 2022'!M8+'NSW Oct 2022'!L8),(0),(($C$5*F14/'NSW Oct 2022'!AR8-('NSW Oct 2022'!M8+'NSW Oct 2022'!L8))*'NSW Oct 2022'!AE8/100))*'NSW Oct 2022'!AR8,IF(AND('NSW Oct 2022'!L8&gt;0,'NSW Oct 2022'!M8=""&gt;0),IF(($C$5*F14/'NSW Oct 2022'!AR8&lt;'NSW Oct 2022'!L8),(0),($C$5*F14/'NSW Oct 2022'!AR8-'NSW Oct 2022'!L8)*'NSW Oct 2022'!AD8/100)*'NSW Oct 2022'!AR8,0)))))</f>
        <v>0</v>
      </c>
      <c r="S14" s="234">
        <f>SUM(G14:R14)</f>
        <v>2445.0429090909092</v>
      </c>
      <c r="T14" s="243">
        <f t="shared" si="5"/>
        <v>2714.9106363636365</v>
      </c>
      <c r="U14" s="132">
        <f t="shared" si="6"/>
        <v>2986.4017000000003</v>
      </c>
      <c r="V14" s="83">
        <f>'NSW Oct 2022'!AT8</f>
        <v>0</v>
      </c>
      <c r="W14" s="83">
        <f>'NSW Oct 2022'!AU8</f>
        <v>0</v>
      </c>
      <c r="X14" s="83">
        <f>'NSW Oct 2022'!AV8</f>
        <v>0</v>
      </c>
      <c r="Y14" s="83">
        <f>'NSW Oct 2022'!AW8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2714.9106363636365</v>
      </c>
      <c r="AC14" s="243">
        <f t="shared" si="1"/>
        <v>2714.9106363636365</v>
      </c>
      <c r="AD14" s="132">
        <f t="shared" si="2"/>
        <v>2986.4017000000003</v>
      </c>
      <c r="AE14" s="132">
        <f t="shared" si="2"/>
        <v>2986.4017000000003</v>
      </c>
      <c r="AF14" s="208">
        <f>'NSW Oct 2022'!BJ8</f>
        <v>0</v>
      </c>
      <c r="AG14" s="124">
        <f>'NSW Oct 2022'!BH8</f>
        <v>0</v>
      </c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25"/>
      <c r="B15" s="150" t="str">
        <f>'NSW Oct 2022'!F9</f>
        <v>Powershop</v>
      </c>
      <c r="C15" s="154" t="str">
        <f>'NSW Oct 2022'!G9</f>
        <v>Carbon Neutral</v>
      </c>
      <c r="D15" s="155">
        <f>365*'NSW Oct 2022'!H9/100</f>
        <v>346.74999999999994</v>
      </c>
      <c r="E15" s="265">
        <f>IF('NSW Oct 2022'!AQ9=3,0.5,IF('NSW Oct 2022'!AQ9=2,0.33,0))</f>
        <v>0.5</v>
      </c>
      <c r="F15" s="265">
        <f t="shared" si="3"/>
        <v>0.5</v>
      </c>
      <c r="G15" s="155">
        <f>IF('NSW Oct 2022'!K9="",($C$5*E15/'NSW Oct 2022'!AQ9*'NSW Oct 2022'!W9/100)*'NSW Oct 2022'!AQ9,IF($C$5*E15/'NSW Oct 2022'!AQ9&gt;='NSW Oct 2022'!L9,('NSW Oct 2022'!L9*'NSW Oct 2022'!W9/100)*'NSW Oct 2022'!AQ9,($C$5*E15/'NSW Oct 2022'!AQ9*'NSW Oct 2022'!W9/100)*'NSW Oct 2022'!AQ9))</f>
        <v>1168.181818181818</v>
      </c>
      <c r="H15" s="155">
        <f>IF(AND('NSW Oct 2022'!L9&gt;0,'NSW Oct 2022'!M9&gt;0),IF($C$5*E15/'NSW Oct 2022'!AQ9&lt;'NSW Oct 2022'!L9,0,IF(($C$5*E15/'NSW Oct 2022'!AQ9-'NSW Oct 2022'!L9)&lt;=('NSW Oct 2022'!M9+'NSW Oct 2022'!L9),((($C$5*E15/'NSW Oct 2022'!AQ9-'NSW Oct 2022'!L9)*'NSW Oct 2022'!X9/100))*'NSW Oct 2022'!AQ9,((('NSW Oct 2022'!M9)*'NSW Oct 2022'!X9/100)*'NSW Oct 2022'!AQ9))),0)</f>
        <v>0</v>
      </c>
      <c r="I15" s="155">
        <f>IF(AND('NSW Oct 2022'!M9&gt;0,'NSW Oct 2022'!N9&gt;0),IF($C$5*E15/'NSW Oct 2022'!AQ9&lt;('NSW Oct 2022'!L9+'NSW Oct 2022'!M9),0,IF(($C$5*E15/'NSW Oct 2022'!AQ9-'NSW Oct 2022'!L9+'NSW Oct 2022'!M9)&lt;=('NSW Oct 2022'!L9+'NSW Oct 2022'!M9+'NSW Oct 2022'!N9),((($C$5*E15/'NSW Oct 2022'!AQ9-('NSW Oct 2022'!L9+'NSW Oct 2022'!M9))*'NSW Oct 2022'!Y9/100))*'NSW Oct 2022'!AQ9,('NSW Oct 2022'!N9*'NSW Oct 2022'!Y9/100)* 'NSW Oct 2022'!AQ9)),0)</f>
        <v>0</v>
      </c>
      <c r="J15" s="155">
        <f>IF(AND('NSW Oct 2022'!N9&gt;0,'NSW Oct 2022'!O9&gt;0),IF($C$5*E15/'NSW Oct 2022'!AQ9&lt;('NSW Oct 2022'!L9+'NSW Oct 2022'!M9+'NSW Oct 2022'!N9),0,IF(($C$5*E15/'NSW Oct 2022'!AQ9-'NSW Oct 2022'!L9+'NSW Oct 2022'!M9+'NSW Oct 2022'!N9)&lt;=('NSW Oct 2022'!L9+'NSW Oct 2022'!M9+'NSW Oct 2022'!N9+'NSW Oct 2022'!O9),(($C$5*E15/'NSW Oct 2022'!AQ9-('NSW Oct 2022'!L9+'NSW Oct 2022'!M9+'NSW Oct 2022'!N9))*'NSW Oct 2022'!Z9/100)*'NSW Oct 2022'!AQ9,('NSW Oct 2022'!O9*'NSW Oct 2022'!Z9/100)*'NSW Oct 2022'!AQ9)),0)</f>
        <v>0</v>
      </c>
      <c r="K15" s="155">
        <f>IF(AND('NSW Oct 2022'!O9&gt;0,'NSW Oct 2022'!P9&gt;0),IF($C$5*E15/'NSW Oct 2022'!AQ9&lt;('NSW Oct 2022'!L9+'NSW Oct 2022'!M9+'NSW Oct 2022'!N9+'NSW Oct 2022'!O9),0,IF(($C$5*E15/'NSW Oct 2022'!AQ9-'NSW Oct 2022'!L9+'NSW Oct 2022'!M9+'NSW Oct 2022'!N9+'NSW Oct 2022'!O9)&lt;=('NSW Oct 2022'!L9+'NSW Oct 2022'!M9+'NSW Oct 2022'!N9+'NSW Oct 2022'!O9+'NSW Oct 2022'!P9),(($C$5*E15/'NSW Oct 2022'!AQ9-('NSW Oct 2022'!L9+'NSW Oct 2022'!M9+'NSW Oct 2022'!N9+'NSW Oct 2022'!O9))*'NSW Oct 2022'!AA9/100)*'NSW Oct 2022'!AQ9,('NSW Oct 2022'!P9*'NSW Oct 2022'!AA9/100)*'NSW Oct 2022'!AQ9)),0)</f>
        <v>0</v>
      </c>
      <c r="L15" s="155">
        <f>IF(AND('NSW Oct 2022'!P9&gt;0,'NSW Oct 2022'!O9&gt;0),IF(($C$5*E15/'NSW Oct 2022'!AQ9&lt;SUM('NSW Oct 2022'!L9:P9)),(0),($C$5*E15/'NSW Oct 2022'!AQ9-SUM('NSW Oct 2022'!L9:P9))*'NSW Oct 2022'!AB9/100)* 'NSW Oct 2022'!AQ9,IF(AND('NSW Oct 2022'!O9&gt;0,'NSW Oct 2022'!P9=""),IF(($C$5*E15/'NSW Oct 2022'!AQ9&lt; SUM('NSW Oct 2022'!L9:O9)),(0),($C$5*E15/'NSW Oct 2022'!AQ9-SUM('NSW Oct 2022'!L9:O9))*'NSW Oct 2022'!AA9/100)* 'NSW Oct 2022'!AQ9,IF(AND('NSW Oct 2022'!N9&gt;0,'NSW Oct 2022'!O9=""),IF(($C$5*E15/'NSW Oct 2022'!AQ9&lt; SUM('NSW Oct 2022'!L9:N9)),(0),($C$5*E15/'NSW Oct 2022'!AQ9-SUM('NSW Oct 2022'!L9:N9))*'NSW Oct 2022'!Z9/100)* 'NSW Oct 2022'!AQ9,IF(AND('NSW Oct 2022'!M9&gt;0,'NSW Oct 2022'!N9=""),IF(($C$5*E15/'NSW Oct 2022'!AQ9&lt;'NSW Oct 2022'!M9+'NSW Oct 2022'!L9),(0),(($C$5*E15/'NSW Oct 2022'!AQ9-('NSW Oct 2022'!M9+'NSW Oct 2022'!L9))*'NSW Oct 2022'!Y9/100))*'NSW Oct 2022'!AQ9,IF(AND('NSW Oct 2022'!L9&gt;0,'NSW Oct 2022'!M9=""&gt;0),IF(($C$5*E15/'NSW Oct 2022'!AQ9&lt;'NSW Oct 2022'!L9),(0),($C$5*E15/'NSW Oct 2022'!AQ9-'NSW Oct 2022'!L9)*'NSW Oct 2022'!X9/100)*'NSW Oct 2022'!AQ9,0)))))</f>
        <v>0</v>
      </c>
      <c r="M15" s="155">
        <f>IF('NSW Oct 2022'!K9="",($C$5*F15/'NSW Oct 2022'!AR9*'NSW Oct 2022'!AC9/100)*'NSW Oct 2022'!AR9,IF($C$5*F15/'NSW Oct 2022'!AR9&gt;='NSW Oct 2022'!L9,('NSW Oct 2022'!L9*'NSW Oct 2022'!AC9/100)*'NSW Oct 2022'!AR9,($C$5*F15/'NSW Oct 2022'!AR9*'NSW Oct 2022'!AC9/100)*'NSW Oct 2022'!AR9))</f>
        <v>1168.181818181818</v>
      </c>
      <c r="N15" s="155">
        <f>IF(AND('NSW Oct 2022'!L9&gt;0,'NSW Oct 2022'!M9&gt;0),IF($C$5*F15/'NSW Oct 2022'!AR9&lt;'NSW Oct 2022'!L9,0,IF(($C$5*F15/'NSW Oct 2022'!AR9-'NSW Oct 2022'!L9)&lt;=('NSW Oct 2022'!M9+'NSW Oct 2022'!L9),((($C$5*F15/'NSW Oct 2022'!AR9-'NSW Oct 2022'!L9)*'NSW Oct 2022'!AD9/100))*'NSW Oct 2022'!AR9,((('NSW Oct 2022'!M9)*'NSW Oct 2022'!AD9/100)*'NSW Oct 2022'!AR9))),0)</f>
        <v>0</v>
      </c>
      <c r="O15" s="155">
        <f>IF(AND('NSW Oct 2022'!M9&gt;0,'NSW Oct 2022'!N9&gt;0),IF($C$5*F15/'NSW Oct 2022'!AR9&lt;('NSW Oct 2022'!L9+'NSW Oct 2022'!M9),0,IF(($C$5*F15/'NSW Oct 2022'!AR9-'NSW Oct 2022'!L9+'NSW Oct 2022'!M9)&lt;=('NSW Oct 2022'!L9+'NSW Oct 2022'!M9+'NSW Oct 2022'!N9),((($C$5*F15/'NSW Oct 2022'!AR9-('NSW Oct 2022'!L9+'NSW Oct 2022'!M9))*'NSW Oct 2022'!AE9/100))*'NSW Oct 2022'!AR9,('NSW Oct 2022'!N9*'NSW Oct 2022'!AE9/100)*'NSW Oct 2022'!AR9)),0)</f>
        <v>0</v>
      </c>
      <c r="P15" s="155">
        <f>IF(AND('NSW Oct 2022'!N9&gt;0,'NSW Oct 2022'!O9&gt;0),IF($C$5*F15/'NSW Oct 2022'!AR9&lt;('NSW Oct 2022'!L9+'NSW Oct 2022'!M9+'NSW Oct 2022'!N9),0,IF(($C$5*F15/'NSW Oct 2022'!AR9-'NSW Oct 2022'!L9+'NSW Oct 2022'!M9+'NSW Oct 2022'!N9)&lt;=('NSW Oct 2022'!L9+'NSW Oct 2022'!M9+'NSW Oct 2022'!N9+'NSW Oct 2022'!O9),(($C$5*F15/'NSW Oct 2022'!AR9-('NSW Oct 2022'!L9+'NSW Oct 2022'!M9+'NSW Oct 2022'!N9))*'NSW Oct 2022'!AF9/100)*'NSW Oct 2022'!AR9,('NSW Oct 2022'!O9*'NSW Oct 2022'!AF9/100)*'NSW Oct 2022'!AR9)),0)</f>
        <v>0</v>
      </c>
      <c r="Q15" s="155">
        <f>IF(AND('NSW Oct 2022'!P9&gt;0,'NSW Oct 2022'!P9&gt;0),IF($C$5*F15/'NSW Oct 2022'!AR9&lt;('NSW Oct 2022'!L9+'NSW Oct 2022'!M9+'NSW Oct 2022'!N9+'NSW Oct 2022'!O9),0,IF(($C$5*F15/'NSW Oct 2022'!AR9-'NSW Oct 2022'!L9+'NSW Oct 2022'!M9+'NSW Oct 2022'!N9+'NSW Oct 2022'!O9)&lt;=('NSW Oct 2022'!L9+'NSW Oct 2022'!M9+'NSW Oct 2022'!N9+'NSW Oct 2022'!O9+'NSW Oct 2022'!P9),(($C$5*F15/'NSW Oct 2022'!AR9-('NSW Oct 2022'!L9+'NSW Oct 2022'!M9+'NSW Oct 2022'!N9+'NSW Oct 2022'!O9))*'NSW Oct 2022'!AG9/100)*'NSW Oct 2022'!AR9,('NSW Oct 2022'!P9*'NSW Oct 2022'!AG9/100)*'NSW Oct 2022'!AR9)),0)</f>
        <v>0</v>
      </c>
      <c r="R15" s="155">
        <f>IF(AND('NSW Oct 2022'!P9&gt;0,'NSW Oct 2022'!O9&gt;0),IF(($C$5*F15/'NSW Oct 2022'!AR9&lt;SUM('NSW Oct 2022'!L9:P9)),(0),($C$5*F15/'NSW Oct 2022'!AR9-SUM('NSW Oct 2022'!L9:P9))*'NSW Oct 2022'!AB9/100)* 'NSW Oct 2022'!AR9,IF(AND('NSW Oct 2022'!O9&gt;0,'NSW Oct 2022'!P9=""),IF(($C$5*F15/'NSW Oct 2022'!AR9&lt; SUM('NSW Oct 2022'!L9:O9)),(0),($C$5*F15/'NSW Oct 2022'!AR9-SUM('NSW Oct 2022'!L9:O9))*'NSW Oct 2022'!AG9/100)* 'NSW Oct 2022'!AR9,IF(AND('NSW Oct 2022'!N9&gt;0,'NSW Oct 2022'!O9=""),IF(($C$5*F15/'NSW Oct 2022'!AR9&lt; SUM('NSW Oct 2022'!L9:N9)),(0),($C$5*F15/'NSW Oct 2022'!AR9-SUM('NSW Oct 2022'!L9:N9))*'NSW Oct 2022'!AF9/100)* 'NSW Oct 2022'!AR9,IF(AND('NSW Oct 2022'!M9&gt;0,'NSW Oct 2022'!N9=""),IF(($C$5*F15/'NSW Oct 2022'!AR9&lt;'NSW Oct 2022'!M9+'NSW Oct 2022'!L9),(0),(($C$5*F15/'NSW Oct 2022'!AR9-('NSW Oct 2022'!M9+'NSW Oct 2022'!L9))*'NSW Oct 2022'!AE9/100))*'NSW Oct 2022'!AR9,IF(AND('NSW Oct 2022'!L9&gt;0,'NSW Oct 2022'!M9=""&gt;0),IF(($C$5*F15/'NSW Oct 2022'!AR9&lt;'NSW Oct 2022'!L9),(0),($C$5*F15/'NSW Oct 2022'!AR9-'NSW Oct 2022'!L9)*'NSW Oct 2022'!AD9/100)*'NSW Oct 2022'!AR9,0)))))</f>
        <v>0</v>
      </c>
      <c r="S15" s="273">
        <f>SUM(G15:R15)</f>
        <v>2336.363636363636</v>
      </c>
      <c r="T15" s="268">
        <f t="shared" si="5"/>
        <v>2683.113636363636</v>
      </c>
      <c r="U15" s="151">
        <f t="shared" si="6"/>
        <v>2951.4249999999997</v>
      </c>
      <c r="V15" s="154">
        <f>'NSW Oct 2022'!AT9</f>
        <v>0</v>
      </c>
      <c r="W15" s="154">
        <f>'NSW Oct 2022'!AU9</f>
        <v>0</v>
      </c>
      <c r="X15" s="154">
        <f>'NSW Oct 2022'!AV9</f>
        <v>0</v>
      </c>
      <c r="Y15" s="154">
        <f>'NSW Oct 2022'!AW9</f>
        <v>0</v>
      </c>
      <c r="Z15" s="268" t="str">
        <f t="shared" si="7"/>
        <v>No discount</v>
      </c>
      <c r="AA15" s="268" t="str">
        <f t="shared" si="8"/>
        <v>Inclusive</v>
      </c>
      <c r="AB15" s="268">
        <f t="shared" si="0"/>
        <v>2683.113636363636</v>
      </c>
      <c r="AC15" s="268">
        <f t="shared" si="1"/>
        <v>2683.113636363636</v>
      </c>
      <c r="AD15" s="151">
        <f t="shared" si="2"/>
        <v>2951.4249999999997</v>
      </c>
      <c r="AE15" s="151">
        <f t="shared" si="2"/>
        <v>2951.4249999999997</v>
      </c>
      <c r="AF15" s="211">
        <f>'NSW Oct 2022'!BJ9</f>
        <v>0</v>
      </c>
      <c r="AG15" s="386">
        <f>'NSW Oct 2022'!BH9</f>
        <v>0</v>
      </c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28" t="str">
        <f>'NSW Oct 2022'!D10</f>
        <v xml:space="preserve">ActewAGL Queanbeyan </v>
      </c>
      <c r="B16" s="130" t="str">
        <f>'NSW Oct 2022'!F10</f>
        <v>ActewAGL</v>
      </c>
      <c r="C16" s="83" t="str">
        <f>'NSW Oct 2022'!G10</f>
        <v>Business plan</v>
      </c>
      <c r="D16" s="136">
        <f>365*'NSW Oct 2022'!H10/100</f>
        <v>357.69999999999993</v>
      </c>
      <c r="E16" s="264">
        <f>IF('NSW Oct 2022'!AQ10=3,0.5,IF('NSW Oct 2022'!AQ10=2,0.33,0))</f>
        <v>0.5</v>
      </c>
      <c r="F16" s="264">
        <f t="shared" si="3"/>
        <v>0.5</v>
      </c>
      <c r="G16" s="136">
        <f>IF('NSW Oct 2022'!K10="",($C$5*E16/'NSW Oct 2022'!AQ10*'NSW Oct 2022'!W10/100)*'NSW Oct 2022'!AQ10,IF($C$5*E16/'NSW Oct 2022'!AQ10&gt;='NSW Oct 2022'!L10,('NSW Oct 2022'!L10*'NSW Oct 2022'!W10/100)*'NSW Oct 2022'!AQ10,($C$5*E16/'NSW Oct 2022'!AQ10*'NSW Oct 2022'!W10/100)*'NSW Oct 2022'!AQ10))</f>
        <v>218.71636363636364</v>
      </c>
      <c r="H16" s="136">
        <f>IF(AND('NSW Oct 2022'!L10&gt;0,'NSW Oct 2022'!M10&gt;0),IF($C$5*E16/'NSW Oct 2022'!AQ10&lt;'NSW Oct 2022'!L10,0,IF(($C$5*E16/'NSW Oct 2022'!AQ10-'NSW Oct 2022'!L10)&lt;=('NSW Oct 2022'!M10+'NSW Oct 2022'!L10),((($C$5*E16/'NSW Oct 2022'!AQ10-'NSW Oct 2022'!L10)*'NSW Oct 2022'!X10/100))*'NSW Oct 2022'!AQ10,((('NSW Oct 2022'!M10)*'NSW Oct 2022'!X10/100)*'NSW Oct 2022'!AQ10))),0)</f>
        <v>1146.8654545454544</v>
      </c>
      <c r="I16" s="136">
        <f>IF(AND('NSW Oct 2022'!M10&gt;0,'NSW Oct 2022'!N10&gt;0),IF($C$5*E16/'NSW Oct 2022'!AQ10&lt;('NSW Oct 2022'!L10+'NSW Oct 2022'!M10),0,IF(($C$5*E16/'NSW Oct 2022'!AQ10-'NSW Oct 2022'!L10+'NSW Oct 2022'!M10)&lt;=('NSW Oct 2022'!L10+'NSW Oct 2022'!M10+'NSW Oct 2022'!N10),((($C$5*E16/'NSW Oct 2022'!AQ10-('NSW Oct 2022'!L10+'NSW Oct 2022'!M10))*'NSW Oct 2022'!Y10/100))*'NSW Oct 2022'!AQ10,('NSW Oct 2022'!N10*'NSW Oct 2022'!Y10/100)* 'NSW Oct 2022'!AQ10)),0)</f>
        <v>0</v>
      </c>
      <c r="J16" s="136">
        <f>IF(AND('NSW Oct 2022'!N10&gt;0,'NSW Oct 2022'!O10&gt;0),IF($C$5*E16/'NSW Oct 2022'!AQ10&lt;('NSW Oct 2022'!L10+'NSW Oct 2022'!M10+'NSW Oct 2022'!N10),0,IF(($C$5*E16/'NSW Oct 2022'!AQ10-'NSW Oct 2022'!L10+'NSW Oct 2022'!M10+'NSW Oct 2022'!N10)&lt;=('NSW Oct 2022'!L10+'NSW Oct 2022'!M10+'NSW Oct 2022'!N10+'NSW Oct 2022'!O10),(($C$5*E16/'NSW Oct 2022'!AQ10-('NSW Oct 2022'!L10+'NSW Oct 2022'!M10+'NSW Oct 2022'!N10))*'NSW Oct 2022'!Z10/100)*'NSW Oct 2022'!AQ10,('NSW Oct 2022'!O10*'NSW Oct 2022'!Z10/100)*'NSW Oct 2022'!AQ10)),0)</f>
        <v>0</v>
      </c>
      <c r="K16" s="136">
        <f>IF(AND('NSW Oct 2022'!O10&gt;0,'NSW Oct 2022'!P10&gt;0),IF($C$5*E16/'NSW Oct 2022'!AQ10&lt;('NSW Oct 2022'!L10+'NSW Oct 2022'!M10+'NSW Oct 2022'!N10+'NSW Oct 2022'!O10),0,IF(($C$5*E16/'NSW Oct 2022'!AQ10-'NSW Oct 2022'!L10+'NSW Oct 2022'!M10+'NSW Oct 2022'!N10+'NSW Oct 2022'!O10)&lt;=('NSW Oct 2022'!L10+'NSW Oct 2022'!M10+'NSW Oct 2022'!N10+'NSW Oct 2022'!O10+'NSW Oct 2022'!P10),(($C$5*E16/'NSW Oct 2022'!AQ10-('NSW Oct 2022'!L10+'NSW Oct 2022'!M10+'NSW Oct 2022'!N10+'NSW Oct 2022'!O10))*'NSW Oct 2022'!AA10/100)*'NSW Oct 2022'!AQ10,('NSW Oct 2022'!P10*'NSW Oct 2022'!AA10/100)*'NSW Oct 2022'!AQ10)),0)</f>
        <v>0</v>
      </c>
      <c r="L16" s="136">
        <f>IF(AND('NSW Oct 2022'!P10&gt;0,'NSW Oct 2022'!O10&gt;0),IF(($C$5*E16/'NSW Oct 2022'!AQ10&lt;SUM('NSW Oct 2022'!L10:P10)),(0),($C$5*E16/'NSW Oct 2022'!AQ10-SUM('NSW Oct 2022'!L10:P10))*'NSW Oct 2022'!AB10/100)* 'NSW Oct 2022'!AQ10,IF(AND('NSW Oct 2022'!O10&gt;0,'NSW Oct 2022'!P10=""),IF(($C$5*E16/'NSW Oct 2022'!AQ10&lt; SUM('NSW Oct 2022'!L10:O10)),(0),($C$5*E16/'NSW Oct 2022'!AQ10-SUM('NSW Oct 2022'!L10:O10))*'NSW Oct 2022'!AA10/100)* 'NSW Oct 2022'!AQ10,IF(AND('NSW Oct 2022'!N10&gt;0,'NSW Oct 2022'!O10=""),IF(($C$5*E16/'NSW Oct 2022'!AQ10&lt; SUM('NSW Oct 2022'!L10:N10)),(0),($C$5*E16/'NSW Oct 2022'!AQ10-SUM('NSW Oct 2022'!L10:N10))*'NSW Oct 2022'!Z10/100)* 'NSW Oct 2022'!AQ10,IF(AND('NSW Oct 2022'!M10&gt;0,'NSW Oct 2022'!N10=""),IF(($C$5*E16/'NSW Oct 2022'!AQ10&lt;'NSW Oct 2022'!M10+'NSW Oct 2022'!L10),(0),(($C$5*E16/'NSW Oct 2022'!AQ10-('NSW Oct 2022'!M10+'NSW Oct 2022'!L10))*'NSW Oct 2022'!Y10/100))*'NSW Oct 2022'!AQ10,IF(AND('NSW Oct 2022'!L10&gt;0,'NSW Oct 2022'!M10=""&gt;0),IF(($C$5*E16/'NSW Oct 2022'!AQ10&lt;'NSW Oct 2022'!L10),(0),($C$5*E16/'NSW Oct 2022'!AQ10-'NSW Oct 2022'!L10)*'NSW Oct 2022'!X10/100)*'NSW Oct 2022'!AQ10,0)))))</f>
        <v>0</v>
      </c>
      <c r="M16" s="136">
        <f>IF('NSW Oct 2022'!K10="",($C$5*F16/'NSW Oct 2022'!AR10*'NSW Oct 2022'!AC10/100)*'NSW Oct 2022'!AR10,IF($C$5*F16/'NSW Oct 2022'!AR10&gt;='NSW Oct 2022'!L10,('NSW Oct 2022'!L10*'NSW Oct 2022'!AC10/100)*'NSW Oct 2022'!AR10,($C$5*F16/'NSW Oct 2022'!AR10*'NSW Oct 2022'!AC10/100)*'NSW Oct 2022'!AR10))</f>
        <v>218.71636363636364</v>
      </c>
      <c r="N16" s="136">
        <f>IF(AND('NSW Oct 2022'!L10&gt;0,'NSW Oct 2022'!M10&gt;0),IF($C$5*F16/'NSW Oct 2022'!AR10&lt;'NSW Oct 2022'!L10,0,IF(($C$5*F16/'NSW Oct 2022'!AR10-'NSW Oct 2022'!L10)&lt;=('NSW Oct 2022'!M10+'NSW Oct 2022'!L10),((($C$5*F16/'NSW Oct 2022'!AR10-'NSW Oct 2022'!L10)*'NSW Oct 2022'!AD10/100))*'NSW Oct 2022'!AR10,((('NSW Oct 2022'!M10)*'NSW Oct 2022'!AD10/100)*'NSW Oct 2022'!AR10))),0)</f>
        <v>1146.8654545454544</v>
      </c>
      <c r="O16" s="136">
        <f>IF(AND('NSW Oct 2022'!M10&gt;0,'NSW Oct 2022'!N10&gt;0),IF($C$5*F16/'NSW Oct 2022'!AR10&lt;('NSW Oct 2022'!L10+'NSW Oct 2022'!M10),0,IF(($C$5*F16/'NSW Oct 2022'!AR10-'NSW Oct 2022'!L10+'NSW Oct 2022'!M10)&lt;=('NSW Oct 2022'!L10+'NSW Oct 2022'!M10+'NSW Oct 2022'!N10),((($C$5*F16/'NSW Oct 2022'!AR10-('NSW Oct 2022'!L10+'NSW Oct 2022'!M10))*'NSW Oct 2022'!AE10/100))*'NSW Oct 2022'!AR10,('NSW Oct 2022'!N10*'NSW Oct 2022'!AE10/100)*'NSW Oct 2022'!AR10)),0)</f>
        <v>0</v>
      </c>
      <c r="P16" s="136">
        <f>IF(AND('NSW Oct 2022'!N10&gt;0,'NSW Oct 2022'!O10&gt;0),IF($C$5*F16/'NSW Oct 2022'!AR10&lt;('NSW Oct 2022'!L10+'NSW Oct 2022'!M10+'NSW Oct 2022'!N10),0,IF(($C$5*F16/'NSW Oct 2022'!AR10-'NSW Oct 2022'!L10+'NSW Oct 2022'!M10+'NSW Oct 2022'!N10)&lt;=('NSW Oct 2022'!L10+'NSW Oct 2022'!M10+'NSW Oct 2022'!N10+'NSW Oct 2022'!O10),(($C$5*F16/'NSW Oct 2022'!AR10-('NSW Oct 2022'!L10+'NSW Oct 2022'!M10+'NSW Oct 2022'!N10))*'NSW Oct 2022'!AF10/100)*'NSW Oct 2022'!AR10,('NSW Oct 2022'!O10*'NSW Oct 2022'!AF10/100)*'NSW Oct 2022'!AR10)),0)</f>
        <v>0</v>
      </c>
      <c r="Q16" s="136">
        <f>IF(AND('NSW Oct 2022'!P10&gt;0,'NSW Oct 2022'!P10&gt;0),IF($C$5*F16/'NSW Oct 2022'!AR10&lt;('NSW Oct 2022'!L10+'NSW Oct 2022'!M10+'NSW Oct 2022'!N10+'NSW Oct 2022'!O10),0,IF(($C$5*F16/'NSW Oct 2022'!AR10-'NSW Oct 2022'!L10+'NSW Oct 2022'!M10+'NSW Oct 2022'!N10+'NSW Oct 2022'!O10)&lt;=('NSW Oct 2022'!L10+'NSW Oct 2022'!M10+'NSW Oct 2022'!N10+'NSW Oct 2022'!O10+'NSW Oct 2022'!P10),(($C$5*F16/'NSW Oct 2022'!AR10-('NSW Oct 2022'!L10+'NSW Oct 2022'!M10+'NSW Oct 2022'!N10+'NSW Oct 2022'!O10))*'NSW Oct 2022'!AG10/100)*'NSW Oct 2022'!AR10,('NSW Oct 2022'!P10*'NSW Oct 2022'!AG10/100)*'NSW Oct 2022'!AR10)),0)</f>
        <v>0</v>
      </c>
      <c r="R16" s="136">
        <f>IF(AND('NSW Oct 2022'!P10&gt;0,'NSW Oct 2022'!O10&gt;0),IF(($C$5*F16/'NSW Oct 2022'!AR10&lt;SUM('NSW Oct 2022'!L10:P10)),(0),($C$5*F16/'NSW Oct 2022'!AR10-SUM('NSW Oct 2022'!L10:P10))*'NSW Oct 2022'!AB10/100)* 'NSW Oct 2022'!AR10,IF(AND('NSW Oct 2022'!O10&gt;0,'NSW Oct 2022'!P10=""),IF(($C$5*F16/'NSW Oct 2022'!AR10&lt; SUM('NSW Oct 2022'!L10:O10)),(0),($C$5*F16/'NSW Oct 2022'!AR10-SUM('NSW Oct 2022'!L10:O10))*'NSW Oct 2022'!AG10/100)* 'NSW Oct 2022'!AR10,IF(AND('NSW Oct 2022'!N10&gt;0,'NSW Oct 2022'!O10=""),IF(($C$5*F16/'NSW Oct 2022'!AR10&lt; SUM('NSW Oct 2022'!L10:N10)),(0),($C$5*F16/'NSW Oct 2022'!AR10-SUM('NSW Oct 2022'!L10:N10))*'NSW Oct 2022'!AF10/100)* 'NSW Oct 2022'!AR10,IF(AND('NSW Oct 2022'!M10&gt;0,'NSW Oct 2022'!N10=""),IF(($C$5*F16/'NSW Oct 2022'!AR10&lt;'NSW Oct 2022'!M10+'NSW Oct 2022'!L10),(0),(($C$5*F16/'NSW Oct 2022'!AR10-('NSW Oct 2022'!M10+'NSW Oct 2022'!L10))*'NSW Oct 2022'!AE10/100))*'NSW Oct 2022'!AR10,IF(AND('NSW Oct 2022'!L10&gt;0,'NSW Oct 2022'!M10=""&gt;0),IF(($C$5*F16/'NSW Oct 2022'!AR10&lt;'NSW Oct 2022'!L10),(0),($C$5*F16/'NSW Oct 2022'!AR10-'NSW Oct 2022'!L10)*'NSW Oct 2022'!AD10/100)*'NSW Oct 2022'!AR10,0)))))</f>
        <v>0</v>
      </c>
      <c r="S16" s="234">
        <f t="shared" si="4"/>
        <v>2731.1636363636362</v>
      </c>
      <c r="T16" s="243">
        <f t="shared" si="5"/>
        <v>3088.863636363636</v>
      </c>
      <c r="U16" s="132">
        <f t="shared" si="6"/>
        <v>3397.75</v>
      </c>
      <c r="V16" s="83">
        <f>'NSW Oct 2022'!AT10</f>
        <v>0</v>
      </c>
      <c r="W16" s="83">
        <f>'NSW Oct 2022'!AU10</f>
        <v>10</v>
      </c>
      <c r="X16" s="83">
        <f>'NSW Oct 2022'!AV10</f>
        <v>0</v>
      </c>
      <c r="Y16" s="83">
        <f>'NSW Oct 2022'!AW10</f>
        <v>0</v>
      </c>
      <c r="Z16" s="243" t="str">
        <f t="shared" si="7"/>
        <v>Guaranteed off usage</v>
      </c>
      <c r="AA16" s="243" t="str">
        <f t="shared" si="8"/>
        <v>Exclusive</v>
      </c>
      <c r="AB16" s="243">
        <f t="shared" si="0"/>
        <v>2815.7472727272725</v>
      </c>
      <c r="AC16" s="243">
        <f t="shared" si="1"/>
        <v>2815.7472727272725</v>
      </c>
      <c r="AD16" s="132">
        <f t="shared" si="2"/>
        <v>3097.3220000000001</v>
      </c>
      <c r="AE16" s="132">
        <f t="shared" si="2"/>
        <v>3097.3220000000001</v>
      </c>
      <c r="AF16" s="208">
        <f>'NSW Oct 2022'!BJ10</f>
        <v>0</v>
      </c>
      <c r="AG16" s="124">
        <f>'NSW Oct 2022'!BH10</f>
        <v>24</v>
      </c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25"/>
      <c r="B17" s="150" t="str">
        <f>'NSW Oct 2022'!F11</f>
        <v>EnergyAustralia</v>
      </c>
      <c r="C17" s="154" t="str">
        <f>'NSW Oct 2022'!G11</f>
        <v>Business Balance Plan</v>
      </c>
      <c r="D17" s="155">
        <f>365*'NSW Oct 2022'!H11/100</f>
        <v>300.46136363636361</v>
      </c>
      <c r="E17" s="265">
        <f>IF('NSW Oct 2022'!AQ11=3,0.5,IF('NSW Oct 2022'!AQ11=2,0.33,0))</f>
        <v>0.5</v>
      </c>
      <c r="F17" s="265">
        <f t="shared" si="3"/>
        <v>0.5</v>
      </c>
      <c r="G17" s="155">
        <f>IF('NSW Oct 2022'!K11="",($C$5*E17/'NSW Oct 2022'!AQ11*'NSW Oct 2022'!W11/100)*'NSW Oct 2022'!AQ11,IF($C$5*E17/'NSW Oct 2022'!AQ11&gt;='NSW Oct 2022'!L11,('NSW Oct 2022'!L11*'NSW Oct 2022'!W11/100)*'NSW Oct 2022'!AQ11,($C$5*E17/'NSW Oct 2022'!AQ11*'NSW Oct 2022'!W11/100)*'NSW Oct 2022'!AQ11))</f>
        <v>228.64319999999995</v>
      </c>
      <c r="H17" s="155">
        <f>IF(AND('NSW Oct 2022'!L11&gt;0,'NSW Oct 2022'!M11&gt;0),IF($C$5*E17/'NSW Oct 2022'!AQ11&lt;'NSW Oct 2022'!L11,0,IF(($C$5*E17/'NSW Oct 2022'!AQ11-'NSW Oct 2022'!L11)&lt;=('NSW Oct 2022'!M11+'NSW Oct 2022'!L11),((($C$5*E17/'NSW Oct 2022'!AQ11-'NSW Oct 2022'!L11)*'NSW Oct 2022'!X11/100))*'NSW Oct 2022'!AQ11,((('NSW Oct 2022'!M11)*'NSW Oct 2022'!X11/100)*'NSW Oct 2022'!AQ11))),0)</f>
        <v>1219.9869818181819</v>
      </c>
      <c r="I17" s="155">
        <f>IF(AND('NSW Oct 2022'!M11&gt;0,'NSW Oct 2022'!N11&gt;0),IF($C$5*E17/'NSW Oct 2022'!AQ11&lt;('NSW Oct 2022'!L11+'NSW Oct 2022'!M11),0,IF(($C$5*E17/'NSW Oct 2022'!AQ11-'NSW Oct 2022'!L11+'NSW Oct 2022'!M11)&lt;=('NSW Oct 2022'!L11+'NSW Oct 2022'!M11+'NSW Oct 2022'!N11),((($C$5*E17/'NSW Oct 2022'!AQ11-('NSW Oct 2022'!L11+'NSW Oct 2022'!M11))*'NSW Oct 2022'!Y11/100))*'NSW Oct 2022'!AQ11,('NSW Oct 2022'!N11*'NSW Oct 2022'!Y11/100)* 'NSW Oct 2022'!AQ11)),0)</f>
        <v>0</v>
      </c>
      <c r="J17" s="155">
        <f>IF(AND('NSW Oct 2022'!N11&gt;0,'NSW Oct 2022'!O11&gt;0),IF($C$5*E17/'NSW Oct 2022'!AQ11&lt;('NSW Oct 2022'!L11+'NSW Oct 2022'!M11+'NSW Oct 2022'!N11),0,IF(($C$5*E17/'NSW Oct 2022'!AQ11-'NSW Oct 2022'!L11+'NSW Oct 2022'!M11+'NSW Oct 2022'!N11)&lt;=('NSW Oct 2022'!L11+'NSW Oct 2022'!M11+'NSW Oct 2022'!N11+'NSW Oct 2022'!O11),(($C$5*E17/'NSW Oct 2022'!AQ11-('NSW Oct 2022'!L11+'NSW Oct 2022'!M11+'NSW Oct 2022'!N11))*'NSW Oct 2022'!Z11/100)*'NSW Oct 2022'!AQ11,('NSW Oct 2022'!O11*'NSW Oct 2022'!Z11/100)*'NSW Oct 2022'!AQ11)),0)</f>
        <v>0</v>
      </c>
      <c r="K17" s="155">
        <f>IF(AND('NSW Oct 2022'!O11&gt;0,'NSW Oct 2022'!P11&gt;0),IF($C$5*E17/'NSW Oct 2022'!AQ11&lt;('NSW Oct 2022'!L11+'NSW Oct 2022'!M11+'NSW Oct 2022'!N11+'NSW Oct 2022'!O11),0,IF(($C$5*E17/'NSW Oct 2022'!AQ11-'NSW Oct 2022'!L11+'NSW Oct 2022'!M11+'NSW Oct 2022'!N11+'NSW Oct 2022'!O11)&lt;=('NSW Oct 2022'!L11+'NSW Oct 2022'!M11+'NSW Oct 2022'!N11+'NSW Oct 2022'!O11+'NSW Oct 2022'!P11),(($C$5*E17/'NSW Oct 2022'!AQ11-('NSW Oct 2022'!L11+'NSW Oct 2022'!M11+'NSW Oct 2022'!N11+'NSW Oct 2022'!O11))*'NSW Oct 2022'!AA11/100)*'NSW Oct 2022'!AQ11,('NSW Oct 2022'!P11*'NSW Oct 2022'!AA11/100)*'NSW Oct 2022'!AQ11)),0)</f>
        <v>0</v>
      </c>
      <c r="L17" s="155">
        <f>IF(AND('NSW Oct 2022'!P11&gt;0,'NSW Oct 2022'!O11&gt;0),IF(($C$5*E17/'NSW Oct 2022'!AQ11&lt;SUM('NSW Oct 2022'!L11:P11)),(0),($C$5*E17/'NSW Oct 2022'!AQ11-SUM('NSW Oct 2022'!L11:P11))*'NSW Oct 2022'!AB11/100)* 'NSW Oct 2022'!AQ11,IF(AND('NSW Oct 2022'!O11&gt;0,'NSW Oct 2022'!P11=""),IF(($C$5*E17/'NSW Oct 2022'!AQ11&lt; SUM('NSW Oct 2022'!L11:O11)),(0),($C$5*E17/'NSW Oct 2022'!AQ11-SUM('NSW Oct 2022'!L11:O11))*'NSW Oct 2022'!AA11/100)* 'NSW Oct 2022'!AQ11,IF(AND('NSW Oct 2022'!N11&gt;0,'NSW Oct 2022'!O11=""),IF(($C$5*E17/'NSW Oct 2022'!AQ11&lt; SUM('NSW Oct 2022'!L11:N11)),(0),($C$5*E17/'NSW Oct 2022'!AQ11-SUM('NSW Oct 2022'!L11:N11))*'NSW Oct 2022'!Z11/100)* 'NSW Oct 2022'!AQ11,IF(AND('NSW Oct 2022'!M11&gt;0,'NSW Oct 2022'!N11=""),IF(($C$5*E17/'NSW Oct 2022'!AQ11&lt;'NSW Oct 2022'!M11+'NSW Oct 2022'!L11),(0),(($C$5*E17/'NSW Oct 2022'!AQ11-('NSW Oct 2022'!M11+'NSW Oct 2022'!L11))*'NSW Oct 2022'!Y11/100))*'NSW Oct 2022'!AQ11,IF(AND('NSW Oct 2022'!L11&gt;0,'NSW Oct 2022'!M11=""&gt;0),IF(($C$5*E17/'NSW Oct 2022'!AQ11&lt;'NSW Oct 2022'!L11),(0),($C$5*E17/'NSW Oct 2022'!AQ11-'NSW Oct 2022'!L11)*'NSW Oct 2022'!X11/100)*'NSW Oct 2022'!AQ11,0)))))</f>
        <v>0</v>
      </c>
      <c r="M17" s="155">
        <f>IF('NSW Oct 2022'!K11="",($C$5*F17/'NSW Oct 2022'!AR11*'NSW Oct 2022'!AC11/100)*'NSW Oct 2022'!AR11,IF($C$5*F17/'NSW Oct 2022'!AR11&gt;='NSW Oct 2022'!L11,('NSW Oct 2022'!L11*'NSW Oct 2022'!AC11/100)*'NSW Oct 2022'!AR11,($C$5*F17/'NSW Oct 2022'!AR11*'NSW Oct 2022'!AC11/100)*'NSW Oct 2022'!AR11))</f>
        <v>228.64319999999995</v>
      </c>
      <c r="N17" s="155">
        <f>IF(AND('NSW Oct 2022'!L11&gt;0,'NSW Oct 2022'!M11&gt;0),IF($C$5*F17/'NSW Oct 2022'!AR11&lt;'NSW Oct 2022'!L11,0,IF(($C$5*F17/'NSW Oct 2022'!AR11-'NSW Oct 2022'!L11)&lt;=('NSW Oct 2022'!M11+'NSW Oct 2022'!L11),((($C$5*F17/'NSW Oct 2022'!AR11-'NSW Oct 2022'!L11)*'NSW Oct 2022'!AD11/100))*'NSW Oct 2022'!AR11,((('NSW Oct 2022'!M11)*'NSW Oct 2022'!AD11/100)*'NSW Oct 2022'!AR11))),0)</f>
        <v>1219.9869818181819</v>
      </c>
      <c r="O17" s="155">
        <f>IF(AND('NSW Oct 2022'!M11&gt;0,'NSW Oct 2022'!N11&gt;0),IF($C$5*F17/'NSW Oct 2022'!AR11&lt;('NSW Oct 2022'!L11+'NSW Oct 2022'!M11),0,IF(($C$5*F17/'NSW Oct 2022'!AR11-'NSW Oct 2022'!L11+'NSW Oct 2022'!M11)&lt;=('NSW Oct 2022'!L11+'NSW Oct 2022'!M11+'NSW Oct 2022'!N11),((($C$5*F17/'NSW Oct 2022'!AR11-('NSW Oct 2022'!L11+'NSW Oct 2022'!M11))*'NSW Oct 2022'!AE11/100))*'NSW Oct 2022'!AR11,('NSW Oct 2022'!N11*'NSW Oct 2022'!AE11/100)*'NSW Oct 2022'!AR11)),0)</f>
        <v>0</v>
      </c>
      <c r="P17" s="155">
        <f>IF(AND('NSW Oct 2022'!N11&gt;0,'NSW Oct 2022'!O11&gt;0),IF($C$5*F17/'NSW Oct 2022'!AR11&lt;('NSW Oct 2022'!L11+'NSW Oct 2022'!M11+'NSW Oct 2022'!N11),0,IF(($C$5*F17/'NSW Oct 2022'!AR11-'NSW Oct 2022'!L11+'NSW Oct 2022'!M11+'NSW Oct 2022'!N11)&lt;=('NSW Oct 2022'!L11+'NSW Oct 2022'!M11+'NSW Oct 2022'!N11+'NSW Oct 2022'!O11),(($C$5*F17/'NSW Oct 2022'!AR11-('NSW Oct 2022'!L11+'NSW Oct 2022'!M11+'NSW Oct 2022'!N11))*'NSW Oct 2022'!AF11/100)*'NSW Oct 2022'!AR11,('NSW Oct 2022'!O11*'NSW Oct 2022'!AF11/100)*'NSW Oct 2022'!AR11)),0)</f>
        <v>0</v>
      </c>
      <c r="Q17" s="155">
        <f>IF(AND('NSW Oct 2022'!P11&gt;0,'NSW Oct 2022'!P11&gt;0),IF($C$5*F17/'NSW Oct 2022'!AR11&lt;('NSW Oct 2022'!L11+'NSW Oct 2022'!M11+'NSW Oct 2022'!N11+'NSW Oct 2022'!O11),0,IF(($C$5*F17/'NSW Oct 2022'!AR11-'NSW Oct 2022'!L11+'NSW Oct 2022'!M11+'NSW Oct 2022'!N11+'NSW Oct 2022'!O11)&lt;=('NSW Oct 2022'!L11+'NSW Oct 2022'!M11+'NSW Oct 2022'!N11+'NSW Oct 2022'!O11+'NSW Oct 2022'!P11),(($C$5*F17/'NSW Oct 2022'!AR11-('NSW Oct 2022'!L11+'NSW Oct 2022'!M11+'NSW Oct 2022'!N11+'NSW Oct 2022'!O11))*'NSW Oct 2022'!AG11/100)*'NSW Oct 2022'!AR11,('NSW Oct 2022'!P11*'NSW Oct 2022'!AG11/100)*'NSW Oct 2022'!AR11)),0)</f>
        <v>0</v>
      </c>
      <c r="R17" s="155">
        <f>IF(AND('NSW Oct 2022'!P11&gt;0,'NSW Oct 2022'!O11&gt;0),IF(($C$5*F17/'NSW Oct 2022'!AR11&lt;SUM('NSW Oct 2022'!L11:P11)),(0),($C$5*F17/'NSW Oct 2022'!AR11-SUM('NSW Oct 2022'!L11:P11))*'NSW Oct 2022'!AB11/100)* 'NSW Oct 2022'!AR11,IF(AND('NSW Oct 2022'!O11&gt;0,'NSW Oct 2022'!P11=""),IF(($C$5*F17/'NSW Oct 2022'!AR11&lt; SUM('NSW Oct 2022'!L11:O11)),(0),($C$5*F17/'NSW Oct 2022'!AR11-SUM('NSW Oct 2022'!L11:O11))*'NSW Oct 2022'!AG11/100)* 'NSW Oct 2022'!AR11,IF(AND('NSW Oct 2022'!N11&gt;0,'NSW Oct 2022'!O11=""),IF(($C$5*F17/'NSW Oct 2022'!AR11&lt; SUM('NSW Oct 2022'!L11:N11)),(0),($C$5*F17/'NSW Oct 2022'!AR11-SUM('NSW Oct 2022'!L11:N11))*'NSW Oct 2022'!AF11/100)* 'NSW Oct 2022'!AR11,IF(AND('NSW Oct 2022'!M11&gt;0,'NSW Oct 2022'!N11=""),IF(($C$5*F17/'NSW Oct 2022'!AR11&lt;'NSW Oct 2022'!M11+'NSW Oct 2022'!L11),(0),(($C$5*F17/'NSW Oct 2022'!AR11-('NSW Oct 2022'!M11+'NSW Oct 2022'!L11))*'NSW Oct 2022'!AE11/100))*'NSW Oct 2022'!AR11,IF(AND('NSW Oct 2022'!L11&gt;0,'NSW Oct 2022'!M11=""&gt;0),IF(($C$5*F17/'NSW Oct 2022'!AR11&lt;'NSW Oct 2022'!L11),(0),($C$5*F17/'NSW Oct 2022'!AR11-'NSW Oct 2022'!L11)*'NSW Oct 2022'!AD11/100)*'NSW Oct 2022'!AR11,0)))))</f>
        <v>0</v>
      </c>
      <c r="S17" s="273">
        <f t="shared" si="4"/>
        <v>2897.2603636363638</v>
      </c>
      <c r="T17" s="268">
        <f t="shared" si="5"/>
        <v>3197.7217272727275</v>
      </c>
      <c r="U17" s="151">
        <f t="shared" si="6"/>
        <v>3517.4939000000004</v>
      </c>
      <c r="V17" s="154">
        <f>'NSW Oct 2022'!AT11</f>
        <v>5</v>
      </c>
      <c r="W17" s="154">
        <f>'NSW Oct 2022'!AU11</f>
        <v>0</v>
      </c>
      <c r="X17" s="154">
        <f>'NSW Oct 2022'!AV11</f>
        <v>0</v>
      </c>
      <c r="Y17" s="154">
        <f>'NSW Oct 2022'!AW11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3037.8356409090911</v>
      </c>
      <c r="AC17" s="268">
        <f t="shared" si="1"/>
        <v>3037.8356409090911</v>
      </c>
      <c r="AD17" s="151">
        <f t="shared" si="2"/>
        <v>3341.6192050000004</v>
      </c>
      <c r="AE17" s="151">
        <f t="shared" si="2"/>
        <v>3341.6192050000004</v>
      </c>
      <c r="AF17" s="211">
        <f>'NSW Oct 2022'!BJ11</f>
        <v>0</v>
      </c>
      <c r="AG17" s="386">
        <f>'NSW Oct 2022'!BH11</f>
        <v>24</v>
      </c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Oct 2022'!D12</f>
        <v>ActewAGL Shoalhaven</v>
      </c>
      <c r="B18" s="387" t="str">
        <f>'NSW Oct 2022'!F12</f>
        <v>ActewAGL</v>
      </c>
      <c r="C18" s="214" t="str">
        <f>'NSW Oct 2022'!G12</f>
        <v>Standard plan</v>
      </c>
      <c r="D18" s="215">
        <f>365*'NSW Oct 2022'!H12/100</f>
        <v>383.24999999999994</v>
      </c>
      <c r="E18" s="388">
        <f>IF('NSW Oct 2022'!AQ12=3,0.5,IF('NSW Oct 2022'!AQ12=2,0.33,0))</f>
        <v>0.5</v>
      </c>
      <c r="F18" s="388">
        <f t="shared" si="3"/>
        <v>0.5</v>
      </c>
      <c r="G18" s="215">
        <f>IF('NSW Oct 2022'!K12="",($C$5*E18/'NSW Oct 2022'!AQ12*'NSW Oct 2022'!W12/100)*'NSW Oct 2022'!AQ12,IF($C$5*E18/'NSW Oct 2022'!AQ12&gt;='NSW Oct 2022'!L12,('NSW Oct 2022'!L12*'NSW Oct 2022'!W12/100)*'NSW Oct 2022'!AQ12,($C$5*E18/'NSW Oct 2022'!AQ12*'NSW Oct 2022'!W12/100)*'NSW Oct 2022'!AQ12))</f>
        <v>1531.818181818182</v>
      </c>
      <c r="H18" s="215">
        <f>IF(AND('NSW Oct 2022'!L12&gt;0,'NSW Oct 2022'!M12&gt;0),IF($C$5*E18/'NSW Oct 2022'!AQ12&lt;'NSW Oct 2022'!L12,0,IF(($C$5*E18/'NSW Oct 2022'!AQ12-'NSW Oct 2022'!L12)&lt;=('NSW Oct 2022'!M12+'NSW Oct 2022'!L12),((($C$5*E18/'NSW Oct 2022'!AQ12-'NSW Oct 2022'!L12)*'NSW Oct 2022'!X12/100))*'NSW Oct 2022'!AQ12,((('NSW Oct 2022'!M12)*'NSW Oct 2022'!X12/100)*'NSW Oct 2022'!AQ12))),0)</f>
        <v>0</v>
      </c>
      <c r="I18" s="215">
        <f>IF(AND('NSW Oct 2022'!M12&gt;0,'NSW Oct 2022'!N12&gt;0),IF($C$5*E18/'NSW Oct 2022'!AQ12&lt;('NSW Oct 2022'!L12+'NSW Oct 2022'!M12),0,IF(($C$5*E18/'NSW Oct 2022'!AQ12-'NSW Oct 2022'!L12+'NSW Oct 2022'!M12)&lt;=('NSW Oct 2022'!L12+'NSW Oct 2022'!M12+'NSW Oct 2022'!N12),((($C$5*E18/'NSW Oct 2022'!AQ12-('NSW Oct 2022'!L12+'NSW Oct 2022'!M12))*'NSW Oct 2022'!Y12/100))*'NSW Oct 2022'!AQ12,('NSW Oct 2022'!N12*'NSW Oct 2022'!Y12/100)* 'NSW Oct 2022'!AQ12)),0)</f>
        <v>0</v>
      </c>
      <c r="J18" s="215">
        <f>IF(AND('NSW Oct 2022'!N12&gt;0,'NSW Oct 2022'!O12&gt;0),IF($C$5*E18/'NSW Oct 2022'!AQ12&lt;('NSW Oct 2022'!L12+'NSW Oct 2022'!M12+'NSW Oct 2022'!N12),0,IF(($C$5*E18/'NSW Oct 2022'!AQ12-'NSW Oct 2022'!L12+'NSW Oct 2022'!M12+'NSW Oct 2022'!N12)&lt;=('NSW Oct 2022'!L12+'NSW Oct 2022'!M12+'NSW Oct 2022'!N12+'NSW Oct 2022'!O12),(($C$5*E18/'NSW Oct 2022'!AQ12-('NSW Oct 2022'!L12+'NSW Oct 2022'!M12+'NSW Oct 2022'!N12))*'NSW Oct 2022'!Z12/100)*'NSW Oct 2022'!AQ12,('NSW Oct 2022'!O12*'NSW Oct 2022'!Z12/100)*'NSW Oct 2022'!AQ12)),0)</f>
        <v>0</v>
      </c>
      <c r="K18" s="215">
        <f>IF(AND('NSW Oct 2022'!O12&gt;0,'NSW Oct 2022'!P12&gt;0),IF($C$5*E18/'NSW Oct 2022'!AQ12&lt;('NSW Oct 2022'!L12+'NSW Oct 2022'!M12+'NSW Oct 2022'!N12+'NSW Oct 2022'!O12),0,IF(($C$5*E18/'NSW Oct 2022'!AQ12-'NSW Oct 2022'!L12+'NSW Oct 2022'!M12+'NSW Oct 2022'!N12+'NSW Oct 2022'!O12)&lt;=('NSW Oct 2022'!L12+'NSW Oct 2022'!M12+'NSW Oct 2022'!N12+'NSW Oct 2022'!O12+'NSW Oct 2022'!P12),(($C$5*E18/'NSW Oct 2022'!AQ12-('NSW Oct 2022'!L12+'NSW Oct 2022'!M12+'NSW Oct 2022'!N12+'NSW Oct 2022'!O12))*'NSW Oct 2022'!AA12/100)*'NSW Oct 2022'!AQ12,('NSW Oct 2022'!P12*'NSW Oct 2022'!AA12/100)*'NSW Oct 2022'!AQ12)),0)</f>
        <v>0</v>
      </c>
      <c r="L18" s="215">
        <f>IF(AND('NSW Oct 2022'!P12&gt;0,'NSW Oct 2022'!O12&gt;0),IF(($C$5*E18/'NSW Oct 2022'!AQ12&lt;SUM('NSW Oct 2022'!L12:P12)),(0),($C$5*E18/'NSW Oct 2022'!AQ12-SUM('NSW Oct 2022'!L12:P12))*'NSW Oct 2022'!AB12/100)* 'NSW Oct 2022'!AQ12,IF(AND('NSW Oct 2022'!O12&gt;0,'NSW Oct 2022'!P12=""),IF(($C$5*E18/'NSW Oct 2022'!AQ12&lt; SUM('NSW Oct 2022'!L12:O12)),(0),($C$5*E18/'NSW Oct 2022'!AQ12-SUM('NSW Oct 2022'!L12:O12))*'NSW Oct 2022'!AA12/100)* 'NSW Oct 2022'!AQ12,IF(AND('NSW Oct 2022'!N12&gt;0,'NSW Oct 2022'!O12=""),IF(($C$5*E18/'NSW Oct 2022'!AQ12&lt; SUM('NSW Oct 2022'!L12:N12)),(0),($C$5*E18/'NSW Oct 2022'!AQ12-SUM('NSW Oct 2022'!L12:N12))*'NSW Oct 2022'!Z12/100)* 'NSW Oct 2022'!AQ12,IF(AND('NSW Oct 2022'!M12&gt;0,'NSW Oct 2022'!N12=""),IF(($C$5*E18/'NSW Oct 2022'!AQ12&lt;'NSW Oct 2022'!M12+'NSW Oct 2022'!L12),(0),(($C$5*E18/'NSW Oct 2022'!AQ12-('NSW Oct 2022'!M12+'NSW Oct 2022'!L12))*'NSW Oct 2022'!Y12/100))*'NSW Oct 2022'!AQ12,IF(AND('NSW Oct 2022'!L12&gt;0,'NSW Oct 2022'!M12=""&gt;0),IF(($C$5*E18/'NSW Oct 2022'!AQ12&lt;'NSW Oct 2022'!L12),(0),($C$5*E18/'NSW Oct 2022'!AQ12-'NSW Oct 2022'!L12)*'NSW Oct 2022'!X12/100)*'NSW Oct 2022'!AQ12,0)))))</f>
        <v>0</v>
      </c>
      <c r="M18" s="215">
        <f>IF('NSW Oct 2022'!K12="",($C$5*F18/'NSW Oct 2022'!AR12*'NSW Oct 2022'!AC12/100)*'NSW Oct 2022'!AR12,IF($C$5*F18/'NSW Oct 2022'!AR12&gt;='NSW Oct 2022'!L12,('NSW Oct 2022'!L12*'NSW Oct 2022'!AC12/100)*'NSW Oct 2022'!AR12,($C$5*F18/'NSW Oct 2022'!AR12*'NSW Oct 2022'!AC12/100)*'NSW Oct 2022'!AR12))</f>
        <v>1531.818181818182</v>
      </c>
      <c r="N18" s="215">
        <f>IF(AND('NSW Oct 2022'!L12&gt;0,'NSW Oct 2022'!M12&gt;0),IF($C$5*F18/'NSW Oct 2022'!AR12&lt;'NSW Oct 2022'!L12,0,IF(($C$5*F18/'NSW Oct 2022'!AR12-'NSW Oct 2022'!L12)&lt;=('NSW Oct 2022'!M12+'NSW Oct 2022'!L12),((($C$5*F18/'NSW Oct 2022'!AR12-'NSW Oct 2022'!L12)*'NSW Oct 2022'!AD12/100))*'NSW Oct 2022'!AR12,((('NSW Oct 2022'!M12)*'NSW Oct 2022'!AD12/100)*'NSW Oct 2022'!AR12))),0)</f>
        <v>0</v>
      </c>
      <c r="O18" s="215">
        <f>IF(AND('NSW Oct 2022'!M12&gt;0,'NSW Oct 2022'!N12&gt;0),IF($C$5*F18/'NSW Oct 2022'!AR12&lt;('NSW Oct 2022'!L12+'NSW Oct 2022'!M12),0,IF(($C$5*F18/'NSW Oct 2022'!AR12-'NSW Oct 2022'!L12+'NSW Oct 2022'!M12)&lt;=('NSW Oct 2022'!L12+'NSW Oct 2022'!M12+'NSW Oct 2022'!N12),((($C$5*F18/'NSW Oct 2022'!AR12-('NSW Oct 2022'!L12+'NSW Oct 2022'!M12))*'NSW Oct 2022'!AE12/100))*'NSW Oct 2022'!AR12,('NSW Oct 2022'!N12*'NSW Oct 2022'!AE12/100)*'NSW Oct 2022'!AR12)),0)</f>
        <v>0</v>
      </c>
      <c r="P18" s="215">
        <f>IF(AND('NSW Oct 2022'!N12&gt;0,'NSW Oct 2022'!O12&gt;0),IF($C$5*F18/'NSW Oct 2022'!AR12&lt;('NSW Oct 2022'!L12+'NSW Oct 2022'!M12+'NSW Oct 2022'!N12),0,IF(($C$5*F18/'NSW Oct 2022'!AR12-'NSW Oct 2022'!L12+'NSW Oct 2022'!M12+'NSW Oct 2022'!N12)&lt;=('NSW Oct 2022'!L12+'NSW Oct 2022'!M12+'NSW Oct 2022'!N12+'NSW Oct 2022'!O12),(($C$5*F18/'NSW Oct 2022'!AR12-('NSW Oct 2022'!L12+'NSW Oct 2022'!M12+'NSW Oct 2022'!N12))*'NSW Oct 2022'!AF12/100)*'NSW Oct 2022'!AR12,('NSW Oct 2022'!O12*'NSW Oct 2022'!AF12/100)*'NSW Oct 2022'!AR12)),0)</f>
        <v>0</v>
      </c>
      <c r="Q18" s="215">
        <f>IF(AND('NSW Oct 2022'!P12&gt;0,'NSW Oct 2022'!P12&gt;0),IF($C$5*F18/'NSW Oct 2022'!AR12&lt;('NSW Oct 2022'!L12+'NSW Oct 2022'!M12+'NSW Oct 2022'!N12+'NSW Oct 2022'!O12),0,IF(($C$5*F18/'NSW Oct 2022'!AR12-'NSW Oct 2022'!L12+'NSW Oct 2022'!M12+'NSW Oct 2022'!N12+'NSW Oct 2022'!O12)&lt;=('NSW Oct 2022'!L12+'NSW Oct 2022'!M12+'NSW Oct 2022'!N12+'NSW Oct 2022'!O12+'NSW Oct 2022'!P12),(($C$5*F18/'NSW Oct 2022'!AR12-('NSW Oct 2022'!L12+'NSW Oct 2022'!M12+'NSW Oct 2022'!N12+'NSW Oct 2022'!O12))*'NSW Oct 2022'!AG12/100)*'NSW Oct 2022'!AR12,('NSW Oct 2022'!P12*'NSW Oct 2022'!AG12/100)*'NSW Oct 2022'!AR12)),0)</f>
        <v>0</v>
      </c>
      <c r="R18" s="215">
        <f>IF(AND('NSW Oct 2022'!P12&gt;0,'NSW Oct 2022'!O12&gt;0),IF(($C$5*F18/'NSW Oct 2022'!AR12&lt;SUM('NSW Oct 2022'!L12:P12)),(0),($C$5*F18/'NSW Oct 2022'!AR12-SUM('NSW Oct 2022'!L12:P12))*'NSW Oct 2022'!AB12/100)* 'NSW Oct 2022'!AR12,IF(AND('NSW Oct 2022'!O12&gt;0,'NSW Oct 2022'!P12=""),IF(($C$5*F18/'NSW Oct 2022'!AR12&lt; SUM('NSW Oct 2022'!L12:O12)),(0),($C$5*F18/'NSW Oct 2022'!AR12-SUM('NSW Oct 2022'!L12:O12))*'NSW Oct 2022'!AG12/100)* 'NSW Oct 2022'!AR12,IF(AND('NSW Oct 2022'!N12&gt;0,'NSW Oct 2022'!O12=""),IF(($C$5*F18/'NSW Oct 2022'!AR12&lt; SUM('NSW Oct 2022'!L12:N12)),(0),($C$5*F18/'NSW Oct 2022'!AR12-SUM('NSW Oct 2022'!L12:N12))*'NSW Oct 2022'!AF12/100)* 'NSW Oct 2022'!AR12,IF(AND('NSW Oct 2022'!M12&gt;0,'NSW Oct 2022'!N12=""),IF(($C$5*F18/'NSW Oct 2022'!AR12&lt;'NSW Oct 2022'!M12+'NSW Oct 2022'!L12),(0),(($C$5*F18/'NSW Oct 2022'!AR12-('NSW Oct 2022'!M12+'NSW Oct 2022'!L12))*'NSW Oct 2022'!AE12/100))*'NSW Oct 2022'!AR12,IF(AND('NSW Oct 2022'!L12&gt;0,'NSW Oct 2022'!M12=""&gt;0),IF(($C$5*F18/'NSW Oct 2022'!AR12&lt;'NSW Oct 2022'!L12),(0),($C$5*F18/'NSW Oct 2022'!AR12-'NSW Oct 2022'!L12)*'NSW Oct 2022'!AD12/100)*'NSW Oct 2022'!AR12,0)))))</f>
        <v>0</v>
      </c>
      <c r="S18" s="389">
        <f t="shared" si="4"/>
        <v>3063.636363636364</v>
      </c>
      <c r="T18" s="270">
        <f t="shared" si="5"/>
        <v>3446.886363636364</v>
      </c>
      <c r="U18" s="216">
        <f t="shared" si="6"/>
        <v>3791.5750000000007</v>
      </c>
      <c r="V18" s="214">
        <f>'NSW Oct 2022'!AT12</f>
        <v>0</v>
      </c>
      <c r="W18" s="214">
        <f>'NSW Oct 2022'!AU12</f>
        <v>0</v>
      </c>
      <c r="X18" s="214">
        <f>'NSW Oct 2022'!AV12</f>
        <v>0</v>
      </c>
      <c r="Y18" s="214">
        <f>'NSW Oct 2022'!AW12</f>
        <v>0</v>
      </c>
      <c r="Z18" s="270" t="str">
        <f t="shared" si="7"/>
        <v>No discount</v>
      </c>
      <c r="AA18" s="270" t="str">
        <f t="shared" si="8"/>
        <v>Exclusive</v>
      </c>
      <c r="AB18" s="270">
        <f t="shared" si="0"/>
        <v>3446.886363636364</v>
      </c>
      <c r="AC18" s="270">
        <f t="shared" si="1"/>
        <v>3446.886363636364</v>
      </c>
      <c r="AD18" s="216">
        <f t="shared" si="2"/>
        <v>3791.5750000000007</v>
      </c>
      <c r="AE18" s="216">
        <f t="shared" si="2"/>
        <v>3791.5750000000007</v>
      </c>
      <c r="AF18" s="217">
        <f>'NSW Oct 2022'!BJ12</f>
        <v>0</v>
      </c>
      <c r="AG18" s="390">
        <f>'NSW Oct 2022'!BH12</f>
        <v>0</v>
      </c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91" t="str">
        <f>'NSW Oct 2022'!D13</f>
        <v>Capital Region</v>
      </c>
      <c r="B19" s="150" t="str">
        <f>'NSW Oct 2022'!F13</f>
        <v>ActewAGL</v>
      </c>
      <c r="C19" s="154" t="str">
        <f>'NSW Oct 2022'!G13</f>
        <v>Business plan</v>
      </c>
      <c r="D19" s="155">
        <f>365*'NSW Oct 2022'!H13/100</f>
        <v>288.35000000000002</v>
      </c>
      <c r="E19" s="265">
        <f>IF('NSW Oct 2022'!AQ13=3,0.5,IF('NSW Oct 2022'!AQ13=2,0.33,0))</f>
        <v>0.5</v>
      </c>
      <c r="F19" s="265">
        <f t="shared" si="3"/>
        <v>0.5</v>
      </c>
      <c r="G19" s="155">
        <f>IF('NSW Oct 2022'!K13="",($C$5*E19/'NSW Oct 2022'!AQ13*'NSW Oct 2022'!W13/100)*'NSW Oct 2022'!AQ13,IF($C$5*E19/'NSW Oct 2022'!AQ13&gt;='NSW Oct 2022'!L13,('NSW Oct 2022'!L13*'NSW Oct 2022'!W13/100)*'NSW Oct 2022'!AQ13,($C$5*E19/'NSW Oct 2022'!AQ13*'NSW Oct 2022'!W13/100)*'NSW Oct 2022'!AQ13))</f>
        <v>137.97300000000001</v>
      </c>
      <c r="H19" s="155">
        <f>IF(AND('NSW Oct 2022'!L13&gt;0,'NSW Oct 2022'!M13&gt;0),IF($C$5*E19/'NSW Oct 2022'!AQ13&lt;'NSW Oct 2022'!L13,0,IF(($C$5*E19/'NSW Oct 2022'!AQ13-'NSW Oct 2022'!L13)&lt;=('NSW Oct 2022'!M13+'NSW Oct 2022'!L13),((($C$5*E19/'NSW Oct 2022'!AQ13-'NSW Oct 2022'!L13)*'NSW Oct 2022'!X13/100))*'NSW Oct 2022'!AQ13,((('NSW Oct 2022'!M13)*'NSW Oct 2022'!X13/100)*'NSW Oct 2022'!AQ13))),0)</f>
        <v>91.391454545454536</v>
      </c>
      <c r="I19" s="155">
        <f>IF(AND('NSW Oct 2022'!M13&gt;0,'NSW Oct 2022'!N13&gt;0),IF($C$5*E19/'NSW Oct 2022'!AQ13&lt;('NSW Oct 2022'!L13+'NSW Oct 2022'!M13),0,IF(($C$5*E19/'NSW Oct 2022'!AQ13-'NSW Oct 2022'!L13+'NSW Oct 2022'!M13)&lt;=('NSW Oct 2022'!L13+'NSW Oct 2022'!M13+'NSW Oct 2022'!N13),((($C$5*E19/'NSW Oct 2022'!AQ13-('NSW Oct 2022'!L13+'NSW Oct 2022'!M13))*'NSW Oct 2022'!Y13/100))*'NSW Oct 2022'!AQ13,('NSW Oct 2022'!N13*'NSW Oct 2022'!Y13/100)* 'NSW Oct 2022'!AQ13)),0)</f>
        <v>220.31099999999995</v>
      </c>
      <c r="J19" s="155">
        <f>IF(AND('NSW Oct 2022'!N13&gt;0,'NSW Oct 2022'!O13&gt;0),IF($C$5*E19/'NSW Oct 2022'!AQ13&lt;('NSW Oct 2022'!L13+'NSW Oct 2022'!M13+'NSW Oct 2022'!N13),0,IF(($C$5*E19/'NSW Oct 2022'!AQ13-'NSW Oct 2022'!L13+'NSW Oct 2022'!M13+'NSW Oct 2022'!N13)&lt;=('NSW Oct 2022'!L13+'NSW Oct 2022'!M13+'NSW Oct 2022'!N13+'NSW Oct 2022'!O13),(($C$5*E19/'NSW Oct 2022'!AQ13-('NSW Oct 2022'!L13+'NSW Oct 2022'!M13+'NSW Oct 2022'!N13))*'NSW Oct 2022'!Z13/100)*'NSW Oct 2022'!AQ13,('NSW Oct 2022'!O13*'NSW Oct 2022'!Z13/100)*'NSW Oct 2022'!AQ13)),0)</f>
        <v>818.5977272727273</v>
      </c>
      <c r="K19" s="155">
        <f>IF(AND('NSW Oct 2022'!O13&gt;0,'NSW Oct 2022'!P13&gt;0),IF($C$5*E19/'NSW Oct 2022'!AQ13&lt;('NSW Oct 2022'!L13+'NSW Oct 2022'!M13+'NSW Oct 2022'!N13+'NSW Oct 2022'!O13),0,IF(($C$5*E19/'NSW Oct 2022'!AQ13-'NSW Oct 2022'!L13+'NSW Oct 2022'!M13+'NSW Oct 2022'!N13+'NSW Oct 2022'!O13)&lt;=('NSW Oct 2022'!L13+'NSW Oct 2022'!M13+'NSW Oct 2022'!N13+'NSW Oct 2022'!O13+'NSW Oct 2022'!P13),(($C$5*E19/'NSW Oct 2022'!AQ13-('NSW Oct 2022'!L13+'NSW Oct 2022'!M13+'NSW Oct 2022'!N13+'NSW Oct 2022'!O13))*'NSW Oct 2022'!AA13/100)*'NSW Oct 2022'!AQ13,('NSW Oct 2022'!P13*'NSW Oct 2022'!AA13/100)*'NSW Oct 2022'!AQ13)),0)</f>
        <v>0</v>
      </c>
      <c r="L19" s="155">
        <f>IF(AND('NSW Oct 2022'!P13&gt;0,'NSW Oct 2022'!O13&gt;0),IF(($C$5*E19/'NSW Oct 2022'!AQ13&lt;SUM('NSW Oct 2022'!L13:P13)),(0),($C$5*E19/'NSW Oct 2022'!AQ13-SUM('NSW Oct 2022'!L13:P13))*'NSW Oct 2022'!AB13/100)* 'NSW Oct 2022'!AQ13,IF(AND('NSW Oct 2022'!O13&gt;0,'NSW Oct 2022'!P13=""),IF(($C$5*E19/'NSW Oct 2022'!AQ13&lt; SUM('NSW Oct 2022'!L13:O13)),(0),($C$5*E19/'NSW Oct 2022'!AQ13-SUM('NSW Oct 2022'!L13:O13))*'NSW Oct 2022'!AA13/100)* 'NSW Oct 2022'!AQ13,IF(AND('NSW Oct 2022'!N13&gt;0,'NSW Oct 2022'!O13=""),IF(($C$5*E19/'NSW Oct 2022'!AQ13&lt; SUM('NSW Oct 2022'!L13:N13)),(0),($C$5*E19/'NSW Oct 2022'!AQ13-SUM('NSW Oct 2022'!L13:N13))*'NSW Oct 2022'!Z13/100)* 'NSW Oct 2022'!AQ13,IF(AND('NSW Oct 2022'!M13&gt;0,'NSW Oct 2022'!N13=""),IF(($C$5*E19/'NSW Oct 2022'!AQ13&lt;'NSW Oct 2022'!M13+'NSW Oct 2022'!L13),(0),(($C$5*E19/'NSW Oct 2022'!AQ13-('NSW Oct 2022'!M13+'NSW Oct 2022'!L13))*'NSW Oct 2022'!Y13/100))*'NSW Oct 2022'!AQ13,IF(AND('NSW Oct 2022'!L13&gt;0,'NSW Oct 2022'!M13=""&gt;0),IF(($C$5*E19/'NSW Oct 2022'!AQ13&lt;'NSW Oct 2022'!L13),(0),($C$5*E19/'NSW Oct 2022'!AQ13-'NSW Oct 2022'!L13)*'NSW Oct 2022'!X13/100)*'NSW Oct 2022'!AQ13,0)))))</f>
        <v>0</v>
      </c>
      <c r="M19" s="155">
        <f>IF('NSW Oct 2022'!K13="",($C$5*F19/'NSW Oct 2022'!AR13*'NSW Oct 2022'!AC13/100)*'NSW Oct 2022'!AR13,IF($C$5*F19/'NSW Oct 2022'!AR13&gt;='NSW Oct 2022'!L13,('NSW Oct 2022'!L13*'NSW Oct 2022'!AC13/100)*'NSW Oct 2022'!AR13,($C$5*F19/'NSW Oct 2022'!AR13*'NSW Oct 2022'!AC13/100)*'NSW Oct 2022'!AR13))</f>
        <v>137.97300000000001</v>
      </c>
      <c r="N19" s="155">
        <f>IF(AND('NSW Oct 2022'!L13&gt;0,'NSW Oct 2022'!M13&gt;0),IF($C$5*F19/'NSW Oct 2022'!AR13&lt;'NSW Oct 2022'!L13,0,IF(($C$5*F19/'NSW Oct 2022'!AR13-'NSW Oct 2022'!L13)&lt;=('NSW Oct 2022'!M13+'NSW Oct 2022'!L13),((($C$5*F19/'NSW Oct 2022'!AR13-'NSW Oct 2022'!L13)*'NSW Oct 2022'!AD13/100))*'NSW Oct 2022'!AR13,((('NSW Oct 2022'!M13)*'NSW Oct 2022'!AD13/100)*'NSW Oct 2022'!AR13))),0)</f>
        <v>91.391454545454536</v>
      </c>
      <c r="O19" s="155">
        <f>IF(AND('NSW Oct 2022'!M13&gt;0,'NSW Oct 2022'!N13&gt;0),IF($C$5*F19/'NSW Oct 2022'!AR13&lt;('NSW Oct 2022'!L13+'NSW Oct 2022'!M13),0,IF(($C$5*F19/'NSW Oct 2022'!AR13-'NSW Oct 2022'!L13+'NSW Oct 2022'!M13)&lt;=('NSW Oct 2022'!L13+'NSW Oct 2022'!M13+'NSW Oct 2022'!N13),((($C$5*F19/'NSW Oct 2022'!AR13-('NSW Oct 2022'!L13+'NSW Oct 2022'!M13))*'NSW Oct 2022'!AE13/100))*'NSW Oct 2022'!AR13,('NSW Oct 2022'!N13*'NSW Oct 2022'!AE13/100)*'NSW Oct 2022'!AR13)),0)</f>
        <v>220.31099999999995</v>
      </c>
      <c r="P19" s="155">
        <f>IF(AND('NSW Oct 2022'!N13&gt;0,'NSW Oct 2022'!O13&gt;0),IF($C$5*F19/'NSW Oct 2022'!AR13&lt;('NSW Oct 2022'!L13+'NSW Oct 2022'!M13+'NSW Oct 2022'!N13),0,IF(($C$5*F19/'NSW Oct 2022'!AR13-'NSW Oct 2022'!L13+'NSW Oct 2022'!M13+'NSW Oct 2022'!N13)&lt;=('NSW Oct 2022'!L13+'NSW Oct 2022'!M13+'NSW Oct 2022'!N13+'NSW Oct 2022'!O13),(($C$5*F19/'NSW Oct 2022'!AR13-('NSW Oct 2022'!L13+'NSW Oct 2022'!M13+'NSW Oct 2022'!N13))*'NSW Oct 2022'!AF13/100)*'NSW Oct 2022'!AR13,('NSW Oct 2022'!O13*'NSW Oct 2022'!AF13/100)*'NSW Oct 2022'!AR13)),0)</f>
        <v>818.5977272727273</v>
      </c>
      <c r="Q19" s="155">
        <f>IF(AND('NSW Oct 2022'!P13&gt;0,'NSW Oct 2022'!P13&gt;0),IF($C$5*F19/'NSW Oct 2022'!AR13&lt;('NSW Oct 2022'!L13+'NSW Oct 2022'!M13+'NSW Oct 2022'!N13+'NSW Oct 2022'!O13),0,IF(($C$5*F19/'NSW Oct 2022'!AR13-'NSW Oct 2022'!L13+'NSW Oct 2022'!M13+'NSW Oct 2022'!N13+'NSW Oct 2022'!O13)&lt;=('NSW Oct 2022'!L13+'NSW Oct 2022'!M13+'NSW Oct 2022'!N13+'NSW Oct 2022'!O13+'NSW Oct 2022'!P13),(($C$5*F19/'NSW Oct 2022'!AR13-('NSW Oct 2022'!L13+'NSW Oct 2022'!M13+'NSW Oct 2022'!N13+'NSW Oct 2022'!O13))*'NSW Oct 2022'!AG13/100)*'NSW Oct 2022'!AR13,('NSW Oct 2022'!P13*'NSW Oct 2022'!AG13/100)*'NSW Oct 2022'!AR13)),0)</f>
        <v>0</v>
      </c>
      <c r="R19" s="155">
        <f>IF(AND('NSW Oct 2022'!P13&gt;0,'NSW Oct 2022'!O13&gt;0),IF(($C$5*F19/'NSW Oct 2022'!AR13&lt;SUM('NSW Oct 2022'!L13:P13)),(0),($C$5*F19/'NSW Oct 2022'!AR13-SUM('NSW Oct 2022'!L13:P13))*'NSW Oct 2022'!AB13/100)* 'NSW Oct 2022'!AR13,IF(AND('NSW Oct 2022'!O13&gt;0,'NSW Oct 2022'!P13=""),IF(($C$5*F19/'NSW Oct 2022'!AR13&lt; SUM('NSW Oct 2022'!L13:O13)),(0),($C$5*F19/'NSW Oct 2022'!AR13-SUM('NSW Oct 2022'!L13:O13))*'NSW Oct 2022'!AG13/100)* 'NSW Oct 2022'!AR13,IF(AND('NSW Oct 2022'!N13&gt;0,'NSW Oct 2022'!O13=""),IF(($C$5*F19/'NSW Oct 2022'!AR13&lt; SUM('NSW Oct 2022'!L13:N13)),(0),($C$5*F19/'NSW Oct 2022'!AR13-SUM('NSW Oct 2022'!L13:N13))*'NSW Oct 2022'!AF13/100)* 'NSW Oct 2022'!AR13,IF(AND('NSW Oct 2022'!M13&gt;0,'NSW Oct 2022'!N13=""),IF(($C$5*F19/'NSW Oct 2022'!AR13&lt;'NSW Oct 2022'!M13+'NSW Oct 2022'!L13),(0),(($C$5*F19/'NSW Oct 2022'!AR13-('NSW Oct 2022'!M13+'NSW Oct 2022'!L13))*'NSW Oct 2022'!AE13/100))*'NSW Oct 2022'!AR13,IF(AND('NSW Oct 2022'!L13&gt;0,'NSW Oct 2022'!M13=""&gt;0),IF(($C$5*F19/'NSW Oct 2022'!AR13&lt;'NSW Oct 2022'!L13),(0),($C$5*F19/'NSW Oct 2022'!AR13-'NSW Oct 2022'!L13)*'NSW Oct 2022'!AD13/100)*'NSW Oct 2022'!AR13,0)))))</f>
        <v>0</v>
      </c>
      <c r="S19" s="273">
        <f t="shared" si="4"/>
        <v>2536.5463636363638</v>
      </c>
      <c r="T19" s="268">
        <f t="shared" si="5"/>
        <v>2824.8963636363637</v>
      </c>
      <c r="U19" s="151">
        <f t="shared" si="6"/>
        <v>3107.3860000000004</v>
      </c>
      <c r="V19" s="154">
        <f>'NSW Oct 2022'!AT13</f>
        <v>8</v>
      </c>
      <c r="W19" s="154">
        <f>'NSW Oct 2022'!AU13</f>
        <v>0</v>
      </c>
      <c r="X19" s="154">
        <f>'NSW Oct 2022'!AV13</f>
        <v>0</v>
      </c>
      <c r="Y19" s="154">
        <f>'NSW Oct 2022'!AW13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2598.9046545454548</v>
      </c>
      <c r="AC19" s="268">
        <f t="shared" si="1"/>
        <v>2598.9046545454548</v>
      </c>
      <c r="AD19" s="151">
        <f t="shared" si="2"/>
        <v>2858.7951200000007</v>
      </c>
      <c r="AE19" s="151">
        <f t="shared" si="2"/>
        <v>2858.7951200000007</v>
      </c>
      <c r="AF19" s="211">
        <f>'NSW Oct 2022'!BJ13</f>
        <v>0</v>
      </c>
      <c r="AG19" s="386">
        <f>'NSW Oct 2022'!BH13</f>
        <v>12</v>
      </c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>
      <c r="A20" s="426" t="str">
        <f>'NSW Oct 2022'!D14</f>
        <v>Tamworth</v>
      </c>
      <c r="B20" s="130" t="str">
        <f>'NSW Oct 2022'!F14</f>
        <v>Origin Energy</v>
      </c>
      <c r="C20" s="83" t="str">
        <f>'NSW Oct 2022'!G14</f>
        <v>Business Go Variable</v>
      </c>
      <c r="D20" s="136">
        <f>365*'NSW Oct 2022'!H14/100</f>
        <v>316.55454545454546</v>
      </c>
      <c r="E20" s="264">
        <f>IF('NSW Oct 2022'!AQ14=3,0.5,IF('NSW Oct 2022'!AQ14=2,0.33,0))</f>
        <v>0.5</v>
      </c>
      <c r="F20" s="264">
        <f t="shared" si="3"/>
        <v>0.5</v>
      </c>
      <c r="G20" s="136">
        <f>IF('NSW Oct 2022'!K14="",($C$5*E20/'NSW Oct 2022'!AQ14*'NSW Oct 2022'!W14/100)*'NSW Oct 2022'!AQ14,IF($C$5*E20/'NSW Oct 2022'!AQ14&gt;='NSW Oct 2022'!L14,('NSW Oct 2022'!L14*'NSW Oct 2022'!W14/100)*'NSW Oct 2022'!AQ14,($C$5*E20/'NSW Oct 2022'!AQ14*'NSW Oct 2022'!W14/100)*'NSW Oct 2022'!AQ14))</f>
        <v>1836.3636363636365</v>
      </c>
      <c r="H20" s="136">
        <f>IF(AND('NSW Oct 2022'!L14&gt;0,'NSW Oct 2022'!M14&gt;0),IF($C$5*E20/'NSW Oct 2022'!AQ14&lt;'NSW Oct 2022'!L14,0,IF(($C$5*E20/'NSW Oct 2022'!AQ14-'NSW Oct 2022'!L14)&lt;=('NSW Oct 2022'!M14+'NSW Oct 2022'!L14),((($C$5*E20/'NSW Oct 2022'!AQ14-'NSW Oct 2022'!L14)*'NSW Oct 2022'!X14/100))*'NSW Oct 2022'!AQ14,((('NSW Oct 2022'!M14)*'NSW Oct 2022'!X14/100)*'NSW Oct 2022'!AQ14))),0)</f>
        <v>0</v>
      </c>
      <c r="I20" s="136">
        <f>IF(AND('NSW Oct 2022'!M14&gt;0,'NSW Oct 2022'!N14&gt;0),IF($C$5*E20/'NSW Oct 2022'!AQ14&lt;('NSW Oct 2022'!L14+'NSW Oct 2022'!M14),0,IF(($C$5*E20/'NSW Oct 2022'!AQ14-'NSW Oct 2022'!L14+'NSW Oct 2022'!M14)&lt;=('NSW Oct 2022'!L14+'NSW Oct 2022'!M14+'NSW Oct 2022'!N14),((($C$5*E20/'NSW Oct 2022'!AQ14-('NSW Oct 2022'!L14+'NSW Oct 2022'!M14))*'NSW Oct 2022'!Y14/100))*'NSW Oct 2022'!AQ14,('NSW Oct 2022'!N14*'NSW Oct 2022'!Y14/100)* 'NSW Oct 2022'!AQ14)),0)</f>
        <v>0</v>
      </c>
      <c r="J20" s="136">
        <f>IF(AND('NSW Oct 2022'!N14&gt;0,'NSW Oct 2022'!O14&gt;0),IF($C$5*E20/'NSW Oct 2022'!AQ14&lt;('NSW Oct 2022'!L14+'NSW Oct 2022'!M14+'NSW Oct 2022'!N14),0,IF(($C$5*E20/'NSW Oct 2022'!AQ14-'NSW Oct 2022'!L14+'NSW Oct 2022'!M14+'NSW Oct 2022'!N14)&lt;=('NSW Oct 2022'!L14+'NSW Oct 2022'!M14+'NSW Oct 2022'!N14+'NSW Oct 2022'!O14),(($C$5*E20/'NSW Oct 2022'!AQ14-('NSW Oct 2022'!L14+'NSW Oct 2022'!M14+'NSW Oct 2022'!N14))*'NSW Oct 2022'!Z14/100)*'NSW Oct 2022'!AQ14,('NSW Oct 2022'!O14*'NSW Oct 2022'!Z14/100)*'NSW Oct 2022'!AQ14)),0)</f>
        <v>0</v>
      </c>
      <c r="K20" s="136">
        <f>IF(AND('NSW Oct 2022'!O14&gt;0,'NSW Oct 2022'!P14&gt;0),IF($C$5*E20/'NSW Oct 2022'!AQ14&lt;('NSW Oct 2022'!L14+'NSW Oct 2022'!M14+'NSW Oct 2022'!N14+'NSW Oct 2022'!O14),0,IF(($C$5*E20/'NSW Oct 2022'!AQ14-'NSW Oct 2022'!L14+'NSW Oct 2022'!M14+'NSW Oct 2022'!N14+'NSW Oct 2022'!O14)&lt;=('NSW Oct 2022'!L14+'NSW Oct 2022'!M14+'NSW Oct 2022'!N14+'NSW Oct 2022'!O14+'NSW Oct 2022'!P14),(($C$5*E20/'NSW Oct 2022'!AQ14-('NSW Oct 2022'!L14+'NSW Oct 2022'!M14+'NSW Oct 2022'!N14+'NSW Oct 2022'!O14))*'NSW Oct 2022'!AA14/100)*'NSW Oct 2022'!AQ14,('NSW Oct 2022'!P14*'NSW Oct 2022'!AA14/100)*'NSW Oct 2022'!AQ14)),0)</f>
        <v>0</v>
      </c>
      <c r="L20" s="136">
        <f>IF(AND('NSW Oct 2022'!P14&gt;0,'NSW Oct 2022'!O14&gt;0),IF(($C$5*E20/'NSW Oct 2022'!AQ14&lt;SUM('NSW Oct 2022'!L14:P14)),(0),($C$5*E20/'NSW Oct 2022'!AQ14-SUM('NSW Oct 2022'!L14:P14))*'NSW Oct 2022'!AB14/100)* 'NSW Oct 2022'!AQ14,IF(AND('NSW Oct 2022'!O14&gt;0,'NSW Oct 2022'!P14=""),IF(($C$5*E20/'NSW Oct 2022'!AQ14&lt; SUM('NSW Oct 2022'!L14:O14)),(0),($C$5*E20/'NSW Oct 2022'!AQ14-SUM('NSW Oct 2022'!L14:O14))*'NSW Oct 2022'!AA14/100)* 'NSW Oct 2022'!AQ14,IF(AND('NSW Oct 2022'!N14&gt;0,'NSW Oct 2022'!O14=""),IF(($C$5*E20/'NSW Oct 2022'!AQ14&lt; SUM('NSW Oct 2022'!L14:N14)),(0),($C$5*E20/'NSW Oct 2022'!AQ14-SUM('NSW Oct 2022'!L14:N14))*'NSW Oct 2022'!Z14/100)* 'NSW Oct 2022'!AQ14,IF(AND('NSW Oct 2022'!M14&gt;0,'NSW Oct 2022'!N14=""),IF(($C$5*E20/'NSW Oct 2022'!AQ14&lt;'NSW Oct 2022'!M14+'NSW Oct 2022'!L14),(0),(($C$5*E20/'NSW Oct 2022'!AQ14-('NSW Oct 2022'!M14+'NSW Oct 2022'!L14))*'NSW Oct 2022'!Y14/100))*'NSW Oct 2022'!AQ14,IF(AND('NSW Oct 2022'!L14&gt;0,'NSW Oct 2022'!M14=""&gt;0),IF(($C$5*E20/'NSW Oct 2022'!AQ14&lt;'NSW Oct 2022'!L14),(0),($C$5*E20/'NSW Oct 2022'!AQ14-'NSW Oct 2022'!L14)*'NSW Oct 2022'!X14/100)*'NSW Oct 2022'!AQ14,0)))))</f>
        <v>0</v>
      </c>
      <c r="M20" s="136">
        <f>IF('NSW Oct 2022'!K14="",($C$5*F20/'NSW Oct 2022'!AR14*'NSW Oct 2022'!AC14/100)*'NSW Oct 2022'!AR14,IF($C$5*F20/'NSW Oct 2022'!AR14&gt;='NSW Oct 2022'!L14,('NSW Oct 2022'!L14*'NSW Oct 2022'!AC14/100)*'NSW Oct 2022'!AR14,($C$5*F20/'NSW Oct 2022'!AR14*'NSW Oct 2022'!AC14/100)*'NSW Oct 2022'!AR14))</f>
        <v>1836.3636363636365</v>
      </c>
      <c r="N20" s="136">
        <f>IF(AND('NSW Oct 2022'!L14&gt;0,'NSW Oct 2022'!M14&gt;0),IF($C$5*F20/'NSW Oct 2022'!AR14&lt;'NSW Oct 2022'!L14,0,IF(($C$5*F20/'NSW Oct 2022'!AR14-'NSW Oct 2022'!L14)&lt;=('NSW Oct 2022'!M14+'NSW Oct 2022'!L14),((($C$5*F20/'NSW Oct 2022'!AR14-'NSW Oct 2022'!L14)*'NSW Oct 2022'!AD14/100))*'NSW Oct 2022'!AR14,((('NSW Oct 2022'!M14)*'NSW Oct 2022'!AD14/100)*'NSW Oct 2022'!AR14))),0)</f>
        <v>0</v>
      </c>
      <c r="O20" s="136">
        <f>IF(AND('NSW Oct 2022'!M14&gt;0,'NSW Oct 2022'!N14&gt;0),IF($C$5*F20/'NSW Oct 2022'!AR14&lt;('NSW Oct 2022'!L14+'NSW Oct 2022'!M14),0,IF(($C$5*F20/'NSW Oct 2022'!AR14-'NSW Oct 2022'!L14+'NSW Oct 2022'!M14)&lt;=('NSW Oct 2022'!L14+'NSW Oct 2022'!M14+'NSW Oct 2022'!N14),((($C$5*F20/'NSW Oct 2022'!AR14-('NSW Oct 2022'!L14+'NSW Oct 2022'!M14))*'NSW Oct 2022'!AE14/100))*'NSW Oct 2022'!AR14,('NSW Oct 2022'!N14*'NSW Oct 2022'!AE14/100)*'NSW Oct 2022'!AR14)),0)</f>
        <v>0</v>
      </c>
      <c r="P20" s="136">
        <f>IF(AND('NSW Oct 2022'!N14&gt;0,'NSW Oct 2022'!O14&gt;0),IF($C$5*F20/'NSW Oct 2022'!AR14&lt;('NSW Oct 2022'!L14+'NSW Oct 2022'!M14+'NSW Oct 2022'!N14),0,IF(($C$5*F20/'NSW Oct 2022'!AR14-'NSW Oct 2022'!L14+'NSW Oct 2022'!M14+'NSW Oct 2022'!N14)&lt;=('NSW Oct 2022'!L14+'NSW Oct 2022'!M14+'NSW Oct 2022'!N14+'NSW Oct 2022'!O14),(($C$5*F20/'NSW Oct 2022'!AR14-('NSW Oct 2022'!L14+'NSW Oct 2022'!M14+'NSW Oct 2022'!N14))*'NSW Oct 2022'!AF14/100)*'NSW Oct 2022'!AR14,('NSW Oct 2022'!O14*'NSW Oct 2022'!AF14/100)*'NSW Oct 2022'!AR14)),0)</f>
        <v>0</v>
      </c>
      <c r="Q20" s="136">
        <f>IF(AND('NSW Oct 2022'!P14&gt;0,'NSW Oct 2022'!P14&gt;0),IF($C$5*F20/'NSW Oct 2022'!AR14&lt;('NSW Oct 2022'!L14+'NSW Oct 2022'!M14+'NSW Oct 2022'!N14+'NSW Oct 2022'!O14),0,IF(($C$5*F20/'NSW Oct 2022'!AR14-'NSW Oct 2022'!L14+'NSW Oct 2022'!M14+'NSW Oct 2022'!N14+'NSW Oct 2022'!O14)&lt;=('NSW Oct 2022'!L14+'NSW Oct 2022'!M14+'NSW Oct 2022'!N14+'NSW Oct 2022'!O14+'NSW Oct 2022'!P14),(($C$5*F20/'NSW Oct 2022'!AR14-('NSW Oct 2022'!L14+'NSW Oct 2022'!M14+'NSW Oct 2022'!N14+'NSW Oct 2022'!O14))*'NSW Oct 2022'!AG14/100)*'NSW Oct 2022'!AR14,('NSW Oct 2022'!P14*'NSW Oct 2022'!AG14/100)*'NSW Oct 2022'!AR14)),0)</f>
        <v>0</v>
      </c>
      <c r="R20" s="136">
        <f>IF(AND('NSW Oct 2022'!P14&gt;0,'NSW Oct 2022'!O14&gt;0),IF(($C$5*F20/'NSW Oct 2022'!AR14&lt;SUM('NSW Oct 2022'!L14:P14)),(0),($C$5*F20/'NSW Oct 2022'!AR14-SUM('NSW Oct 2022'!L14:P14))*'NSW Oct 2022'!AB14/100)* 'NSW Oct 2022'!AR14,IF(AND('NSW Oct 2022'!O14&gt;0,'NSW Oct 2022'!P14=""),IF(($C$5*F20/'NSW Oct 2022'!AR14&lt; SUM('NSW Oct 2022'!L14:O14)),(0),($C$5*F20/'NSW Oct 2022'!AR14-SUM('NSW Oct 2022'!L14:O14))*'NSW Oct 2022'!AG14/100)* 'NSW Oct 2022'!AR14,IF(AND('NSW Oct 2022'!N14&gt;0,'NSW Oct 2022'!O14=""),IF(($C$5*F20/'NSW Oct 2022'!AR14&lt; SUM('NSW Oct 2022'!L14:N14)),(0),($C$5*F20/'NSW Oct 2022'!AR14-SUM('NSW Oct 2022'!L14:N14))*'NSW Oct 2022'!AF14/100)* 'NSW Oct 2022'!AR14,IF(AND('NSW Oct 2022'!M14&gt;0,'NSW Oct 2022'!N14=""),IF(($C$5*F20/'NSW Oct 2022'!AR14&lt;'NSW Oct 2022'!M14+'NSW Oct 2022'!L14),(0),(($C$5*F20/'NSW Oct 2022'!AR14-('NSW Oct 2022'!M14+'NSW Oct 2022'!L14))*'NSW Oct 2022'!AE14/100))*'NSW Oct 2022'!AR14,IF(AND('NSW Oct 2022'!L14&gt;0,'NSW Oct 2022'!M14=""&gt;0),IF(($C$5*F20/'NSW Oct 2022'!AR14&lt;'NSW Oct 2022'!L14),(0),($C$5*F20/'NSW Oct 2022'!AR14-'NSW Oct 2022'!L14)*'NSW Oct 2022'!AD14/100)*'NSW Oct 2022'!AR14,0)))))</f>
        <v>0</v>
      </c>
      <c r="S20" s="234">
        <f t="shared" si="4"/>
        <v>3672.727272727273</v>
      </c>
      <c r="T20" s="243">
        <f t="shared" si="5"/>
        <v>3989.2818181818184</v>
      </c>
      <c r="U20" s="132">
        <f t="shared" si="6"/>
        <v>4388.2100000000009</v>
      </c>
      <c r="V20" s="83">
        <f>'NSW Oct 2022'!AT14</f>
        <v>0</v>
      </c>
      <c r="W20" s="83">
        <f>'NSW Oct 2022'!AU14</f>
        <v>0</v>
      </c>
      <c r="X20" s="83">
        <f>'NSW Oct 2022'!AV14</f>
        <v>0</v>
      </c>
      <c r="Y20" s="83">
        <f>'NSW Oct 2022'!AW14</f>
        <v>0</v>
      </c>
      <c r="Z20" s="243" t="str">
        <f t="shared" si="7"/>
        <v>No discount</v>
      </c>
      <c r="AA20" s="243" t="str">
        <f t="shared" si="8"/>
        <v>Inclusive</v>
      </c>
      <c r="AB20" s="243">
        <f t="shared" si="0"/>
        <v>3989.2818181818188</v>
      </c>
      <c r="AC20" s="243">
        <f t="shared" si="1"/>
        <v>3989.2818181818188</v>
      </c>
      <c r="AD20" s="132">
        <f t="shared" si="2"/>
        <v>4388.2100000000009</v>
      </c>
      <c r="AE20" s="132">
        <f t="shared" si="2"/>
        <v>4388.2100000000009</v>
      </c>
      <c r="AF20" s="208">
        <f>'NSW Oct 2022'!BJ14</f>
        <v>0</v>
      </c>
      <c r="AG20" s="124">
        <f>'NSW Oct 2022'!BH14</f>
        <v>12</v>
      </c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>
      <c r="A21" s="426"/>
      <c r="B21" s="130" t="str">
        <f>'NSW Oct 2022'!F15</f>
        <v>Red Energy</v>
      </c>
      <c r="C21" s="83" t="str">
        <f>'NSW Oct 2022'!G15</f>
        <v xml:space="preserve">Business Saver </v>
      </c>
      <c r="D21" s="136">
        <f>365*'NSW Oct 2022'!H15/100</f>
        <v>276.9022727272727</v>
      </c>
      <c r="E21" s="264">
        <f>IF('NSW Oct 2022'!AQ15=3,0.5,IF('NSW Oct 2022'!AQ15=2,0.33,0))</f>
        <v>0.5</v>
      </c>
      <c r="F21" s="264">
        <f t="shared" si="3"/>
        <v>0.5</v>
      </c>
      <c r="G21" s="136">
        <f>IF('NSW Oct 2022'!K15="",($C$5*E21/'NSW Oct 2022'!AQ15*'NSW Oct 2022'!W15/100)*'NSW Oct 2022'!AQ15,IF($C$5*E21/'NSW Oct 2022'!AQ15&gt;='NSW Oct 2022'!L15,('NSW Oct 2022'!L15*'NSW Oct 2022'!W15/100)*'NSW Oct 2022'!AQ15,($C$5*E21/'NSW Oct 2022'!AQ15*'NSW Oct 2022'!W15/100)*'NSW Oct 2022'!AQ15))</f>
        <v>1840.909090909091</v>
      </c>
      <c r="H21" s="136">
        <f>IF(AND('NSW Oct 2022'!L15&gt;0,'NSW Oct 2022'!M15&gt;0),IF($C$5*E21/'NSW Oct 2022'!AQ15&lt;'NSW Oct 2022'!L15,0,IF(($C$5*E21/'NSW Oct 2022'!AQ15-'NSW Oct 2022'!L15)&lt;=('NSW Oct 2022'!M15+'NSW Oct 2022'!L15),((($C$5*E21/'NSW Oct 2022'!AQ15-'NSW Oct 2022'!L15)*'NSW Oct 2022'!X15/100))*'NSW Oct 2022'!AQ15,((('NSW Oct 2022'!M15)*'NSW Oct 2022'!X15/100)*'NSW Oct 2022'!AQ15))),0)</f>
        <v>0</v>
      </c>
      <c r="I21" s="136">
        <f>IF(AND('NSW Oct 2022'!M15&gt;0,'NSW Oct 2022'!N15&gt;0),IF($C$5*E21/'NSW Oct 2022'!AQ15&lt;('NSW Oct 2022'!L15+'NSW Oct 2022'!M15),0,IF(($C$5*E21/'NSW Oct 2022'!AQ15-'NSW Oct 2022'!L15+'NSW Oct 2022'!M15)&lt;=('NSW Oct 2022'!L15+'NSW Oct 2022'!M15+'NSW Oct 2022'!N15),((($C$5*E21/'NSW Oct 2022'!AQ15-('NSW Oct 2022'!L15+'NSW Oct 2022'!M15))*'NSW Oct 2022'!Y15/100))*'NSW Oct 2022'!AQ15,('NSW Oct 2022'!N15*'NSW Oct 2022'!Y15/100)* 'NSW Oct 2022'!AQ15)),0)</f>
        <v>0</v>
      </c>
      <c r="J21" s="136">
        <f>IF(AND('NSW Oct 2022'!N15&gt;0,'NSW Oct 2022'!O15&gt;0),IF($C$5*E21/'NSW Oct 2022'!AQ15&lt;('NSW Oct 2022'!L15+'NSW Oct 2022'!M15+'NSW Oct 2022'!N15),0,IF(($C$5*E21/'NSW Oct 2022'!AQ15-'NSW Oct 2022'!L15+'NSW Oct 2022'!M15+'NSW Oct 2022'!N15)&lt;=('NSW Oct 2022'!L15+'NSW Oct 2022'!M15+'NSW Oct 2022'!N15+'NSW Oct 2022'!O15),(($C$5*E21/'NSW Oct 2022'!AQ15-('NSW Oct 2022'!L15+'NSW Oct 2022'!M15+'NSW Oct 2022'!N15))*'NSW Oct 2022'!Z15/100)*'NSW Oct 2022'!AQ15,('NSW Oct 2022'!O15*'NSW Oct 2022'!Z15/100)*'NSW Oct 2022'!AQ15)),0)</f>
        <v>0</v>
      </c>
      <c r="K21" s="136">
        <f>IF(AND('NSW Oct 2022'!O15&gt;0,'NSW Oct 2022'!P15&gt;0),IF($C$5*E21/'NSW Oct 2022'!AQ15&lt;('NSW Oct 2022'!L15+'NSW Oct 2022'!M15+'NSW Oct 2022'!N15+'NSW Oct 2022'!O15),0,IF(($C$5*E21/'NSW Oct 2022'!AQ15-'NSW Oct 2022'!L15+'NSW Oct 2022'!M15+'NSW Oct 2022'!N15+'NSW Oct 2022'!O15)&lt;=('NSW Oct 2022'!L15+'NSW Oct 2022'!M15+'NSW Oct 2022'!N15+'NSW Oct 2022'!O15+'NSW Oct 2022'!P15),(($C$5*E21/'NSW Oct 2022'!AQ15-('NSW Oct 2022'!L15+'NSW Oct 2022'!M15+'NSW Oct 2022'!N15+'NSW Oct 2022'!O15))*'NSW Oct 2022'!AA15/100)*'NSW Oct 2022'!AQ15,('NSW Oct 2022'!P15*'NSW Oct 2022'!AA15/100)*'NSW Oct 2022'!AQ15)),0)</f>
        <v>0</v>
      </c>
      <c r="L21" s="136">
        <f>IF(AND('NSW Oct 2022'!P15&gt;0,'NSW Oct 2022'!O15&gt;0),IF(($C$5*E21/'NSW Oct 2022'!AQ15&lt;SUM('NSW Oct 2022'!L15:P15)),(0),($C$5*E21/'NSW Oct 2022'!AQ15-SUM('NSW Oct 2022'!L15:P15))*'NSW Oct 2022'!AB15/100)* 'NSW Oct 2022'!AQ15,IF(AND('NSW Oct 2022'!O15&gt;0,'NSW Oct 2022'!P15=""),IF(($C$5*E21/'NSW Oct 2022'!AQ15&lt; SUM('NSW Oct 2022'!L15:O15)),(0),($C$5*E21/'NSW Oct 2022'!AQ15-SUM('NSW Oct 2022'!L15:O15))*'NSW Oct 2022'!AA15/100)* 'NSW Oct 2022'!AQ15,IF(AND('NSW Oct 2022'!N15&gt;0,'NSW Oct 2022'!O15=""),IF(($C$5*E21/'NSW Oct 2022'!AQ15&lt; SUM('NSW Oct 2022'!L15:N15)),(0),($C$5*E21/'NSW Oct 2022'!AQ15-SUM('NSW Oct 2022'!L15:N15))*'NSW Oct 2022'!Z15/100)* 'NSW Oct 2022'!AQ15,IF(AND('NSW Oct 2022'!M15&gt;0,'NSW Oct 2022'!N15=""),IF(($C$5*E21/'NSW Oct 2022'!AQ15&lt;'NSW Oct 2022'!M15+'NSW Oct 2022'!L15),(0),(($C$5*E21/'NSW Oct 2022'!AQ15-('NSW Oct 2022'!M15+'NSW Oct 2022'!L15))*'NSW Oct 2022'!Y15/100))*'NSW Oct 2022'!AQ15,IF(AND('NSW Oct 2022'!L15&gt;0,'NSW Oct 2022'!M15=""&gt;0),IF(($C$5*E21/'NSW Oct 2022'!AQ15&lt;'NSW Oct 2022'!L15),(0),($C$5*E21/'NSW Oct 2022'!AQ15-'NSW Oct 2022'!L15)*'NSW Oct 2022'!X15/100)*'NSW Oct 2022'!AQ15,0)))))</f>
        <v>0</v>
      </c>
      <c r="M21" s="136">
        <f>IF('NSW Oct 2022'!K15="",($C$5*F21/'NSW Oct 2022'!AR15*'NSW Oct 2022'!AC15/100)*'NSW Oct 2022'!AR15,IF($C$5*F21/'NSW Oct 2022'!AR15&gt;='NSW Oct 2022'!L15,('NSW Oct 2022'!L15*'NSW Oct 2022'!AC15/100)*'NSW Oct 2022'!AR15,($C$5*F21/'NSW Oct 2022'!AR15*'NSW Oct 2022'!AC15/100)*'NSW Oct 2022'!AR15))</f>
        <v>1840.909090909091</v>
      </c>
      <c r="N21" s="136">
        <f>IF(AND('NSW Oct 2022'!L15&gt;0,'NSW Oct 2022'!M15&gt;0),IF($C$5*F21/'NSW Oct 2022'!AR15&lt;'NSW Oct 2022'!L15,0,IF(($C$5*F21/'NSW Oct 2022'!AR15-'NSW Oct 2022'!L15)&lt;=('NSW Oct 2022'!M15+'NSW Oct 2022'!L15),((($C$5*F21/'NSW Oct 2022'!AR15-'NSW Oct 2022'!L15)*'NSW Oct 2022'!AD15/100))*'NSW Oct 2022'!AR15,((('NSW Oct 2022'!M15)*'NSW Oct 2022'!AD15/100)*'NSW Oct 2022'!AR15))),0)</f>
        <v>0</v>
      </c>
      <c r="O21" s="136">
        <f>IF(AND('NSW Oct 2022'!M15&gt;0,'NSW Oct 2022'!N15&gt;0),IF($C$5*F21/'NSW Oct 2022'!AR15&lt;('NSW Oct 2022'!L15+'NSW Oct 2022'!M15),0,IF(($C$5*F21/'NSW Oct 2022'!AR15-'NSW Oct 2022'!L15+'NSW Oct 2022'!M15)&lt;=('NSW Oct 2022'!L15+'NSW Oct 2022'!M15+'NSW Oct 2022'!N15),((($C$5*F21/'NSW Oct 2022'!AR15-('NSW Oct 2022'!L15+'NSW Oct 2022'!M15))*'NSW Oct 2022'!AE15/100))*'NSW Oct 2022'!AR15,('NSW Oct 2022'!N15*'NSW Oct 2022'!AE15/100)*'NSW Oct 2022'!AR15)),0)</f>
        <v>0</v>
      </c>
      <c r="P21" s="136">
        <f>IF(AND('NSW Oct 2022'!N15&gt;0,'NSW Oct 2022'!O15&gt;0),IF($C$5*F21/'NSW Oct 2022'!AR15&lt;('NSW Oct 2022'!L15+'NSW Oct 2022'!M15+'NSW Oct 2022'!N15),0,IF(($C$5*F21/'NSW Oct 2022'!AR15-'NSW Oct 2022'!L15+'NSW Oct 2022'!M15+'NSW Oct 2022'!N15)&lt;=('NSW Oct 2022'!L15+'NSW Oct 2022'!M15+'NSW Oct 2022'!N15+'NSW Oct 2022'!O15),(($C$5*F21/'NSW Oct 2022'!AR15-('NSW Oct 2022'!L15+'NSW Oct 2022'!M15+'NSW Oct 2022'!N15))*'NSW Oct 2022'!AF15/100)*'NSW Oct 2022'!AR15,('NSW Oct 2022'!O15*'NSW Oct 2022'!AF15/100)*'NSW Oct 2022'!AR15)),0)</f>
        <v>0</v>
      </c>
      <c r="Q21" s="136">
        <f>IF(AND('NSW Oct 2022'!P15&gt;0,'NSW Oct 2022'!P15&gt;0),IF($C$5*F21/'NSW Oct 2022'!AR15&lt;('NSW Oct 2022'!L15+'NSW Oct 2022'!M15+'NSW Oct 2022'!N15+'NSW Oct 2022'!O15),0,IF(($C$5*F21/'NSW Oct 2022'!AR15-'NSW Oct 2022'!L15+'NSW Oct 2022'!M15+'NSW Oct 2022'!N15+'NSW Oct 2022'!O15)&lt;=('NSW Oct 2022'!L15+'NSW Oct 2022'!M15+'NSW Oct 2022'!N15+'NSW Oct 2022'!O15+'NSW Oct 2022'!P15),(($C$5*F21/'NSW Oct 2022'!AR15-('NSW Oct 2022'!L15+'NSW Oct 2022'!M15+'NSW Oct 2022'!N15+'NSW Oct 2022'!O15))*'NSW Oct 2022'!AG15/100)*'NSW Oct 2022'!AR15,('NSW Oct 2022'!P15*'NSW Oct 2022'!AG15/100)*'NSW Oct 2022'!AR15)),0)</f>
        <v>0</v>
      </c>
      <c r="R21" s="136">
        <f>IF(AND('NSW Oct 2022'!P15&gt;0,'NSW Oct 2022'!O15&gt;0),IF(($C$5*F21/'NSW Oct 2022'!AR15&lt;SUM('NSW Oct 2022'!L15:P15)),(0),($C$5*F21/'NSW Oct 2022'!AR15-SUM('NSW Oct 2022'!L15:P15))*'NSW Oct 2022'!AB15/100)* 'NSW Oct 2022'!AR15,IF(AND('NSW Oct 2022'!O15&gt;0,'NSW Oct 2022'!P15=""),IF(($C$5*F21/'NSW Oct 2022'!AR15&lt; SUM('NSW Oct 2022'!L15:O15)),(0),($C$5*F21/'NSW Oct 2022'!AR15-SUM('NSW Oct 2022'!L15:O15))*'NSW Oct 2022'!AG15/100)* 'NSW Oct 2022'!AR15,IF(AND('NSW Oct 2022'!N15&gt;0,'NSW Oct 2022'!O15=""),IF(($C$5*F21/'NSW Oct 2022'!AR15&lt; SUM('NSW Oct 2022'!L15:N15)),(0),($C$5*F21/'NSW Oct 2022'!AR15-SUM('NSW Oct 2022'!L15:N15))*'NSW Oct 2022'!AF15/100)* 'NSW Oct 2022'!AR15,IF(AND('NSW Oct 2022'!M15&gt;0,'NSW Oct 2022'!N15=""),IF(($C$5*F21/'NSW Oct 2022'!AR15&lt;'NSW Oct 2022'!M15+'NSW Oct 2022'!L15),(0),(($C$5*F21/'NSW Oct 2022'!AR15-('NSW Oct 2022'!M15+'NSW Oct 2022'!L15))*'NSW Oct 2022'!AE15/100))*'NSW Oct 2022'!AR15,IF(AND('NSW Oct 2022'!L15&gt;0,'NSW Oct 2022'!M15=""&gt;0),IF(($C$5*F21/'NSW Oct 2022'!AR15&lt;'NSW Oct 2022'!L15),(0),($C$5*F21/'NSW Oct 2022'!AR15-'NSW Oct 2022'!L15)*'NSW Oct 2022'!AD15/100)*'NSW Oct 2022'!AR15,0)))))</f>
        <v>0</v>
      </c>
      <c r="S21" s="234">
        <f>SUM(G21:R21)</f>
        <v>3681.818181818182</v>
      </c>
      <c r="T21" s="243">
        <f t="shared" si="5"/>
        <v>3958.7204545454547</v>
      </c>
      <c r="U21" s="132">
        <f t="shared" si="6"/>
        <v>4354.5925000000007</v>
      </c>
      <c r="V21" s="83">
        <f>'NSW Oct 2022'!AT15</f>
        <v>0</v>
      </c>
      <c r="W21" s="83">
        <f>'NSW Oct 2022'!AU15</f>
        <v>0</v>
      </c>
      <c r="X21" s="83">
        <f>'NSW Oct 2022'!AV15</f>
        <v>0</v>
      </c>
      <c r="Y21" s="83">
        <f>'NSW Oct 2022'!AW15</f>
        <v>0</v>
      </c>
      <c r="Z21" s="243" t="str">
        <f t="shared" si="7"/>
        <v>No discount</v>
      </c>
      <c r="AA21" s="243" t="str">
        <f t="shared" si="8"/>
        <v>Inclusive</v>
      </c>
      <c r="AB21" s="243">
        <f t="shared" si="0"/>
        <v>3958.7204545454547</v>
      </c>
      <c r="AC21" s="243">
        <f t="shared" si="1"/>
        <v>3958.7204545454547</v>
      </c>
      <c r="AD21" s="132">
        <f t="shared" si="2"/>
        <v>4354.5925000000007</v>
      </c>
      <c r="AE21" s="132">
        <f t="shared" si="2"/>
        <v>4354.5925000000007</v>
      </c>
      <c r="AF21" s="208">
        <f>'NSW Oct 2022'!BJ15</f>
        <v>0</v>
      </c>
      <c r="AG21" s="124">
        <f>'NSW Oct 2022'!BH15</f>
        <v>0</v>
      </c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 thickBot="1">
      <c r="A22" s="427"/>
      <c r="B22" s="150" t="str">
        <f>'NSW Oct 2022'!F16</f>
        <v>Covau</v>
      </c>
      <c r="C22" s="154" t="str">
        <f>'NSW Oct 2022'!G16</f>
        <v>Freedom</v>
      </c>
      <c r="D22" s="155">
        <f>365*'NSW Oct 2022'!H16/100</f>
        <v>341.4077272727273</v>
      </c>
      <c r="E22" s="265">
        <f>IF('NSW Oct 2022'!AQ16=3,0.5,IF('NSW Oct 2022'!AQ16=2,0.33,0))</f>
        <v>0.5</v>
      </c>
      <c r="F22" s="265">
        <f t="shared" si="3"/>
        <v>0.5</v>
      </c>
      <c r="G22" s="155">
        <f>IF('NSW Oct 2022'!K16="",($C$5*E22/'NSW Oct 2022'!AQ16*'NSW Oct 2022'!W16/100)*'NSW Oct 2022'!AQ16,IF($C$5*E22/'NSW Oct 2022'!AQ16&gt;='NSW Oct 2022'!L16,('NSW Oct 2022'!L16*'NSW Oct 2022'!W16/100)*'NSW Oct 2022'!AQ16,($C$5*E22/'NSW Oct 2022'!AQ16*'NSW Oct 2022'!W16/100)*'NSW Oct 2022'!AQ16))</f>
        <v>3481.818181818182</v>
      </c>
      <c r="H22" s="155">
        <f>IF(AND('NSW Oct 2022'!L16&gt;0,'NSW Oct 2022'!M16&gt;0),IF($C$5*E22/'NSW Oct 2022'!AQ16&lt;'NSW Oct 2022'!L16,0,IF(($C$5*E22/'NSW Oct 2022'!AQ16-'NSW Oct 2022'!L16)&lt;=('NSW Oct 2022'!M16+'NSW Oct 2022'!L16),((($C$5*E22/'NSW Oct 2022'!AQ16-'NSW Oct 2022'!L16)*'NSW Oct 2022'!X16/100))*'NSW Oct 2022'!AQ16,((('NSW Oct 2022'!M16)*'NSW Oct 2022'!X16/100)*'NSW Oct 2022'!AQ16))),0)</f>
        <v>0</v>
      </c>
      <c r="I22" s="155">
        <f>IF(AND('NSW Oct 2022'!M16&gt;0,'NSW Oct 2022'!N16&gt;0),IF($C$5*E22/'NSW Oct 2022'!AQ16&lt;('NSW Oct 2022'!L16+'NSW Oct 2022'!M16),0,IF(($C$5*E22/'NSW Oct 2022'!AQ16-'NSW Oct 2022'!L16+'NSW Oct 2022'!M16)&lt;=('NSW Oct 2022'!L16+'NSW Oct 2022'!M16+'NSW Oct 2022'!N16),((($C$5*E22/'NSW Oct 2022'!AQ16-('NSW Oct 2022'!L16+'NSW Oct 2022'!M16))*'NSW Oct 2022'!Y16/100))*'NSW Oct 2022'!AQ16,('NSW Oct 2022'!N16*'NSW Oct 2022'!Y16/100)* 'NSW Oct 2022'!AQ16)),0)</f>
        <v>0</v>
      </c>
      <c r="J22" s="155">
        <f>IF(AND('NSW Oct 2022'!N16&gt;0,'NSW Oct 2022'!O16&gt;0),IF($C$5*E22/'NSW Oct 2022'!AQ16&lt;('NSW Oct 2022'!L16+'NSW Oct 2022'!M16+'NSW Oct 2022'!N16),0,IF(($C$5*E22/'NSW Oct 2022'!AQ16-'NSW Oct 2022'!L16+'NSW Oct 2022'!M16+'NSW Oct 2022'!N16)&lt;=('NSW Oct 2022'!L16+'NSW Oct 2022'!M16+'NSW Oct 2022'!N16+'NSW Oct 2022'!O16),(($C$5*E22/'NSW Oct 2022'!AQ16-('NSW Oct 2022'!L16+'NSW Oct 2022'!M16+'NSW Oct 2022'!N16))*'NSW Oct 2022'!Z16/100)*'NSW Oct 2022'!AQ16,('NSW Oct 2022'!O16*'NSW Oct 2022'!Z16/100)*'NSW Oct 2022'!AQ16)),0)</f>
        <v>0</v>
      </c>
      <c r="K22" s="155">
        <f>IF(AND('NSW Oct 2022'!O16&gt;0,'NSW Oct 2022'!P16&gt;0),IF($C$5*E22/'NSW Oct 2022'!AQ16&lt;('NSW Oct 2022'!L16+'NSW Oct 2022'!M16+'NSW Oct 2022'!N16+'NSW Oct 2022'!O16),0,IF(($C$5*E22/'NSW Oct 2022'!AQ16-'NSW Oct 2022'!L16+'NSW Oct 2022'!M16+'NSW Oct 2022'!N16+'NSW Oct 2022'!O16)&lt;=('NSW Oct 2022'!L16+'NSW Oct 2022'!M16+'NSW Oct 2022'!N16+'NSW Oct 2022'!O16+'NSW Oct 2022'!P16),(($C$5*E22/'NSW Oct 2022'!AQ16-('NSW Oct 2022'!L16+'NSW Oct 2022'!M16+'NSW Oct 2022'!N16+'NSW Oct 2022'!O16))*'NSW Oct 2022'!AA16/100)*'NSW Oct 2022'!AQ16,('NSW Oct 2022'!P16*'NSW Oct 2022'!AA16/100)*'NSW Oct 2022'!AQ16)),0)</f>
        <v>0</v>
      </c>
      <c r="L22" s="155">
        <f>IF(AND('NSW Oct 2022'!P16&gt;0,'NSW Oct 2022'!O16&gt;0),IF(($C$5*E22/'NSW Oct 2022'!AQ16&lt;SUM('NSW Oct 2022'!L16:P16)),(0),($C$5*E22/'NSW Oct 2022'!AQ16-SUM('NSW Oct 2022'!L16:P16))*'NSW Oct 2022'!AB16/100)* 'NSW Oct 2022'!AQ16,IF(AND('NSW Oct 2022'!O16&gt;0,'NSW Oct 2022'!P16=""),IF(($C$5*E22/'NSW Oct 2022'!AQ16&lt; SUM('NSW Oct 2022'!L16:O16)),(0),($C$5*E22/'NSW Oct 2022'!AQ16-SUM('NSW Oct 2022'!L16:O16))*'NSW Oct 2022'!AA16/100)* 'NSW Oct 2022'!AQ16,IF(AND('NSW Oct 2022'!N16&gt;0,'NSW Oct 2022'!O16=""),IF(($C$5*E22/'NSW Oct 2022'!AQ16&lt; SUM('NSW Oct 2022'!L16:N16)),(0),($C$5*E22/'NSW Oct 2022'!AQ16-SUM('NSW Oct 2022'!L16:N16))*'NSW Oct 2022'!Z16/100)* 'NSW Oct 2022'!AQ16,IF(AND('NSW Oct 2022'!M16&gt;0,'NSW Oct 2022'!N16=""),IF(($C$5*E22/'NSW Oct 2022'!AQ16&lt;'NSW Oct 2022'!M16+'NSW Oct 2022'!L16),(0),(($C$5*E22/'NSW Oct 2022'!AQ16-('NSW Oct 2022'!M16+'NSW Oct 2022'!L16))*'NSW Oct 2022'!Y16/100))*'NSW Oct 2022'!AQ16,IF(AND('NSW Oct 2022'!L16&gt;0,'NSW Oct 2022'!M16=""&gt;0),IF(($C$5*E22/'NSW Oct 2022'!AQ16&lt;'NSW Oct 2022'!L16),(0),($C$5*E22/'NSW Oct 2022'!AQ16-'NSW Oct 2022'!L16)*'NSW Oct 2022'!X16/100)*'NSW Oct 2022'!AQ16,0)))))</f>
        <v>0</v>
      </c>
      <c r="M22" s="155">
        <f>IF('NSW Oct 2022'!K16="",($C$5*F22/'NSW Oct 2022'!AR16*'NSW Oct 2022'!AC16/100)*'NSW Oct 2022'!AR16,IF($C$5*F22/'NSW Oct 2022'!AR16&gt;='NSW Oct 2022'!L16,('NSW Oct 2022'!L16*'NSW Oct 2022'!AC16/100)*'NSW Oct 2022'!AR16,($C$5*F22/'NSW Oct 2022'!AR16*'NSW Oct 2022'!AC16/100)*'NSW Oct 2022'!AR16))</f>
        <v>3481.818181818182</v>
      </c>
      <c r="N22" s="155">
        <f>IF(AND('NSW Oct 2022'!L16&gt;0,'NSW Oct 2022'!M16&gt;0),IF($C$5*F22/'NSW Oct 2022'!AR16&lt;'NSW Oct 2022'!L16,0,IF(($C$5*F22/'NSW Oct 2022'!AR16-'NSW Oct 2022'!L16)&lt;=('NSW Oct 2022'!M16+'NSW Oct 2022'!L16),((($C$5*F22/'NSW Oct 2022'!AR16-'NSW Oct 2022'!L16)*'NSW Oct 2022'!AD16/100))*'NSW Oct 2022'!AR16,((('NSW Oct 2022'!M16)*'NSW Oct 2022'!AD16/100)*'NSW Oct 2022'!AR16))),0)</f>
        <v>0</v>
      </c>
      <c r="O22" s="155">
        <f>IF(AND('NSW Oct 2022'!M16&gt;0,'NSW Oct 2022'!N16&gt;0),IF($C$5*F22/'NSW Oct 2022'!AR16&lt;('NSW Oct 2022'!L16+'NSW Oct 2022'!M16),0,IF(($C$5*F22/'NSW Oct 2022'!AR16-'NSW Oct 2022'!L16+'NSW Oct 2022'!M16)&lt;=('NSW Oct 2022'!L16+'NSW Oct 2022'!M16+'NSW Oct 2022'!N16),((($C$5*F22/'NSW Oct 2022'!AR16-('NSW Oct 2022'!L16+'NSW Oct 2022'!M16))*'NSW Oct 2022'!AE16/100))*'NSW Oct 2022'!AR16,('NSW Oct 2022'!N16*'NSW Oct 2022'!AE16/100)*'NSW Oct 2022'!AR16)),0)</f>
        <v>0</v>
      </c>
      <c r="P22" s="155">
        <f>IF(AND('NSW Oct 2022'!N16&gt;0,'NSW Oct 2022'!O16&gt;0),IF($C$5*F22/'NSW Oct 2022'!AR16&lt;('NSW Oct 2022'!L16+'NSW Oct 2022'!M16+'NSW Oct 2022'!N16),0,IF(($C$5*F22/'NSW Oct 2022'!AR16-'NSW Oct 2022'!L16+'NSW Oct 2022'!M16+'NSW Oct 2022'!N16)&lt;=('NSW Oct 2022'!L16+'NSW Oct 2022'!M16+'NSW Oct 2022'!N16+'NSW Oct 2022'!O16),(($C$5*F22/'NSW Oct 2022'!AR16-('NSW Oct 2022'!L16+'NSW Oct 2022'!M16+'NSW Oct 2022'!N16))*'NSW Oct 2022'!AF16/100)*'NSW Oct 2022'!AR16,('NSW Oct 2022'!O16*'NSW Oct 2022'!AF16/100)*'NSW Oct 2022'!AR16)),0)</f>
        <v>0</v>
      </c>
      <c r="Q22" s="155">
        <f>IF(AND('NSW Oct 2022'!P16&gt;0,'NSW Oct 2022'!P16&gt;0),IF($C$5*F22/'NSW Oct 2022'!AR16&lt;('NSW Oct 2022'!L16+'NSW Oct 2022'!M16+'NSW Oct 2022'!N16+'NSW Oct 2022'!O16),0,IF(($C$5*F22/'NSW Oct 2022'!AR16-'NSW Oct 2022'!L16+'NSW Oct 2022'!M16+'NSW Oct 2022'!N16+'NSW Oct 2022'!O16)&lt;=('NSW Oct 2022'!L16+'NSW Oct 2022'!M16+'NSW Oct 2022'!N16+'NSW Oct 2022'!O16+'NSW Oct 2022'!P16),(($C$5*F22/'NSW Oct 2022'!AR16-('NSW Oct 2022'!L16+'NSW Oct 2022'!M16+'NSW Oct 2022'!N16+'NSW Oct 2022'!O16))*'NSW Oct 2022'!AG16/100)*'NSW Oct 2022'!AR16,('NSW Oct 2022'!P16*'NSW Oct 2022'!AG16/100)*'NSW Oct 2022'!AR16)),0)</f>
        <v>0</v>
      </c>
      <c r="R22" s="155">
        <f>IF(AND('NSW Oct 2022'!P16&gt;0,'NSW Oct 2022'!O16&gt;0),IF(($C$5*F22/'NSW Oct 2022'!AR16&lt;SUM('NSW Oct 2022'!L16:P16)),(0),($C$5*F22/'NSW Oct 2022'!AR16-SUM('NSW Oct 2022'!L16:P16))*'NSW Oct 2022'!AB16/100)* 'NSW Oct 2022'!AR16,IF(AND('NSW Oct 2022'!O16&gt;0,'NSW Oct 2022'!P16=""),IF(($C$5*F22/'NSW Oct 2022'!AR16&lt; SUM('NSW Oct 2022'!L16:O16)),(0),($C$5*F22/'NSW Oct 2022'!AR16-SUM('NSW Oct 2022'!L16:O16))*'NSW Oct 2022'!AG16/100)* 'NSW Oct 2022'!AR16,IF(AND('NSW Oct 2022'!N16&gt;0,'NSW Oct 2022'!O16=""),IF(($C$5*F22/'NSW Oct 2022'!AR16&lt; SUM('NSW Oct 2022'!L16:N16)),(0),($C$5*F22/'NSW Oct 2022'!AR16-SUM('NSW Oct 2022'!L16:N16))*'NSW Oct 2022'!AF16/100)* 'NSW Oct 2022'!AR16,IF(AND('NSW Oct 2022'!M16&gt;0,'NSW Oct 2022'!N16=""),IF(($C$5*F22/'NSW Oct 2022'!AR16&lt;'NSW Oct 2022'!M16+'NSW Oct 2022'!L16),(0),(($C$5*F22/'NSW Oct 2022'!AR16-('NSW Oct 2022'!M16+'NSW Oct 2022'!L16))*'NSW Oct 2022'!AE16/100))*'NSW Oct 2022'!AR16,IF(AND('NSW Oct 2022'!L16&gt;0,'NSW Oct 2022'!M16=""&gt;0),IF(($C$5*F22/'NSW Oct 2022'!AR16&lt;'NSW Oct 2022'!L16),(0),($C$5*F22/'NSW Oct 2022'!AR16-'NSW Oct 2022'!L16)*'NSW Oct 2022'!AD16/100)*'NSW Oct 2022'!AR16,0)))))</f>
        <v>0</v>
      </c>
      <c r="S22" s="273">
        <f>SUM(G22:R22)</f>
        <v>6963.636363636364</v>
      </c>
      <c r="T22" s="268">
        <f t="shared" si="5"/>
        <v>7305.0440909090912</v>
      </c>
      <c r="U22" s="151">
        <f t="shared" si="6"/>
        <v>8035.5485000000008</v>
      </c>
      <c r="V22" s="154">
        <f>'NSW Oct 2022'!AT16</f>
        <v>0</v>
      </c>
      <c r="W22" s="154">
        <f>'NSW Oct 2022'!AU16</f>
        <v>15</v>
      </c>
      <c r="X22" s="154">
        <f>'NSW Oct 2022'!AV16</f>
        <v>0</v>
      </c>
      <c r="Y22" s="154">
        <f>'NSW Oct 2022'!AW16</f>
        <v>0</v>
      </c>
      <c r="Z22" s="268" t="str">
        <f t="shared" si="7"/>
        <v>Guaranteed off usage</v>
      </c>
      <c r="AA22" s="268" t="str">
        <f t="shared" si="8"/>
        <v>Exclusive</v>
      </c>
      <c r="AB22" s="268">
        <f t="shared" si="0"/>
        <v>6260.4986363636363</v>
      </c>
      <c r="AC22" s="268">
        <f t="shared" si="1"/>
        <v>6260.4986363636363</v>
      </c>
      <c r="AD22" s="151">
        <f t="shared" si="2"/>
        <v>6886.5485000000008</v>
      </c>
      <c r="AE22" s="151">
        <f t="shared" si="2"/>
        <v>6886.5485000000008</v>
      </c>
      <c r="AF22" s="211">
        <f>'NSW Oct 2022'!BJ16</f>
        <v>0</v>
      </c>
      <c r="AG22" s="386">
        <f>'NSW Oct 2022'!BH16</f>
        <v>0</v>
      </c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Top="1">
      <c r="A23" s="430" t="str">
        <f>'NSW Oct 2022'!D17</f>
        <v>AGN Albury</v>
      </c>
      <c r="B23" s="130" t="str">
        <f>'NSW Oct 2022'!F17</f>
        <v>EnergyAustralia</v>
      </c>
      <c r="C23" s="83" t="str">
        <f>'NSW Oct 2022'!G17</f>
        <v>Business Balance Plan</v>
      </c>
      <c r="D23" s="136">
        <f>365*'NSW Oct 2022'!H17/100</f>
        <v>319.07636363636362</v>
      </c>
      <c r="E23" s="264">
        <f>IF('NSW Oct 2022'!AQ17=3,0.5,IF('NSW Oct 2022'!AQ17=2,0.33,0))</f>
        <v>0.5</v>
      </c>
      <c r="F23" s="264">
        <f t="shared" si="3"/>
        <v>0.5</v>
      </c>
      <c r="G23" s="136">
        <f>IF('NSW Oct 2022'!K17="",($C$5*E23/'NSW Oct 2022'!AQ17*'NSW Oct 2022'!W17/100)*'NSW Oct 2022'!AQ17,IF($C$5*E23/'NSW Oct 2022'!AQ17&gt;='NSW Oct 2022'!L17,('NSW Oct 2022'!L17*'NSW Oct 2022'!W17/100)*'NSW Oct 2022'!AQ17,($C$5*E23/'NSW Oct 2022'!AQ17*'NSW Oct 2022'!W17/100)*'NSW Oct 2022'!AQ17))</f>
        <v>495.81818181818176</v>
      </c>
      <c r="H23" s="136">
        <f>IF(AND('NSW Oct 2022'!L17&gt;0,'NSW Oct 2022'!M17&gt;0),IF($C$5*E23/'NSW Oct 2022'!AQ17&lt;'NSW Oct 2022'!L17,0,IF(($C$5*E23/'NSW Oct 2022'!AQ17-'NSW Oct 2022'!L17)&lt;=('NSW Oct 2022'!M17+'NSW Oct 2022'!L17),((($C$5*E23/'NSW Oct 2022'!AQ17-'NSW Oct 2022'!L17)*'NSW Oct 2022'!X17/100))*'NSW Oct 2022'!AQ17,((('NSW Oct 2022'!M17)*'NSW Oct 2022'!X17/100)*'NSW Oct 2022'!AQ17))),0)</f>
        <v>776.72727272727263</v>
      </c>
      <c r="I23" s="136">
        <f>IF(AND('NSW Oct 2022'!M17&gt;0,'NSW Oct 2022'!N17&gt;0),IF($C$5*E23/'NSW Oct 2022'!AQ17&lt;('NSW Oct 2022'!L17+'NSW Oct 2022'!M17),0,IF(($C$5*E23/'NSW Oct 2022'!AQ17-'NSW Oct 2022'!L17+'NSW Oct 2022'!M17)&lt;=('NSW Oct 2022'!L17+'NSW Oct 2022'!M17+'NSW Oct 2022'!N17),((($C$5*E23/'NSW Oct 2022'!AQ17-('NSW Oct 2022'!L17+'NSW Oct 2022'!M17))*'NSW Oct 2022'!Y17/100))*'NSW Oct 2022'!AQ17,('NSW Oct 2022'!N17*'NSW Oct 2022'!Y17/100)* 'NSW Oct 2022'!AQ17)),0)</f>
        <v>334.72727272727275</v>
      </c>
      <c r="J23" s="136">
        <f>IF(AND('NSW Oct 2022'!N17&gt;0,'NSW Oct 2022'!O17&gt;0),IF($C$5*E23/'NSW Oct 2022'!AQ17&lt;('NSW Oct 2022'!L17+'NSW Oct 2022'!M17+'NSW Oct 2022'!N17),0,IF(($C$5*E23/'NSW Oct 2022'!AQ17-'NSW Oct 2022'!L17+'NSW Oct 2022'!M17+'NSW Oct 2022'!N17)&lt;=('NSW Oct 2022'!L17+'NSW Oct 2022'!M17+'NSW Oct 2022'!N17+'NSW Oct 2022'!O17),(($C$5*E23/'NSW Oct 2022'!AQ17-('NSW Oct 2022'!L17+'NSW Oct 2022'!M17+'NSW Oct 2022'!N17))*'NSW Oct 2022'!Z17/100)*'NSW Oct 2022'!AQ17,('NSW Oct 2022'!O17*'NSW Oct 2022'!Z17/100)*'NSW Oct 2022'!AQ17)),0)</f>
        <v>0</v>
      </c>
      <c r="K23" s="136">
        <f>IF(AND('NSW Oct 2022'!O17&gt;0,'NSW Oct 2022'!P17&gt;0),IF($C$5*E23/'NSW Oct 2022'!AQ17&lt;('NSW Oct 2022'!L17+'NSW Oct 2022'!M17+'NSW Oct 2022'!N17+'NSW Oct 2022'!O17),0,IF(($C$5*E23/'NSW Oct 2022'!AQ17-'NSW Oct 2022'!L17+'NSW Oct 2022'!M17+'NSW Oct 2022'!N17+'NSW Oct 2022'!O17)&lt;=('NSW Oct 2022'!L17+'NSW Oct 2022'!M17+'NSW Oct 2022'!N17+'NSW Oct 2022'!O17+'NSW Oct 2022'!P17),(($C$5*E23/'NSW Oct 2022'!AQ17-('NSW Oct 2022'!L17+'NSW Oct 2022'!M17+'NSW Oct 2022'!N17+'NSW Oct 2022'!O17))*'NSW Oct 2022'!AA17/100)*'NSW Oct 2022'!AQ17,('NSW Oct 2022'!P17*'NSW Oct 2022'!AA17/100)*'NSW Oct 2022'!AQ17)),0)</f>
        <v>0</v>
      </c>
      <c r="L23" s="136">
        <f>IF(AND('NSW Oct 2022'!P17&gt;0,'NSW Oct 2022'!O17&gt;0),IF(($C$5*E23/'NSW Oct 2022'!AQ17&lt;SUM('NSW Oct 2022'!L17:P17)),(0),($C$5*E23/'NSW Oct 2022'!AQ17-SUM('NSW Oct 2022'!L17:P17))*'NSW Oct 2022'!AB17/100)* 'NSW Oct 2022'!AQ17,IF(AND('NSW Oct 2022'!O17&gt;0,'NSW Oct 2022'!P17=""),IF(($C$5*E23/'NSW Oct 2022'!AQ17&lt; SUM('NSW Oct 2022'!L17:O17)),(0),($C$5*E23/'NSW Oct 2022'!AQ17-SUM('NSW Oct 2022'!L17:O17))*'NSW Oct 2022'!AA17/100)* 'NSW Oct 2022'!AQ17,IF(AND('NSW Oct 2022'!N17&gt;0,'NSW Oct 2022'!O17=""),IF(($C$5*E23/'NSW Oct 2022'!AQ17&lt; SUM('NSW Oct 2022'!L17:N17)),(0),($C$5*E23/'NSW Oct 2022'!AQ17-SUM('NSW Oct 2022'!L17:N17))*'NSW Oct 2022'!Z17/100)* 'NSW Oct 2022'!AQ17,IF(AND('NSW Oct 2022'!M17&gt;0,'NSW Oct 2022'!N17=""),IF(($C$5*E23/'NSW Oct 2022'!AQ17&lt;'NSW Oct 2022'!M17+'NSW Oct 2022'!L17),(0),(($C$5*E23/'NSW Oct 2022'!AQ17-('NSW Oct 2022'!M17+'NSW Oct 2022'!L17))*'NSW Oct 2022'!Y17/100))*'NSW Oct 2022'!AQ17,IF(AND('NSW Oct 2022'!L17&gt;0,'NSW Oct 2022'!M17=""&gt;0),IF(($C$5*E23/'NSW Oct 2022'!AQ17&lt;'NSW Oct 2022'!L17),(0),($C$5*E23/'NSW Oct 2022'!AQ17-'NSW Oct 2022'!L17)*'NSW Oct 2022'!X17/100)*'NSW Oct 2022'!AQ17,0)))))</f>
        <v>0</v>
      </c>
      <c r="M23" s="136">
        <f>IF('NSW Oct 2022'!K17="",($C$5*F23/'NSW Oct 2022'!AR17*'NSW Oct 2022'!AC17/100)*'NSW Oct 2022'!AR17,IF($C$5*F23/'NSW Oct 2022'!AR17&gt;='NSW Oct 2022'!L17,('NSW Oct 2022'!L17*'NSW Oct 2022'!AC17/100)*'NSW Oct 2022'!AR17,($C$5*F23/'NSW Oct 2022'!AR17*'NSW Oct 2022'!AC17/100)*'NSW Oct 2022'!AR17))</f>
        <v>495.81818181818176</v>
      </c>
      <c r="N23" s="136">
        <f>IF(AND('NSW Oct 2022'!L17&gt;0,'NSW Oct 2022'!M17&gt;0),IF($C$5*F23/'NSW Oct 2022'!AR17&lt;'NSW Oct 2022'!L17,0,IF(($C$5*F23/'NSW Oct 2022'!AR17-'NSW Oct 2022'!L17)&lt;=('NSW Oct 2022'!M17+'NSW Oct 2022'!L17),((($C$5*F23/'NSW Oct 2022'!AR17-'NSW Oct 2022'!L17)*'NSW Oct 2022'!AD17/100))*'NSW Oct 2022'!AR17,((('NSW Oct 2022'!M17)*'NSW Oct 2022'!AD17/100)*'NSW Oct 2022'!AR17))),0)</f>
        <v>776.72727272727263</v>
      </c>
      <c r="O23" s="136">
        <f>IF(AND('NSW Oct 2022'!M17&gt;0,'NSW Oct 2022'!N17&gt;0),IF($C$5*F23/'NSW Oct 2022'!AR17&lt;('NSW Oct 2022'!L17+'NSW Oct 2022'!M17),0,IF(($C$5*F23/'NSW Oct 2022'!AR17-'NSW Oct 2022'!L17+'NSW Oct 2022'!M17)&lt;=('NSW Oct 2022'!L17+'NSW Oct 2022'!M17+'NSW Oct 2022'!N17),((($C$5*F23/'NSW Oct 2022'!AR17-('NSW Oct 2022'!L17+'NSW Oct 2022'!M17))*'NSW Oct 2022'!AE17/100))*'NSW Oct 2022'!AR17,('NSW Oct 2022'!N17*'NSW Oct 2022'!AE17/100)*'NSW Oct 2022'!AR17)),0)</f>
        <v>334.72727272727275</v>
      </c>
      <c r="P23" s="136">
        <f>IF(AND('NSW Oct 2022'!N17&gt;0,'NSW Oct 2022'!O17&gt;0),IF($C$5*F23/'NSW Oct 2022'!AR17&lt;('NSW Oct 2022'!L17+'NSW Oct 2022'!M17+'NSW Oct 2022'!N17),0,IF(($C$5*F23/'NSW Oct 2022'!AR17-'NSW Oct 2022'!L17+'NSW Oct 2022'!M17+'NSW Oct 2022'!N17)&lt;=('NSW Oct 2022'!L17+'NSW Oct 2022'!M17+'NSW Oct 2022'!N17+'NSW Oct 2022'!O17),(($C$5*F23/'NSW Oct 2022'!AR17-('NSW Oct 2022'!L17+'NSW Oct 2022'!M17+'NSW Oct 2022'!N17))*'NSW Oct 2022'!AF17/100)*'NSW Oct 2022'!AR17,('NSW Oct 2022'!O17*'NSW Oct 2022'!AF17/100)*'NSW Oct 2022'!AR17)),0)</f>
        <v>0</v>
      </c>
      <c r="Q23" s="136">
        <f>IF(AND('NSW Oct 2022'!P17&gt;0,'NSW Oct 2022'!P17&gt;0),IF($C$5*F23/'NSW Oct 2022'!AR17&lt;('NSW Oct 2022'!L17+'NSW Oct 2022'!M17+'NSW Oct 2022'!N17+'NSW Oct 2022'!O17),0,IF(($C$5*F23/'NSW Oct 2022'!AR17-'NSW Oct 2022'!L17+'NSW Oct 2022'!M17+'NSW Oct 2022'!N17+'NSW Oct 2022'!O17)&lt;=('NSW Oct 2022'!L17+'NSW Oct 2022'!M17+'NSW Oct 2022'!N17+'NSW Oct 2022'!O17+'NSW Oct 2022'!P17),(($C$5*F23/'NSW Oct 2022'!AR17-('NSW Oct 2022'!L17+'NSW Oct 2022'!M17+'NSW Oct 2022'!N17+'NSW Oct 2022'!O17))*'NSW Oct 2022'!AG17/100)*'NSW Oct 2022'!AR17,('NSW Oct 2022'!P17*'NSW Oct 2022'!AG17/100)*'NSW Oct 2022'!AR17)),0)</f>
        <v>0</v>
      </c>
      <c r="R23" s="136">
        <f>IF(AND('NSW Oct 2022'!P17&gt;0,'NSW Oct 2022'!O17&gt;0),IF(($C$5*F23/'NSW Oct 2022'!AR17&lt;SUM('NSW Oct 2022'!L17:P17)),(0),($C$5*F23/'NSW Oct 2022'!AR17-SUM('NSW Oct 2022'!L17:P17))*'NSW Oct 2022'!AB17/100)* 'NSW Oct 2022'!AR17,IF(AND('NSW Oct 2022'!O17&gt;0,'NSW Oct 2022'!P17=""),IF(($C$5*F23/'NSW Oct 2022'!AR17&lt; SUM('NSW Oct 2022'!L17:O17)),(0),($C$5*F23/'NSW Oct 2022'!AR17-SUM('NSW Oct 2022'!L17:O17))*'NSW Oct 2022'!AG17/100)* 'NSW Oct 2022'!AR17,IF(AND('NSW Oct 2022'!N17&gt;0,'NSW Oct 2022'!O17=""),IF(($C$5*F23/'NSW Oct 2022'!AR17&lt; SUM('NSW Oct 2022'!L17:N17)),(0),($C$5*F23/'NSW Oct 2022'!AR17-SUM('NSW Oct 2022'!L17:N17))*'NSW Oct 2022'!AF17/100)* 'NSW Oct 2022'!AR17,IF(AND('NSW Oct 2022'!M17&gt;0,'NSW Oct 2022'!N17=""),IF(($C$5*F23/'NSW Oct 2022'!AR17&lt;'NSW Oct 2022'!M17+'NSW Oct 2022'!L17),(0),(($C$5*F23/'NSW Oct 2022'!AR17-('NSW Oct 2022'!M17+'NSW Oct 2022'!L17))*'NSW Oct 2022'!AE17/100))*'NSW Oct 2022'!AR17,IF(AND('NSW Oct 2022'!L17&gt;0,'NSW Oct 2022'!M17=""&gt;0),IF(($C$5*F23/'NSW Oct 2022'!AR17&lt;'NSW Oct 2022'!L17),(0),($C$5*F23/'NSW Oct 2022'!AR17-'NSW Oct 2022'!L17)*'NSW Oct 2022'!AD17/100)*'NSW Oct 2022'!AR17,0)))))</f>
        <v>0</v>
      </c>
      <c r="S23" s="234">
        <f t="shared" si="4"/>
        <v>3214.545454545454</v>
      </c>
      <c r="T23" s="243">
        <f t="shared" si="5"/>
        <v>3533.6218181818176</v>
      </c>
      <c r="U23" s="132">
        <f t="shared" si="6"/>
        <v>3886.9839999999995</v>
      </c>
      <c r="V23" s="83">
        <f>'NSW Oct 2022'!AT17</f>
        <v>5</v>
      </c>
      <c r="W23" s="83">
        <f>'NSW Oct 2022'!AU17</f>
        <v>0</v>
      </c>
      <c r="X23" s="83">
        <f>'NSW Oct 2022'!AV17</f>
        <v>0</v>
      </c>
      <c r="Y23" s="83">
        <f>'NSW Oct 2022'!AW17</f>
        <v>0</v>
      </c>
      <c r="Z23" s="243" t="str">
        <f t="shared" si="7"/>
        <v>Guaranteed off bill</v>
      </c>
      <c r="AA23" s="243" t="str">
        <f t="shared" si="8"/>
        <v>Exclusive</v>
      </c>
      <c r="AB23" s="243">
        <f t="shared" si="0"/>
        <v>3356.9407272727267</v>
      </c>
      <c r="AC23" s="243">
        <f t="shared" si="1"/>
        <v>3356.9407272727267</v>
      </c>
      <c r="AD23" s="132">
        <f t="shared" si="2"/>
        <v>3692.6347999999998</v>
      </c>
      <c r="AE23" s="132">
        <f t="shared" si="2"/>
        <v>3692.6347999999998</v>
      </c>
      <c r="AF23" s="208">
        <f>'NSW Oct 2022'!BJ17</f>
        <v>0</v>
      </c>
      <c r="AG23" s="124">
        <f>'NSW Oct 2022'!BH17</f>
        <v>24</v>
      </c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>
      <c r="A24" s="431"/>
      <c r="B24" s="130" t="str">
        <f>'NSW Oct 2022'!F18</f>
        <v>Origin Energy</v>
      </c>
      <c r="C24" s="83" t="str">
        <f>'NSW Oct 2022'!G18</f>
        <v>Business Go Variable</v>
      </c>
      <c r="D24" s="136">
        <f>365*'NSW Oct 2022'!H18/100</f>
        <v>211.50090909090909</v>
      </c>
      <c r="E24" s="264">
        <f>IF('NSW Oct 2022'!AQ18=3,0.5,IF('NSW Oct 2022'!AQ18=2,0.33,0))</f>
        <v>0.5</v>
      </c>
      <c r="F24" s="264">
        <f t="shared" si="3"/>
        <v>0.5</v>
      </c>
      <c r="G24" s="136">
        <f>IF('NSW Oct 2022'!K18="",($C$5*E24/'NSW Oct 2022'!AQ18*'NSW Oct 2022'!W18/100)*'NSW Oct 2022'!AQ18,IF($C$5*E24/'NSW Oct 2022'!AQ18&gt;='NSW Oct 2022'!L18,('NSW Oct 2022'!L18*'NSW Oct 2022'!W18/100)*'NSW Oct 2022'!AQ18,($C$5*E24/'NSW Oct 2022'!AQ18*'NSW Oct 2022'!W18/100)*'NSW Oct 2022'!AQ18))</f>
        <v>1168.181818181818</v>
      </c>
      <c r="H24" s="136">
        <f>IF(AND('NSW Oct 2022'!L18&gt;0,'NSW Oct 2022'!M18&gt;0),IF($C$5*E24/'NSW Oct 2022'!AQ18&lt;'NSW Oct 2022'!L18,0,IF(($C$5*E24/'NSW Oct 2022'!AQ18-'NSW Oct 2022'!L18)&lt;=('NSW Oct 2022'!M18+'NSW Oct 2022'!L18),((($C$5*E24/'NSW Oct 2022'!AQ18-'NSW Oct 2022'!L18)*'NSW Oct 2022'!X18/100))*'NSW Oct 2022'!AQ18,((('NSW Oct 2022'!M18)*'NSW Oct 2022'!X18/100)*'NSW Oct 2022'!AQ18))),0)</f>
        <v>0</v>
      </c>
      <c r="I24" s="136">
        <f>IF(AND('NSW Oct 2022'!M18&gt;0,'NSW Oct 2022'!N18&gt;0),IF($C$5*E24/'NSW Oct 2022'!AQ18&lt;('NSW Oct 2022'!L18+'NSW Oct 2022'!M18),0,IF(($C$5*E24/'NSW Oct 2022'!AQ18-'NSW Oct 2022'!L18+'NSW Oct 2022'!M18)&lt;=('NSW Oct 2022'!L18+'NSW Oct 2022'!M18+'NSW Oct 2022'!N18),((($C$5*E24/'NSW Oct 2022'!AQ18-('NSW Oct 2022'!L18+'NSW Oct 2022'!M18))*'NSW Oct 2022'!Y18/100))*'NSW Oct 2022'!AQ18,('NSW Oct 2022'!N18*'NSW Oct 2022'!Y18/100)* 'NSW Oct 2022'!AQ18)),0)</f>
        <v>0</v>
      </c>
      <c r="J24" s="136">
        <f>IF(AND('NSW Oct 2022'!N18&gt;0,'NSW Oct 2022'!O18&gt;0),IF($C$5*E24/'NSW Oct 2022'!AQ18&lt;('NSW Oct 2022'!L18+'NSW Oct 2022'!M18+'NSW Oct 2022'!N18),0,IF(($C$5*E24/'NSW Oct 2022'!AQ18-'NSW Oct 2022'!L18+'NSW Oct 2022'!M18+'NSW Oct 2022'!N18)&lt;=('NSW Oct 2022'!L18+'NSW Oct 2022'!M18+'NSW Oct 2022'!N18+'NSW Oct 2022'!O18),(($C$5*E24/'NSW Oct 2022'!AQ18-('NSW Oct 2022'!L18+'NSW Oct 2022'!M18+'NSW Oct 2022'!N18))*'NSW Oct 2022'!Z18/100)*'NSW Oct 2022'!AQ18,('NSW Oct 2022'!O18*'NSW Oct 2022'!Z18/100)*'NSW Oct 2022'!AQ18)),0)</f>
        <v>0</v>
      </c>
      <c r="K24" s="136">
        <f>IF(AND('NSW Oct 2022'!O18&gt;0,'NSW Oct 2022'!P18&gt;0),IF($C$5*E24/'NSW Oct 2022'!AQ18&lt;('NSW Oct 2022'!L18+'NSW Oct 2022'!M18+'NSW Oct 2022'!N18+'NSW Oct 2022'!O18),0,IF(($C$5*E24/'NSW Oct 2022'!AQ18-'NSW Oct 2022'!L18+'NSW Oct 2022'!M18+'NSW Oct 2022'!N18+'NSW Oct 2022'!O18)&lt;=('NSW Oct 2022'!L18+'NSW Oct 2022'!M18+'NSW Oct 2022'!N18+'NSW Oct 2022'!O18+'NSW Oct 2022'!P18),(($C$5*E24/'NSW Oct 2022'!AQ18-('NSW Oct 2022'!L18+'NSW Oct 2022'!M18+'NSW Oct 2022'!N18+'NSW Oct 2022'!O18))*'NSW Oct 2022'!AA18/100)*'NSW Oct 2022'!AQ18,('NSW Oct 2022'!P18*'NSW Oct 2022'!AA18/100)*'NSW Oct 2022'!AQ18)),0)</f>
        <v>0</v>
      </c>
      <c r="L24" s="136">
        <f>IF(AND('NSW Oct 2022'!P18&gt;0,'NSW Oct 2022'!O18&gt;0),IF(($C$5*E24/'NSW Oct 2022'!AQ18&lt;SUM('NSW Oct 2022'!L18:P18)),(0),($C$5*E24/'NSW Oct 2022'!AQ18-SUM('NSW Oct 2022'!L18:P18))*'NSW Oct 2022'!AB18/100)* 'NSW Oct 2022'!AQ18,IF(AND('NSW Oct 2022'!O18&gt;0,'NSW Oct 2022'!P18=""),IF(($C$5*E24/'NSW Oct 2022'!AQ18&lt; SUM('NSW Oct 2022'!L18:O18)),(0),($C$5*E24/'NSW Oct 2022'!AQ18-SUM('NSW Oct 2022'!L18:O18))*'NSW Oct 2022'!AA18/100)* 'NSW Oct 2022'!AQ18,IF(AND('NSW Oct 2022'!N18&gt;0,'NSW Oct 2022'!O18=""),IF(($C$5*E24/'NSW Oct 2022'!AQ18&lt; SUM('NSW Oct 2022'!L18:N18)),(0),($C$5*E24/'NSW Oct 2022'!AQ18-SUM('NSW Oct 2022'!L18:N18))*'NSW Oct 2022'!Z18/100)* 'NSW Oct 2022'!AQ18,IF(AND('NSW Oct 2022'!M18&gt;0,'NSW Oct 2022'!N18=""),IF(($C$5*E24/'NSW Oct 2022'!AQ18&lt;'NSW Oct 2022'!M18+'NSW Oct 2022'!L18),(0),(($C$5*E24/'NSW Oct 2022'!AQ18-('NSW Oct 2022'!M18+'NSW Oct 2022'!L18))*'NSW Oct 2022'!Y18/100))*'NSW Oct 2022'!AQ18,IF(AND('NSW Oct 2022'!L18&gt;0,'NSW Oct 2022'!M18=""&gt;0),IF(($C$5*E24/'NSW Oct 2022'!AQ18&lt;'NSW Oct 2022'!L18),(0),($C$5*E24/'NSW Oct 2022'!AQ18-'NSW Oct 2022'!L18)*'NSW Oct 2022'!X18/100)*'NSW Oct 2022'!AQ18,0)))))</f>
        <v>0</v>
      </c>
      <c r="M24" s="136">
        <f>IF('NSW Oct 2022'!K18="",($C$5*F24/'NSW Oct 2022'!AR18*'NSW Oct 2022'!AC18/100)*'NSW Oct 2022'!AR18,IF($C$5*F24/'NSW Oct 2022'!AR18&gt;='NSW Oct 2022'!L18,('NSW Oct 2022'!L18*'NSW Oct 2022'!AC18/100)*'NSW Oct 2022'!AR18,($C$5*F24/'NSW Oct 2022'!AR18*'NSW Oct 2022'!AC18/100)*'NSW Oct 2022'!AR18))</f>
        <v>1168.181818181818</v>
      </c>
      <c r="N24" s="136">
        <f>IF(AND('NSW Oct 2022'!L18&gt;0,'NSW Oct 2022'!M18&gt;0),IF($C$5*F24/'NSW Oct 2022'!AR18&lt;'NSW Oct 2022'!L18,0,IF(($C$5*F24/'NSW Oct 2022'!AR18-'NSW Oct 2022'!L18)&lt;=('NSW Oct 2022'!M18+'NSW Oct 2022'!L18),((($C$5*F24/'NSW Oct 2022'!AR18-'NSW Oct 2022'!L18)*'NSW Oct 2022'!AD18/100))*'NSW Oct 2022'!AR18,((('NSW Oct 2022'!M18)*'NSW Oct 2022'!AD18/100)*'NSW Oct 2022'!AR18))),0)</f>
        <v>0</v>
      </c>
      <c r="O24" s="136">
        <f>IF(AND('NSW Oct 2022'!M18&gt;0,'NSW Oct 2022'!N18&gt;0),IF($C$5*F24/'NSW Oct 2022'!AR18&lt;('NSW Oct 2022'!L18+'NSW Oct 2022'!M18),0,IF(($C$5*F24/'NSW Oct 2022'!AR18-'NSW Oct 2022'!L18+'NSW Oct 2022'!M18)&lt;=('NSW Oct 2022'!L18+'NSW Oct 2022'!M18+'NSW Oct 2022'!N18),((($C$5*F24/'NSW Oct 2022'!AR18-('NSW Oct 2022'!L18+'NSW Oct 2022'!M18))*'NSW Oct 2022'!AE18/100))*'NSW Oct 2022'!AR18,('NSW Oct 2022'!N18*'NSW Oct 2022'!AE18/100)*'NSW Oct 2022'!AR18)),0)</f>
        <v>0</v>
      </c>
      <c r="P24" s="136">
        <f>IF(AND('NSW Oct 2022'!N18&gt;0,'NSW Oct 2022'!O18&gt;0),IF($C$5*F24/'NSW Oct 2022'!AR18&lt;('NSW Oct 2022'!L18+'NSW Oct 2022'!M18+'NSW Oct 2022'!N18),0,IF(($C$5*F24/'NSW Oct 2022'!AR18-'NSW Oct 2022'!L18+'NSW Oct 2022'!M18+'NSW Oct 2022'!N18)&lt;=('NSW Oct 2022'!L18+'NSW Oct 2022'!M18+'NSW Oct 2022'!N18+'NSW Oct 2022'!O18),(($C$5*F24/'NSW Oct 2022'!AR18-('NSW Oct 2022'!L18+'NSW Oct 2022'!M18+'NSW Oct 2022'!N18))*'NSW Oct 2022'!AF18/100)*'NSW Oct 2022'!AR18,('NSW Oct 2022'!O18*'NSW Oct 2022'!AF18/100)*'NSW Oct 2022'!AR18)),0)</f>
        <v>0</v>
      </c>
      <c r="Q24" s="136">
        <f>IF(AND('NSW Oct 2022'!P18&gt;0,'NSW Oct 2022'!P18&gt;0),IF($C$5*F24/'NSW Oct 2022'!AR18&lt;('NSW Oct 2022'!L18+'NSW Oct 2022'!M18+'NSW Oct 2022'!N18+'NSW Oct 2022'!O18),0,IF(($C$5*F24/'NSW Oct 2022'!AR18-'NSW Oct 2022'!L18+'NSW Oct 2022'!M18+'NSW Oct 2022'!N18+'NSW Oct 2022'!O18)&lt;=('NSW Oct 2022'!L18+'NSW Oct 2022'!M18+'NSW Oct 2022'!N18+'NSW Oct 2022'!O18+'NSW Oct 2022'!P18),(($C$5*F24/'NSW Oct 2022'!AR18-('NSW Oct 2022'!L18+'NSW Oct 2022'!M18+'NSW Oct 2022'!N18+'NSW Oct 2022'!O18))*'NSW Oct 2022'!AG18/100)*'NSW Oct 2022'!AR18,('NSW Oct 2022'!P18*'NSW Oct 2022'!AG18/100)*'NSW Oct 2022'!AR18)),0)</f>
        <v>0</v>
      </c>
      <c r="R24" s="136">
        <f>IF(AND('NSW Oct 2022'!P18&gt;0,'NSW Oct 2022'!O18&gt;0),IF(($C$5*F24/'NSW Oct 2022'!AR18&lt;SUM('NSW Oct 2022'!L18:P18)),(0),($C$5*F24/'NSW Oct 2022'!AR18-SUM('NSW Oct 2022'!L18:P18))*'NSW Oct 2022'!AB18/100)* 'NSW Oct 2022'!AR18,IF(AND('NSW Oct 2022'!O18&gt;0,'NSW Oct 2022'!P18=""),IF(($C$5*F24/'NSW Oct 2022'!AR18&lt; SUM('NSW Oct 2022'!L18:O18)),(0),($C$5*F24/'NSW Oct 2022'!AR18-SUM('NSW Oct 2022'!L18:O18))*'NSW Oct 2022'!AG18/100)* 'NSW Oct 2022'!AR18,IF(AND('NSW Oct 2022'!N18&gt;0,'NSW Oct 2022'!O18=""),IF(($C$5*F24/'NSW Oct 2022'!AR18&lt; SUM('NSW Oct 2022'!L18:N18)),(0),($C$5*F24/'NSW Oct 2022'!AR18-SUM('NSW Oct 2022'!L18:N18))*'NSW Oct 2022'!AF18/100)* 'NSW Oct 2022'!AR18,IF(AND('NSW Oct 2022'!M18&gt;0,'NSW Oct 2022'!N18=""),IF(($C$5*F24/'NSW Oct 2022'!AR18&lt;'NSW Oct 2022'!M18+'NSW Oct 2022'!L18),(0),(($C$5*F24/'NSW Oct 2022'!AR18-('NSW Oct 2022'!M18+'NSW Oct 2022'!L18))*'NSW Oct 2022'!AE18/100))*'NSW Oct 2022'!AR18,IF(AND('NSW Oct 2022'!L18&gt;0,'NSW Oct 2022'!M18=""&gt;0),IF(($C$5*F24/'NSW Oct 2022'!AR18&lt;'NSW Oct 2022'!L18),(0),($C$5*F24/'NSW Oct 2022'!AR18-'NSW Oct 2022'!L18)*'NSW Oct 2022'!AD18/100)*'NSW Oct 2022'!AR18,0)))))</f>
        <v>0</v>
      </c>
      <c r="S24" s="234">
        <f t="shared" si="4"/>
        <v>2336.363636363636</v>
      </c>
      <c r="T24" s="243">
        <f t="shared" si="5"/>
        <v>2547.8645454545449</v>
      </c>
      <c r="U24" s="132">
        <f t="shared" si="6"/>
        <v>2802.6509999999994</v>
      </c>
      <c r="V24" s="83">
        <f>'NSW Oct 2022'!AT18</f>
        <v>0</v>
      </c>
      <c r="W24" s="83">
        <f>'NSW Oct 2022'!AU18</f>
        <v>0</v>
      </c>
      <c r="X24" s="83">
        <f>'NSW Oct 2022'!AV18</f>
        <v>0</v>
      </c>
      <c r="Y24" s="83">
        <f>'NSW Oct 2022'!AW18</f>
        <v>0</v>
      </c>
      <c r="Z24" s="243" t="str">
        <f t="shared" si="7"/>
        <v>No discount</v>
      </c>
      <c r="AA24" s="243" t="str">
        <f t="shared" si="8"/>
        <v>Inclusive</v>
      </c>
      <c r="AB24" s="243">
        <f t="shared" si="0"/>
        <v>2547.8645454545449</v>
      </c>
      <c r="AC24" s="243">
        <f t="shared" si="1"/>
        <v>2547.8645454545449</v>
      </c>
      <c r="AD24" s="132">
        <f t="shared" si="2"/>
        <v>2802.6509999999994</v>
      </c>
      <c r="AE24" s="132">
        <f t="shared" si="2"/>
        <v>2802.6509999999994</v>
      </c>
      <c r="AF24" s="208">
        <f>'NSW Oct 2022'!BJ18</f>
        <v>0</v>
      </c>
      <c r="AG24" s="124">
        <f>'NSW Oct 2022'!BH18</f>
        <v>12</v>
      </c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>
      <c r="A25" s="431"/>
      <c r="B25" s="130" t="str">
        <f>'NSW Oct 2022'!F19</f>
        <v>AGL</v>
      </c>
      <c r="C25" s="83" t="str">
        <f>'NSW Oct 2022'!G19</f>
        <v>Business Value Saver</v>
      </c>
      <c r="D25" s="136">
        <f>365*'NSW Oct 2022'!H19/100</f>
        <v>225.37090909090909</v>
      </c>
      <c r="E25" s="264">
        <f>IF('NSW Oct 2022'!AQ19=3,0.5,IF('NSW Oct 2022'!AQ19=2,0.33,0))</f>
        <v>0.5</v>
      </c>
      <c r="F25" s="264">
        <f t="shared" si="3"/>
        <v>0.5</v>
      </c>
      <c r="G25" s="136">
        <f>IF('NSW Oct 2022'!K19="",($C$5*E25/'NSW Oct 2022'!AQ19*'NSW Oct 2022'!W19/100)*'NSW Oct 2022'!AQ19,IF($C$5*E25/'NSW Oct 2022'!AQ19&gt;='NSW Oct 2022'!L19,('NSW Oct 2022'!L19*'NSW Oct 2022'!W19/100)*'NSW Oct 2022'!AQ19,($C$5*E25/'NSW Oct 2022'!AQ19*'NSW Oct 2022'!W19/100)*'NSW Oct 2022'!AQ19))</f>
        <v>197.18181818181819</v>
      </c>
      <c r="H25" s="136">
        <f>IF(AND('NSW Oct 2022'!L19&gt;0,'NSW Oct 2022'!M19&gt;0),IF($C$5*E25/'NSW Oct 2022'!AQ19&lt;'NSW Oct 2022'!L19,0,IF(($C$5*E25/'NSW Oct 2022'!AQ19-'NSW Oct 2022'!L19)&lt;=('NSW Oct 2022'!M19+'NSW Oct 2022'!L19),((($C$5*E25/'NSW Oct 2022'!AQ19-'NSW Oct 2022'!L19)*'NSW Oct 2022'!X19/100))*'NSW Oct 2022'!AQ19,((('NSW Oct 2022'!M19)*'NSW Oct 2022'!X19/100)*'NSW Oct 2022'!AQ19))),0)</f>
        <v>782.72727272727275</v>
      </c>
      <c r="I25" s="136">
        <f>IF(AND('NSW Oct 2022'!M19&gt;0,'NSW Oct 2022'!N19&gt;0),IF($C$5*E25/'NSW Oct 2022'!AQ19&lt;('NSW Oct 2022'!L19+'NSW Oct 2022'!M19),0,IF(($C$5*E25/'NSW Oct 2022'!AQ19-'NSW Oct 2022'!L19+'NSW Oct 2022'!M19)&lt;=('NSW Oct 2022'!L19+'NSW Oct 2022'!M19+'NSW Oct 2022'!N19),((($C$5*E25/'NSW Oct 2022'!AQ19-('NSW Oct 2022'!L19+'NSW Oct 2022'!M19))*'NSW Oct 2022'!Y19/100))*'NSW Oct 2022'!AQ19,('NSW Oct 2022'!N19*'NSW Oct 2022'!Y19/100)* 'NSW Oct 2022'!AQ19)),0)</f>
        <v>0</v>
      </c>
      <c r="J25" s="136">
        <f>IF(AND('NSW Oct 2022'!N19&gt;0,'NSW Oct 2022'!O19&gt;0),IF($C$5*E25/'NSW Oct 2022'!AQ19&lt;('NSW Oct 2022'!L19+'NSW Oct 2022'!M19+'NSW Oct 2022'!N19),0,IF(($C$5*E25/'NSW Oct 2022'!AQ19-'NSW Oct 2022'!L19+'NSW Oct 2022'!M19+'NSW Oct 2022'!N19)&lt;=('NSW Oct 2022'!L19+'NSW Oct 2022'!M19+'NSW Oct 2022'!N19+'NSW Oct 2022'!O19),(($C$5*E25/'NSW Oct 2022'!AQ19-('NSW Oct 2022'!L19+'NSW Oct 2022'!M19+'NSW Oct 2022'!N19))*'NSW Oct 2022'!Z19/100)*'NSW Oct 2022'!AQ19,('NSW Oct 2022'!O19*'NSW Oct 2022'!Z19/100)*'NSW Oct 2022'!AQ19)),0)</f>
        <v>0</v>
      </c>
      <c r="K25" s="136">
        <f>IF(AND('NSW Oct 2022'!O19&gt;0,'NSW Oct 2022'!P19&gt;0),IF($C$5*E25/'NSW Oct 2022'!AQ19&lt;('NSW Oct 2022'!L19+'NSW Oct 2022'!M19+'NSW Oct 2022'!N19+'NSW Oct 2022'!O19),0,IF(($C$5*E25/'NSW Oct 2022'!AQ19-'NSW Oct 2022'!L19+'NSW Oct 2022'!M19+'NSW Oct 2022'!N19+'NSW Oct 2022'!O19)&lt;=('NSW Oct 2022'!L19+'NSW Oct 2022'!M19+'NSW Oct 2022'!N19+'NSW Oct 2022'!O19+'NSW Oct 2022'!P19),(($C$5*E25/'NSW Oct 2022'!AQ19-('NSW Oct 2022'!L19+'NSW Oct 2022'!M19+'NSW Oct 2022'!N19+'NSW Oct 2022'!O19))*'NSW Oct 2022'!AA19/100)*'NSW Oct 2022'!AQ19,('NSW Oct 2022'!P19*'NSW Oct 2022'!AA19/100)*'NSW Oct 2022'!AQ19)),0)</f>
        <v>0</v>
      </c>
      <c r="L25" s="136">
        <f>IF(AND('NSW Oct 2022'!P19&gt;0,'NSW Oct 2022'!O19&gt;0),IF(($C$5*E25/'NSW Oct 2022'!AQ19&lt;SUM('NSW Oct 2022'!L19:P19)),(0),($C$5*E25/'NSW Oct 2022'!AQ19-SUM('NSW Oct 2022'!L19:P19))*'NSW Oct 2022'!AB19/100)* 'NSW Oct 2022'!AQ19,IF(AND('NSW Oct 2022'!O19&gt;0,'NSW Oct 2022'!P19=""),IF(($C$5*E25/'NSW Oct 2022'!AQ19&lt; SUM('NSW Oct 2022'!L19:O19)),(0),($C$5*E25/'NSW Oct 2022'!AQ19-SUM('NSW Oct 2022'!L19:O19))*'NSW Oct 2022'!AA19/100)* 'NSW Oct 2022'!AQ19,IF(AND('NSW Oct 2022'!N19&gt;0,'NSW Oct 2022'!O19=""),IF(($C$5*E25/'NSW Oct 2022'!AQ19&lt; SUM('NSW Oct 2022'!L19:N19)),(0),($C$5*E25/'NSW Oct 2022'!AQ19-SUM('NSW Oct 2022'!L19:N19))*'NSW Oct 2022'!Z19/100)* 'NSW Oct 2022'!AQ19,IF(AND('NSW Oct 2022'!M19&gt;0,'NSW Oct 2022'!N19=""),IF(($C$5*E25/'NSW Oct 2022'!AQ19&lt;'NSW Oct 2022'!M19+'NSW Oct 2022'!L19),(0),(($C$5*E25/'NSW Oct 2022'!AQ19-('NSW Oct 2022'!M19+'NSW Oct 2022'!L19))*'NSW Oct 2022'!Y19/100))*'NSW Oct 2022'!AQ19,IF(AND('NSW Oct 2022'!L19&gt;0,'NSW Oct 2022'!M19=""&gt;0),IF(($C$5*E25/'NSW Oct 2022'!AQ19&lt;'NSW Oct 2022'!L19),(0),($C$5*E25/'NSW Oct 2022'!AQ19-'NSW Oct 2022'!L19)*'NSW Oct 2022'!X19/100)*'NSW Oct 2022'!AQ19,0)))))</f>
        <v>0</v>
      </c>
      <c r="M25" s="136">
        <f>IF('NSW Oct 2022'!K19="",($C$5*F25/'NSW Oct 2022'!AR19*'NSW Oct 2022'!AC19/100)*'NSW Oct 2022'!AR19,IF($C$5*F25/'NSW Oct 2022'!AR19&gt;='NSW Oct 2022'!L19,('NSW Oct 2022'!L19*'NSW Oct 2022'!AC19/100)*'NSW Oct 2022'!AR19,($C$5*F25/'NSW Oct 2022'!AR19*'NSW Oct 2022'!AC19/100)*'NSW Oct 2022'!AR19))</f>
        <v>197.18181818181819</v>
      </c>
      <c r="N25" s="136">
        <f>IF(AND('NSW Oct 2022'!L19&gt;0,'NSW Oct 2022'!M19&gt;0),IF($C$5*F25/'NSW Oct 2022'!AR19&lt;'NSW Oct 2022'!L19,0,IF(($C$5*F25/'NSW Oct 2022'!AR19-'NSW Oct 2022'!L19)&lt;=('NSW Oct 2022'!M19+'NSW Oct 2022'!L19),((($C$5*F25/'NSW Oct 2022'!AR19-'NSW Oct 2022'!L19)*'NSW Oct 2022'!AD19/100))*'NSW Oct 2022'!AR19,((('NSW Oct 2022'!M19)*'NSW Oct 2022'!AD19/100)*'NSW Oct 2022'!AR19))),0)</f>
        <v>782.72727272727275</v>
      </c>
      <c r="O25" s="136">
        <f>IF(AND('NSW Oct 2022'!M19&gt;0,'NSW Oct 2022'!N19&gt;0),IF($C$5*F25/'NSW Oct 2022'!AR19&lt;('NSW Oct 2022'!L19+'NSW Oct 2022'!M19),0,IF(($C$5*F25/'NSW Oct 2022'!AR19-'NSW Oct 2022'!L19+'NSW Oct 2022'!M19)&lt;=('NSW Oct 2022'!L19+'NSW Oct 2022'!M19+'NSW Oct 2022'!N19),((($C$5*F25/'NSW Oct 2022'!AR19-('NSW Oct 2022'!L19+'NSW Oct 2022'!M19))*'NSW Oct 2022'!AE19/100))*'NSW Oct 2022'!AR19,('NSW Oct 2022'!N19*'NSW Oct 2022'!AE19/100)*'NSW Oct 2022'!AR19)),0)</f>
        <v>0</v>
      </c>
      <c r="P25" s="136">
        <f>IF(AND('NSW Oct 2022'!N19&gt;0,'NSW Oct 2022'!O19&gt;0),IF($C$5*F25/'NSW Oct 2022'!AR19&lt;('NSW Oct 2022'!L19+'NSW Oct 2022'!M19+'NSW Oct 2022'!N19),0,IF(($C$5*F25/'NSW Oct 2022'!AR19-'NSW Oct 2022'!L19+'NSW Oct 2022'!M19+'NSW Oct 2022'!N19)&lt;=('NSW Oct 2022'!L19+'NSW Oct 2022'!M19+'NSW Oct 2022'!N19+'NSW Oct 2022'!O19),(($C$5*F25/'NSW Oct 2022'!AR19-('NSW Oct 2022'!L19+'NSW Oct 2022'!M19+'NSW Oct 2022'!N19))*'NSW Oct 2022'!AF19/100)*'NSW Oct 2022'!AR19,('NSW Oct 2022'!O19*'NSW Oct 2022'!AF19/100)*'NSW Oct 2022'!AR19)),0)</f>
        <v>0</v>
      </c>
      <c r="Q25" s="136">
        <f>IF(AND('NSW Oct 2022'!P19&gt;0,'NSW Oct 2022'!P19&gt;0),IF($C$5*F25/'NSW Oct 2022'!AR19&lt;('NSW Oct 2022'!L19+'NSW Oct 2022'!M19+'NSW Oct 2022'!N19+'NSW Oct 2022'!O19),0,IF(($C$5*F25/'NSW Oct 2022'!AR19-'NSW Oct 2022'!L19+'NSW Oct 2022'!M19+'NSW Oct 2022'!N19+'NSW Oct 2022'!O19)&lt;=('NSW Oct 2022'!L19+'NSW Oct 2022'!M19+'NSW Oct 2022'!N19+'NSW Oct 2022'!O19+'NSW Oct 2022'!P19),(($C$5*F25/'NSW Oct 2022'!AR19-('NSW Oct 2022'!L19+'NSW Oct 2022'!M19+'NSW Oct 2022'!N19+'NSW Oct 2022'!O19))*'NSW Oct 2022'!AG19/100)*'NSW Oct 2022'!AR19,('NSW Oct 2022'!P19*'NSW Oct 2022'!AG19/100)*'NSW Oct 2022'!AR19)),0)</f>
        <v>0</v>
      </c>
      <c r="R25" s="136">
        <f>IF(AND('NSW Oct 2022'!P19&gt;0,'NSW Oct 2022'!O19&gt;0),IF(($C$5*F25/'NSW Oct 2022'!AR19&lt;SUM('NSW Oct 2022'!L19:P19)),(0),($C$5*F25/'NSW Oct 2022'!AR19-SUM('NSW Oct 2022'!L19:P19))*'NSW Oct 2022'!AB19/100)* 'NSW Oct 2022'!AR19,IF(AND('NSW Oct 2022'!O19&gt;0,'NSW Oct 2022'!P19=""),IF(($C$5*F25/'NSW Oct 2022'!AR19&lt; SUM('NSW Oct 2022'!L19:O19)),(0),($C$5*F25/'NSW Oct 2022'!AR19-SUM('NSW Oct 2022'!L19:O19))*'NSW Oct 2022'!AG19/100)* 'NSW Oct 2022'!AR19,IF(AND('NSW Oct 2022'!N19&gt;0,'NSW Oct 2022'!O19=""),IF(($C$5*F25/'NSW Oct 2022'!AR19&lt; SUM('NSW Oct 2022'!L19:N19)),(0),($C$5*F25/'NSW Oct 2022'!AR19-SUM('NSW Oct 2022'!L19:N19))*'NSW Oct 2022'!AF19/100)* 'NSW Oct 2022'!AR19,IF(AND('NSW Oct 2022'!M19&gt;0,'NSW Oct 2022'!N19=""),IF(($C$5*F25/'NSW Oct 2022'!AR19&lt;'NSW Oct 2022'!M19+'NSW Oct 2022'!L19),(0),(($C$5*F25/'NSW Oct 2022'!AR19-('NSW Oct 2022'!M19+'NSW Oct 2022'!L19))*'NSW Oct 2022'!AE19/100))*'NSW Oct 2022'!AR19,IF(AND('NSW Oct 2022'!L19&gt;0,'NSW Oct 2022'!M19=""&gt;0),IF(($C$5*F25/'NSW Oct 2022'!AR19&lt;'NSW Oct 2022'!L19),(0),($C$5*F25/'NSW Oct 2022'!AR19-'NSW Oct 2022'!L19)*'NSW Oct 2022'!AD19/100)*'NSW Oct 2022'!AR19,0)))))</f>
        <v>0</v>
      </c>
      <c r="S25" s="234">
        <f t="shared" si="4"/>
        <v>1959.818181818182</v>
      </c>
      <c r="T25" s="243">
        <f t="shared" si="5"/>
        <v>2185.1890909090912</v>
      </c>
      <c r="U25" s="132">
        <f t="shared" si="6"/>
        <v>2403.7080000000005</v>
      </c>
      <c r="V25" s="83">
        <f>'NSW Oct 2022'!AT19</f>
        <v>0</v>
      </c>
      <c r="W25" s="83">
        <f>'NSW Oct 2022'!AU19</f>
        <v>0</v>
      </c>
      <c r="X25" s="83">
        <f>'NSW Oct 2022'!AV19</f>
        <v>0</v>
      </c>
      <c r="Y25" s="83">
        <f>'NSW Oct 2022'!AW19</f>
        <v>0</v>
      </c>
      <c r="Z25" s="243" t="str">
        <f t="shared" si="7"/>
        <v>No discount</v>
      </c>
      <c r="AA25" s="243" t="str">
        <f t="shared" si="8"/>
        <v>Exclusive</v>
      </c>
      <c r="AB25" s="243">
        <f t="shared" si="0"/>
        <v>2185.1890909090912</v>
      </c>
      <c r="AC25" s="243">
        <f t="shared" si="1"/>
        <v>2185.1890909090912</v>
      </c>
      <c r="AD25" s="132">
        <f t="shared" si="2"/>
        <v>2403.7080000000005</v>
      </c>
      <c r="AE25" s="132">
        <f t="shared" si="2"/>
        <v>2403.7080000000005</v>
      </c>
      <c r="AF25" s="208">
        <f>'NSW Oct 2022'!BJ19</f>
        <v>0</v>
      </c>
      <c r="AG25" s="124">
        <f>'NSW Oct 2022'!BH19</f>
        <v>12</v>
      </c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Bot="1">
      <c r="A26" s="432"/>
      <c r="B26" s="150" t="str">
        <f>'NSW Oct 2022'!F20</f>
        <v>Red Energy</v>
      </c>
      <c r="C26" s="154" t="str">
        <f>'NSW Oct 2022'!G20</f>
        <v xml:space="preserve">Business Saver </v>
      </c>
      <c r="D26" s="155">
        <f>365*'NSW Oct 2022'!H20/100</f>
        <v>317.11863636363631</v>
      </c>
      <c r="E26" s="265">
        <f>IF('NSW Oct 2022'!AQ20=3,0.5,IF('NSW Oct 2022'!AQ20=2,0.33,0))</f>
        <v>0.5</v>
      </c>
      <c r="F26" s="265">
        <f t="shared" si="3"/>
        <v>0.5</v>
      </c>
      <c r="G26" s="155">
        <f>IF('NSW Oct 2022'!K20="",($C$5*E26/'NSW Oct 2022'!AQ20*'NSW Oct 2022'!W20/100)*'NSW Oct 2022'!AQ20,IF($C$5*E26/'NSW Oct 2022'!AQ20&gt;='NSW Oct 2022'!L20,('NSW Oct 2022'!L20*'NSW Oct 2022'!W20/100)*'NSW Oct 2022'!AQ20,($C$5*E26/'NSW Oct 2022'!AQ20*'NSW Oct 2022'!W20/100)*'NSW Oct 2022'!AQ20))</f>
        <v>117.47127272727272</v>
      </c>
      <c r="H26" s="155">
        <f>IF(AND('NSW Oct 2022'!L20&gt;0,'NSW Oct 2022'!M20&gt;0),IF($C$5*E26/'NSW Oct 2022'!AQ20&lt;'NSW Oct 2022'!L20,0,IF(($C$5*E26/'NSW Oct 2022'!AQ20-'NSW Oct 2022'!L20)&lt;=('NSW Oct 2022'!M20+'NSW Oct 2022'!L20),((($C$5*E26/'NSW Oct 2022'!AQ20-'NSW Oct 2022'!L20)*'NSW Oct 2022'!X20/100))*'NSW Oct 2022'!AQ20,((('NSW Oct 2022'!M20)*'NSW Oct 2022'!X20/100)*'NSW Oct 2022'!AQ20))),0)</f>
        <v>91.7410909090909</v>
      </c>
      <c r="I26" s="155">
        <f>IF(AND('NSW Oct 2022'!M20&gt;0,'NSW Oct 2022'!N20&gt;0),IF($C$5*E26/'NSW Oct 2022'!AQ20&lt;('NSW Oct 2022'!L20+'NSW Oct 2022'!M20),0,IF(($C$5*E26/'NSW Oct 2022'!AQ20-'NSW Oct 2022'!L20+'NSW Oct 2022'!M20)&lt;=('NSW Oct 2022'!L20+'NSW Oct 2022'!M20+'NSW Oct 2022'!N20),((($C$5*E26/'NSW Oct 2022'!AQ20-('NSW Oct 2022'!L20+'NSW Oct 2022'!M20))*'NSW Oct 2022'!Y20/100))*'NSW Oct 2022'!AQ20,('NSW Oct 2022'!N20*'NSW Oct 2022'!Y20/100)* 'NSW Oct 2022'!AQ20)),0)</f>
        <v>0</v>
      </c>
      <c r="J26" s="155">
        <f>IF(AND('NSW Oct 2022'!N20&gt;0,'NSW Oct 2022'!O20&gt;0),IF($C$5*E26/'NSW Oct 2022'!AQ20&lt;('NSW Oct 2022'!L20+'NSW Oct 2022'!M20+'NSW Oct 2022'!N20),0,IF(($C$5*E26/'NSW Oct 2022'!AQ20-'NSW Oct 2022'!L20+'NSW Oct 2022'!M20+'NSW Oct 2022'!N20)&lt;=('NSW Oct 2022'!L20+'NSW Oct 2022'!M20+'NSW Oct 2022'!N20+'NSW Oct 2022'!O20),(($C$5*E26/'NSW Oct 2022'!AQ20-('NSW Oct 2022'!L20+'NSW Oct 2022'!M20+'NSW Oct 2022'!N20))*'NSW Oct 2022'!Z20/100)*'NSW Oct 2022'!AQ20,('NSW Oct 2022'!O20*'NSW Oct 2022'!Z20/100)*'NSW Oct 2022'!AQ20)),0)</f>
        <v>0</v>
      </c>
      <c r="K26" s="155">
        <f>IF(AND('NSW Oct 2022'!O20&gt;0,'NSW Oct 2022'!P20&gt;0),IF($C$5*E26/'NSW Oct 2022'!AQ20&lt;('NSW Oct 2022'!L20+'NSW Oct 2022'!M20+'NSW Oct 2022'!N20+'NSW Oct 2022'!O20),0,IF(($C$5*E26/'NSW Oct 2022'!AQ20-'NSW Oct 2022'!L20+'NSW Oct 2022'!M20+'NSW Oct 2022'!N20+'NSW Oct 2022'!O20)&lt;=('NSW Oct 2022'!L20+'NSW Oct 2022'!M20+'NSW Oct 2022'!N20+'NSW Oct 2022'!O20+'NSW Oct 2022'!P20),(($C$5*E26/'NSW Oct 2022'!AQ20-('NSW Oct 2022'!L20+'NSW Oct 2022'!M20+'NSW Oct 2022'!N20+'NSW Oct 2022'!O20))*'NSW Oct 2022'!AA20/100)*'NSW Oct 2022'!AQ20,('NSW Oct 2022'!P20*'NSW Oct 2022'!AA20/100)*'NSW Oct 2022'!AQ20)),0)</f>
        <v>0</v>
      </c>
      <c r="L26" s="155">
        <f>IF(AND('NSW Oct 2022'!P20&gt;0,'NSW Oct 2022'!O20&gt;0),IF(($C$5*E26/'NSW Oct 2022'!AQ20&lt;SUM('NSW Oct 2022'!L20:P20)),(0),($C$5*E26/'NSW Oct 2022'!AQ20-SUM('NSW Oct 2022'!L20:P20))*'NSW Oct 2022'!AB20/100)* 'NSW Oct 2022'!AQ20,IF(AND('NSW Oct 2022'!O20&gt;0,'NSW Oct 2022'!P20=""),IF(($C$5*E26/'NSW Oct 2022'!AQ20&lt; SUM('NSW Oct 2022'!L20:O20)),(0),($C$5*E26/'NSW Oct 2022'!AQ20-SUM('NSW Oct 2022'!L20:O20))*'NSW Oct 2022'!AA20/100)* 'NSW Oct 2022'!AQ20,IF(AND('NSW Oct 2022'!N20&gt;0,'NSW Oct 2022'!O20=""),IF(($C$5*E26/'NSW Oct 2022'!AQ20&lt; SUM('NSW Oct 2022'!L20:N20)),(0),($C$5*E26/'NSW Oct 2022'!AQ20-SUM('NSW Oct 2022'!L20:N20))*'NSW Oct 2022'!Z20/100)* 'NSW Oct 2022'!AQ20,IF(AND('NSW Oct 2022'!M20&gt;0,'NSW Oct 2022'!N20=""),IF(($C$5*E26/'NSW Oct 2022'!AQ20&lt;'NSW Oct 2022'!M20+'NSW Oct 2022'!L20),(0),(($C$5*E26/'NSW Oct 2022'!AQ20-('NSW Oct 2022'!M20+'NSW Oct 2022'!L20))*'NSW Oct 2022'!Y20/100))*'NSW Oct 2022'!AQ20,IF(AND('NSW Oct 2022'!L20&gt;0,'NSW Oct 2022'!M20=""&gt;0),IF(($C$5*E26/'NSW Oct 2022'!AQ20&lt;'NSW Oct 2022'!L20),(0),($C$5*E26/'NSW Oct 2022'!AQ20-'NSW Oct 2022'!L20)*'NSW Oct 2022'!X20/100)*'NSW Oct 2022'!AQ20,0)))))</f>
        <v>897.29454545454553</v>
      </c>
      <c r="M26" s="155">
        <f>IF('NSW Oct 2022'!K20="",($C$5*F26/'NSW Oct 2022'!AR20*'NSW Oct 2022'!AC20/100)*'NSW Oct 2022'!AR20,IF($C$5*F26/'NSW Oct 2022'!AR20&gt;='NSW Oct 2022'!L20,('NSW Oct 2022'!L20*'NSW Oct 2022'!AC20/100)*'NSW Oct 2022'!AR20,($C$5*F26/'NSW Oct 2022'!AR20*'NSW Oct 2022'!AC20/100)*'NSW Oct 2022'!AR20))</f>
        <v>117.47127272727272</v>
      </c>
      <c r="N26" s="155">
        <f>IF(AND('NSW Oct 2022'!L20&gt;0,'NSW Oct 2022'!M20&gt;0),IF($C$5*F26/'NSW Oct 2022'!AR20&lt;'NSW Oct 2022'!L20,0,IF(($C$5*F26/'NSW Oct 2022'!AR20-'NSW Oct 2022'!L20)&lt;=('NSW Oct 2022'!M20+'NSW Oct 2022'!L20),((($C$5*F26/'NSW Oct 2022'!AR20-'NSW Oct 2022'!L20)*'NSW Oct 2022'!AD20/100))*'NSW Oct 2022'!AR20,((('NSW Oct 2022'!M20)*'NSW Oct 2022'!AD20/100)*'NSW Oct 2022'!AR20))),0)</f>
        <v>91.7410909090909</v>
      </c>
      <c r="O26" s="155">
        <f>IF(AND('NSW Oct 2022'!M20&gt;0,'NSW Oct 2022'!N20&gt;0),IF($C$5*F26/'NSW Oct 2022'!AR20&lt;('NSW Oct 2022'!L20+'NSW Oct 2022'!M20),0,IF(($C$5*F26/'NSW Oct 2022'!AR20-'NSW Oct 2022'!L20+'NSW Oct 2022'!M20)&lt;=('NSW Oct 2022'!L20+'NSW Oct 2022'!M20+'NSW Oct 2022'!N20),((($C$5*F26/'NSW Oct 2022'!AR20-('NSW Oct 2022'!L20+'NSW Oct 2022'!M20))*'NSW Oct 2022'!AE20/100))*'NSW Oct 2022'!AR20,('NSW Oct 2022'!N20*'NSW Oct 2022'!AE20/100)*'NSW Oct 2022'!AR20)),0)</f>
        <v>0</v>
      </c>
      <c r="P26" s="155">
        <f>IF(AND('NSW Oct 2022'!N20&gt;0,'NSW Oct 2022'!O20&gt;0),IF($C$5*F26/'NSW Oct 2022'!AR20&lt;('NSW Oct 2022'!L20+'NSW Oct 2022'!M20+'NSW Oct 2022'!N20),0,IF(($C$5*F26/'NSW Oct 2022'!AR20-'NSW Oct 2022'!L20+'NSW Oct 2022'!M20+'NSW Oct 2022'!N20)&lt;=('NSW Oct 2022'!L20+'NSW Oct 2022'!M20+'NSW Oct 2022'!N20+'NSW Oct 2022'!O20),(($C$5*F26/'NSW Oct 2022'!AR20-('NSW Oct 2022'!L20+'NSW Oct 2022'!M20+'NSW Oct 2022'!N20))*'NSW Oct 2022'!AF20/100)*'NSW Oct 2022'!AR20,('NSW Oct 2022'!O20*'NSW Oct 2022'!AF20/100)*'NSW Oct 2022'!AR20)),0)</f>
        <v>0</v>
      </c>
      <c r="Q26" s="155">
        <f>IF(AND('NSW Oct 2022'!P20&gt;0,'NSW Oct 2022'!P20&gt;0),IF($C$5*F26/'NSW Oct 2022'!AR20&lt;('NSW Oct 2022'!L20+'NSW Oct 2022'!M20+'NSW Oct 2022'!N20+'NSW Oct 2022'!O20),0,IF(($C$5*F26/'NSW Oct 2022'!AR20-'NSW Oct 2022'!L20+'NSW Oct 2022'!M20+'NSW Oct 2022'!N20+'NSW Oct 2022'!O20)&lt;=('NSW Oct 2022'!L20+'NSW Oct 2022'!M20+'NSW Oct 2022'!N20+'NSW Oct 2022'!O20+'NSW Oct 2022'!P20),(($C$5*F26/'NSW Oct 2022'!AR20-('NSW Oct 2022'!L20+'NSW Oct 2022'!M20+'NSW Oct 2022'!N20+'NSW Oct 2022'!O20))*'NSW Oct 2022'!AG20/100)*'NSW Oct 2022'!AR20,('NSW Oct 2022'!P20*'NSW Oct 2022'!AG20/100)*'NSW Oct 2022'!AR20)),0)</f>
        <v>0</v>
      </c>
      <c r="R26" s="155">
        <f>IF(AND('NSW Oct 2022'!P20&gt;0,'NSW Oct 2022'!O20&gt;0),IF(($C$5*F26/'NSW Oct 2022'!AR20&lt;SUM('NSW Oct 2022'!L20:P20)),(0),($C$5*F26/'NSW Oct 2022'!AR20-SUM('NSW Oct 2022'!L20:P20))*'NSW Oct 2022'!AB20/100)* 'NSW Oct 2022'!AR20,IF(AND('NSW Oct 2022'!O20&gt;0,'NSW Oct 2022'!P20=""),IF(($C$5*F26/'NSW Oct 2022'!AR20&lt; SUM('NSW Oct 2022'!L20:O20)),(0),($C$5*F26/'NSW Oct 2022'!AR20-SUM('NSW Oct 2022'!L20:O20))*'NSW Oct 2022'!AG20/100)* 'NSW Oct 2022'!AR20,IF(AND('NSW Oct 2022'!N20&gt;0,'NSW Oct 2022'!O20=""),IF(($C$5*F26/'NSW Oct 2022'!AR20&lt; SUM('NSW Oct 2022'!L20:N20)),(0),($C$5*F26/'NSW Oct 2022'!AR20-SUM('NSW Oct 2022'!L20:N20))*'NSW Oct 2022'!AF20/100)* 'NSW Oct 2022'!AR20,IF(AND('NSW Oct 2022'!M20&gt;0,'NSW Oct 2022'!N20=""),IF(($C$5*F26/'NSW Oct 2022'!AR20&lt;'NSW Oct 2022'!M20+'NSW Oct 2022'!L20),(0),(($C$5*F26/'NSW Oct 2022'!AR20-('NSW Oct 2022'!M20+'NSW Oct 2022'!L20))*'NSW Oct 2022'!AE20/100))*'NSW Oct 2022'!AR20,IF(AND('NSW Oct 2022'!L20&gt;0,'NSW Oct 2022'!M20=""&gt;0),IF(($C$5*F26/'NSW Oct 2022'!AR20&lt;'NSW Oct 2022'!L20),(0),($C$5*F26/'NSW Oct 2022'!AR20-'NSW Oct 2022'!L20)*'NSW Oct 2022'!AD20/100)*'NSW Oct 2022'!AR20,0)))))</f>
        <v>897.29454545454553</v>
      </c>
      <c r="S26" s="273">
        <f>SUM(G26:R26)</f>
        <v>2213.0138181818184</v>
      </c>
      <c r="T26" s="268">
        <f t="shared" si="5"/>
        <v>2530.1324545454545</v>
      </c>
      <c r="U26" s="151">
        <f t="shared" si="6"/>
        <v>2783.1457</v>
      </c>
      <c r="V26" s="154">
        <f>'NSW Oct 2022'!AT20</f>
        <v>0</v>
      </c>
      <c r="W26" s="154">
        <f>'NSW Oct 2022'!AU20</f>
        <v>0</v>
      </c>
      <c r="X26" s="154">
        <f>'NSW Oct 2022'!AV20</f>
        <v>0</v>
      </c>
      <c r="Y26" s="154">
        <f>'NSW Oct 2022'!AW20</f>
        <v>0</v>
      </c>
      <c r="Z26" s="268" t="str">
        <f t="shared" si="7"/>
        <v>No discount</v>
      </c>
      <c r="AA26" s="268" t="str">
        <f t="shared" si="8"/>
        <v>Inclusive</v>
      </c>
      <c r="AB26" s="268">
        <f t="shared" si="0"/>
        <v>2530.1324545454545</v>
      </c>
      <c r="AC26" s="268">
        <f t="shared" si="1"/>
        <v>2530.1324545454545</v>
      </c>
      <c r="AD26" s="151">
        <f t="shared" si="2"/>
        <v>2783.1457</v>
      </c>
      <c r="AE26" s="151">
        <f t="shared" si="2"/>
        <v>2783.1457</v>
      </c>
      <c r="AF26" s="211">
        <f>'NSW Oct 2022'!BJ20</f>
        <v>0</v>
      </c>
      <c r="AG26" s="386">
        <f>'NSW Oct 2022'!BH20</f>
        <v>0</v>
      </c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24" t="str">
        <f>'NSW Oct 2022'!D21</f>
        <v>AGN Cooma</v>
      </c>
      <c r="B27" s="130" t="str">
        <f>'NSW Oct 2022'!F21</f>
        <v>Origin Energy</v>
      </c>
      <c r="C27" s="83" t="str">
        <f>'NSW Oct 2022'!G21</f>
        <v>Business Go Variable</v>
      </c>
      <c r="D27" s="136">
        <f>365*'NSW Oct 2022'!H21/100</f>
        <v>325.77909090909088</v>
      </c>
      <c r="E27" s="264">
        <f>IF('NSW Oct 2022'!AQ21=3,0.5,IF('NSW Oct 2022'!AQ21=2,0.33,0))</f>
        <v>0.5</v>
      </c>
      <c r="F27" s="264">
        <f t="shared" si="3"/>
        <v>0.5</v>
      </c>
      <c r="G27" s="136">
        <f>IF('NSW Oct 2022'!K21="",($C$5*E27/'NSW Oct 2022'!AQ21*'NSW Oct 2022'!W21/100)*'NSW Oct 2022'!AQ21,IF($C$5*E27/'NSW Oct 2022'!AQ21&gt;='NSW Oct 2022'!L21,('NSW Oct 2022'!L21*'NSW Oct 2022'!W21/100)*'NSW Oct 2022'!AQ21,($C$5*E27/'NSW Oct 2022'!AQ21*'NSW Oct 2022'!W21/100)*'NSW Oct 2022'!AQ21))</f>
        <v>1350.0000000000002</v>
      </c>
      <c r="H27" s="136">
        <f>IF(AND('NSW Oct 2022'!L21&gt;0,'NSW Oct 2022'!M21&gt;0),IF($C$5*E27/'NSW Oct 2022'!AQ21&lt;'NSW Oct 2022'!L21,0,IF(($C$5*E27/'NSW Oct 2022'!AQ21-'NSW Oct 2022'!L21)&lt;=('NSW Oct 2022'!M21+'NSW Oct 2022'!L21),((($C$5*E27/'NSW Oct 2022'!AQ21-'NSW Oct 2022'!L21)*'NSW Oct 2022'!X21/100))*'NSW Oct 2022'!AQ21,((('NSW Oct 2022'!M21)*'NSW Oct 2022'!X21/100)*'NSW Oct 2022'!AQ21))),0)</f>
        <v>0</v>
      </c>
      <c r="I27" s="136">
        <f>IF(AND('NSW Oct 2022'!M21&gt;0,'NSW Oct 2022'!N21&gt;0),IF($C$5*E27/'NSW Oct 2022'!AQ21&lt;('NSW Oct 2022'!L21+'NSW Oct 2022'!M21),0,IF(($C$5*E27/'NSW Oct 2022'!AQ21-'NSW Oct 2022'!L21+'NSW Oct 2022'!M21)&lt;=('NSW Oct 2022'!L21+'NSW Oct 2022'!M21+'NSW Oct 2022'!N21),((($C$5*E27/'NSW Oct 2022'!AQ21-('NSW Oct 2022'!L21+'NSW Oct 2022'!M21))*'NSW Oct 2022'!Y21/100))*'NSW Oct 2022'!AQ21,('NSW Oct 2022'!N21*'NSW Oct 2022'!Y21/100)* 'NSW Oct 2022'!AQ21)),0)</f>
        <v>0</v>
      </c>
      <c r="J27" s="136">
        <f>IF(AND('NSW Oct 2022'!N21&gt;0,'NSW Oct 2022'!O21&gt;0),IF($C$5*E27/'NSW Oct 2022'!AQ21&lt;('NSW Oct 2022'!L21+'NSW Oct 2022'!M21+'NSW Oct 2022'!N21),0,IF(($C$5*E27/'NSW Oct 2022'!AQ21-'NSW Oct 2022'!L21+'NSW Oct 2022'!M21+'NSW Oct 2022'!N21)&lt;=('NSW Oct 2022'!L21+'NSW Oct 2022'!M21+'NSW Oct 2022'!N21+'NSW Oct 2022'!O21),(($C$5*E27/'NSW Oct 2022'!AQ21-('NSW Oct 2022'!L21+'NSW Oct 2022'!M21+'NSW Oct 2022'!N21))*'NSW Oct 2022'!Z21/100)*'NSW Oct 2022'!AQ21,('NSW Oct 2022'!O21*'NSW Oct 2022'!Z21/100)*'NSW Oct 2022'!AQ21)),0)</f>
        <v>0</v>
      </c>
      <c r="K27" s="136">
        <f>IF(AND('NSW Oct 2022'!O21&gt;0,'NSW Oct 2022'!P21&gt;0),IF($C$5*E27/'NSW Oct 2022'!AQ21&lt;('NSW Oct 2022'!L21+'NSW Oct 2022'!M21+'NSW Oct 2022'!N21+'NSW Oct 2022'!O21),0,IF(($C$5*E27/'NSW Oct 2022'!AQ21-'NSW Oct 2022'!L21+'NSW Oct 2022'!M21+'NSW Oct 2022'!N21+'NSW Oct 2022'!O21)&lt;=('NSW Oct 2022'!L21+'NSW Oct 2022'!M21+'NSW Oct 2022'!N21+'NSW Oct 2022'!O21+'NSW Oct 2022'!P21),(($C$5*E27/'NSW Oct 2022'!AQ21-('NSW Oct 2022'!L21+'NSW Oct 2022'!M21+'NSW Oct 2022'!N21+'NSW Oct 2022'!O21))*'NSW Oct 2022'!AA21/100)*'NSW Oct 2022'!AQ21,('NSW Oct 2022'!P21*'NSW Oct 2022'!AA21/100)*'NSW Oct 2022'!AQ21)),0)</f>
        <v>0</v>
      </c>
      <c r="L27" s="136">
        <f>IF(AND('NSW Oct 2022'!P21&gt;0,'NSW Oct 2022'!O21&gt;0),IF(($C$5*E27/'NSW Oct 2022'!AQ21&lt;SUM('NSW Oct 2022'!L21:P21)),(0),($C$5*E27/'NSW Oct 2022'!AQ21-SUM('NSW Oct 2022'!L21:P21))*'NSW Oct 2022'!AB21/100)* 'NSW Oct 2022'!AQ21,IF(AND('NSW Oct 2022'!O21&gt;0,'NSW Oct 2022'!P21=""),IF(($C$5*E27/'NSW Oct 2022'!AQ21&lt; SUM('NSW Oct 2022'!L21:O21)),(0),($C$5*E27/'NSW Oct 2022'!AQ21-SUM('NSW Oct 2022'!L21:O21))*'NSW Oct 2022'!AA21/100)* 'NSW Oct 2022'!AQ21,IF(AND('NSW Oct 2022'!N21&gt;0,'NSW Oct 2022'!O21=""),IF(($C$5*E27/'NSW Oct 2022'!AQ21&lt; SUM('NSW Oct 2022'!L21:N21)),(0),($C$5*E27/'NSW Oct 2022'!AQ21-SUM('NSW Oct 2022'!L21:N21))*'NSW Oct 2022'!Z21/100)* 'NSW Oct 2022'!AQ21,IF(AND('NSW Oct 2022'!M21&gt;0,'NSW Oct 2022'!N21=""),IF(($C$5*E27/'NSW Oct 2022'!AQ21&lt;'NSW Oct 2022'!M21+'NSW Oct 2022'!L21),(0),(($C$5*E27/'NSW Oct 2022'!AQ21-('NSW Oct 2022'!M21+'NSW Oct 2022'!L21))*'NSW Oct 2022'!Y21/100))*'NSW Oct 2022'!AQ21,IF(AND('NSW Oct 2022'!L21&gt;0,'NSW Oct 2022'!M21=""&gt;0),IF(($C$5*E27/'NSW Oct 2022'!AQ21&lt;'NSW Oct 2022'!L21),(0),($C$5*E27/'NSW Oct 2022'!AQ21-'NSW Oct 2022'!L21)*'NSW Oct 2022'!X21/100)*'NSW Oct 2022'!AQ21,0)))))</f>
        <v>0</v>
      </c>
      <c r="M27" s="136">
        <f>IF('NSW Oct 2022'!K21="",($C$5*F27/'NSW Oct 2022'!AR21*'NSW Oct 2022'!AC21/100)*'NSW Oct 2022'!AR21,IF($C$5*F27/'NSW Oct 2022'!AR21&gt;='NSW Oct 2022'!L21,('NSW Oct 2022'!L21*'NSW Oct 2022'!AC21/100)*'NSW Oct 2022'!AR21,($C$5*F27/'NSW Oct 2022'!AR21*'NSW Oct 2022'!AC21/100)*'NSW Oct 2022'!AR21))</f>
        <v>1350.0000000000002</v>
      </c>
      <c r="N27" s="136">
        <f>IF(AND('NSW Oct 2022'!L21&gt;0,'NSW Oct 2022'!M21&gt;0),IF($C$5*F27/'NSW Oct 2022'!AR21&lt;'NSW Oct 2022'!L21,0,IF(($C$5*F27/'NSW Oct 2022'!AR21-'NSW Oct 2022'!L21)&lt;=('NSW Oct 2022'!M21+'NSW Oct 2022'!L21),((($C$5*F27/'NSW Oct 2022'!AR21-'NSW Oct 2022'!L21)*'NSW Oct 2022'!AD21/100))*'NSW Oct 2022'!AR21,((('NSW Oct 2022'!M21)*'NSW Oct 2022'!AD21/100)*'NSW Oct 2022'!AR21))),0)</f>
        <v>0</v>
      </c>
      <c r="O27" s="136">
        <f>IF(AND('NSW Oct 2022'!M21&gt;0,'NSW Oct 2022'!N21&gt;0),IF($C$5*F27/'NSW Oct 2022'!AR21&lt;('NSW Oct 2022'!L21+'NSW Oct 2022'!M21),0,IF(($C$5*F27/'NSW Oct 2022'!AR21-'NSW Oct 2022'!L21+'NSW Oct 2022'!M21)&lt;=('NSW Oct 2022'!L21+'NSW Oct 2022'!M21+'NSW Oct 2022'!N21),((($C$5*F27/'NSW Oct 2022'!AR21-('NSW Oct 2022'!L21+'NSW Oct 2022'!M21))*'NSW Oct 2022'!AE21/100))*'NSW Oct 2022'!AR21,('NSW Oct 2022'!N21*'NSW Oct 2022'!AE21/100)*'NSW Oct 2022'!AR21)),0)</f>
        <v>0</v>
      </c>
      <c r="P27" s="136">
        <f>IF(AND('NSW Oct 2022'!N21&gt;0,'NSW Oct 2022'!O21&gt;0),IF($C$5*F27/'NSW Oct 2022'!AR21&lt;('NSW Oct 2022'!L21+'NSW Oct 2022'!M21+'NSW Oct 2022'!N21),0,IF(($C$5*F27/'NSW Oct 2022'!AR21-'NSW Oct 2022'!L21+'NSW Oct 2022'!M21+'NSW Oct 2022'!N21)&lt;=('NSW Oct 2022'!L21+'NSW Oct 2022'!M21+'NSW Oct 2022'!N21+'NSW Oct 2022'!O21),(($C$5*F27/'NSW Oct 2022'!AR21-('NSW Oct 2022'!L21+'NSW Oct 2022'!M21+'NSW Oct 2022'!N21))*'NSW Oct 2022'!AF21/100)*'NSW Oct 2022'!AR21,('NSW Oct 2022'!O21*'NSW Oct 2022'!AF21/100)*'NSW Oct 2022'!AR21)),0)</f>
        <v>0</v>
      </c>
      <c r="Q27" s="136">
        <f>IF(AND('NSW Oct 2022'!P21&gt;0,'NSW Oct 2022'!P21&gt;0),IF($C$5*F27/'NSW Oct 2022'!AR21&lt;('NSW Oct 2022'!L21+'NSW Oct 2022'!M21+'NSW Oct 2022'!N21+'NSW Oct 2022'!O21),0,IF(($C$5*F27/'NSW Oct 2022'!AR21-'NSW Oct 2022'!L21+'NSW Oct 2022'!M21+'NSW Oct 2022'!N21+'NSW Oct 2022'!O21)&lt;=('NSW Oct 2022'!L21+'NSW Oct 2022'!M21+'NSW Oct 2022'!N21+'NSW Oct 2022'!O21+'NSW Oct 2022'!P21),(($C$5*F27/'NSW Oct 2022'!AR21-('NSW Oct 2022'!L21+'NSW Oct 2022'!M21+'NSW Oct 2022'!N21+'NSW Oct 2022'!O21))*'NSW Oct 2022'!AG21/100)*'NSW Oct 2022'!AR21,('NSW Oct 2022'!P21*'NSW Oct 2022'!AG21/100)*'NSW Oct 2022'!AR21)),0)</f>
        <v>0</v>
      </c>
      <c r="R27" s="136">
        <f>IF(AND('NSW Oct 2022'!P21&gt;0,'NSW Oct 2022'!O21&gt;0),IF(($C$5*F27/'NSW Oct 2022'!AR21&lt;SUM('NSW Oct 2022'!L21:P21)),(0),($C$5*F27/'NSW Oct 2022'!AR21-SUM('NSW Oct 2022'!L21:P21))*'NSW Oct 2022'!AB21/100)* 'NSW Oct 2022'!AR21,IF(AND('NSW Oct 2022'!O21&gt;0,'NSW Oct 2022'!P21=""),IF(($C$5*F27/'NSW Oct 2022'!AR21&lt; SUM('NSW Oct 2022'!L21:O21)),(0),($C$5*F27/'NSW Oct 2022'!AR21-SUM('NSW Oct 2022'!L21:O21))*'NSW Oct 2022'!AG21/100)* 'NSW Oct 2022'!AR21,IF(AND('NSW Oct 2022'!N21&gt;0,'NSW Oct 2022'!O21=""),IF(($C$5*F27/'NSW Oct 2022'!AR21&lt; SUM('NSW Oct 2022'!L21:N21)),(0),($C$5*F27/'NSW Oct 2022'!AR21-SUM('NSW Oct 2022'!L21:N21))*'NSW Oct 2022'!AF21/100)* 'NSW Oct 2022'!AR21,IF(AND('NSW Oct 2022'!M21&gt;0,'NSW Oct 2022'!N21=""),IF(($C$5*F27/'NSW Oct 2022'!AR21&lt;'NSW Oct 2022'!M21+'NSW Oct 2022'!L21),(0),(($C$5*F27/'NSW Oct 2022'!AR21-('NSW Oct 2022'!M21+'NSW Oct 2022'!L21))*'NSW Oct 2022'!AE21/100))*'NSW Oct 2022'!AR21,IF(AND('NSW Oct 2022'!L21&gt;0,'NSW Oct 2022'!M21=""&gt;0),IF(($C$5*F27/'NSW Oct 2022'!AR21&lt;'NSW Oct 2022'!L21),(0),($C$5*F27/'NSW Oct 2022'!AR21-'NSW Oct 2022'!L21)*'NSW Oct 2022'!AD21/100)*'NSW Oct 2022'!AR21,0)))))</f>
        <v>0</v>
      </c>
      <c r="S27" s="234">
        <f t="shared" si="4"/>
        <v>2700.0000000000005</v>
      </c>
      <c r="T27" s="243">
        <f t="shared" si="5"/>
        <v>3025.7790909090913</v>
      </c>
      <c r="U27" s="132">
        <f t="shared" si="6"/>
        <v>3328.3570000000009</v>
      </c>
      <c r="V27" s="83">
        <f>'NSW Oct 2022'!AT21</f>
        <v>0</v>
      </c>
      <c r="W27" s="83">
        <f>'NSW Oct 2022'!AU21</f>
        <v>0</v>
      </c>
      <c r="X27" s="83">
        <f>'NSW Oct 2022'!AV21</f>
        <v>0</v>
      </c>
      <c r="Y27" s="83">
        <f>'NSW Oct 2022'!AW21</f>
        <v>0</v>
      </c>
      <c r="Z27" s="243" t="str">
        <f t="shared" si="7"/>
        <v>No discount</v>
      </c>
      <c r="AA27" s="243" t="str">
        <f t="shared" si="8"/>
        <v>Inclusive</v>
      </c>
      <c r="AB27" s="243">
        <f t="shared" si="0"/>
        <v>3025.7790909090913</v>
      </c>
      <c r="AC27" s="243">
        <f t="shared" si="1"/>
        <v>3025.7790909090913</v>
      </c>
      <c r="AD27" s="132">
        <f t="shared" si="2"/>
        <v>3328.3570000000009</v>
      </c>
      <c r="AE27" s="132">
        <f t="shared" si="2"/>
        <v>3328.3570000000009</v>
      </c>
      <c r="AF27" s="208">
        <f>'NSW Oct 2022'!BJ21</f>
        <v>0</v>
      </c>
      <c r="AG27" s="124">
        <f>'NSW Oct 2022'!BH21</f>
        <v>12</v>
      </c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 thickBot="1">
      <c r="A28" s="425"/>
      <c r="B28" s="150" t="str">
        <f>'NSW Oct 2022'!F22</f>
        <v>Red Energy</v>
      </c>
      <c r="C28" s="154" t="str">
        <f>'NSW Oct 2022'!G22</f>
        <v xml:space="preserve">Business Saver </v>
      </c>
      <c r="D28" s="155">
        <f>365*'NSW Oct 2022'!H22/100</f>
        <v>351.62772727272727</v>
      </c>
      <c r="E28" s="265">
        <f>IF('NSW Oct 2022'!AQ22=3,0.5,IF('NSW Oct 2022'!AQ22=2,0.33,0))</f>
        <v>0.5</v>
      </c>
      <c r="F28" s="265">
        <f t="shared" si="3"/>
        <v>0.5</v>
      </c>
      <c r="G28" s="155">
        <f>IF('NSW Oct 2022'!K22="",($C$5*E28/'NSW Oct 2022'!AQ22*'NSW Oct 2022'!W22/100)*'NSW Oct 2022'!AQ22,IF($C$5*E28/'NSW Oct 2022'!AQ22&gt;='NSW Oct 2022'!L22,('NSW Oct 2022'!L22*'NSW Oct 2022'!W22/100)*'NSW Oct 2022'!AQ22,($C$5*E28/'NSW Oct 2022'!AQ22*'NSW Oct 2022'!W22/100)*'NSW Oct 2022'!AQ22))</f>
        <v>1345.4545454545455</v>
      </c>
      <c r="H28" s="155">
        <f>IF(AND('NSW Oct 2022'!L22&gt;0,'NSW Oct 2022'!M22&gt;0),IF($C$5*E28/'NSW Oct 2022'!AQ22&lt;'NSW Oct 2022'!L22,0,IF(($C$5*E28/'NSW Oct 2022'!AQ22-'NSW Oct 2022'!L22)&lt;=('NSW Oct 2022'!M22+'NSW Oct 2022'!L22),((($C$5*E28/'NSW Oct 2022'!AQ22-'NSW Oct 2022'!L22)*'NSW Oct 2022'!X22/100))*'NSW Oct 2022'!AQ22,((('NSW Oct 2022'!M22)*'NSW Oct 2022'!X22/100)*'NSW Oct 2022'!AQ22))),0)</f>
        <v>0</v>
      </c>
      <c r="I28" s="155">
        <f>IF(AND('NSW Oct 2022'!M22&gt;0,'NSW Oct 2022'!N22&gt;0),IF($C$5*E28/'NSW Oct 2022'!AQ22&lt;('NSW Oct 2022'!L22+'NSW Oct 2022'!M22),0,IF(($C$5*E28/'NSW Oct 2022'!AQ22-'NSW Oct 2022'!L22+'NSW Oct 2022'!M22)&lt;=('NSW Oct 2022'!L22+'NSW Oct 2022'!M22+'NSW Oct 2022'!N22),((($C$5*E28/'NSW Oct 2022'!AQ22-('NSW Oct 2022'!L22+'NSW Oct 2022'!M22))*'NSW Oct 2022'!Y22/100))*'NSW Oct 2022'!AQ22,('NSW Oct 2022'!N22*'NSW Oct 2022'!Y22/100)* 'NSW Oct 2022'!AQ22)),0)</f>
        <v>0</v>
      </c>
      <c r="J28" s="155">
        <f>IF(AND('NSW Oct 2022'!N22&gt;0,'NSW Oct 2022'!O22&gt;0),IF($C$5*E28/'NSW Oct 2022'!AQ22&lt;('NSW Oct 2022'!L22+'NSW Oct 2022'!M22+'NSW Oct 2022'!N22),0,IF(($C$5*E28/'NSW Oct 2022'!AQ22-'NSW Oct 2022'!L22+'NSW Oct 2022'!M22+'NSW Oct 2022'!N22)&lt;=('NSW Oct 2022'!L22+'NSW Oct 2022'!M22+'NSW Oct 2022'!N22+'NSW Oct 2022'!O22),(($C$5*E28/'NSW Oct 2022'!AQ22-('NSW Oct 2022'!L22+'NSW Oct 2022'!M22+'NSW Oct 2022'!N22))*'NSW Oct 2022'!Z22/100)*'NSW Oct 2022'!AQ22,('NSW Oct 2022'!O22*'NSW Oct 2022'!Z22/100)*'NSW Oct 2022'!AQ22)),0)</f>
        <v>0</v>
      </c>
      <c r="K28" s="155">
        <f>IF(AND('NSW Oct 2022'!O22&gt;0,'NSW Oct 2022'!P22&gt;0),IF($C$5*E28/'NSW Oct 2022'!AQ22&lt;('NSW Oct 2022'!L22+'NSW Oct 2022'!M22+'NSW Oct 2022'!N22+'NSW Oct 2022'!O22),0,IF(($C$5*E28/'NSW Oct 2022'!AQ22-'NSW Oct 2022'!L22+'NSW Oct 2022'!M22+'NSW Oct 2022'!N22+'NSW Oct 2022'!O22)&lt;=('NSW Oct 2022'!L22+'NSW Oct 2022'!M22+'NSW Oct 2022'!N22+'NSW Oct 2022'!O22+'NSW Oct 2022'!P22),(($C$5*E28/'NSW Oct 2022'!AQ22-('NSW Oct 2022'!L22+'NSW Oct 2022'!M22+'NSW Oct 2022'!N22+'NSW Oct 2022'!O22))*'NSW Oct 2022'!AA22/100)*'NSW Oct 2022'!AQ22,('NSW Oct 2022'!P22*'NSW Oct 2022'!AA22/100)*'NSW Oct 2022'!AQ22)),0)</f>
        <v>0</v>
      </c>
      <c r="L28" s="155">
        <f>IF(AND('NSW Oct 2022'!P22&gt;0,'NSW Oct 2022'!O22&gt;0),IF(($C$5*E28/'NSW Oct 2022'!AQ22&lt;SUM('NSW Oct 2022'!L22:P22)),(0),($C$5*E28/'NSW Oct 2022'!AQ22-SUM('NSW Oct 2022'!L22:P22))*'NSW Oct 2022'!AB22/100)* 'NSW Oct 2022'!AQ22,IF(AND('NSW Oct 2022'!O22&gt;0,'NSW Oct 2022'!P22=""),IF(($C$5*E28/'NSW Oct 2022'!AQ22&lt; SUM('NSW Oct 2022'!L22:O22)),(0),($C$5*E28/'NSW Oct 2022'!AQ22-SUM('NSW Oct 2022'!L22:O22))*'NSW Oct 2022'!AA22/100)* 'NSW Oct 2022'!AQ22,IF(AND('NSW Oct 2022'!N22&gt;0,'NSW Oct 2022'!O22=""),IF(($C$5*E28/'NSW Oct 2022'!AQ22&lt; SUM('NSW Oct 2022'!L22:N22)),(0),($C$5*E28/'NSW Oct 2022'!AQ22-SUM('NSW Oct 2022'!L22:N22))*'NSW Oct 2022'!Z22/100)* 'NSW Oct 2022'!AQ22,IF(AND('NSW Oct 2022'!M22&gt;0,'NSW Oct 2022'!N22=""),IF(($C$5*E28/'NSW Oct 2022'!AQ22&lt;'NSW Oct 2022'!M22+'NSW Oct 2022'!L22),(0),(($C$5*E28/'NSW Oct 2022'!AQ22-('NSW Oct 2022'!M22+'NSW Oct 2022'!L22))*'NSW Oct 2022'!Y22/100))*'NSW Oct 2022'!AQ22,IF(AND('NSW Oct 2022'!L22&gt;0,'NSW Oct 2022'!M22=""&gt;0),IF(($C$5*E28/'NSW Oct 2022'!AQ22&lt;'NSW Oct 2022'!L22),(0),($C$5*E28/'NSW Oct 2022'!AQ22-'NSW Oct 2022'!L22)*'NSW Oct 2022'!X22/100)*'NSW Oct 2022'!AQ22,0)))))</f>
        <v>0</v>
      </c>
      <c r="M28" s="155">
        <f>IF('NSW Oct 2022'!K22="",($C$5*F28/'NSW Oct 2022'!AR22*'NSW Oct 2022'!AC22/100)*'NSW Oct 2022'!AR22,IF($C$5*F28/'NSW Oct 2022'!AR22&gt;='NSW Oct 2022'!L22,('NSW Oct 2022'!L22*'NSW Oct 2022'!AC22/100)*'NSW Oct 2022'!AR22,($C$5*F28/'NSW Oct 2022'!AR22*'NSW Oct 2022'!AC22/100)*'NSW Oct 2022'!AR22))</f>
        <v>1345.4545454545455</v>
      </c>
      <c r="N28" s="155">
        <f>IF(AND('NSW Oct 2022'!L22&gt;0,'NSW Oct 2022'!M22&gt;0),IF($C$5*F28/'NSW Oct 2022'!AR22&lt;'NSW Oct 2022'!L22,0,IF(($C$5*F28/'NSW Oct 2022'!AR22-'NSW Oct 2022'!L22)&lt;=('NSW Oct 2022'!M22+'NSW Oct 2022'!L22),((($C$5*F28/'NSW Oct 2022'!AR22-'NSW Oct 2022'!L22)*'NSW Oct 2022'!AD22/100))*'NSW Oct 2022'!AR22,((('NSW Oct 2022'!M22)*'NSW Oct 2022'!AD22/100)*'NSW Oct 2022'!AR22))),0)</f>
        <v>0</v>
      </c>
      <c r="O28" s="155">
        <f>IF(AND('NSW Oct 2022'!M22&gt;0,'NSW Oct 2022'!N22&gt;0),IF($C$5*F28/'NSW Oct 2022'!AR22&lt;('NSW Oct 2022'!L22+'NSW Oct 2022'!M22),0,IF(($C$5*F28/'NSW Oct 2022'!AR22-'NSW Oct 2022'!L22+'NSW Oct 2022'!M22)&lt;=('NSW Oct 2022'!L22+'NSW Oct 2022'!M22+'NSW Oct 2022'!N22),((($C$5*F28/'NSW Oct 2022'!AR22-('NSW Oct 2022'!L22+'NSW Oct 2022'!M22))*'NSW Oct 2022'!AE22/100))*'NSW Oct 2022'!AR22,('NSW Oct 2022'!N22*'NSW Oct 2022'!AE22/100)*'NSW Oct 2022'!AR22)),0)</f>
        <v>0</v>
      </c>
      <c r="P28" s="155">
        <f>IF(AND('NSW Oct 2022'!N22&gt;0,'NSW Oct 2022'!O22&gt;0),IF($C$5*F28/'NSW Oct 2022'!AR22&lt;('NSW Oct 2022'!L22+'NSW Oct 2022'!M22+'NSW Oct 2022'!N22),0,IF(($C$5*F28/'NSW Oct 2022'!AR22-'NSW Oct 2022'!L22+'NSW Oct 2022'!M22+'NSW Oct 2022'!N22)&lt;=('NSW Oct 2022'!L22+'NSW Oct 2022'!M22+'NSW Oct 2022'!N22+'NSW Oct 2022'!O22),(($C$5*F28/'NSW Oct 2022'!AR22-('NSW Oct 2022'!L22+'NSW Oct 2022'!M22+'NSW Oct 2022'!N22))*'NSW Oct 2022'!AF22/100)*'NSW Oct 2022'!AR22,('NSW Oct 2022'!O22*'NSW Oct 2022'!AF22/100)*'NSW Oct 2022'!AR22)),0)</f>
        <v>0</v>
      </c>
      <c r="Q28" s="155">
        <f>IF(AND('NSW Oct 2022'!P22&gt;0,'NSW Oct 2022'!P22&gt;0),IF($C$5*F28/'NSW Oct 2022'!AR22&lt;('NSW Oct 2022'!L22+'NSW Oct 2022'!M22+'NSW Oct 2022'!N22+'NSW Oct 2022'!O22),0,IF(($C$5*F28/'NSW Oct 2022'!AR22-'NSW Oct 2022'!L22+'NSW Oct 2022'!M22+'NSW Oct 2022'!N22+'NSW Oct 2022'!O22)&lt;=('NSW Oct 2022'!L22+'NSW Oct 2022'!M22+'NSW Oct 2022'!N22+'NSW Oct 2022'!O22+'NSW Oct 2022'!P22),(($C$5*F28/'NSW Oct 2022'!AR22-('NSW Oct 2022'!L22+'NSW Oct 2022'!M22+'NSW Oct 2022'!N22+'NSW Oct 2022'!O22))*'NSW Oct 2022'!AG22/100)*'NSW Oct 2022'!AR22,('NSW Oct 2022'!P22*'NSW Oct 2022'!AG22/100)*'NSW Oct 2022'!AR22)),0)</f>
        <v>0</v>
      </c>
      <c r="R28" s="155">
        <f>IF(AND('NSW Oct 2022'!P22&gt;0,'NSW Oct 2022'!O22&gt;0),IF(($C$5*F28/'NSW Oct 2022'!AR22&lt;SUM('NSW Oct 2022'!L22:P22)),(0),($C$5*F28/'NSW Oct 2022'!AR22-SUM('NSW Oct 2022'!L22:P22))*'NSW Oct 2022'!AB22/100)* 'NSW Oct 2022'!AR22,IF(AND('NSW Oct 2022'!O22&gt;0,'NSW Oct 2022'!P22=""),IF(($C$5*F28/'NSW Oct 2022'!AR22&lt; SUM('NSW Oct 2022'!L22:O22)),(0),($C$5*F28/'NSW Oct 2022'!AR22-SUM('NSW Oct 2022'!L22:O22))*'NSW Oct 2022'!AG22/100)* 'NSW Oct 2022'!AR22,IF(AND('NSW Oct 2022'!N22&gt;0,'NSW Oct 2022'!O22=""),IF(($C$5*F28/'NSW Oct 2022'!AR22&lt; SUM('NSW Oct 2022'!L22:N22)),(0),($C$5*F28/'NSW Oct 2022'!AR22-SUM('NSW Oct 2022'!L22:N22))*'NSW Oct 2022'!AF22/100)* 'NSW Oct 2022'!AR22,IF(AND('NSW Oct 2022'!M22&gt;0,'NSW Oct 2022'!N22=""),IF(($C$5*F28/'NSW Oct 2022'!AR22&lt;'NSW Oct 2022'!M22+'NSW Oct 2022'!L22),(0),(($C$5*F28/'NSW Oct 2022'!AR22-('NSW Oct 2022'!M22+'NSW Oct 2022'!L22))*'NSW Oct 2022'!AE22/100))*'NSW Oct 2022'!AR22,IF(AND('NSW Oct 2022'!L22&gt;0,'NSW Oct 2022'!M22=""&gt;0),IF(($C$5*F28/'NSW Oct 2022'!AR22&lt;'NSW Oct 2022'!L22),(0),($C$5*F28/'NSW Oct 2022'!AR22-'NSW Oct 2022'!L22)*'NSW Oct 2022'!AD22/100)*'NSW Oct 2022'!AR22,0)))))</f>
        <v>0</v>
      </c>
      <c r="S28" s="273">
        <f t="shared" si="4"/>
        <v>2690.909090909091</v>
      </c>
      <c r="T28" s="268">
        <f t="shared" si="5"/>
        <v>3042.5368181818185</v>
      </c>
      <c r="U28" s="151">
        <f t="shared" si="6"/>
        <v>3346.7905000000005</v>
      </c>
      <c r="V28" s="154">
        <f>'NSW Oct 2022'!AT22</f>
        <v>0</v>
      </c>
      <c r="W28" s="154">
        <f>'NSW Oct 2022'!AU22</f>
        <v>0</v>
      </c>
      <c r="X28" s="154">
        <f>'NSW Oct 2022'!AV22</f>
        <v>0</v>
      </c>
      <c r="Y28" s="154">
        <f>'NSW Oct 2022'!AW22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3042.5368181818185</v>
      </c>
      <c r="AC28" s="268">
        <f t="shared" si="1"/>
        <v>3042.5368181818185</v>
      </c>
      <c r="AD28" s="151">
        <f t="shared" ref="AD28:AE41" si="9">AB28*1.1</f>
        <v>3346.7905000000005</v>
      </c>
      <c r="AE28" s="151">
        <f t="shared" si="9"/>
        <v>3346.7905000000005</v>
      </c>
      <c r="AF28" s="211">
        <f>'NSW Oct 2022'!BJ22</f>
        <v>0</v>
      </c>
      <c r="AG28" s="386">
        <f>'NSW Oct 2022'!BH22</f>
        <v>0</v>
      </c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Top="1">
      <c r="A29" s="433" t="str">
        <f>'NSW Oct 2022'!D23</f>
        <v>AGN Holbrook</v>
      </c>
      <c r="B29" s="130" t="str">
        <f>'NSW Oct 2022'!F23</f>
        <v>Origin Energy</v>
      </c>
      <c r="C29" s="83" t="str">
        <f>'NSW Oct 2022'!G23</f>
        <v>Business Go Variable</v>
      </c>
      <c r="D29" s="136">
        <f>365*'NSW Oct 2022'!H23/100</f>
        <v>234.42954545454549</v>
      </c>
      <c r="E29" s="264">
        <f>IF('NSW Oct 2022'!AQ23=3,0.5,IF('NSW Oct 2022'!AQ23=2,0.33,0))</f>
        <v>0.5</v>
      </c>
      <c r="F29" s="264">
        <f t="shared" si="3"/>
        <v>0.5</v>
      </c>
      <c r="G29" s="136">
        <f>IF('NSW Oct 2022'!K23="",($C$5*E29/'NSW Oct 2022'!AQ23*'NSW Oct 2022'!W23/100)*'NSW Oct 2022'!AQ23,IF($C$5*E29/'NSW Oct 2022'!AQ23&gt;='NSW Oct 2022'!L23,('NSW Oct 2022'!L23*'NSW Oct 2022'!W23/100)*'NSW Oct 2022'!AQ23,($C$5*E29/'NSW Oct 2022'!AQ23*'NSW Oct 2022'!W23/100)*'NSW Oct 2022'!AQ23))</f>
        <v>1340.9090909090908</v>
      </c>
      <c r="H29" s="136">
        <f>IF(AND('NSW Oct 2022'!L23&gt;0,'NSW Oct 2022'!M23&gt;0),IF($C$5*E29/'NSW Oct 2022'!AQ23&lt;'NSW Oct 2022'!L23,0,IF(($C$5*E29/'NSW Oct 2022'!AQ23-'NSW Oct 2022'!L23)&lt;=('NSW Oct 2022'!M23+'NSW Oct 2022'!L23),((($C$5*E29/'NSW Oct 2022'!AQ23-'NSW Oct 2022'!L23)*'NSW Oct 2022'!X23/100))*'NSW Oct 2022'!AQ23,((('NSW Oct 2022'!M23)*'NSW Oct 2022'!X23/100)*'NSW Oct 2022'!AQ23))),0)</f>
        <v>0</v>
      </c>
      <c r="I29" s="136">
        <f>IF(AND('NSW Oct 2022'!M23&gt;0,'NSW Oct 2022'!N23&gt;0),IF($C$5*E29/'NSW Oct 2022'!AQ23&lt;('NSW Oct 2022'!L23+'NSW Oct 2022'!M23),0,IF(($C$5*E29/'NSW Oct 2022'!AQ23-'NSW Oct 2022'!L23+'NSW Oct 2022'!M23)&lt;=('NSW Oct 2022'!L23+'NSW Oct 2022'!M23+'NSW Oct 2022'!N23),((($C$5*E29/'NSW Oct 2022'!AQ23-('NSW Oct 2022'!L23+'NSW Oct 2022'!M23))*'NSW Oct 2022'!Y23/100))*'NSW Oct 2022'!AQ23,('NSW Oct 2022'!N23*'NSW Oct 2022'!Y23/100)* 'NSW Oct 2022'!AQ23)),0)</f>
        <v>0</v>
      </c>
      <c r="J29" s="136">
        <f>IF(AND('NSW Oct 2022'!N23&gt;0,'NSW Oct 2022'!O23&gt;0),IF($C$5*E29/'NSW Oct 2022'!AQ23&lt;('NSW Oct 2022'!L23+'NSW Oct 2022'!M23+'NSW Oct 2022'!N23),0,IF(($C$5*E29/'NSW Oct 2022'!AQ23-'NSW Oct 2022'!L23+'NSW Oct 2022'!M23+'NSW Oct 2022'!N23)&lt;=('NSW Oct 2022'!L23+'NSW Oct 2022'!M23+'NSW Oct 2022'!N23+'NSW Oct 2022'!O23),(($C$5*E29/'NSW Oct 2022'!AQ23-('NSW Oct 2022'!L23+'NSW Oct 2022'!M23+'NSW Oct 2022'!N23))*'NSW Oct 2022'!Z23/100)*'NSW Oct 2022'!AQ23,('NSW Oct 2022'!O23*'NSW Oct 2022'!Z23/100)*'NSW Oct 2022'!AQ23)),0)</f>
        <v>0</v>
      </c>
      <c r="K29" s="136">
        <f>IF(AND('NSW Oct 2022'!O23&gt;0,'NSW Oct 2022'!P23&gt;0),IF($C$5*E29/'NSW Oct 2022'!AQ23&lt;('NSW Oct 2022'!L23+'NSW Oct 2022'!M23+'NSW Oct 2022'!N23+'NSW Oct 2022'!O23),0,IF(($C$5*E29/'NSW Oct 2022'!AQ23-'NSW Oct 2022'!L23+'NSW Oct 2022'!M23+'NSW Oct 2022'!N23+'NSW Oct 2022'!O23)&lt;=('NSW Oct 2022'!L23+'NSW Oct 2022'!M23+'NSW Oct 2022'!N23+'NSW Oct 2022'!O23+'NSW Oct 2022'!P23),(($C$5*E29/'NSW Oct 2022'!AQ23-('NSW Oct 2022'!L23+'NSW Oct 2022'!M23+'NSW Oct 2022'!N23+'NSW Oct 2022'!O23))*'NSW Oct 2022'!AA23/100)*'NSW Oct 2022'!AQ23,('NSW Oct 2022'!P23*'NSW Oct 2022'!AA23/100)*'NSW Oct 2022'!AQ23)),0)</f>
        <v>0</v>
      </c>
      <c r="L29" s="136">
        <f>IF(AND('NSW Oct 2022'!P23&gt;0,'NSW Oct 2022'!O23&gt;0),IF(($C$5*E29/'NSW Oct 2022'!AQ23&lt;SUM('NSW Oct 2022'!L23:P23)),(0),($C$5*E29/'NSW Oct 2022'!AQ23-SUM('NSW Oct 2022'!L23:P23))*'NSW Oct 2022'!AB23/100)* 'NSW Oct 2022'!AQ23,IF(AND('NSW Oct 2022'!O23&gt;0,'NSW Oct 2022'!P23=""),IF(($C$5*E29/'NSW Oct 2022'!AQ23&lt; SUM('NSW Oct 2022'!L23:O23)),(0),($C$5*E29/'NSW Oct 2022'!AQ23-SUM('NSW Oct 2022'!L23:O23))*'NSW Oct 2022'!AA23/100)* 'NSW Oct 2022'!AQ23,IF(AND('NSW Oct 2022'!N23&gt;0,'NSW Oct 2022'!O23=""),IF(($C$5*E29/'NSW Oct 2022'!AQ23&lt; SUM('NSW Oct 2022'!L23:N23)),(0),($C$5*E29/'NSW Oct 2022'!AQ23-SUM('NSW Oct 2022'!L23:N23))*'NSW Oct 2022'!Z23/100)* 'NSW Oct 2022'!AQ23,IF(AND('NSW Oct 2022'!M23&gt;0,'NSW Oct 2022'!N23=""),IF(($C$5*E29/'NSW Oct 2022'!AQ23&lt;'NSW Oct 2022'!M23+'NSW Oct 2022'!L23),(0),(($C$5*E29/'NSW Oct 2022'!AQ23-('NSW Oct 2022'!M23+'NSW Oct 2022'!L23))*'NSW Oct 2022'!Y23/100))*'NSW Oct 2022'!AQ23,IF(AND('NSW Oct 2022'!L23&gt;0,'NSW Oct 2022'!M23=""&gt;0),IF(($C$5*E29/'NSW Oct 2022'!AQ23&lt;'NSW Oct 2022'!L23),(0),($C$5*E29/'NSW Oct 2022'!AQ23-'NSW Oct 2022'!L23)*'NSW Oct 2022'!X23/100)*'NSW Oct 2022'!AQ23,0)))))</f>
        <v>0</v>
      </c>
      <c r="M29" s="136">
        <f>IF('NSW Oct 2022'!K23="",($C$5*F29/'NSW Oct 2022'!AR23*'NSW Oct 2022'!AC23/100)*'NSW Oct 2022'!AR23,IF($C$5*F29/'NSW Oct 2022'!AR23&gt;='NSW Oct 2022'!L23,('NSW Oct 2022'!L23*'NSW Oct 2022'!AC23/100)*'NSW Oct 2022'!AR23,($C$5*F29/'NSW Oct 2022'!AR23*'NSW Oct 2022'!AC23/100)*'NSW Oct 2022'!AR23))</f>
        <v>1340.9090909090908</v>
      </c>
      <c r="N29" s="136">
        <f>IF(AND('NSW Oct 2022'!L23&gt;0,'NSW Oct 2022'!M23&gt;0),IF($C$5*F29/'NSW Oct 2022'!AR23&lt;'NSW Oct 2022'!L23,0,IF(($C$5*F29/'NSW Oct 2022'!AR23-'NSW Oct 2022'!L23)&lt;=('NSW Oct 2022'!M23+'NSW Oct 2022'!L23),((($C$5*F29/'NSW Oct 2022'!AR23-'NSW Oct 2022'!L23)*'NSW Oct 2022'!AD23/100))*'NSW Oct 2022'!AR23,((('NSW Oct 2022'!M23)*'NSW Oct 2022'!AD23/100)*'NSW Oct 2022'!AR23))),0)</f>
        <v>0</v>
      </c>
      <c r="O29" s="136">
        <f>IF(AND('NSW Oct 2022'!M23&gt;0,'NSW Oct 2022'!N23&gt;0),IF($C$5*F29/'NSW Oct 2022'!AR23&lt;('NSW Oct 2022'!L23+'NSW Oct 2022'!M23),0,IF(($C$5*F29/'NSW Oct 2022'!AR23-'NSW Oct 2022'!L23+'NSW Oct 2022'!M23)&lt;=('NSW Oct 2022'!L23+'NSW Oct 2022'!M23+'NSW Oct 2022'!N23),((($C$5*F29/'NSW Oct 2022'!AR23-('NSW Oct 2022'!L23+'NSW Oct 2022'!M23))*'NSW Oct 2022'!AE23/100))*'NSW Oct 2022'!AR23,('NSW Oct 2022'!N23*'NSW Oct 2022'!AE23/100)*'NSW Oct 2022'!AR23)),0)</f>
        <v>0</v>
      </c>
      <c r="P29" s="136">
        <f>IF(AND('NSW Oct 2022'!N23&gt;0,'NSW Oct 2022'!O23&gt;0),IF($C$5*F29/'NSW Oct 2022'!AR23&lt;('NSW Oct 2022'!L23+'NSW Oct 2022'!M23+'NSW Oct 2022'!N23),0,IF(($C$5*F29/'NSW Oct 2022'!AR23-'NSW Oct 2022'!L23+'NSW Oct 2022'!M23+'NSW Oct 2022'!N23)&lt;=('NSW Oct 2022'!L23+'NSW Oct 2022'!M23+'NSW Oct 2022'!N23+'NSW Oct 2022'!O23),(($C$5*F29/'NSW Oct 2022'!AR23-('NSW Oct 2022'!L23+'NSW Oct 2022'!M23+'NSW Oct 2022'!N23))*'NSW Oct 2022'!AF23/100)*'NSW Oct 2022'!AR23,('NSW Oct 2022'!O23*'NSW Oct 2022'!AF23/100)*'NSW Oct 2022'!AR23)),0)</f>
        <v>0</v>
      </c>
      <c r="Q29" s="136">
        <f>IF(AND('NSW Oct 2022'!P23&gt;0,'NSW Oct 2022'!P23&gt;0),IF($C$5*F29/'NSW Oct 2022'!AR23&lt;('NSW Oct 2022'!L23+'NSW Oct 2022'!M23+'NSW Oct 2022'!N23+'NSW Oct 2022'!O23),0,IF(($C$5*F29/'NSW Oct 2022'!AR23-'NSW Oct 2022'!L23+'NSW Oct 2022'!M23+'NSW Oct 2022'!N23+'NSW Oct 2022'!O23)&lt;=('NSW Oct 2022'!L23+'NSW Oct 2022'!M23+'NSW Oct 2022'!N23+'NSW Oct 2022'!O23+'NSW Oct 2022'!P23),(($C$5*F29/'NSW Oct 2022'!AR23-('NSW Oct 2022'!L23+'NSW Oct 2022'!M23+'NSW Oct 2022'!N23+'NSW Oct 2022'!O23))*'NSW Oct 2022'!AG23/100)*'NSW Oct 2022'!AR23,('NSW Oct 2022'!P23*'NSW Oct 2022'!AG23/100)*'NSW Oct 2022'!AR23)),0)</f>
        <v>0</v>
      </c>
      <c r="R29" s="136">
        <f>IF(AND('NSW Oct 2022'!P23&gt;0,'NSW Oct 2022'!O23&gt;0),IF(($C$5*F29/'NSW Oct 2022'!AR23&lt;SUM('NSW Oct 2022'!L23:P23)),(0),($C$5*F29/'NSW Oct 2022'!AR23-SUM('NSW Oct 2022'!L23:P23))*'NSW Oct 2022'!AB23/100)* 'NSW Oct 2022'!AR23,IF(AND('NSW Oct 2022'!O23&gt;0,'NSW Oct 2022'!P23=""),IF(($C$5*F29/'NSW Oct 2022'!AR23&lt; SUM('NSW Oct 2022'!L23:O23)),(0),($C$5*F29/'NSW Oct 2022'!AR23-SUM('NSW Oct 2022'!L23:O23))*'NSW Oct 2022'!AG23/100)* 'NSW Oct 2022'!AR23,IF(AND('NSW Oct 2022'!N23&gt;0,'NSW Oct 2022'!O23=""),IF(($C$5*F29/'NSW Oct 2022'!AR23&lt; SUM('NSW Oct 2022'!L23:N23)),(0),($C$5*F29/'NSW Oct 2022'!AR23-SUM('NSW Oct 2022'!L23:N23))*'NSW Oct 2022'!AF23/100)* 'NSW Oct 2022'!AR23,IF(AND('NSW Oct 2022'!M23&gt;0,'NSW Oct 2022'!N23=""),IF(($C$5*F29/'NSW Oct 2022'!AR23&lt;'NSW Oct 2022'!M23+'NSW Oct 2022'!L23),(0),(($C$5*F29/'NSW Oct 2022'!AR23-('NSW Oct 2022'!M23+'NSW Oct 2022'!L23))*'NSW Oct 2022'!AE23/100))*'NSW Oct 2022'!AR23,IF(AND('NSW Oct 2022'!L23&gt;0,'NSW Oct 2022'!M23=""&gt;0),IF(($C$5*F29/'NSW Oct 2022'!AR23&lt;'NSW Oct 2022'!L23),(0),($C$5*F29/'NSW Oct 2022'!AR23-'NSW Oct 2022'!L23)*'NSW Oct 2022'!AD23/100)*'NSW Oct 2022'!AR23,0)))))</f>
        <v>0</v>
      </c>
      <c r="S29" s="234">
        <f t="shared" si="4"/>
        <v>2681.8181818181815</v>
      </c>
      <c r="T29" s="243">
        <f t="shared" si="5"/>
        <v>2916.2477272727269</v>
      </c>
      <c r="U29" s="132">
        <f t="shared" si="6"/>
        <v>3207.8724999999999</v>
      </c>
      <c r="V29" s="83">
        <f>'NSW Oct 2022'!AT23</f>
        <v>0</v>
      </c>
      <c r="W29" s="83">
        <f>'NSW Oct 2022'!AU23</f>
        <v>0</v>
      </c>
      <c r="X29" s="83">
        <f>'NSW Oct 2022'!AV23</f>
        <v>0</v>
      </c>
      <c r="Y29" s="83">
        <f>'NSW Oct 2022'!AW23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2916.2477272727269</v>
      </c>
      <c r="AC29" s="243">
        <f t="shared" si="1"/>
        <v>2916.2477272727269</v>
      </c>
      <c r="AD29" s="132">
        <f t="shared" si="9"/>
        <v>3207.8724999999999</v>
      </c>
      <c r="AE29" s="132">
        <f t="shared" si="9"/>
        <v>3207.8724999999999</v>
      </c>
      <c r="AF29" s="208">
        <f>'NSW Oct 2022'!BJ23</f>
        <v>0</v>
      </c>
      <c r="AG29" s="124">
        <f>'NSW Oct 2022'!BH23</f>
        <v>12</v>
      </c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>
      <c r="A30" s="426"/>
      <c r="B30" s="130" t="str">
        <f>'NSW Oct 2022'!F24</f>
        <v>AGL</v>
      </c>
      <c r="C30" s="83" t="str">
        <f>'NSW Oct 2022'!G24</f>
        <v>Business Value Saver</v>
      </c>
      <c r="D30" s="136">
        <f>365*'NSW Oct 2022'!H24/100</f>
        <v>262.93272727272722</v>
      </c>
      <c r="E30" s="264">
        <f>IF('NSW Oct 2022'!AQ24=3,0.5,IF('NSW Oct 2022'!AQ24=2,0.33,0))</f>
        <v>0.5</v>
      </c>
      <c r="F30" s="264">
        <f t="shared" si="3"/>
        <v>0.5</v>
      </c>
      <c r="G30" s="136">
        <f>IF('NSW Oct 2022'!K24="",($C$5*E30/'NSW Oct 2022'!AQ24*'NSW Oct 2022'!W24/100)*'NSW Oct 2022'!AQ24,IF($C$5*E30/'NSW Oct 2022'!AQ24&gt;='NSW Oct 2022'!L24,('NSW Oct 2022'!L24*'NSW Oct 2022'!W24/100)*'NSW Oct 2022'!AQ24,($C$5*E30/'NSW Oct 2022'!AQ24*'NSW Oct 2022'!W24/100)*'NSW Oct 2022'!AQ24))</f>
        <v>1140.9090909090908</v>
      </c>
      <c r="H30" s="136">
        <f>IF(AND('NSW Oct 2022'!L24&gt;0,'NSW Oct 2022'!M24&gt;0),IF($C$5*E30/'NSW Oct 2022'!AQ24&lt;'NSW Oct 2022'!L24,0,IF(($C$5*E30/'NSW Oct 2022'!AQ24-'NSW Oct 2022'!L24)&lt;=('NSW Oct 2022'!M24+'NSW Oct 2022'!L24),((($C$5*E30/'NSW Oct 2022'!AQ24-'NSW Oct 2022'!L24)*'NSW Oct 2022'!X24/100))*'NSW Oct 2022'!AQ24,((('NSW Oct 2022'!M24)*'NSW Oct 2022'!X24/100)*'NSW Oct 2022'!AQ24))),0)</f>
        <v>0</v>
      </c>
      <c r="I30" s="136">
        <f>IF(AND('NSW Oct 2022'!M24&gt;0,'NSW Oct 2022'!N24&gt;0),IF($C$5*E30/'NSW Oct 2022'!AQ24&lt;('NSW Oct 2022'!L24+'NSW Oct 2022'!M24),0,IF(($C$5*E30/'NSW Oct 2022'!AQ24-'NSW Oct 2022'!L24+'NSW Oct 2022'!M24)&lt;=('NSW Oct 2022'!L24+'NSW Oct 2022'!M24+'NSW Oct 2022'!N24),((($C$5*E30/'NSW Oct 2022'!AQ24-('NSW Oct 2022'!L24+'NSW Oct 2022'!M24))*'NSW Oct 2022'!Y24/100))*'NSW Oct 2022'!AQ24,('NSW Oct 2022'!N24*'NSW Oct 2022'!Y24/100)* 'NSW Oct 2022'!AQ24)),0)</f>
        <v>0</v>
      </c>
      <c r="J30" s="136">
        <f>IF(AND('NSW Oct 2022'!N24&gt;0,'NSW Oct 2022'!O24&gt;0),IF($C$5*E30/'NSW Oct 2022'!AQ24&lt;('NSW Oct 2022'!L24+'NSW Oct 2022'!M24+'NSW Oct 2022'!N24),0,IF(($C$5*E30/'NSW Oct 2022'!AQ24-'NSW Oct 2022'!L24+'NSW Oct 2022'!M24+'NSW Oct 2022'!N24)&lt;=('NSW Oct 2022'!L24+'NSW Oct 2022'!M24+'NSW Oct 2022'!N24+'NSW Oct 2022'!O24),(($C$5*E30/'NSW Oct 2022'!AQ24-('NSW Oct 2022'!L24+'NSW Oct 2022'!M24+'NSW Oct 2022'!N24))*'NSW Oct 2022'!Z24/100)*'NSW Oct 2022'!AQ24,('NSW Oct 2022'!O24*'NSW Oct 2022'!Z24/100)*'NSW Oct 2022'!AQ24)),0)</f>
        <v>0</v>
      </c>
      <c r="K30" s="136">
        <f>IF(AND('NSW Oct 2022'!O24&gt;0,'NSW Oct 2022'!P24&gt;0),IF($C$5*E30/'NSW Oct 2022'!AQ24&lt;('NSW Oct 2022'!L24+'NSW Oct 2022'!M24+'NSW Oct 2022'!N24+'NSW Oct 2022'!O24),0,IF(($C$5*E30/'NSW Oct 2022'!AQ24-'NSW Oct 2022'!L24+'NSW Oct 2022'!M24+'NSW Oct 2022'!N24+'NSW Oct 2022'!O24)&lt;=('NSW Oct 2022'!L24+'NSW Oct 2022'!M24+'NSW Oct 2022'!N24+'NSW Oct 2022'!O24+'NSW Oct 2022'!P24),(($C$5*E30/'NSW Oct 2022'!AQ24-('NSW Oct 2022'!L24+'NSW Oct 2022'!M24+'NSW Oct 2022'!N24+'NSW Oct 2022'!O24))*'NSW Oct 2022'!AA24/100)*'NSW Oct 2022'!AQ24,('NSW Oct 2022'!P24*'NSW Oct 2022'!AA24/100)*'NSW Oct 2022'!AQ24)),0)</f>
        <v>0</v>
      </c>
      <c r="L30" s="136">
        <f>IF(AND('NSW Oct 2022'!P24&gt;0,'NSW Oct 2022'!O24&gt;0),IF(($C$5*E30/'NSW Oct 2022'!AQ24&lt;SUM('NSW Oct 2022'!L24:P24)),(0),($C$5*E30/'NSW Oct 2022'!AQ24-SUM('NSW Oct 2022'!L24:P24))*'NSW Oct 2022'!AB24/100)* 'NSW Oct 2022'!AQ24,IF(AND('NSW Oct 2022'!O24&gt;0,'NSW Oct 2022'!P24=""),IF(($C$5*E30/'NSW Oct 2022'!AQ24&lt; SUM('NSW Oct 2022'!L24:O24)),(0),($C$5*E30/'NSW Oct 2022'!AQ24-SUM('NSW Oct 2022'!L24:O24))*'NSW Oct 2022'!AA24/100)* 'NSW Oct 2022'!AQ24,IF(AND('NSW Oct 2022'!N24&gt;0,'NSW Oct 2022'!O24=""),IF(($C$5*E30/'NSW Oct 2022'!AQ24&lt; SUM('NSW Oct 2022'!L24:N24)),(0),($C$5*E30/'NSW Oct 2022'!AQ24-SUM('NSW Oct 2022'!L24:N24))*'NSW Oct 2022'!Z24/100)* 'NSW Oct 2022'!AQ24,IF(AND('NSW Oct 2022'!M24&gt;0,'NSW Oct 2022'!N24=""),IF(($C$5*E30/'NSW Oct 2022'!AQ24&lt;'NSW Oct 2022'!M24+'NSW Oct 2022'!L24),(0),(($C$5*E30/'NSW Oct 2022'!AQ24-('NSW Oct 2022'!M24+'NSW Oct 2022'!L24))*'NSW Oct 2022'!Y24/100))*'NSW Oct 2022'!AQ24,IF(AND('NSW Oct 2022'!L24&gt;0,'NSW Oct 2022'!M24=""&gt;0),IF(($C$5*E30/'NSW Oct 2022'!AQ24&lt;'NSW Oct 2022'!L24),(0),($C$5*E30/'NSW Oct 2022'!AQ24-'NSW Oct 2022'!L24)*'NSW Oct 2022'!X24/100)*'NSW Oct 2022'!AQ24,0)))))</f>
        <v>0</v>
      </c>
      <c r="M30" s="136">
        <f>IF('NSW Oct 2022'!K24="",($C$5*F30/'NSW Oct 2022'!AR24*'NSW Oct 2022'!AC24/100)*'NSW Oct 2022'!AR24,IF($C$5*F30/'NSW Oct 2022'!AR24&gt;='NSW Oct 2022'!L24,('NSW Oct 2022'!L24*'NSW Oct 2022'!AC24/100)*'NSW Oct 2022'!AR24,($C$5*F30/'NSW Oct 2022'!AR24*'NSW Oct 2022'!AC24/100)*'NSW Oct 2022'!AR24))</f>
        <v>1140.9090909090908</v>
      </c>
      <c r="N30" s="136">
        <f>IF(AND('NSW Oct 2022'!L24&gt;0,'NSW Oct 2022'!M24&gt;0),IF($C$5*F30/'NSW Oct 2022'!AR24&lt;'NSW Oct 2022'!L24,0,IF(($C$5*F30/'NSW Oct 2022'!AR24-'NSW Oct 2022'!L24)&lt;=('NSW Oct 2022'!M24+'NSW Oct 2022'!L24),((($C$5*F30/'NSW Oct 2022'!AR24-'NSW Oct 2022'!L24)*'NSW Oct 2022'!AD24/100))*'NSW Oct 2022'!AR24,((('NSW Oct 2022'!M24)*'NSW Oct 2022'!AD24/100)*'NSW Oct 2022'!AR24))),0)</f>
        <v>0</v>
      </c>
      <c r="O30" s="136">
        <f>IF(AND('NSW Oct 2022'!M24&gt;0,'NSW Oct 2022'!N24&gt;0),IF($C$5*F30/'NSW Oct 2022'!AR24&lt;('NSW Oct 2022'!L24+'NSW Oct 2022'!M24),0,IF(($C$5*F30/'NSW Oct 2022'!AR24-'NSW Oct 2022'!L24+'NSW Oct 2022'!M24)&lt;=('NSW Oct 2022'!L24+'NSW Oct 2022'!M24+'NSW Oct 2022'!N24),((($C$5*F30/'NSW Oct 2022'!AR24-('NSW Oct 2022'!L24+'NSW Oct 2022'!M24))*'NSW Oct 2022'!AE24/100))*'NSW Oct 2022'!AR24,('NSW Oct 2022'!N24*'NSW Oct 2022'!AE24/100)*'NSW Oct 2022'!AR24)),0)</f>
        <v>0</v>
      </c>
      <c r="P30" s="136">
        <f>IF(AND('NSW Oct 2022'!N24&gt;0,'NSW Oct 2022'!O24&gt;0),IF($C$5*F30/'NSW Oct 2022'!AR24&lt;('NSW Oct 2022'!L24+'NSW Oct 2022'!M24+'NSW Oct 2022'!N24),0,IF(($C$5*F30/'NSW Oct 2022'!AR24-'NSW Oct 2022'!L24+'NSW Oct 2022'!M24+'NSW Oct 2022'!N24)&lt;=('NSW Oct 2022'!L24+'NSW Oct 2022'!M24+'NSW Oct 2022'!N24+'NSW Oct 2022'!O24),(($C$5*F30/'NSW Oct 2022'!AR24-('NSW Oct 2022'!L24+'NSW Oct 2022'!M24+'NSW Oct 2022'!N24))*'NSW Oct 2022'!AF24/100)*'NSW Oct 2022'!AR24,('NSW Oct 2022'!O24*'NSW Oct 2022'!AF24/100)*'NSW Oct 2022'!AR24)),0)</f>
        <v>0</v>
      </c>
      <c r="Q30" s="136">
        <f>IF(AND('NSW Oct 2022'!P24&gt;0,'NSW Oct 2022'!P24&gt;0),IF($C$5*F30/'NSW Oct 2022'!AR24&lt;('NSW Oct 2022'!L24+'NSW Oct 2022'!M24+'NSW Oct 2022'!N24+'NSW Oct 2022'!O24),0,IF(($C$5*F30/'NSW Oct 2022'!AR24-'NSW Oct 2022'!L24+'NSW Oct 2022'!M24+'NSW Oct 2022'!N24+'NSW Oct 2022'!O24)&lt;=('NSW Oct 2022'!L24+'NSW Oct 2022'!M24+'NSW Oct 2022'!N24+'NSW Oct 2022'!O24+'NSW Oct 2022'!P24),(($C$5*F30/'NSW Oct 2022'!AR24-('NSW Oct 2022'!L24+'NSW Oct 2022'!M24+'NSW Oct 2022'!N24+'NSW Oct 2022'!O24))*'NSW Oct 2022'!AG24/100)*'NSW Oct 2022'!AR24,('NSW Oct 2022'!P24*'NSW Oct 2022'!AG24/100)*'NSW Oct 2022'!AR24)),0)</f>
        <v>0</v>
      </c>
      <c r="R30" s="136">
        <f>IF(AND('NSW Oct 2022'!P24&gt;0,'NSW Oct 2022'!O24&gt;0),IF(($C$5*F30/'NSW Oct 2022'!AR24&lt;SUM('NSW Oct 2022'!L24:P24)),(0),($C$5*F30/'NSW Oct 2022'!AR24-SUM('NSW Oct 2022'!L24:P24))*'NSW Oct 2022'!AB24/100)* 'NSW Oct 2022'!AR24,IF(AND('NSW Oct 2022'!O24&gt;0,'NSW Oct 2022'!P24=""),IF(($C$5*F30/'NSW Oct 2022'!AR24&lt; SUM('NSW Oct 2022'!L24:O24)),(0),($C$5*F30/'NSW Oct 2022'!AR24-SUM('NSW Oct 2022'!L24:O24))*'NSW Oct 2022'!AG24/100)* 'NSW Oct 2022'!AR24,IF(AND('NSW Oct 2022'!N24&gt;0,'NSW Oct 2022'!O24=""),IF(($C$5*F30/'NSW Oct 2022'!AR24&lt; SUM('NSW Oct 2022'!L24:N24)),(0),($C$5*F30/'NSW Oct 2022'!AR24-SUM('NSW Oct 2022'!L24:N24))*'NSW Oct 2022'!AF24/100)* 'NSW Oct 2022'!AR24,IF(AND('NSW Oct 2022'!M24&gt;0,'NSW Oct 2022'!N24=""),IF(($C$5*F30/'NSW Oct 2022'!AR24&lt;'NSW Oct 2022'!M24+'NSW Oct 2022'!L24),(0),(($C$5*F30/'NSW Oct 2022'!AR24-('NSW Oct 2022'!M24+'NSW Oct 2022'!L24))*'NSW Oct 2022'!AE24/100))*'NSW Oct 2022'!AR24,IF(AND('NSW Oct 2022'!L24&gt;0,'NSW Oct 2022'!M24=""&gt;0),IF(($C$5*F30/'NSW Oct 2022'!AR24&lt;'NSW Oct 2022'!L24),(0),($C$5*F30/'NSW Oct 2022'!AR24-'NSW Oct 2022'!L24)*'NSW Oct 2022'!AD24/100)*'NSW Oct 2022'!AR24,0)))))</f>
        <v>0</v>
      </c>
      <c r="S30" s="234">
        <f>SUM(G30:R30)</f>
        <v>2281.8181818181815</v>
      </c>
      <c r="T30" s="243">
        <f t="shared" si="5"/>
        <v>2544.7509090909089</v>
      </c>
      <c r="U30" s="132">
        <f t="shared" si="6"/>
        <v>2799.2260000000001</v>
      </c>
      <c r="V30" s="83">
        <f>'NSW Oct 2022'!AT24</f>
        <v>0</v>
      </c>
      <c r="W30" s="83">
        <f>'NSW Oct 2022'!AU24</f>
        <v>0</v>
      </c>
      <c r="X30" s="83">
        <f>'NSW Oct 2022'!AV24</f>
        <v>0</v>
      </c>
      <c r="Y30" s="83">
        <f>'NSW Oct 2022'!AW24</f>
        <v>0</v>
      </c>
      <c r="Z30" s="243" t="str">
        <f t="shared" si="7"/>
        <v>No discount</v>
      </c>
      <c r="AA30" s="243" t="str">
        <f t="shared" si="8"/>
        <v>Exclusive</v>
      </c>
      <c r="AB30" s="243">
        <f t="shared" si="0"/>
        <v>2544.7509090909089</v>
      </c>
      <c r="AC30" s="243">
        <f t="shared" si="1"/>
        <v>2544.7509090909089</v>
      </c>
      <c r="AD30" s="132">
        <f t="shared" si="9"/>
        <v>2799.2260000000001</v>
      </c>
      <c r="AE30" s="132">
        <f t="shared" si="9"/>
        <v>2799.2260000000001</v>
      </c>
      <c r="AF30" s="208">
        <f>'NSW Oct 2022'!BJ24</f>
        <v>0</v>
      </c>
      <c r="AG30" s="124">
        <f>'NSW Oct 2022'!BH24</f>
        <v>12</v>
      </c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27"/>
      <c r="B31" s="150" t="str">
        <f>'NSW Oct 2022'!F25</f>
        <v>Red Energy</v>
      </c>
      <c r="C31" s="154" t="str">
        <f>'NSW Oct 2022'!G25</f>
        <v xml:space="preserve">Business Saver </v>
      </c>
      <c r="D31" s="155">
        <f>365*'NSW Oct 2022'!H25/100</f>
        <v>303.08272727272725</v>
      </c>
      <c r="E31" s="265">
        <f>IF('NSW Oct 2022'!AQ25=3,0.5,IF('NSW Oct 2022'!AQ25=2,0.33,0))</f>
        <v>0.5</v>
      </c>
      <c r="F31" s="265">
        <f t="shared" si="3"/>
        <v>0.5</v>
      </c>
      <c r="G31" s="155">
        <f>IF('NSW Oct 2022'!K25="",($C$5*E31/'NSW Oct 2022'!AQ25*'NSW Oct 2022'!W25/100)*'NSW Oct 2022'!AQ25,IF($C$5*E31/'NSW Oct 2022'!AQ25&gt;='NSW Oct 2022'!L25,('NSW Oct 2022'!L25*'NSW Oct 2022'!W25/100)*'NSW Oct 2022'!AQ25,($C$5*E31/'NSW Oct 2022'!AQ25*'NSW Oct 2022'!W25/100)*'NSW Oct 2022'!AQ25))</f>
        <v>1477.272727272727</v>
      </c>
      <c r="H31" s="155">
        <f>IF(AND('NSW Oct 2022'!L25&gt;0,'NSW Oct 2022'!M25&gt;0),IF($C$5*E31/'NSW Oct 2022'!AQ25&lt;'NSW Oct 2022'!L25,0,IF(($C$5*E31/'NSW Oct 2022'!AQ25-'NSW Oct 2022'!L25)&lt;=('NSW Oct 2022'!M25+'NSW Oct 2022'!L25),((($C$5*E31/'NSW Oct 2022'!AQ25-'NSW Oct 2022'!L25)*'NSW Oct 2022'!X25/100))*'NSW Oct 2022'!AQ25,((('NSW Oct 2022'!M25)*'NSW Oct 2022'!X25/100)*'NSW Oct 2022'!AQ25))),0)</f>
        <v>0</v>
      </c>
      <c r="I31" s="155">
        <f>IF(AND('NSW Oct 2022'!M25&gt;0,'NSW Oct 2022'!N25&gt;0),IF($C$5*E31/'NSW Oct 2022'!AQ25&lt;('NSW Oct 2022'!L25+'NSW Oct 2022'!M25),0,IF(($C$5*E31/'NSW Oct 2022'!AQ25-'NSW Oct 2022'!L25+'NSW Oct 2022'!M25)&lt;=('NSW Oct 2022'!L25+'NSW Oct 2022'!M25+'NSW Oct 2022'!N25),((($C$5*E31/'NSW Oct 2022'!AQ25-('NSW Oct 2022'!L25+'NSW Oct 2022'!M25))*'NSW Oct 2022'!Y25/100))*'NSW Oct 2022'!AQ25,('NSW Oct 2022'!N25*'NSW Oct 2022'!Y25/100)* 'NSW Oct 2022'!AQ25)),0)</f>
        <v>0</v>
      </c>
      <c r="J31" s="155">
        <f>IF(AND('NSW Oct 2022'!N25&gt;0,'NSW Oct 2022'!O25&gt;0),IF($C$5*E31/'NSW Oct 2022'!AQ25&lt;('NSW Oct 2022'!L25+'NSW Oct 2022'!M25+'NSW Oct 2022'!N25),0,IF(($C$5*E31/'NSW Oct 2022'!AQ25-'NSW Oct 2022'!L25+'NSW Oct 2022'!M25+'NSW Oct 2022'!N25)&lt;=('NSW Oct 2022'!L25+'NSW Oct 2022'!M25+'NSW Oct 2022'!N25+'NSW Oct 2022'!O25),(($C$5*E31/'NSW Oct 2022'!AQ25-('NSW Oct 2022'!L25+'NSW Oct 2022'!M25+'NSW Oct 2022'!N25))*'NSW Oct 2022'!Z25/100)*'NSW Oct 2022'!AQ25,('NSW Oct 2022'!O25*'NSW Oct 2022'!Z25/100)*'NSW Oct 2022'!AQ25)),0)</f>
        <v>0</v>
      </c>
      <c r="K31" s="155">
        <f>IF(AND('NSW Oct 2022'!O25&gt;0,'NSW Oct 2022'!P25&gt;0),IF($C$5*E31/'NSW Oct 2022'!AQ25&lt;('NSW Oct 2022'!L25+'NSW Oct 2022'!M25+'NSW Oct 2022'!N25+'NSW Oct 2022'!O25),0,IF(($C$5*E31/'NSW Oct 2022'!AQ25-'NSW Oct 2022'!L25+'NSW Oct 2022'!M25+'NSW Oct 2022'!N25+'NSW Oct 2022'!O25)&lt;=('NSW Oct 2022'!L25+'NSW Oct 2022'!M25+'NSW Oct 2022'!N25+'NSW Oct 2022'!O25+'NSW Oct 2022'!P25),(($C$5*E31/'NSW Oct 2022'!AQ25-('NSW Oct 2022'!L25+'NSW Oct 2022'!M25+'NSW Oct 2022'!N25+'NSW Oct 2022'!O25))*'NSW Oct 2022'!AA25/100)*'NSW Oct 2022'!AQ25,('NSW Oct 2022'!P25*'NSW Oct 2022'!AA25/100)*'NSW Oct 2022'!AQ25)),0)</f>
        <v>0</v>
      </c>
      <c r="L31" s="155">
        <f>IF(AND('NSW Oct 2022'!P25&gt;0,'NSW Oct 2022'!O25&gt;0),IF(($C$5*E31/'NSW Oct 2022'!AQ25&lt;SUM('NSW Oct 2022'!L25:P25)),(0),($C$5*E31/'NSW Oct 2022'!AQ25-SUM('NSW Oct 2022'!L25:P25))*'NSW Oct 2022'!AB25/100)* 'NSW Oct 2022'!AQ25,IF(AND('NSW Oct 2022'!O25&gt;0,'NSW Oct 2022'!P25=""),IF(($C$5*E31/'NSW Oct 2022'!AQ25&lt; SUM('NSW Oct 2022'!L25:O25)),(0),($C$5*E31/'NSW Oct 2022'!AQ25-SUM('NSW Oct 2022'!L25:O25))*'NSW Oct 2022'!AA25/100)* 'NSW Oct 2022'!AQ25,IF(AND('NSW Oct 2022'!N25&gt;0,'NSW Oct 2022'!O25=""),IF(($C$5*E31/'NSW Oct 2022'!AQ25&lt; SUM('NSW Oct 2022'!L25:N25)),(0),($C$5*E31/'NSW Oct 2022'!AQ25-SUM('NSW Oct 2022'!L25:N25))*'NSW Oct 2022'!Z25/100)* 'NSW Oct 2022'!AQ25,IF(AND('NSW Oct 2022'!M25&gt;0,'NSW Oct 2022'!N25=""),IF(($C$5*E31/'NSW Oct 2022'!AQ25&lt;'NSW Oct 2022'!M25+'NSW Oct 2022'!L25),(0),(($C$5*E31/'NSW Oct 2022'!AQ25-('NSW Oct 2022'!M25+'NSW Oct 2022'!L25))*'NSW Oct 2022'!Y25/100))*'NSW Oct 2022'!AQ25,IF(AND('NSW Oct 2022'!L25&gt;0,'NSW Oct 2022'!M25=""&gt;0),IF(($C$5*E31/'NSW Oct 2022'!AQ25&lt;'NSW Oct 2022'!L25),(0),($C$5*E31/'NSW Oct 2022'!AQ25-'NSW Oct 2022'!L25)*'NSW Oct 2022'!X25/100)*'NSW Oct 2022'!AQ25,0)))))</f>
        <v>0</v>
      </c>
      <c r="M31" s="155">
        <f>IF('NSW Oct 2022'!K25="",($C$5*F31/'NSW Oct 2022'!AR25*'NSW Oct 2022'!AC25/100)*'NSW Oct 2022'!AR25,IF($C$5*F31/'NSW Oct 2022'!AR25&gt;='NSW Oct 2022'!L25,('NSW Oct 2022'!L25*'NSW Oct 2022'!AC25/100)*'NSW Oct 2022'!AR25,($C$5*F31/'NSW Oct 2022'!AR25*'NSW Oct 2022'!AC25/100)*'NSW Oct 2022'!AR25))</f>
        <v>1477.272727272727</v>
      </c>
      <c r="N31" s="155">
        <f>IF(AND('NSW Oct 2022'!L25&gt;0,'NSW Oct 2022'!M25&gt;0),IF($C$5*F31/'NSW Oct 2022'!AR25&lt;'NSW Oct 2022'!L25,0,IF(($C$5*F31/'NSW Oct 2022'!AR25-'NSW Oct 2022'!L25)&lt;=('NSW Oct 2022'!M25+'NSW Oct 2022'!L25),((($C$5*F31/'NSW Oct 2022'!AR25-'NSW Oct 2022'!L25)*'NSW Oct 2022'!AD25/100))*'NSW Oct 2022'!AR25,((('NSW Oct 2022'!M25)*'NSW Oct 2022'!AD25/100)*'NSW Oct 2022'!AR25))),0)</f>
        <v>0</v>
      </c>
      <c r="O31" s="155">
        <f>IF(AND('NSW Oct 2022'!M25&gt;0,'NSW Oct 2022'!N25&gt;0),IF($C$5*F31/'NSW Oct 2022'!AR25&lt;('NSW Oct 2022'!L25+'NSW Oct 2022'!M25),0,IF(($C$5*F31/'NSW Oct 2022'!AR25-'NSW Oct 2022'!L25+'NSW Oct 2022'!M25)&lt;=('NSW Oct 2022'!L25+'NSW Oct 2022'!M25+'NSW Oct 2022'!N25),((($C$5*F31/'NSW Oct 2022'!AR25-('NSW Oct 2022'!L25+'NSW Oct 2022'!M25))*'NSW Oct 2022'!AE25/100))*'NSW Oct 2022'!AR25,('NSW Oct 2022'!N25*'NSW Oct 2022'!AE25/100)*'NSW Oct 2022'!AR25)),0)</f>
        <v>0</v>
      </c>
      <c r="P31" s="155">
        <f>IF(AND('NSW Oct 2022'!N25&gt;0,'NSW Oct 2022'!O25&gt;0),IF($C$5*F31/'NSW Oct 2022'!AR25&lt;('NSW Oct 2022'!L25+'NSW Oct 2022'!M25+'NSW Oct 2022'!N25),0,IF(($C$5*F31/'NSW Oct 2022'!AR25-'NSW Oct 2022'!L25+'NSW Oct 2022'!M25+'NSW Oct 2022'!N25)&lt;=('NSW Oct 2022'!L25+'NSW Oct 2022'!M25+'NSW Oct 2022'!N25+'NSW Oct 2022'!O25),(($C$5*F31/'NSW Oct 2022'!AR25-('NSW Oct 2022'!L25+'NSW Oct 2022'!M25+'NSW Oct 2022'!N25))*'NSW Oct 2022'!AF25/100)*'NSW Oct 2022'!AR25,('NSW Oct 2022'!O25*'NSW Oct 2022'!AF25/100)*'NSW Oct 2022'!AR25)),0)</f>
        <v>0</v>
      </c>
      <c r="Q31" s="155">
        <f>IF(AND('NSW Oct 2022'!P25&gt;0,'NSW Oct 2022'!P25&gt;0),IF($C$5*F31/'NSW Oct 2022'!AR25&lt;('NSW Oct 2022'!L25+'NSW Oct 2022'!M25+'NSW Oct 2022'!N25+'NSW Oct 2022'!O25),0,IF(($C$5*F31/'NSW Oct 2022'!AR25-'NSW Oct 2022'!L25+'NSW Oct 2022'!M25+'NSW Oct 2022'!N25+'NSW Oct 2022'!O25)&lt;=('NSW Oct 2022'!L25+'NSW Oct 2022'!M25+'NSW Oct 2022'!N25+'NSW Oct 2022'!O25+'NSW Oct 2022'!P25),(($C$5*F31/'NSW Oct 2022'!AR25-('NSW Oct 2022'!L25+'NSW Oct 2022'!M25+'NSW Oct 2022'!N25+'NSW Oct 2022'!O25))*'NSW Oct 2022'!AG25/100)*'NSW Oct 2022'!AR25,('NSW Oct 2022'!P25*'NSW Oct 2022'!AG25/100)*'NSW Oct 2022'!AR25)),0)</f>
        <v>0</v>
      </c>
      <c r="R31" s="155">
        <f>IF(AND('NSW Oct 2022'!P25&gt;0,'NSW Oct 2022'!O25&gt;0),IF(($C$5*F31/'NSW Oct 2022'!AR25&lt;SUM('NSW Oct 2022'!L25:P25)),(0),($C$5*F31/'NSW Oct 2022'!AR25-SUM('NSW Oct 2022'!L25:P25))*'NSW Oct 2022'!AB25/100)* 'NSW Oct 2022'!AR25,IF(AND('NSW Oct 2022'!O25&gt;0,'NSW Oct 2022'!P25=""),IF(($C$5*F31/'NSW Oct 2022'!AR25&lt; SUM('NSW Oct 2022'!L25:O25)),(0),($C$5*F31/'NSW Oct 2022'!AR25-SUM('NSW Oct 2022'!L25:O25))*'NSW Oct 2022'!AG25/100)* 'NSW Oct 2022'!AR25,IF(AND('NSW Oct 2022'!N25&gt;0,'NSW Oct 2022'!O25=""),IF(($C$5*F31/'NSW Oct 2022'!AR25&lt; SUM('NSW Oct 2022'!L25:N25)),(0),($C$5*F31/'NSW Oct 2022'!AR25-SUM('NSW Oct 2022'!L25:N25))*'NSW Oct 2022'!AF25/100)* 'NSW Oct 2022'!AR25,IF(AND('NSW Oct 2022'!M25&gt;0,'NSW Oct 2022'!N25=""),IF(($C$5*F31/'NSW Oct 2022'!AR25&lt;'NSW Oct 2022'!M25+'NSW Oct 2022'!L25),(0),(($C$5*F31/'NSW Oct 2022'!AR25-('NSW Oct 2022'!M25+'NSW Oct 2022'!L25))*'NSW Oct 2022'!AE25/100))*'NSW Oct 2022'!AR25,IF(AND('NSW Oct 2022'!L25&gt;0,'NSW Oct 2022'!M25=""&gt;0),IF(($C$5*F31/'NSW Oct 2022'!AR25&lt;'NSW Oct 2022'!L25),(0),($C$5*F31/'NSW Oct 2022'!AR25-'NSW Oct 2022'!L25)*'NSW Oct 2022'!AD25/100)*'NSW Oct 2022'!AR25,0)))))</f>
        <v>0</v>
      </c>
      <c r="S31" s="273">
        <f>SUM(G31:R31)</f>
        <v>2954.545454545454</v>
      </c>
      <c r="T31" s="268">
        <f t="shared" si="5"/>
        <v>3257.6281818181815</v>
      </c>
      <c r="U31" s="151">
        <f t="shared" si="6"/>
        <v>3583.3910000000001</v>
      </c>
      <c r="V31" s="154">
        <f>'NSW Oct 2022'!AT25</f>
        <v>0</v>
      </c>
      <c r="W31" s="154">
        <f>'NSW Oct 2022'!AU25</f>
        <v>0</v>
      </c>
      <c r="X31" s="154">
        <f>'NSW Oct 2022'!AV25</f>
        <v>0</v>
      </c>
      <c r="Y31" s="154">
        <f>'NSW Oct 2022'!AW25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3257.6281818181815</v>
      </c>
      <c r="AC31" s="268">
        <f t="shared" si="1"/>
        <v>3257.6281818181815</v>
      </c>
      <c r="AD31" s="151">
        <f t="shared" si="9"/>
        <v>3583.3910000000001</v>
      </c>
      <c r="AE31" s="151">
        <f t="shared" si="9"/>
        <v>3583.3910000000001</v>
      </c>
      <c r="AF31" s="211">
        <f>'NSW Oct 2022'!BJ25</f>
        <v>0</v>
      </c>
      <c r="AG31" s="386">
        <f>'NSW Oct 2022'!BH25</f>
        <v>0</v>
      </c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>
      <c r="A32" s="428" t="str">
        <f>'NSW Oct 2022'!D26</f>
        <v>AGN Murray Valley</v>
      </c>
      <c r="B32" s="130" t="str">
        <f>'NSW Oct 2022'!F26</f>
        <v>EnergyAustralia</v>
      </c>
      <c r="C32" s="83" t="str">
        <f>'NSW Oct 2022'!G26</f>
        <v>Business Balance Plan</v>
      </c>
      <c r="D32" s="136">
        <f>365*'NSW Oct 2022'!H26/100</f>
        <v>364.27</v>
      </c>
      <c r="E32" s="264">
        <f>IF('NSW Oct 2022'!AQ26=3,0.5,IF('NSW Oct 2022'!AQ26=2,0.33,0))</f>
        <v>0.5</v>
      </c>
      <c r="F32" s="264">
        <f t="shared" si="3"/>
        <v>0.5</v>
      </c>
      <c r="G32" s="136">
        <f>IF('NSW Oct 2022'!K26="",($C$5*E32/'NSW Oct 2022'!AQ26*'NSW Oct 2022'!W26/100)*'NSW Oct 2022'!AQ26,IF($C$5*E32/'NSW Oct 2022'!AQ26&gt;='NSW Oct 2022'!L26,('NSW Oct 2022'!L26*'NSW Oct 2022'!W26/100)*'NSW Oct 2022'!AQ26,($C$5*E32/'NSW Oct 2022'!AQ26*'NSW Oct 2022'!W26/100)*'NSW Oct 2022'!AQ26))</f>
        <v>528.5454545454545</v>
      </c>
      <c r="H32" s="136">
        <f>IF(AND('NSW Oct 2022'!L26&gt;0,'NSW Oct 2022'!M26&gt;0),IF($C$5*E32/'NSW Oct 2022'!AQ26&lt;'NSW Oct 2022'!L26,0,IF(($C$5*E32/'NSW Oct 2022'!AQ26-'NSW Oct 2022'!L26)&lt;=('NSW Oct 2022'!M26+'NSW Oct 2022'!L26),((($C$5*E32/'NSW Oct 2022'!AQ26-'NSW Oct 2022'!L26)*'NSW Oct 2022'!X26/100))*'NSW Oct 2022'!AQ26,((('NSW Oct 2022'!M26)*'NSW Oct 2022'!X26/100)*'NSW Oct 2022'!AQ26))),0)</f>
        <v>904.72727272727275</v>
      </c>
      <c r="I32" s="136">
        <f>IF(AND('NSW Oct 2022'!M26&gt;0,'NSW Oct 2022'!N26&gt;0),IF($C$5*E32/'NSW Oct 2022'!AQ26&lt;('NSW Oct 2022'!L26+'NSW Oct 2022'!M26),0,IF(($C$5*E32/'NSW Oct 2022'!AQ26-'NSW Oct 2022'!L26+'NSW Oct 2022'!M26)&lt;=('NSW Oct 2022'!L26+'NSW Oct 2022'!M26+'NSW Oct 2022'!N26),((($C$5*E32/'NSW Oct 2022'!AQ26-('NSW Oct 2022'!L26+'NSW Oct 2022'!M26))*'NSW Oct 2022'!Y26/100))*'NSW Oct 2022'!AQ26,('NSW Oct 2022'!N26*'NSW Oct 2022'!Y26/100)* 'NSW Oct 2022'!AQ26)),0)</f>
        <v>358.90909090909099</v>
      </c>
      <c r="J32" s="136">
        <f>IF(AND('NSW Oct 2022'!N26&gt;0,'NSW Oct 2022'!O26&gt;0),IF($C$5*E32/'NSW Oct 2022'!AQ26&lt;('NSW Oct 2022'!L26+'NSW Oct 2022'!M26+'NSW Oct 2022'!N26),0,IF(($C$5*E32/'NSW Oct 2022'!AQ26-'NSW Oct 2022'!L26+'NSW Oct 2022'!M26+'NSW Oct 2022'!N26)&lt;=('NSW Oct 2022'!L26+'NSW Oct 2022'!M26+'NSW Oct 2022'!N26+'NSW Oct 2022'!O26),(($C$5*E32/'NSW Oct 2022'!AQ26-('NSW Oct 2022'!L26+'NSW Oct 2022'!M26+'NSW Oct 2022'!N26))*'NSW Oct 2022'!Z26/100)*'NSW Oct 2022'!AQ26,('NSW Oct 2022'!O26*'NSW Oct 2022'!Z26/100)*'NSW Oct 2022'!AQ26)),0)</f>
        <v>0</v>
      </c>
      <c r="K32" s="136">
        <f>IF(AND('NSW Oct 2022'!O26&gt;0,'NSW Oct 2022'!P26&gt;0),IF($C$5*E32/'NSW Oct 2022'!AQ26&lt;('NSW Oct 2022'!L26+'NSW Oct 2022'!M26+'NSW Oct 2022'!N26+'NSW Oct 2022'!O26),0,IF(($C$5*E32/'NSW Oct 2022'!AQ26-'NSW Oct 2022'!L26+'NSW Oct 2022'!M26+'NSW Oct 2022'!N26+'NSW Oct 2022'!O26)&lt;=('NSW Oct 2022'!L26+'NSW Oct 2022'!M26+'NSW Oct 2022'!N26+'NSW Oct 2022'!O26+'NSW Oct 2022'!P26),(($C$5*E32/'NSW Oct 2022'!AQ26-('NSW Oct 2022'!L26+'NSW Oct 2022'!M26+'NSW Oct 2022'!N26+'NSW Oct 2022'!O26))*'NSW Oct 2022'!AA26/100)*'NSW Oct 2022'!AQ26,('NSW Oct 2022'!P26*'NSW Oct 2022'!AA26/100)*'NSW Oct 2022'!AQ26)),0)</f>
        <v>0</v>
      </c>
      <c r="L32" s="136">
        <f>IF(AND('NSW Oct 2022'!P26&gt;0,'NSW Oct 2022'!O26&gt;0),IF(($C$5*E32/'NSW Oct 2022'!AQ26&lt;SUM('NSW Oct 2022'!L26:P26)),(0),($C$5*E32/'NSW Oct 2022'!AQ26-SUM('NSW Oct 2022'!L26:P26))*'NSW Oct 2022'!AB26/100)* 'NSW Oct 2022'!AQ26,IF(AND('NSW Oct 2022'!O26&gt;0,'NSW Oct 2022'!P26=""),IF(($C$5*E32/'NSW Oct 2022'!AQ26&lt; SUM('NSW Oct 2022'!L26:O26)),(0),($C$5*E32/'NSW Oct 2022'!AQ26-SUM('NSW Oct 2022'!L26:O26))*'NSW Oct 2022'!AA26/100)* 'NSW Oct 2022'!AQ26,IF(AND('NSW Oct 2022'!N26&gt;0,'NSW Oct 2022'!O26=""),IF(($C$5*E32/'NSW Oct 2022'!AQ26&lt; SUM('NSW Oct 2022'!L26:N26)),(0),($C$5*E32/'NSW Oct 2022'!AQ26-SUM('NSW Oct 2022'!L26:N26))*'NSW Oct 2022'!Z26/100)* 'NSW Oct 2022'!AQ26,IF(AND('NSW Oct 2022'!M26&gt;0,'NSW Oct 2022'!N26=""),IF(($C$5*E32/'NSW Oct 2022'!AQ26&lt;'NSW Oct 2022'!M26+'NSW Oct 2022'!L26),(0),(($C$5*E32/'NSW Oct 2022'!AQ26-('NSW Oct 2022'!M26+'NSW Oct 2022'!L26))*'NSW Oct 2022'!Y26/100))*'NSW Oct 2022'!AQ26,IF(AND('NSW Oct 2022'!L26&gt;0,'NSW Oct 2022'!M26=""&gt;0),IF(($C$5*E32/'NSW Oct 2022'!AQ26&lt;'NSW Oct 2022'!L26),(0),($C$5*E32/'NSW Oct 2022'!AQ26-'NSW Oct 2022'!L26)*'NSW Oct 2022'!X26/100)*'NSW Oct 2022'!AQ26,0)))))</f>
        <v>0</v>
      </c>
      <c r="M32" s="136">
        <f>IF('NSW Oct 2022'!K26="",($C$5*F32/'NSW Oct 2022'!AR26*'NSW Oct 2022'!AC26/100)*'NSW Oct 2022'!AR26,IF($C$5*F32/'NSW Oct 2022'!AR26&gt;='NSW Oct 2022'!L26,('NSW Oct 2022'!L26*'NSW Oct 2022'!AC26/100)*'NSW Oct 2022'!AR26,($C$5*F32/'NSW Oct 2022'!AR26*'NSW Oct 2022'!AC26/100)*'NSW Oct 2022'!AR26))</f>
        <v>528.5454545454545</v>
      </c>
      <c r="N32" s="136">
        <f>IF(AND('NSW Oct 2022'!L26&gt;0,'NSW Oct 2022'!M26&gt;0),IF($C$5*F32/'NSW Oct 2022'!AR26&lt;'NSW Oct 2022'!L26,0,IF(($C$5*F32/'NSW Oct 2022'!AR26-'NSW Oct 2022'!L26)&lt;=('NSW Oct 2022'!M26+'NSW Oct 2022'!L26),((($C$5*F32/'NSW Oct 2022'!AR26-'NSW Oct 2022'!L26)*'NSW Oct 2022'!AD26/100))*'NSW Oct 2022'!AR26,((('NSW Oct 2022'!M26)*'NSW Oct 2022'!AD26/100)*'NSW Oct 2022'!AR26))),0)</f>
        <v>904.72727272727275</v>
      </c>
      <c r="O32" s="136">
        <f>IF(AND('NSW Oct 2022'!M26&gt;0,'NSW Oct 2022'!N26&gt;0),IF($C$5*F32/'NSW Oct 2022'!AR26&lt;('NSW Oct 2022'!L26+'NSW Oct 2022'!M26),0,IF(($C$5*F32/'NSW Oct 2022'!AR26-'NSW Oct 2022'!L26+'NSW Oct 2022'!M26)&lt;=('NSW Oct 2022'!L26+'NSW Oct 2022'!M26+'NSW Oct 2022'!N26),((($C$5*F32/'NSW Oct 2022'!AR26-('NSW Oct 2022'!L26+'NSW Oct 2022'!M26))*'NSW Oct 2022'!AE26/100))*'NSW Oct 2022'!AR26,('NSW Oct 2022'!N26*'NSW Oct 2022'!AE26/100)*'NSW Oct 2022'!AR26)),0)</f>
        <v>358.90909090909099</v>
      </c>
      <c r="P32" s="136">
        <f>IF(AND('NSW Oct 2022'!N26&gt;0,'NSW Oct 2022'!O26&gt;0),IF($C$5*F32/'NSW Oct 2022'!AR26&lt;('NSW Oct 2022'!L26+'NSW Oct 2022'!M26+'NSW Oct 2022'!N26),0,IF(($C$5*F32/'NSW Oct 2022'!AR26-'NSW Oct 2022'!L26+'NSW Oct 2022'!M26+'NSW Oct 2022'!N26)&lt;=('NSW Oct 2022'!L26+'NSW Oct 2022'!M26+'NSW Oct 2022'!N26+'NSW Oct 2022'!O26),(($C$5*F32/'NSW Oct 2022'!AR26-('NSW Oct 2022'!L26+'NSW Oct 2022'!M26+'NSW Oct 2022'!N26))*'NSW Oct 2022'!AF26/100)*'NSW Oct 2022'!AR26,('NSW Oct 2022'!O26*'NSW Oct 2022'!AF26/100)*'NSW Oct 2022'!AR26)),0)</f>
        <v>0</v>
      </c>
      <c r="Q32" s="136">
        <f>IF(AND('NSW Oct 2022'!P26&gt;0,'NSW Oct 2022'!P26&gt;0),IF($C$5*F32/'NSW Oct 2022'!AR26&lt;('NSW Oct 2022'!L26+'NSW Oct 2022'!M26+'NSW Oct 2022'!N26+'NSW Oct 2022'!O26),0,IF(($C$5*F32/'NSW Oct 2022'!AR26-'NSW Oct 2022'!L26+'NSW Oct 2022'!M26+'NSW Oct 2022'!N26+'NSW Oct 2022'!O26)&lt;=('NSW Oct 2022'!L26+'NSW Oct 2022'!M26+'NSW Oct 2022'!N26+'NSW Oct 2022'!O26+'NSW Oct 2022'!P26),(($C$5*F32/'NSW Oct 2022'!AR26-('NSW Oct 2022'!L26+'NSW Oct 2022'!M26+'NSW Oct 2022'!N26+'NSW Oct 2022'!O26))*'NSW Oct 2022'!AG26/100)*'NSW Oct 2022'!AR26,('NSW Oct 2022'!P26*'NSW Oct 2022'!AG26/100)*'NSW Oct 2022'!AR26)),0)</f>
        <v>0</v>
      </c>
      <c r="R32" s="136">
        <f>IF(AND('NSW Oct 2022'!P26&gt;0,'NSW Oct 2022'!O26&gt;0),IF(($C$5*F32/'NSW Oct 2022'!AR26&lt;SUM('NSW Oct 2022'!L26:P26)),(0),($C$5*F32/'NSW Oct 2022'!AR26-SUM('NSW Oct 2022'!L26:P26))*'NSW Oct 2022'!AB26/100)* 'NSW Oct 2022'!AR26,IF(AND('NSW Oct 2022'!O26&gt;0,'NSW Oct 2022'!P26=""),IF(($C$5*F32/'NSW Oct 2022'!AR26&lt; SUM('NSW Oct 2022'!L26:O26)),(0),($C$5*F32/'NSW Oct 2022'!AR26-SUM('NSW Oct 2022'!L26:O26))*'NSW Oct 2022'!AG26/100)* 'NSW Oct 2022'!AR26,IF(AND('NSW Oct 2022'!N26&gt;0,'NSW Oct 2022'!O26=""),IF(($C$5*F32/'NSW Oct 2022'!AR26&lt; SUM('NSW Oct 2022'!L26:N26)),(0),($C$5*F32/'NSW Oct 2022'!AR26-SUM('NSW Oct 2022'!L26:N26))*'NSW Oct 2022'!AF26/100)* 'NSW Oct 2022'!AR26,IF(AND('NSW Oct 2022'!M26&gt;0,'NSW Oct 2022'!N26=""),IF(($C$5*F32/'NSW Oct 2022'!AR26&lt;'NSW Oct 2022'!M26+'NSW Oct 2022'!L26),(0),(($C$5*F32/'NSW Oct 2022'!AR26-('NSW Oct 2022'!M26+'NSW Oct 2022'!L26))*'NSW Oct 2022'!AE26/100))*'NSW Oct 2022'!AR26,IF(AND('NSW Oct 2022'!L26&gt;0,'NSW Oct 2022'!M26=""&gt;0),IF(($C$5*F32/'NSW Oct 2022'!AR26&lt;'NSW Oct 2022'!L26),(0),($C$5*F32/'NSW Oct 2022'!AR26-'NSW Oct 2022'!L26)*'NSW Oct 2022'!AD26/100)*'NSW Oct 2022'!AR26,0)))))</f>
        <v>0</v>
      </c>
      <c r="S32" s="234">
        <f>SUM(G32:R32)</f>
        <v>3584.3636363636369</v>
      </c>
      <c r="T32" s="243">
        <f t="shared" si="5"/>
        <v>3948.6336363636369</v>
      </c>
      <c r="U32" s="132">
        <f t="shared" si="6"/>
        <v>4343.4970000000012</v>
      </c>
      <c r="V32" s="83">
        <f>'NSW Oct 2022'!AT26</f>
        <v>5</v>
      </c>
      <c r="W32" s="83">
        <f>'NSW Oct 2022'!AU26</f>
        <v>0</v>
      </c>
      <c r="X32" s="83">
        <f>'NSW Oct 2022'!AV26</f>
        <v>0</v>
      </c>
      <c r="Y32" s="83">
        <f>'NSW Oct 2022'!AW26</f>
        <v>0</v>
      </c>
      <c r="Z32" s="243" t="str">
        <f t="shared" si="7"/>
        <v>Guaranteed off bill</v>
      </c>
      <c r="AA32" s="243" t="str">
        <f t="shared" si="8"/>
        <v>Exclusive</v>
      </c>
      <c r="AB32" s="243">
        <f t="shared" si="0"/>
        <v>3751.201954545455</v>
      </c>
      <c r="AC32" s="243">
        <f t="shared" si="1"/>
        <v>3751.201954545455</v>
      </c>
      <c r="AD32" s="132">
        <f t="shared" si="9"/>
        <v>4126.3221500000009</v>
      </c>
      <c r="AE32" s="132">
        <f t="shared" si="9"/>
        <v>4126.3221500000009</v>
      </c>
      <c r="AF32" s="208">
        <f>'NSW Oct 2022'!BJ26</f>
        <v>0</v>
      </c>
      <c r="AG32" s="124">
        <f>'NSW Oct 2022'!BH26</f>
        <v>24</v>
      </c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61" customFormat="1" ht="23" customHeight="1">
      <c r="A33" s="424"/>
      <c r="B33" s="130" t="str">
        <f>'NSW Oct 2022'!F27</f>
        <v>Origin Energy</v>
      </c>
      <c r="C33" s="83" t="str">
        <f>'NSW Oct 2022'!G27</f>
        <v>Business Go Variable</v>
      </c>
      <c r="D33" s="136">
        <f>365*'NSW Oct 2022'!H27/100</f>
        <v>254.93590909090909</v>
      </c>
      <c r="E33" s="264">
        <f>IF('NSW Oct 2022'!AQ27=3,0.5,IF('NSW Oct 2022'!AQ27=2,0.33,0))</f>
        <v>0.5</v>
      </c>
      <c r="F33" s="264">
        <f t="shared" si="3"/>
        <v>0.5</v>
      </c>
      <c r="G33" s="136">
        <f>IF('NSW Oct 2022'!K27="",($C$5*E33/'NSW Oct 2022'!AQ27*'NSW Oct 2022'!W27/100)*'NSW Oct 2022'!AQ27,IF($C$5*E33/'NSW Oct 2022'!AQ27&gt;='NSW Oct 2022'!L27,('NSW Oct 2022'!L27*'NSW Oct 2022'!W27/100)*'NSW Oct 2022'!AQ27,($C$5*E33/'NSW Oct 2022'!AQ27*'NSW Oct 2022'!W27/100)*'NSW Oct 2022'!AQ27))</f>
        <v>1263.6363636363635</v>
      </c>
      <c r="H33" s="136">
        <f>IF(AND('NSW Oct 2022'!L27&gt;0,'NSW Oct 2022'!M27&gt;0),IF($C$5*E33/'NSW Oct 2022'!AQ27&lt;'NSW Oct 2022'!L27,0,IF(($C$5*E33/'NSW Oct 2022'!AQ27-'NSW Oct 2022'!L27)&lt;=('NSW Oct 2022'!M27+'NSW Oct 2022'!L27),((($C$5*E33/'NSW Oct 2022'!AQ27-'NSW Oct 2022'!L27)*'NSW Oct 2022'!X27/100))*'NSW Oct 2022'!AQ27,((('NSW Oct 2022'!M27)*'NSW Oct 2022'!X27/100)*'NSW Oct 2022'!AQ27))),0)</f>
        <v>0</v>
      </c>
      <c r="I33" s="136">
        <f>IF(AND('NSW Oct 2022'!M27&gt;0,'NSW Oct 2022'!N27&gt;0),IF($C$5*E33/'NSW Oct 2022'!AQ27&lt;('NSW Oct 2022'!L27+'NSW Oct 2022'!M27),0,IF(($C$5*E33/'NSW Oct 2022'!AQ27-'NSW Oct 2022'!L27+'NSW Oct 2022'!M27)&lt;=('NSW Oct 2022'!L27+'NSW Oct 2022'!M27+'NSW Oct 2022'!N27),((($C$5*E33/'NSW Oct 2022'!AQ27-('NSW Oct 2022'!L27+'NSW Oct 2022'!M27))*'NSW Oct 2022'!Y27/100))*'NSW Oct 2022'!AQ27,('NSW Oct 2022'!N27*'NSW Oct 2022'!Y27/100)* 'NSW Oct 2022'!AQ27)),0)</f>
        <v>0</v>
      </c>
      <c r="J33" s="136">
        <f>IF(AND('NSW Oct 2022'!N27&gt;0,'NSW Oct 2022'!O27&gt;0),IF($C$5*E33/'NSW Oct 2022'!AQ27&lt;('NSW Oct 2022'!L27+'NSW Oct 2022'!M27+'NSW Oct 2022'!N27),0,IF(($C$5*E33/'NSW Oct 2022'!AQ27-'NSW Oct 2022'!L27+'NSW Oct 2022'!M27+'NSW Oct 2022'!N27)&lt;=('NSW Oct 2022'!L27+'NSW Oct 2022'!M27+'NSW Oct 2022'!N27+'NSW Oct 2022'!O27),(($C$5*E33/'NSW Oct 2022'!AQ27-('NSW Oct 2022'!L27+'NSW Oct 2022'!M27+'NSW Oct 2022'!N27))*'NSW Oct 2022'!Z27/100)*'NSW Oct 2022'!AQ27,('NSW Oct 2022'!O27*'NSW Oct 2022'!Z27/100)*'NSW Oct 2022'!AQ27)),0)</f>
        <v>0</v>
      </c>
      <c r="K33" s="136">
        <f>IF(AND('NSW Oct 2022'!O27&gt;0,'NSW Oct 2022'!P27&gt;0),IF($C$5*E33/'NSW Oct 2022'!AQ27&lt;('NSW Oct 2022'!L27+'NSW Oct 2022'!M27+'NSW Oct 2022'!N27+'NSW Oct 2022'!O27),0,IF(($C$5*E33/'NSW Oct 2022'!AQ27-'NSW Oct 2022'!L27+'NSW Oct 2022'!M27+'NSW Oct 2022'!N27+'NSW Oct 2022'!O27)&lt;=('NSW Oct 2022'!L27+'NSW Oct 2022'!M27+'NSW Oct 2022'!N27+'NSW Oct 2022'!O27+'NSW Oct 2022'!P27),(($C$5*E33/'NSW Oct 2022'!AQ27-('NSW Oct 2022'!L27+'NSW Oct 2022'!M27+'NSW Oct 2022'!N27+'NSW Oct 2022'!O27))*'NSW Oct 2022'!AA27/100)*'NSW Oct 2022'!AQ27,('NSW Oct 2022'!P27*'NSW Oct 2022'!AA27/100)*'NSW Oct 2022'!AQ27)),0)</f>
        <v>0</v>
      </c>
      <c r="L33" s="136">
        <f>IF(AND('NSW Oct 2022'!P27&gt;0,'NSW Oct 2022'!O27&gt;0),IF(($C$5*E33/'NSW Oct 2022'!AQ27&lt;SUM('NSW Oct 2022'!L27:P27)),(0),($C$5*E33/'NSW Oct 2022'!AQ27-SUM('NSW Oct 2022'!L27:P27))*'NSW Oct 2022'!AB27/100)* 'NSW Oct 2022'!AQ27,IF(AND('NSW Oct 2022'!O27&gt;0,'NSW Oct 2022'!P27=""),IF(($C$5*E33/'NSW Oct 2022'!AQ27&lt; SUM('NSW Oct 2022'!L27:O27)),(0),($C$5*E33/'NSW Oct 2022'!AQ27-SUM('NSW Oct 2022'!L27:O27))*'NSW Oct 2022'!AA27/100)* 'NSW Oct 2022'!AQ27,IF(AND('NSW Oct 2022'!N27&gt;0,'NSW Oct 2022'!O27=""),IF(($C$5*E33/'NSW Oct 2022'!AQ27&lt; SUM('NSW Oct 2022'!L27:N27)),(0),($C$5*E33/'NSW Oct 2022'!AQ27-SUM('NSW Oct 2022'!L27:N27))*'NSW Oct 2022'!Z27/100)* 'NSW Oct 2022'!AQ27,IF(AND('NSW Oct 2022'!M27&gt;0,'NSW Oct 2022'!N27=""),IF(($C$5*E33/'NSW Oct 2022'!AQ27&lt;'NSW Oct 2022'!M27+'NSW Oct 2022'!L27),(0),(($C$5*E33/'NSW Oct 2022'!AQ27-('NSW Oct 2022'!M27+'NSW Oct 2022'!L27))*'NSW Oct 2022'!Y27/100))*'NSW Oct 2022'!AQ27,IF(AND('NSW Oct 2022'!L27&gt;0,'NSW Oct 2022'!M27=""&gt;0),IF(($C$5*E33/'NSW Oct 2022'!AQ27&lt;'NSW Oct 2022'!L27),(0),($C$5*E33/'NSW Oct 2022'!AQ27-'NSW Oct 2022'!L27)*'NSW Oct 2022'!X27/100)*'NSW Oct 2022'!AQ27,0)))))</f>
        <v>0</v>
      </c>
      <c r="M33" s="136">
        <f>IF('NSW Oct 2022'!K27="",($C$5*F33/'NSW Oct 2022'!AR27*'NSW Oct 2022'!AC27/100)*'NSW Oct 2022'!AR27,IF($C$5*F33/'NSW Oct 2022'!AR27&gt;='NSW Oct 2022'!L27,('NSW Oct 2022'!L27*'NSW Oct 2022'!AC27/100)*'NSW Oct 2022'!AR27,($C$5*F33/'NSW Oct 2022'!AR27*'NSW Oct 2022'!AC27/100)*'NSW Oct 2022'!AR27))</f>
        <v>1263.6363636363635</v>
      </c>
      <c r="N33" s="136">
        <f>IF(AND('NSW Oct 2022'!L27&gt;0,'NSW Oct 2022'!M27&gt;0),IF($C$5*F33/'NSW Oct 2022'!AR27&lt;'NSW Oct 2022'!L27,0,IF(($C$5*F33/'NSW Oct 2022'!AR27-'NSW Oct 2022'!L27)&lt;=('NSW Oct 2022'!M27+'NSW Oct 2022'!L27),((($C$5*F33/'NSW Oct 2022'!AR27-'NSW Oct 2022'!L27)*'NSW Oct 2022'!AD27/100))*'NSW Oct 2022'!AR27,((('NSW Oct 2022'!M27)*'NSW Oct 2022'!AD27/100)*'NSW Oct 2022'!AR27))),0)</f>
        <v>0</v>
      </c>
      <c r="O33" s="136">
        <f>IF(AND('NSW Oct 2022'!M27&gt;0,'NSW Oct 2022'!N27&gt;0),IF($C$5*F33/'NSW Oct 2022'!AR27&lt;('NSW Oct 2022'!L27+'NSW Oct 2022'!M27),0,IF(($C$5*F33/'NSW Oct 2022'!AR27-'NSW Oct 2022'!L27+'NSW Oct 2022'!M27)&lt;=('NSW Oct 2022'!L27+'NSW Oct 2022'!M27+'NSW Oct 2022'!N27),((($C$5*F33/'NSW Oct 2022'!AR27-('NSW Oct 2022'!L27+'NSW Oct 2022'!M27))*'NSW Oct 2022'!AE27/100))*'NSW Oct 2022'!AR27,('NSW Oct 2022'!N27*'NSW Oct 2022'!AE27/100)*'NSW Oct 2022'!AR27)),0)</f>
        <v>0</v>
      </c>
      <c r="P33" s="136">
        <f>IF(AND('NSW Oct 2022'!N27&gt;0,'NSW Oct 2022'!O27&gt;0),IF($C$5*F33/'NSW Oct 2022'!AR27&lt;('NSW Oct 2022'!L27+'NSW Oct 2022'!M27+'NSW Oct 2022'!N27),0,IF(($C$5*F33/'NSW Oct 2022'!AR27-'NSW Oct 2022'!L27+'NSW Oct 2022'!M27+'NSW Oct 2022'!N27)&lt;=('NSW Oct 2022'!L27+'NSW Oct 2022'!M27+'NSW Oct 2022'!N27+'NSW Oct 2022'!O27),(($C$5*F33/'NSW Oct 2022'!AR27-('NSW Oct 2022'!L27+'NSW Oct 2022'!M27+'NSW Oct 2022'!N27))*'NSW Oct 2022'!AF27/100)*'NSW Oct 2022'!AR27,('NSW Oct 2022'!O27*'NSW Oct 2022'!AF27/100)*'NSW Oct 2022'!AR27)),0)</f>
        <v>0</v>
      </c>
      <c r="Q33" s="136">
        <f>IF(AND('NSW Oct 2022'!P27&gt;0,'NSW Oct 2022'!P27&gt;0),IF($C$5*F33/'NSW Oct 2022'!AR27&lt;('NSW Oct 2022'!L27+'NSW Oct 2022'!M27+'NSW Oct 2022'!N27+'NSW Oct 2022'!O27),0,IF(($C$5*F33/'NSW Oct 2022'!AR27-'NSW Oct 2022'!L27+'NSW Oct 2022'!M27+'NSW Oct 2022'!N27+'NSW Oct 2022'!O27)&lt;=('NSW Oct 2022'!L27+'NSW Oct 2022'!M27+'NSW Oct 2022'!N27+'NSW Oct 2022'!O27+'NSW Oct 2022'!P27),(($C$5*F33/'NSW Oct 2022'!AR27-('NSW Oct 2022'!L27+'NSW Oct 2022'!M27+'NSW Oct 2022'!N27+'NSW Oct 2022'!O27))*'NSW Oct 2022'!AG27/100)*'NSW Oct 2022'!AR27,('NSW Oct 2022'!P27*'NSW Oct 2022'!AG27/100)*'NSW Oct 2022'!AR27)),0)</f>
        <v>0</v>
      </c>
      <c r="R33" s="136">
        <f>IF(AND('NSW Oct 2022'!P27&gt;0,'NSW Oct 2022'!O27&gt;0),IF(($C$5*F33/'NSW Oct 2022'!AR27&lt;SUM('NSW Oct 2022'!L27:P27)),(0),($C$5*F33/'NSW Oct 2022'!AR27-SUM('NSW Oct 2022'!L27:P27))*'NSW Oct 2022'!AB27/100)* 'NSW Oct 2022'!AR27,IF(AND('NSW Oct 2022'!O27&gt;0,'NSW Oct 2022'!P27=""),IF(($C$5*F33/'NSW Oct 2022'!AR27&lt; SUM('NSW Oct 2022'!L27:O27)),(0),($C$5*F33/'NSW Oct 2022'!AR27-SUM('NSW Oct 2022'!L27:O27))*'NSW Oct 2022'!AG27/100)* 'NSW Oct 2022'!AR27,IF(AND('NSW Oct 2022'!N27&gt;0,'NSW Oct 2022'!O27=""),IF(($C$5*F33/'NSW Oct 2022'!AR27&lt; SUM('NSW Oct 2022'!L27:N27)),(0),($C$5*F33/'NSW Oct 2022'!AR27-SUM('NSW Oct 2022'!L27:N27))*'NSW Oct 2022'!AF27/100)* 'NSW Oct 2022'!AR27,IF(AND('NSW Oct 2022'!M27&gt;0,'NSW Oct 2022'!N27=""),IF(($C$5*F33/'NSW Oct 2022'!AR27&lt;'NSW Oct 2022'!M27+'NSW Oct 2022'!L27),(0),(($C$5*F33/'NSW Oct 2022'!AR27-('NSW Oct 2022'!M27+'NSW Oct 2022'!L27))*'NSW Oct 2022'!AE27/100))*'NSW Oct 2022'!AR27,IF(AND('NSW Oct 2022'!L27&gt;0,'NSW Oct 2022'!M27=""&gt;0),IF(($C$5*F33/'NSW Oct 2022'!AR27&lt;'NSW Oct 2022'!L27),(0),($C$5*F33/'NSW Oct 2022'!AR27-'NSW Oct 2022'!L27)*'NSW Oct 2022'!AD27/100)*'NSW Oct 2022'!AR27,0)))))</f>
        <v>0</v>
      </c>
      <c r="S33" s="234">
        <f t="shared" si="4"/>
        <v>2527.272727272727</v>
      </c>
      <c r="T33" s="243">
        <f t="shared" si="5"/>
        <v>2782.2086363636363</v>
      </c>
      <c r="U33" s="132">
        <f t="shared" si="6"/>
        <v>3060.4295000000002</v>
      </c>
      <c r="V33" s="83">
        <f>'NSW Oct 2022'!AT27</f>
        <v>0</v>
      </c>
      <c r="W33" s="83">
        <f>'NSW Oct 2022'!AU27</f>
        <v>0</v>
      </c>
      <c r="X33" s="83">
        <f>'NSW Oct 2022'!AV27</f>
        <v>0</v>
      </c>
      <c r="Y33" s="83">
        <f>'NSW Oct 2022'!AW27</f>
        <v>0</v>
      </c>
      <c r="Z33" s="243" t="str">
        <f t="shared" si="7"/>
        <v>No discount</v>
      </c>
      <c r="AA33" s="243" t="str">
        <f t="shared" si="8"/>
        <v>Inclusive</v>
      </c>
      <c r="AB33" s="243">
        <f t="shared" si="0"/>
        <v>2782.2086363636363</v>
      </c>
      <c r="AC33" s="243">
        <f t="shared" si="1"/>
        <v>2782.2086363636363</v>
      </c>
      <c r="AD33" s="132">
        <f t="shared" si="9"/>
        <v>3060.4295000000002</v>
      </c>
      <c r="AE33" s="132">
        <f t="shared" si="9"/>
        <v>3060.4295000000002</v>
      </c>
      <c r="AF33" s="208">
        <f>'NSW Oct 2022'!BJ27</f>
        <v>0</v>
      </c>
      <c r="AG33" s="124">
        <f>'NSW Oct 2022'!BH27</f>
        <v>12</v>
      </c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/>
      <c r="AU3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</row>
    <row r="34" spans="1:148" s="261" customFormat="1" ht="23" customHeight="1">
      <c r="A34" s="424"/>
      <c r="B34" s="130" t="str">
        <f>'NSW Oct 2022'!F28</f>
        <v>AGL</v>
      </c>
      <c r="C34" s="83" t="str">
        <f>'NSW Oct 2022'!G28</f>
        <v>Business Value Saver</v>
      </c>
      <c r="D34" s="136">
        <f>365*'NSW Oct 2022'!H28/100</f>
        <v>297.07681818181823</v>
      </c>
      <c r="E34" s="264">
        <f>IF('NSW Oct 2022'!AQ28=3,0.5,IF('NSW Oct 2022'!AQ28=2,0.33,0))</f>
        <v>0.5</v>
      </c>
      <c r="F34" s="264">
        <f t="shared" si="3"/>
        <v>0.5</v>
      </c>
      <c r="G34" s="136">
        <f>IF('NSW Oct 2022'!K28="",($C$5*E34/'NSW Oct 2022'!AQ28*'NSW Oct 2022'!W28/100)*'NSW Oct 2022'!AQ28,IF($C$5*E34/'NSW Oct 2022'!AQ28&gt;='NSW Oct 2022'!L28,('NSW Oct 2022'!L28*'NSW Oct 2022'!W28/100)*'NSW Oct 2022'!AQ28,($C$5*E34/'NSW Oct 2022'!AQ28*'NSW Oct 2022'!W28/100)*'NSW Oct 2022'!AQ28))</f>
        <v>205.36363636363632</v>
      </c>
      <c r="H34" s="136">
        <f>IF(AND('NSW Oct 2022'!L28&gt;0,'NSW Oct 2022'!M28&gt;0),IF($C$5*E34/'NSW Oct 2022'!AQ28&lt;'NSW Oct 2022'!L28,0,IF(($C$5*E34/'NSW Oct 2022'!AQ28-'NSW Oct 2022'!L28)&lt;=('NSW Oct 2022'!M28+'NSW Oct 2022'!L28),((($C$5*E34/'NSW Oct 2022'!AQ28-'NSW Oct 2022'!L28)*'NSW Oct 2022'!X28/100))*'NSW Oct 2022'!AQ28,((('NSW Oct 2022'!M28)*'NSW Oct 2022'!X28/100)*'NSW Oct 2022'!AQ28))),0)</f>
        <v>857.27272727272725</v>
      </c>
      <c r="I34" s="136">
        <f>IF(AND('NSW Oct 2022'!M28&gt;0,'NSW Oct 2022'!N28&gt;0),IF($C$5*E34/'NSW Oct 2022'!AQ28&lt;('NSW Oct 2022'!L28+'NSW Oct 2022'!M28),0,IF(($C$5*E34/'NSW Oct 2022'!AQ28-'NSW Oct 2022'!L28+'NSW Oct 2022'!M28)&lt;=('NSW Oct 2022'!L28+'NSW Oct 2022'!M28+'NSW Oct 2022'!N28),((($C$5*E34/'NSW Oct 2022'!AQ28-('NSW Oct 2022'!L28+'NSW Oct 2022'!M28))*'NSW Oct 2022'!Y28/100))*'NSW Oct 2022'!AQ28,('NSW Oct 2022'!N28*'NSW Oct 2022'!Y28/100)* 'NSW Oct 2022'!AQ28)),0)</f>
        <v>0</v>
      </c>
      <c r="J34" s="136">
        <f>IF(AND('NSW Oct 2022'!N28&gt;0,'NSW Oct 2022'!O28&gt;0),IF($C$5*E34/'NSW Oct 2022'!AQ28&lt;('NSW Oct 2022'!L28+'NSW Oct 2022'!M28+'NSW Oct 2022'!N28),0,IF(($C$5*E34/'NSW Oct 2022'!AQ28-'NSW Oct 2022'!L28+'NSW Oct 2022'!M28+'NSW Oct 2022'!N28)&lt;=('NSW Oct 2022'!L28+'NSW Oct 2022'!M28+'NSW Oct 2022'!N28+'NSW Oct 2022'!O28),(($C$5*E34/'NSW Oct 2022'!AQ28-('NSW Oct 2022'!L28+'NSW Oct 2022'!M28+'NSW Oct 2022'!N28))*'NSW Oct 2022'!Z28/100)*'NSW Oct 2022'!AQ28,('NSW Oct 2022'!O28*'NSW Oct 2022'!Z28/100)*'NSW Oct 2022'!AQ28)),0)</f>
        <v>0</v>
      </c>
      <c r="K34" s="136">
        <f>IF(AND('NSW Oct 2022'!O28&gt;0,'NSW Oct 2022'!P28&gt;0),IF($C$5*E34/'NSW Oct 2022'!AQ28&lt;('NSW Oct 2022'!L28+'NSW Oct 2022'!M28+'NSW Oct 2022'!N28+'NSW Oct 2022'!O28),0,IF(($C$5*E34/'NSW Oct 2022'!AQ28-'NSW Oct 2022'!L28+'NSW Oct 2022'!M28+'NSW Oct 2022'!N28+'NSW Oct 2022'!O28)&lt;=('NSW Oct 2022'!L28+'NSW Oct 2022'!M28+'NSW Oct 2022'!N28+'NSW Oct 2022'!O28+'NSW Oct 2022'!P28),(($C$5*E34/'NSW Oct 2022'!AQ28-('NSW Oct 2022'!L28+'NSW Oct 2022'!M28+'NSW Oct 2022'!N28+'NSW Oct 2022'!O28))*'NSW Oct 2022'!AA28/100)*'NSW Oct 2022'!AQ28,('NSW Oct 2022'!P28*'NSW Oct 2022'!AA28/100)*'NSW Oct 2022'!AQ28)),0)</f>
        <v>0</v>
      </c>
      <c r="L34" s="136">
        <f>IF(AND('NSW Oct 2022'!P28&gt;0,'NSW Oct 2022'!O28&gt;0),IF(($C$5*E34/'NSW Oct 2022'!AQ28&lt;SUM('NSW Oct 2022'!L28:P28)),(0),($C$5*E34/'NSW Oct 2022'!AQ28-SUM('NSW Oct 2022'!L28:P28))*'NSW Oct 2022'!AB28/100)* 'NSW Oct 2022'!AQ28,IF(AND('NSW Oct 2022'!O28&gt;0,'NSW Oct 2022'!P28=""),IF(($C$5*E34/'NSW Oct 2022'!AQ28&lt; SUM('NSW Oct 2022'!L28:O28)),(0),($C$5*E34/'NSW Oct 2022'!AQ28-SUM('NSW Oct 2022'!L28:O28))*'NSW Oct 2022'!AA28/100)* 'NSW Oct 2022'!AQ28,IF(AND('NSW Oct 2022'!N28&gt;0,'NSW Oct 2022'!O28=""),IF(($C$5*E34/'NSW Oct 2022'!AQ28&lt; SUM('NSW Oct 2022'!L28:N28)),(0),($C$5*E34/'NSW Oct 2022'!AQ28-SUM('NSW Oct 2022'!L28:N28))*'NSW Oct 2022'!Z28/100)* 'NSW Oct 2022'!AQ28,IF(AND('NSW Oct 2022'!M28&gt;0,'NSW Oct 2022'!N28=""),IF(($C$5*E34/'NSW Oct 2022'!AQ28&lt;'NSW Oct 2022'!M28+'NSW Oct 2022'!L28),(0),(($C$5*E34/'NSW Oct 2022'!AQ28-('NSW Oct 2022'!M28+'NSW Oct 2022'!L28))*'NSW Oct 2022'!Y28/100))*'NSW Oct 2022'!AQ28,IF(AND('NSW Oct 2022'!L28&gt;0,'NSW Oct 2022'!M28=""&gt;0),IF(($C$5*E34/'NSW Oct 2022'!AQ28&lt;'NSW Oct 2022'!L28),(0),($C$5*E34/'NSW Oct 2022'!AQ28-'NSW Oct 2022'!L28)*'NSW Oct 2022'!X28/100)*'NSW Oct 2022'!AQ28,0)))))</f>
        <v>0</v>
      </c>
      <c r="M34" s="136">
        <f>IF('NSW Oct 2022'!K28="",($C$5*F34/'NSW Oct 2022'!AR28*'NSW Oct 2022'!AC28/100)*'NSW Oct 2022'!AR28,IF($C$5*F34/'NSW Oct 2022'!AR28&gt;='NSW Oct 2022'!L28,('NSW Oct 2022'!L28*'NSW Oct 2022'!AC28/100)*'NSW Oct 2022'!AR28,($C$5*F34/'NSW Oct 2022'!AR28*'NSW Oct 2022'!AC28/100)*'NSW Oct 2022'!AR28))</f>
        <v>205.36363636363632</v>
      </c>
      <c r="N34" s="136">
        <f>IF(AND('NSW Oct 2022'!L28&gt;0,'NSW Oct 2022'!M28&gt;0),IF($C$5*F34/'NSW Oct 2022'!AR28&lt;'NSW Oct 2022'!L28,0,IF(($C$5*F34/'NSW Oct 2022'!AR28-'NSW Oct 2022'!L28)&lt;=('NSW Oct 2022'!M28+'NSW Oct 2022'!L28),((($C$5*F34/'NSW Oct 2022'!AR28-'NSW Oct 2022'!L28)*'NSW Oct 2022'!AD28/100))*'NSW Oct 2022'!AR28,((('NSW Oct 2022'!M28)*'NSW Oct 2022'!AD28/100)*'NSW Oct 2022'!AR28))),0)</f>
        <v>857.27272727272725</v>
      </c>
      <c r="O34" s="136">
        <f>IF(AND('NSW Oct 2022'!M28&gt;0,'NSW Oct 2022'!N28&gt;0),IF($C$5*F34/'NSW Oct 2022'!AR28&lt;('NSW Oct 2022'!L28+'NSW Oct 2022'!M28),0,IF(($C$5*F34/'NSW Oct 2022'!AR28-'NSW Oct 2022'!L28+'NSW Oct 2022'!M28)&lt;=('NSW Oct 2022'!L28+'NSW Oct 2022'!M28+'NSW Oct 2022'!N28),((($C$5*F34/'NSW Oct 2022'!AR28-('NSW Oct 2022'!L28+'NSW Oct 2022'!M28))*'NSW Oct 2022'!AE28/100))*'NSW Oct 2022'!AR28,('NSW Oct 2022'!N28*'NSW Oct 2022'!AE28/100)*'NSW Oct 2022'!AR28)),0)</f>
        <v>0</v>
      </c>
      <c r="P34" s="136">
        <f>IF(AND('NSW Oct 2022'!N28&gt;0,'NSW Oct 2022'!O28&gt;0),IF($C$5*F34/'NSW Oct 2022'!AR28&lt;('NSW Oct 2022'!L28+'NSW Oct 2022'!M28+'NSW Oct 2022'!N28),0,IF(($C$5*F34/'NSW Oct 2022'!AR28-'NSW Oct 2022'!L28+'NSW Oct 2022'!M28+'NSW Oct 2022'!N28)&lt;=('NSW Oct 2022'!L28+'NSW Oct 2022'!M28+'NSW Oct 2022'!N28+'NSW Oct 2022'!O28),(($C$5*F34/'NSW Oct 2022'!AR28-('NSW Oct 2022'!L28+'NSW Oct 2022'!M28+'NSW Oct 2022'!N28))*'NSW Oct 2022'!AF28/100)*'NSW Oct 2022'!AR28,('NSW Oct 2022'!O28*'NSW Oct 2022'!AF28/100)*'NSW Oct 2022'!AR28)),0)</f>
        <v>0</v>
      </c>
      <c r="Q34" s="136">
        <f>IF(AND('NSW Oct 2022'!P28&gt;0,'NSW Oct 2022'!P28&gt;0),IF($C$5*F34/'NSW Oct 2022'!AR28&lt;('NSW Oct 2022'!L28+'NSW Oct 2022'!M28+'NSW Oct 2022'!N28+'NSW Oct 2022'!O28),0,IF(($C$5*F34/'NSW Oct 2022'!AR28-'NSW Oct 2022'!L28+'NSW Oct 2022'!M28+'NSW Oct 2022'!N28+'NSW Oct 2022'!O28)&lt;=('NSW Oct 2022'!L28+'NSW Oct 2022'!M28+'NSW Oct 2022'!N28+'NSW Oct 2022'!O28+'NSW Oct 2022'!P28),(($C$5*F34/'NSW Oct 2022'!AR28-('NSW Oct 2022'!L28+'NSW Oct 2022'!M28+'NSW Oct 2022'!N28+'NSW Oct 2022'!O28))*'NSW Oct 2022'!AG28/100)*'NSW Oct 2022'!AR28,('NSW Oct 2022'!P28*'NSW Oct 2022'!AG28/100)*'NSW Oct 2022'!AR28)),0)</f>
        <v>0</v>
      </c>
      <c r="R34" s="136">
        <f>IF(AND('NSW Oct 2022'!P28&gt;0,'NSW Oct 2022'!O28&gt;0),IF(($C$5*F34/'NSW Oct 2022'!AR28&lt;SUM('NSW Oct 2022'!L28:P28)),(0),($C$5*F34/'NSW Oct 2022'!AR28-SUM('NSW Oct 2022'!L28:P28))*'NSW Oct 2022'!AB28/100)* 'NSW Oct 2022'!AR28,IF(AND('NSW Oct 2022'!O28&gt;0,'NSW Oct 2022'!P28=""),IF(($C$5*F34/'NSW Oct 2022'!AR28&lt; SUM('NSW Oct 2022'!L28:O28)),(0),($C$5*F34/'NSW Oct 2022'!AR28-SUM('NSW Oct 2022'!L28:O28))*'NSW Oct 2022'!AG28/100)* 'NSW Oct 2022'!AR28,IF(AND('NSW Oct 2022'!N28&gt;0,'NSW Oct 2022'!O28=""),IF(($C$5*F34/'NSW Oct 2022'!AR28&lt; SUM('NSW Oct 2022'!L28:N28)),(0),($C$5*F34/'NSW Oct 2022'!AR28-SUM('NSW Oct 2022'!L28:N28))*'NSW Oct 2022'!AF28/100)* 'NSW Oct 2022'!AR28,IF(AND('NSW Oct 2022'!M28&gt;0,'NSW Oct 2022'!N28=""),IF(($C$5*F34/'NSW Oct 2022'!AR28&lt;'NSW Oct 2022'!M28+'NSW Oct 2022'!L28),(0),(($C$5*F34/'NSW Oct 2022'!AR28-('NSW Oct 2022'!M28+'NSW Oct 2022'!L28))*'NSW Oct 2022'!AE28/100))*'NSW Oct 2022'!AR28,IF(AND('NSW Oct 2022'!L28&gt;0,'NSW Oct 2022'!M28=""&gt;0),IF(($C$5*F34/'NSW Oct 2022'!AR28&lt;'NSW Oct 2022'!L28),(0),($C$5*F34/'NSW Oct 2022'!AR28-'NSW Oct 2022'!L28)*'NSW Oct 2022'!AD28/100)*'NSW Oct 2022'!AR28,0)))))</f>
        <v>0</v>
      </c>
      <c r="S34" s="234">
        <f t="shared" si="4"/>
        <v>2125.272727272727</v>
      </c>
      <c r="T34" s="243">
        <f t="shared" si="5"/>
        <v>2422.3495454545455</v>
      </c>
      <c r="U34" s="132">
        <f t="shared" si="6"/>
        <v>2664.5845000000004</v>
      </c>
      <c r="V34" s="83">
        <f>'NSW Oct 2022'!AT28</f>
        <v>0</v>
      </c>
      <c r="W34" s="83">
        <f>'NSW Oct 2022'!AU28</f>
        <v>0</v>
      </c>
      <c r="X34" s="83">
        <f>'NSW Oct 2022'!AV28</f>
        <v>0</v>
      </c>
      <c r="Y34" s="83">
        <f>'NSW Oct 2022'!AW28</f>
        <v>0</v>
      </c>
      <c r="Z34" s="243" t="str">
        <f t="shared" si="7"/>
        <v>No discount</v>
      </c>
      <c r="AA34" s="243" t="str">
        <f t="shared" si="8"/>
        <v>Exclusive</v>
      </c>
      <c r="AB34" s="243">
        <f t="shared" si="0"/>
        <v>2422.3495454545455</v>
      </c>
      <c r="AC34" s="243">
        <f t="shared" si="1"/>
        <v>2422.3495454545455</v>
      </c>
      <c r="AD34" s="132">
        <f t="shared" si="9"/>
        <v>2664.5845000000004</v>
      </c>
      <c r="AE34" s="132">
        <f t="shared" si="9"/>
        <v>2664.5845000000004</v>
      </c>
      <c r="AF34" s="208">
        <f>'NSW Oct 2022'!BJ28</f>
        <v>0</v>
      </c>
      <c r="AG34" s="124">
        <f>'NSW Oct 2022'!BH28</f>
        <v>12</v>
      </c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/>
      <c r="AU34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61" customFormat="1" ht="23" customHeight="1" thickBot="1">
      <c r="A35" s="425"/>
      <c r="B35" s="150" t="str">
        <f>'NSW Oct 2022'!F29</f>
        <v>Red Energy</v>
      </c>
      <c r="C35" s="154" t="str">
        <f>'NSW Oct 2022'!G29</f>
        <v xml:space="preserve">Business Saver </v>
      </c>
      <c r="D35" s="155">
        <f>365*'NSW Oct 2022'!H29/100</f>
        <v>360.95181818181817</v>
      </c>
      <c r="E35" s="265">
        <f>IF('NSW Oct 2022'!AQ29=3,0.5,IF('NSW Oct 2022'!AQ29=2,0.33,0))</f>
        <v>0.5</v>
      </c>
      <c r="F35" s="265">
        <f t="shared" si="3"/>
        <v>0.5</v>
      </c>
      <c r="G35" s="155">
        <f>IF('NSW Oct 2022'!K29="",($C$5*E35/'NSW Oct 2022'!AQ29*'NSW Oct 2022'!W29/100)*'NSW Oct 2022'!AQ29,IF($C$5*E35/'NSW Oct 2022'!AQ29&gt;='NSW Oct 2022'!L29,('NSW Oct 2022'!L29*'NSW Oct 2022'!W29/100)*'NSW Oct 2022'!AQ29,($C$5*E35/'NSW Oct 2022'!AQ29*'NSW Oct 2022'!W29/100)*'NSW Oct 2022'!AQ29))</f>
        <v>161.8592727272727</v>
      </c>
      <c r="H35" s="155">
        <f>IF(AND('NSW Oct 2022'!L29&gt;0,'NSW Oct 2022'!M29&gt;0),IF($C$5*E35/'NSW Oct 2022'!AQ29&lt;'NSW Oct 2022'!L29,0,IF(($C$5*E35/'NSW Oct 2022'!AQ29-'NSW Oct 2022'!L29)&lt;=('NSW Oct 2022'!M29+'NSW Oct 2022'!L29),((($C$5*E35/'NSW Oct 2022'!AQ29-'NSW Oct 2022'!L29)*'NSW Oct 2022'!X29/100))*'NSW Oct 2022'!AQ29,((('NSW Oct 2022'!M29)*'NSW Oct 2022'!X29/100)*'NSW Oct 2022'!AQ29))),0)</f>
        <v>115.75145454545455</v>
      </c>
      <c r="I35" s="155">
        <f>IF(AND('NSW Oct 2022'!M29&gt;0,'NSW Oct 2022'!N29&gt;0),IF($C$5*E35/'NSW Oct 2022'!AQ29&lt;('NSW Oct 2022'!L29+'NSW Oct 2022'!M29),0,IF(($C$5*E35/'NSW Oct 2022'!AQ29-'NSW Oct 2022'!L29+'NSW Oct 2022'!M29)&lt;=('NSW Oct 2022'!L29+'NSW Oct 2022'!M29+'NSW Oct 2022'!N29),((($C$5*E35/'NSW Oct 2022'!AQ29-('NSW Oct 2022'!L29+'NSW Oct 2022'!M29))*'NSW Oct 2022'!Y29/100))*'NSW Oct 2022'!AQ29,('NSW Oct 2022'!N29*'NSW Oct 2022'!Y29/100)* 'NSW Oct 2022'!AQ29)),0)</f>
        <v>0</v>
      </c>
      <c r="J35" s="155">
        <f>IF(AND('NSW Oct 2022'!N29&gt;0,'NSW Oct 2022'!O29&gt;0),IF($C$5*E35/'NSW Oct 2022'!AQ29&lt;('NSW Oct 2022'!L29+'NSW Oct 2022'!M29+'NSW Oct 2022'!N29),0,IF(($C$5*E35/'NSW Oct 2022'!AQ29-'NSW Oct 2022'!L29+'NSW Oct 2022'!M29+'NSW Oct 2022'!N29)&lt;=('NSW Oct 2022'!L29+'NSW Oct 2022'!M29+'NSW Oct 2022'!N29+'NSW Oct 2022'!O29),(($C$5*E35/'NSW Oct 2022'!AQ29-('NSW Oct 2022'!L29+'NSW Oct 2022'!M29+'NSW Oct 2022'!N29))*'NSW Oct 2022'!Z29/100)*'NSW Oct 2022'!AQ29,('NSW Oct 2022'!O29*'NSW Oct 2022'!Z29/100)*'NSW Oct 2022'!AQ29)),0)</f>
        <v>0</v>
      </c>
      <c r="K35" s="155">
        <f>IF(AND('NSW Oct 2022'!O29&gt;0,'NSW Oct 2022'!P29&gt;0),IF($C$5*E35/'NSW Oct 2022'!AQ29&lt;('NSW Oct 2022'!L29+'NSW Oct 2022'!M29+'NSW Oct 2022'!N29+'NSW Oct 2022'!O29),0,IF(($C$5*E35/'NSW Oct 2022'!AQ29-'NSW Oct 2022'!L29+'NSW Oct 2022'!M29+'NSW Oct 2022'!N29+'NSW Oct 2022'!O29)&lt;=('NSW Oct 2022'!L29+'NSW Oct 2022'!M29+'NSW Oct 2022'!N29+'NSW Oct 2022'!O29+'NSW Oct 2022'!P29),(($C$5*E35/'NSW Oct 2022'!AQ29-('NSW Oct 2022'!L29+'NSW Oct 2022'!M29+'NSW Oct 2022'!N29+'NSW Oct 2022'!O29))*'NSW Oct 2022'!AA29/100)*'NSW Oct 2022'!AQ29,('NSW Oct 2022'!P29*'NSW Oct 2022'!AA29/100)*'NSW Oct 2022'!AQ29)),0)</f>
        <v>0</v>
      </c>
      <c r="L35" s="155">
        <f>IF(AND('NSW Oct 2022'!P29&gt;0,'NSW Oct 2022'!O29&gt;0),IF(($C$5*E35/'NSW Oct 2022'!AQ29&lt;SUM('NSW Oct 2022'!L29:P29)),(0),($C$5*E35/'NSW Oct 2022'!AQ29-SUM('NSW Oct 2022'!L29:P29))*'NSW Oct 2022'!AB29/100)* 'NSW Oct 2022'!AQ29,IF(AND('NSW Oct 2022'!O29&gt;0,'NSW Oct 2022'!P29=""),IF(($C$5*E35/'NSW Oct 2022'!AQ29&lt; SUM('NSW Oct 2022'!L29:O29)),(0),($C$5*E35/'NSW Oct 2022'!AQ29-SUM('NSW Oct 2022'!L29:O29))*'NSW Oct 2022'!AA29/100)* 'NSW Oct 2022'!AQ29,IF(AND('NSW Oct 2022'!N29&gt;0,'NSW Oct 2022'!O29=""),IF(($C$5*E35/'NSW Oct 2022'!AQ29&lt; SUM('NSW Oct 2022'!L29:N29)),(0),($C$5*E35/'NSW Oct 2022'!AQ29-SUM('NSW Oct 2022'!L29:N29))*'NSW Oct 2022'!Z29/100)* 'NSW Oct 2022'!AQ29,IF(AND('NSW Oct 2022'!M29&gt;0,'NSW Oct 2022'!N29=""),IF(($C$5*E35/'NSW Oct 2022'!AQ29&lt;'NSW Oct 2022'!M29+'NSW Oct 2022'!L29),(0),(($C$5*E35/'NSW Oct 2022'!AQ29-('NSW Oct 2022'!M29+'NSW Oct 2022'!L29))*'NSW Oct 2022'!Y29/100))*'NSW Oct 2022'!AQ29,IF(AND('NSW Oct 2022'!L29&gt;0,'NSW Oct 2022'!M29=""&gt;0),IF(($C$5*E35/'NSW Oct 2022'!AQ29&lt;'NSW Oct 2022'!L29),(0),($C$5*E35/'NSW Oct 2022'!AQ29-'NSW Oct 2022'!L29)*'NSW Oct 2022'!X29/100)*'NSW Oct 2022'!AQ29,0)))))</f>
        <v>1147.7892727272726</v>
      </c>
      <c r="M35" s="155">
        <f>IF('NSW Oct 2022'!K29="",($C$5*F35/'NSW Oct 2022'!AR29*'NSW Oct 2022'!AC29/100)*'NSW Oct 2022'!AR29,IF($C$5*F35/'NSW Oct 2022'!AR29&gt;='NSW Oct 2022'!L29,('NSW Oct 2022'!L29*'NSW Oct 2022'!AC29/100)*'NSW Oct 2022'!AR29,($C$5*F35/'NSW Oct 2022'!AR29*'NSW Oct 2022'!AC29/100)*'NSW Oct 2022'!AR29))</f>
        <v>161.8592727272727</v>
      </c>
      <c r="N35" s="155">
        <f>IF(AND('NSW Oct 2022'!L29&gt;0,'NSW Oct 2022'!M29&gt;0),IF($C$5*F35/'NSW Oct 2022'!AR29&lt;'NSW Oct 2022'!L29,0,IF(($C$5*F35/'NSW Oct 2022'!AR29-'NSW Oct 2022'!L29)&lt;=('NSW Oct 2022'!M29+'NSW Oct 2022'!L29),((($C$5*F35/'NSW Oct 2022'!AR29-'NSW Oct 2022'!L29)*'NSW Oct 2022'!AD29/100))*'NSW Oct 2022'!AR29,((('NSW Oct 2022'!M29)*'NSW Oct 2022'!AD29/100)*'NSW Oct 2022'!AR29))),0)</f>
        <v>115.75145454545455</v>
      </c>
      <c r="O35" s="155">
        <f>IF(AND('NSW Oct 2022'!M29&gt;0,'NSW Oct 2022'!N29&gt;0),IF($C$5*F35/'NSW Oct 2022'!AR29&lt;('NSW Oct 2022'!L29+'NSW Oct 2022'!M29),0,IF(($C$5*F35/'NSW Oct 2022'!AR29-'NSW Oct 2022'!L29+'NSW Oct 2022'!M29)&lt;=('NSW Oct 2022'!L29+'NSW Oct 2022'!M29+'NSW Oct 2022'!N29),((($C$5*F35/'NSW Oct 2022'!AR29-('NSW Oct 2022'!L29+'NSW Oct 2022'!M29))*'NSW Oct 2022'!AE29/100))*'NSW Oct 2022'!AR29,('NSW Oct 2022'!N29*'NSW Oct 2022'!AE29/100)*'NSW Oct 2022'!AR29)),0)</f>
        <v>0</v>
      </c>
      <c r="P35" s="155">
        <f>IF(AND('NSW Oct 2022'!N29&gt;0,'NSW Oct 2022'!O29&gt;0),IF($C$5*F35/'NSW Oct 2022'!AR29&lt;('NSW Oct 2022'!L29+'NSW Oct 2022'!M29+'NSW Oct 2022'!N29),0,IF(($C$5*F35/'NSW Oct 2022'!AR29-'NSW Oct 2022'!L29+'NSW Oct 2022'!M29+'NSW Oct 2022'!N29)&lt;=('NSW Oct 2022'!L29+'NSW Oct 2022'!M29+'NSW Oct 2022'!N29+'NSW Oct 2022'!O29),(($C$5*F35/'NSW Oct 2022'!AR29-('NSW Oct 2022'!L29+'NSW Oct 2022'!M29+'NSW Oct 2022'!N29))*'NSW Oct 2022'!AF29/100)*'NSW Oct 2022'!AR29,('NSW Oct 2022'!O29*'NSW Oct 2022'!AF29/100)*'NSW Oct 2022'!AR29)),0)</f>
        <v>0</v>
      </c>
      <c r="Q35" s="155">
        <f>IF(AND('NSW Oct 2022'!P29&gt;0,'NSW Oct 2022'!P29&gt;0),IF($C$5*F35/'NSW Oct 2022'!AR29&lt;('NSW Oct 2022'!L29+'NSW Oct 2022'!M29+'NSW Oct 2022'!N29+'NSW Oct 2022'!O29),0,IF(($C$5*F35/'NSW Oct 2022'!AR29-'NSW Oct 2022'!L29+'NSW Oct 2022'!M29+'NSW Oct 2022'!N29+'NSW Oct 2022'!O29)&lt;=('NSW Oct 2022'!L29+'NSW Oct 2022'!M29+'NSW Oct 2022'!N29+'NSW Oct 2022'!O29+'NSW Oct 2022'!P29),(($C$5*F35/'NSW Oct 2022'!AR29-('NSW Oct 2022'!L29+'NSW Oct 2022'!M29+'NSW Oct 2022'!N29+'NSW Oct 2022'!O29))*'NSW Oct 2022'!AG29/100)*'NSW Oct 2022'!AR29,('NSW Oct 2022'!P29*'NSW Oct 2022'!AG29/100)*'NSW Oct 2022'!AR29)),0)</f>
        <v>0</v>
      </c>
      <c r="R35" s="155">
        <f>IF(AND('NSW Oct 2022'!P29&gt;0,'NSW Oct 2022'!O29&gt;0),IF(($C$5*F35/'NSW Oct 2022'!AR29&lt;SUM('NSW Oct 2022'!L29:P29)),(0),($C$5*F35/'NSW Oct 2022'!AR29-SUM('NSW Oct 2022'!L29:P29))*'NSW Oct 2022'!AB29/100)* 'NSW Oct 2022'!AR29,IF(AND('NSW Oct 2022'!O29&gt;0,'NSW Oct 2022'!P29=""),IF(($C$5*F35/'NSW Oct 2022'!AR29&lt; SUM('NSW Oct 2022'!L29:O29)),(0),($C$5*F35/'NSW Oct 2022'!AR29-SUM('NSW Oct 2022'!L29:O29))*'NSW Oct 2022'!AG29/100)* 'NSW Oct 2022'!AR29,IF(AND('NSW Oct 2022'!N29&gt;0,'NSW Oct 2022'!O29=""),IF(($C$5*F35/'NSW Oct 2022'!AR29&lt; SUM('NSW Oct 2022'!L29:N29)),(0),($C$5*F35/'NSW Oct 2022'!AR29-SUM('NSW Oct 2022'!L29:N29))*'NSW Oct 2022'!AF29/100)* 'NSW Oct 2022'!AR29,IF(AND('NSW Oct 2022'!M29&gt;0,'NSW Oct 2022'!N29=""),IF(($C$5*F35/'NSW Oct 2022'!AR29&lt;'NSW Oct 2022'!M29+'NSW Oct 2022'!L29),(0),(($C$5*F35/'NSW Oct 2022'!AR29-('NSW Oct 2022'!M29+'NSW Oct 2022'!L29))*'NSW Oct 2022'!AE29/100))*'NSW Oct 2022'!AR29,IF(AND('NSW Oct 2022'!L29&gt;0,'NSW Oct 2022'!M29=""&gt;0),IF(($C$5*F35/'NSW Oct 2022'!AR29&lt;'NSW Oct 2022'!L29),(0),($C$5*F35/'NSW Oct 2022'!AR29-'NSW Oct 2022'!L29)*'NSW Oct 2022'!AD29/100)*'NSW Oct 2022'!AR29,0)))))</f>
        <v>1147.7892727272726</v>
      </c>
      <c r="S35" s="273">
        <f>SUM(G35:R35)</f>
        <v>2850.8</v>
      </c>
      <c r="T35" s="268">
        <f t="shared" si="5"/>
        <v>3211.7518181818182</v>
      </c>
      <c r="U35" s="151">
        <f t="shared" si="6"/>
        <v>3532.9270000000001</v>
      </c>
      <c r="V35" s="154">
        <f>'NSW Oct 2022'!AT29</f>
        <v>0</v>
      </c>
      <c r="W35" s="154">
        <f>'NSW Oct 2022'!AU29</f>
        <v>0</v>
      </c>
      <c r="X35" s="154">
        <f>'NSW Oct 2022'!AV29</f>
        <v>0</v>
      </c>
      <c r="Y35" s="154">
        <f>'NSW Oct 2022'!AW29</f>
        <v>0</v>
      </c>
      <c r="Z35" s="268" t="str">
        <f t="shared" si="7"/>
        <v>No discount</v>
      </c>
      <c r="AA35" s="268" t="str">
        <f t="shared" si="8"/>
        <v>Inclusive</v>
      </c>
      <c r="AB35" s="268">
        <f t="shared" si="0"/>
        <v>3211.7518181818182</v>
      </c>
      <c r="AC35" s="268">
        <f t="shared" si="1"/>
        <v>3211.7518181818182</v>
      </c>
      <c r="AD35" s="151">
        <f t="shared" si="9"/>
        <v>3532.9270000000001</v>
      </c>
      <c r="AE35" s="151">
        <f t="shared" si="9"/>
        <v>3532.9270000000001</v>
      </c>
      <c r="AF35" s="211">
        <f>'NSW Oct 2022'!BJ29</f>
        <v>0</v>
      </c>
      <c r="AG35" s="386">
        <f>'NSW Oct 2022'!BH29</f>
        <v>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/>
      <c r="AU35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</row>
    <row r="36" spans="1:148" s="261" customFormat="1" ht="23" customHeight="1" thickTop="1">
      <c r="A36" s="428" t="str">
        <f>'NSW Oct 2022'!D30</f>
        <v>AGN Tumut</v>
      </c>
      <c r="B36" s="130" t="str">
        <f>'NSW Oct 2022'!F30</f>
        <v>Origin Energy</v>
      </c>
      <c r="C36" s="83" t="str">
        <f>'NSW Oct 2022'!G30</f>
        <v>Business Go Variable</v>
      </c>
      <c r="D36" s="136">
        <f>365*'NSW Oct 2022'!H30/100</f>
        <v>315.65863636363633</v>
      </c>
      <c r="E36" s="264">
        <f>IF('NSW Oct 2022'!AQ30=3,0.5,IF('NSW Oct 2022'!AQ30=2,0.33,0))</f>
        <v>0.5</v>
      </c>
      <c r="F36" s="264">
        <f t="shared" si="3"/>
        <v>0.5</v>
      </c>
      <c r="G36" s="136">
        <f>IF('NSW Oct 2022'!K30="",($C$5*E36/'NSW Oct 2022'!AQ30*'NSW Oct 2022'!W30/100)*'NSW Oct 2022'!AQ30,IF($C$5*E36/'NSW Oct 2022'!AQ30&gt;='NSW Oct 2022'!L30,('NSW Oct 2022'!L30*'NSW Oct 2022'!W30/100)*'NSW Oct 2022'!AQ30,($C$5*E36/'NSW Oct 2022'!AQ30*'NSW Oct 2022'!W30/100)*'NSW Oct 2022'!AQ30))</f>
        <v>1345.4545454545455</v>
      </c>
      <c r="H36" s="136">
        <f>IF(AND('NSW Oct 2022'!L30&gt;0,'NSW Oct 2022'!M30&gt;0),IF($C$5*E36/'NSW Oct 2022'!AQ30&lt;'NSW Oct 2022'!L30,0,IF(($C$5*E36/'NSW Oct 2022'!AQ30-'NSW Oct 2022'!L30)&lt;=('NSW Oct 2022'!M30+'NSW Oct 2022'!L30),((($C$5*E36/'NSW Oct 2022'!AQ30-'NSW Oct 2022'!L30)*'NSW Oct 2022'!X30/100))*'NSW Oct 2022'!AQ30,((('NSW Oct 2022'!M30)*'NSW Oct 2022'!X30/100)*'NSW Oct 2022'!AQ30))),0)</f>
        <v>0</v>
      </c>
      <c r="I36" s="136">
        <f>IF(AND('NSW Oct 2022'!M30&gt;0,'NSW Oct 2022'!N30&gt;0),IF($C$5*E36/'NSW Oct 2022'!AQ30&lt;('NSW Oct 2022'!L30+'NSW Oct 2022'!M30),0,IF(($C$5*E36/'NSW Oct 2022'!AQ30-'NSW Oct 2022'!L30+'NSW Oct 2022'!M30)&lt;=('NSW Oct 2022'!L30+'NSW Oct 2022'!M30+'NSW Oct 2022'!N30),((($C$5*E36/'NSW Oct 2022'!AQ30-('NSW Oct 2022'!L30+'NSW Oct 2022'!M30))*'NSW Oct 2022'!Y30/100))*'NSW Oct 2022'!AQ30,('NSW Oct 2022'!N30*'NSW Oct 2022'!Y30/100)* 'NSW Oct 2022'!AQ30)),0)</f>
        <v>0</v>
      </c>
      <c r="J36" s="136">
        <f>IF(AND('NSW Oct 2022'!N30&gt;0,'NSW Oct 2022'!O30&gt;0),IF($C$5*E36/'NSW Oct 2022'!AQ30&lt;('NSW Oct 2022'!L30+'NSW Oct 2022'!M30+'NSW Oct 2022'!N30),0,IF(($C$5*E36/'NSW Oct 2022'!AQ30-'NSW Oct 2022'!L30+'NSW Oct 2022'!M30+'NSW Oct 2022'!N30)&lt;=('NSW Oct 2022'!L30+'NSW Oct 2022'!M30+'NSW Oct 2022'!N30+'NSW Oct 2022'!O30),(($C$5*E36/'NSW Oct 2022'!AQ30-('NSW Oct 2022'!L30+'NSW Oct 2022'!M30+'NSW Oct 2022'!N30))*'NSW Oct 2022'!Z30/100)*'NSW Oct 2022'!AQ30,('NSW Oct 2022'!O30*'NSW Oct 2022'!Z30/100)*'NSW Oct 2022'!AQ30)),0)</f>
        <v>0</v>
      </c>
      <c r="K36" s="136">
        <f>IF(AND('NSW Oct 2022'!O30&gt;0,'NSW Oct 2022'!P30&gt;0),IF($C$5*E36/'NSW Oct 2022'!AQ30&lt;('NSW Oct 2022'!L30+'NSW Oct 2022'!M30+'NSW Oct 2022'!N30+'NSW Oct 2022'!O30),0,IF(($C$5*E36/'NSW Oct 2022'!AQ30-'NSW Oct 2022'!L30+'NSW Oct 2022'!M30+'NSW Oct 2022'!N30+'NSW Oct 2022'!O30)&lt;=('NSW Oct 2022'!L30+'NSW Oct 2022'!M30+'NSW Oct 2022'!N30+'NSW Oct 2022'!O30+'NSW Oct 2022'!P30),(($C$5*E36/'NSW Oct 2022'!AQ30-('NSW Oct 2022'!L30+'NSW Oct 2022'!M30+'NSW Oct 2022'!N30+'NSW Oct 2022'!O30))*'NSW Oct 2022'!AA30/100)*'NSW Oct 2022'!AQ30,('NSW Oct 2022'!P30*'NSW Oct 2022'!AA30/100)*'NSW Oct 2022'!AQ30)),0)</f>
        <v>0</v>
      </c>
      <c r="L36" s="136">
        <f>IF(AND('NSW Oct 2022'!P30&gt;0,'NSW Oct 2022'!O30&gt;0),IF(($C$5*E36/'NSW Oct 2022'!AQ30&lt;SUM('NSW Oct 2022'!L30:P30)),(0),($C$5*E36/'NSW Oct 2022'!AQ30-SUM('NSW Oct 2022'!L30:P30))*'NSW Oct 2022'!AB30/100)* 'NSW Oct 2022'!AQ30,IF(AND('NSW Oct 2022'!O30&gt;0,'NSW Oct 2022'!P30=""),IF(($C$5*E36/'NSW Oct 2022'!AQ30&lt; SUM('NSW Oct 2022'!L30:O30)),(0),($C$5*E36/'NSW Oct 2022'!AQ30-SUM('NSW Oct 2022'!L30:O30))*'NSW Oct 2022'!AA30/100)* 'NSW Oct 2022'!AQ30,IF(AND('NSW Oct 2022'!N30&gt;0,'NSW Oct 2022'!O30=""),IF(($C$5*E36/'NSW Oct 2022'!AQ30&lt; SUM('NSW Oct 2022'!L30:N30)),(0),($C$5*E36/'NSW Oct 2022'!AQ30-SUM('NSW Oct 2022'!L30:N30))*'NSW Oct 2022'!Z30/100)* 'NSW Oct 2022'!AQ30,IF(AND('NSW Oct 2022'!M30&gt;0,'NSW Oct 2022'!N30=""),IF(($C$5*E36/'NSW Oct 2022'!AQ30&lt;'NSW Oct 2022'!M30+'NSW Oct 2022'!L30),(0),(($C$5*E36/'NSW Oct 2022'!AQ30-('NSW Oct 2022'!M30+'NSW Oct 2022'!L30))*'NSW Oct 2022'!Y30/100))*'NSW Oct 2022'!AQ30,IF(AND('NSW Oct 2022'!L30&gt;0,'NSW Oct 2022'!M30=""&gt;0),IF(($C$5*E36/'NSW Oct 2022'!AQ30&lt;'NSW Oct 2022'!L30),(0),($C$5*E36/'NSW Oct 2022'!AQ30-'NSW Oct 2022'!L30)*'NSW Oct 2022'!X30/100)*'NSW Oct 2022'!AQ30,0)))))</f>
        <v>0</v>
      </c>
      <c r="M36" s="136">
        <f>IF('NSW Oct 2022'!K30="",($C$5*F36/'NSW Oct 2022'!AR30*'NSW Oct 2022'!AC30/100)*'NSW Oct 2022'!AR30,IF($C$5*F36/'NSW Oct 2022'!AR30&gt;='NSW Oct 2022'!L30,('NSW Oct 2022'!L30*'NSW Oct 2022'!AC30/100)*'NSW Oct 2022'!AR30,($C$5*F36/'NSW Oct 2022'!AR30*'NSW Oct 2022'!AC30/100)*'NSW Oct 2022'!AR30))</f>
        <v>1345.4545454545455</v>
      </c>
      <c r="N36" s="136">
        <f>IF(AND('NSW Oct 2022'!L30&gt;0,'NSW Oct 2022'!M30&gt;0),IF($C$5*F36/'NSW Oct 2022'!AR30&lt;'NSW Oct 2022'!L30,0,IF(($C$5*F36/'NSW Oct 2022'!AR30-'NSW Oct 2022'!L30)&lt;=('NSW Oct 2022'!M30+'NSW Oct 2022'!L30),((($C$5*F36/'NSW Oct 2022'!AR30-'NSW Oct 2022'!L30)*'NSW Oct 2022'!AD30/100))*'NSW Oct 2022'!AR30,((('NSW Oct 2022'!M30)*'NSW Oct 2022'!AD30/100)*'NSW Oct 2022'!AR30))),0)</f>
        <v>0</v>
      </c>
      <c r="O36" s="136">
        <f>IF(AND('NSW Oct 2022'!M30&gt;0,'NSW Oct 2022'!N30&gt;0),IF($C$5*F36/'NSW Oct 2022'!AR30&lt;('NSW Oct 2022'!L30+'NSW Oct 2022'!M30),0,IF(($C$5*F36/'NSW Oct 2022'!AR30-'NSW Oct 2022'!L30+'NSW Oct 2022'!M30)&lt;=('NSW Oct 2022'!L30+'NSW Oct 2022'!M30+'NSW Oct 2022'!N30),((($C$5*F36/'NSW Oct 2022'!AR30-('NSW Oct 2022'!L30+'NSW Oct 2022'!M30))*'NSW Oct 2022'!AE30/100))*'NSW Oct 2022'!AR30,('NSW Oct 2022'!N30*'NSW Oct 2022'!AE30/100)*'NSW Oct 2022'!AR30)),0)</f>
        <v>0</v>
      </c>
      <c r="P36" s="136">
        <f>IF(AND('NSW Oct 2022'!N30&gt;0,'NSW Oct 2022'!O30&gt;0),IF($C$5*F36/'NSW Oct 2022'!AR30&lt;('NSW Oct 2022'!L30+'NSW Oct 2022'!M30+'NSW Oct 2022'!N30),0,IF(($C$5*F36/'NSW Oct 2022'!AR30-'NSW Oct 2022'!L30+'NSW Oct 2022'!M30+'NSW Oct 2022'!N30)&lt;=('NSW Oct 2022'!L30+'NSW Oct 2022'!M30+'NSW Oct 2022'!N30+'NSW Oct 2022'!O30),(($C$5*F36/'NSW Oct 2022'!AR30-('NSW Oct 2022'!L30+'NSW Oct 2022'!M30+'NSW Oct 2022'!N30))*'NSW Oct 2022'!AF30/100)*'NSW Oct 2022'!AR30,('NSW Oct 2022'!O30*'NSW Oct 2022'!AF30/100)*'NSW Oct 2022'!AR30)),0)</f>
        <v>0</v>
      </c>
      <c r="Q36" s="136">
        <f>IF(AND('NSW Oct 2022'!P30&gt;0,'NSW Oct 2022'!P30&gt;0),IF($C$5*F36/'NSW Oct 2022'!AR30&lt;('NSW Oct 2022'!L30+'NSW Oct 2022'!M30+'NSW Oct 2022'!N30+'NSW Oct 2022'!O30),0,IF(($C$5*F36/'NSW Oct 2022'!AR30-'NSW Oct 2022'!L30+'NSW Oct 2022'!M30+'NSW Oct 2022'!N30+'NSW Oct 2022'!O30)&lt;=('NSW Oct 2022'!L30+'NSW Oct 2022'!M30+'NSW Oct 2022'!N30+'NSW Oct 2022'!O30+'NSW Oct 2022'!P30),(($C$5*F36/'NSW Oct 2022'!AR30-('NSW Oct 2022'!L30+'NSW Oct 2022'!M30+'NSW Oct 2022'!N30+'NSW Oct 2022'!O30))*'NSW Oct 2022'!AG30/100)*'NSW Oct 2022'!AR30,('NSW Oct 2022'!P30*'NSW Oct 2022'!AG30/100)*'NSW Oct 2022'!AR30)),0)</f>
        <v>0</v>
      </c>
      <c r="R36" s="136">
        <f>IF(AND('NSW Oct 2022'!P30&gt;0,'NSW Oct 2022'!O30&gt;0),IF(($C$5*F36/'NSW Oct 2022'!AR30&lt;SUM('NSW Oct 2022'!L30:P30)),(0),($C$5*F36/'NSW Oct 2022'!AR30-SUM('NSW Oct 2022'!L30:P30))*'NSW Oct 2022'!AB30/100)* 'NSW Oct 2022'!AR30,IF(AND('NSW Oct 2022'!O30&gt;0,'NSW Oct 2022'!P30=""),IF(($C$5*F36/'NSW Oct 2022'!AR30&lt; SUM('NSW Oct 2022'!L30:O30)),(0),($C$5*F36/'NSW Oct 2022'!AR30-SUM('NSW Oct 2022'!L30:O30))*'NSW Oct 2022'!AG30/100)* 'NSW Oct 2022'!AR30,IF(AND('NSW Oct 2022'!N30&gt;0,'NSW Oct 2022'!O30=""),IF(($C$5*F36/'NSW Oct 2022'!AR30&lt; SUM('NSW Oct 2022'!L30:N30)),(0),($C$5*F36/'NSW Oct 2022'!AR30-SUM('NSW Oct 2022'!L30:N30))*'NSW Oct 2022'!AF30/100)* 'NSW Oct 2022'!AR30,IF(AND('NSW Oct 2022'!M30&gt;0,'NSW Oct 2022'!N30=""),IF(($C$5*F36/'NSW Oct 2022'!AR30&lt;'NSW Oct 2022'!M30+'NSW Oct 2022'!L30),(0),(($C$5*F36/'NSW Oct 2022'!AR30-('NSW Oct 2022'!M30+'NSW Oct 2022'!L30))*'NSW Oct 2022'!AE30/100))*'NSW Oct 2022'!AR30,IF(AND('NSW Oct 2022'!L30&gt;0,'NSW Oct 2022'!M30=""&gt;0),IF(($C$5*F36/'NSW Oct 2022'!AR30&lt;'NSW Oct 2022'!L30),(0),($C$5*F36/'NSW Oct 2022'!AR30-'NSW Oct 2022'!L30)*'NSW Oct 2022'!AD30/100)*'NSW Oct 2022'!AR30,0)))))</f>
        <v>0</v>
      </c>
      <c r="S36" s="234">
        <f t="shared" si="4"/>
        <v>2690.909090909091</v>
      </c>
      <c r="T36" s="243">
        <f t="shared" si="5"/>
        <v>3006.5677272727271</v>
      </c>
      <c r="U36" s="132">
        <f t="shared" si="6"/>
        <v>3307.2245000000003</v>
      </c>
      <c r="V36" s="83">
        <f>'NSW Oct 2022'!AT30</f>
        <v>0</v>
      </c>
      <c r="W36" s="83">
        <f>'NSW Oct 2022'!AU30</f>
        <v>0</v>
      </c>
      <c r="X36" s="83">
        <f>'NSW Oct 2022'!AV30</f>
        <v>0</v>
      </c>
      <c r="Y36" s="83">
        <f>'NSW Oct 2022'!AW30</f>
        <v>0</v>
      </c>
      <c r="Z36" s="243" t="str">
        <f t="shared" si="7"/>
        <v>No discount</v>
      </c>
      <c r="AA36" s="243" t="str">
        <f t="shared" si="8"/>
        <v>Inclusive</v>
      </c>
      <c r="AB36" s="243">
        <f t="shared" si="0"/>
        <v>3006.5677272727271</v>
      </c>
      <c r="AC36" s="243">
        <f t="shared" si="1"/>
        <v>3006.5677272727271</v>
      </c>
      <c r="AD36" s="132">
        <f t="shared" si="9"/>
        <v>3307.2245000000003</v>
      </c>
      <c r="AE36" s="132">
        <f t="shared" si="9"/>
        <v>3307.2245000000003</v>
      </c>
      <c r="AF36" s="208">
        <f>'NSW Oct 2022'!BJ30</f>
        <v>0</v>
      </c>
      <c r="AG36" s="124">
        <f>'NSW Oct 2022'!BH30</f>
        <v>12</v>
      </c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/>
      <c r="AU36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</row>
    <row r="37" spans="1:148" s="261" customFormat="1" ht="23" customHeight="1" thickBot="1">
      <c r="A37" s="425"/>
      <c r="B37" s="150" t="str">
        <f>'NSW Oct 2022'!F31</f>
        <v>Red Energy</v>
      </c>
      <c r="C37" s="154" t="str">
        <f>'NSW Oct 2022'!G31</f>
        <v xml:space="preserve">Business Saver </v>
      </c>
      <c r="D37" s="155">
        <f>365*'NSW Oct 2022'!H31/100</f>
        <v>344.99136363636359</v>
      </c>
      <c r="E37" s="265">
        <f>IF('NSW Oct 2022'!AQ31=3,0.5,IF('NSW Oct 2022'!AQ31=2,0.33,0))</f>
        <v>0.5</v>
      </c>
      <c r="F37" s="265">
        <f t="shared" si="3"/>
        <v>0.5</v>
      </c>
      <c r="G37" s="155">
        <f>IF('NSW Oct 2022'!K31="",($C$5*E37/'NSW Oct 2022'!AQ31*'NSW Oct 2022'!W31/100)*'NSW Oct 2022'!AQ31,IF($C$5*E37/'NSW Oct 2022'!AQ31&gt;='NSW Oct 2022'!L31,('NSW Oct 2022'!L31*'NSW Oct 2022'!W31/100)*'NSW Oct 2022'!AQ31,($C$5*E37/'NSW Oct 2022'!AQ31*'NSW Oct 2022'!W31/100)*'NSW Oct 2022'!AQ31))</f>
        <v>1350.0000000000002</v>
      </c>
      <c r="H37" s="155">
        <f>IF(AND('NSW Oct 2022'!L31&gt;0,'NSW Oct 2022'!M31&gt;0),IF($C$5*E37/'NSW Oct 2022'!AQ31&lt;'NSW Oct 2022'!L31,0,IF(($C$5*E37/'NSW Oct 2022'!AQ31-'NSW Oct 2022'!L31)&lt;=('NSW Oct 2022'!M31+'NSW Oct 2022'!L31),((($C$5*E37/'NSW Oct 2022'!AQ31-'NSW Oct 2022'!L31)*'NSW Oct 2022'!X31/100))*'NSW Oct 2022'!AQ31,((('NSW Oct 2022'!M31)*'NSW Oct 2022'!X31/100)*'NSW Oct 2022'!AQ31))),0)</f>
        <v>0</v>
      </c>
      <c r="I37" s="155">
        <f>IF(AND('NSW Oct 2022'!M31&gt;0,'NSW Oct 2022'!N31&gt;0),IF($C$5*E37/'NSW Oct 2022'!AQ31&lt;('NSW Oct 2022'!L31+'NSW Oct 2022'!M31),0,IF(($C$5*E37/'NSW Oct 2022'!AQ31-'NSW Oct 2022'!L31+'NSW Oct 2022'!M31)&lt;=('NSW Oct 2022'!L31+'NSW Oct 2022'!M31+'NSW Oct 2022'!N31),((($C$5*E37/'NSW Oct 2022'!AQ31-('NSW Oct 2022'!L31+'NSW Oct 2022'!M31))*'NSW Oct 2022'!Y31/100))*'NSW Oct 2022'!AQ31,('NSW Oct 2022'!N31*'NSW Oct 2022'!Y31/100)* 'NSW Oct 2022'!AQ31)),0)</f>
        <v>0</v>
      </c>
      <c r="J37" s="155">
        <f>IF(AND('NSW Oct 2022'!N31&gt;0,'NSW Oct 2022'!O31&gt;0),IF($C$5*E37/'NSW Oct 2022'!AQ31&lt;('NSW Oct 2022'!L31+'NSW Oct 2022'!M31+'NSW Oct 2022'!N31),0,IF(($C$5*E37/'NSW Oct 2022'!AQ31-'NSW Oct 2022'!L31+'NSW Oct 2022'!M31+'NSW Oct 2022'!N31)&lt;=('NSW Oct 2022'!L31+'NSW Oct 2022'!M31+'NSW Oct 2022'!N31+'NSW Oct 2022'!O31),(($C$5*E37/'NSW Oct 2022'!AQ31-('NSW Oct 2022'!L31+'NSW Oct 2022'!M31+'NSW Oct 2022'!N31))*'NSW Oct 2022'!Z31/100)*'NSW Oct 2022'!AQ31,('NSW Oct 2022'!O31*'NSW Oct 2022'!Z31/100)*'NSW Oct 2022'!AQ31)),0)</f>
        <v>0</v>
      </c>
      <c r="K37" s="155">
        <f>IF(AND('NSW Oct 2022'!O31&gt;0,'NSW Oct 2022'!P31&gt;0),IF($C$5*E37/'NSW Oct 2022'!AQ31&lt;('NSW Oct 2022'!L31+'NSW Oct 2022'!M31+'NSW Oct 2022'!N31+'NSW Oct 2022'!O31),0,IF(($C$5*E37/'NSW Oct 2022'!AQ31-'NSW Oct 2022'!L31+'NSW Oct 2022'!M31+'NSW Oct 2022'!N31+'NSW Oct 2022'!O31)&lt;=('NSW Oct 2022'!L31+'NSW Oct 2022'!M31+'NSW Oct 2022'!N31+'NSW Oct 2022'!O31+'NSW Oct 2022'!P31),(($C$5*E37/'NSW Oct 2022'!AQ31-('NSW Oct 2022'!L31+'NSW Oct 2022'!M31+'NSW Oct 2022'!N31+'NSW Oct 2022'!O31))*'NSW Oct 2022'!AA31/100)*'NSW Oct 2022'!AQ31,('NSW Oct 2022'!P31*'NSW Oct 2022'!AA31/100)*'NSW Oct 2022'!AQ31)),0)</f>
        <v>0</v>
      </c>
      <c r="L37" s="155">
        <f>IF(AND('NSW Oct 2022'!P31&gt;0,'NSW Oct 2022'!O31&gt;0),IF(($C$5*E37/'NSW Oct 2022'!AQ31&lt;SUM('NSW Oct 2022'!L31:P31)),(0),($C$5*E37/'NSW Oct 2022'!AQ31-SUM('NSW Oct 2022'!L31:P31))*'NSW Oct 2022'!AB31/100)* 'NSW Oct 2022'!AQ31,IF(AND('NSW Oct 2022'!O31&gt;0,'NSW Oct 2022'!P31=""),IF(($C$5*E37/'NSW Oct 2022'!AQ31&lt; SUM('NSW Oct 2022'!L31:O31)),(0),($C$5*E37/'NSW Oct 2022'!AQ31-SUM('NSW Oct 2022'!L31:O31))*'NSW Oct 2022'!AA31/100)* 'NSW Oct 2022'!AQ31,IF(AND('NSW Oct 2022'!N31&gt;0,'NSW Oct 2022'!O31=""),IF(($C$5*E37/'NSW Oct 2022'!AQ31&lt; SUM('NSW Oct 2022'!L31:N31)),(0),($C$5*E37/'NSW Oct 2022'!AQ31-SUM('NSW Oct 2022'!L31:N31))*'NSW Oct 2022'!Z31/100)* 'NSW Oct 2022'!AQ31,IF(AND('NSW Oct 2022'!M31&gt;0,'NSW Oct 2022'!N31=""),IF(($C$5*E37/'NSW Oct 2022'!AQ31&lt;'NSW Oct 2022'!M31+'NSW Oct 2022'!L31),(0),(($C$5*E37/'NSW Oct 2022'!AQ31-('NSW Oct 2022'!M31+'NSW Oct 2022'!L31))*'NSW Oct 2022'!Y31/100))*'NSW Oct 2022'!AQ31,IF(AND('NSW Oct 2022'!L31&gt;0,'NSW Oct 2022'!M31=""&gt;0),IF(($C$5*E37/'NSW Oct 2022'!AQ31&lt;'NSW Oct 2022'!L31),(0),($C$5*E37/'NSW Oct 2022'!AQ31-'NSW Oct 2022'!L31)*'NSW Oct 2022'!X31/100)*'NSW Oct 2022'!AQ31,0)))))</f>
        <v>0</v>
      </c>
      <c r="M37" s="155">
        <f>IF('NSW Oct 2022'!K31="",($C$5*F37/'NSW Oct 2022'!AR31*'NSW Oct 2022'!AC31/100)*'NSW Oct 2022'!AR31,IF($C$5*F37/'NSW Oct 2022'!AR31&gt;='NSW Oct 2022'!L31,('NSW Oct 2022'!L31*'NSW Oct 2022'!AC31/100)*'NSW Oct 2022'!AR31,($C$5*F37/'NSW Oct 2022'!AR31*'NSW Oct 2022'!AC31/100)*'NSW Oct 2022'!AR31))</f>
        <v>1350.0000000000002</v>
      </c>
      <c r="N37" s="155">
        <f>IF(AND('NSW Oct 2022'!L31&gt;0,'NSW Oct 2022'!M31&gt;0),IF($C$5*F37/'NSW Oct 2022'!AR31&lt;'NSW Oct 2022'!L31,0,IF(($C$5*F37/'NSW Oct 2022'!AR31-'NSW Oct 2022'!L31)&lt;=('NSW Oct 2022'!M31+'NSW Oct 2022'!L31),((($C$5*F37/'NSW Oct 2022'!AR31-'NSW Oct 2022'!L31)*'NSW Oct 2022'!AD31/100))*'NSW Oct 2022'!AR31,((('NSW Oct 2022'!M31)*'NSW Oct 2022'!AD31/100)*'NSW Oct 2022'!AR31))),0)</f>
        <v>0</v>
      </c>
      <c r="O37" s="155">
        <f>IF(AND('NSW Oct 2022'!M31&gt;0,'NSW Oct 2022'!N31&gt;0),IF($C$5*F37/'NSW Oct 2022'!AR31&lt;('NSW Oct 2022'!L31+'NSW Oct 2022'!M31),0,IF(($C$5*F37/'NSW Oct 2022'!AR31-'NSW Oct 2022'!L31+'NSW Oct 2022'!M31)&lt;=('NSW Oct 2022'!L31+'NSW Oct 2022'!M31+'NSW Oct 2022'!N31),((($C$5*F37/'NSW Oct 2022'!AR31-('NSW Oct 2022'!L31+'NSW Oct 2022'!M31))*'NSW Oct 2022'!AE31/100))*'NSW Oct 2022'!AR31,('NSW Oct 2022'!N31*'NSW Oct 2022'!AE31/100)*'NSW Oct 2022'!AR31)),0)</f>
        <v>0</v>
      </c>
      <c r="P37" s="155">
        <f>IF(AND('NSW Oct 2022'!N31&gt;0,'NSW Oct 2022'!O31&gt;0),IF($C$5*F37/'NSW Oct 2022'!AR31&lt;('NSW Oct 2022'!L31+'NSW Oct 2022'!M31+'NSW Oct 2022'!N31),0,IF(($C$5*F37/'NSW Oct 2022'!AR31-'NSW Oct 2022'!L31+'NSW Oct 2022'!M31+'NSW Oct 2022'!N31)&lt;=('NSW Oct 2022'!L31+'NSW Oct 2022'!M31+'NSW Oct 2022'!N31+'NSW Oct 2022'!O31),(($C$5*F37/'NSW Oct 2022'!AR31-('NSW Oct 2022'!L31+'NSW Oct 2022'!M31+'NSW Oct 2022'!N31))*'NSW Oct 2022'!AF31/100)*'NSW Oct 2022'!AR31,('NSW Oct 2022'!O31*'NSW Oct 2022'!AF31/100)*'NSW Oct 2022'!AR31)),0)</f>
        <v>0</v>
      </c>
      <c r="Q37" s="155">
        <f>IF(AND('NSW Oct 2022'!P31&gt;0,'NSW Oct 2022'!P31&gt;0),IF($C$5*F37/'NSW Oct 2022'!AR31&lt;('NSW Oct 2022'!L31+'NSW Oct 2022'!M31+'NSW Oct 2022'!N31+'NSW Oct 2022'!O31),0,IF(($C$5*F37/'NSW Oct 2022'!AR31-'NSW Oct 2022'!L31+'NSW Oct 2022'!M31+'NSW Oct 2022'!N31+'NSW Oct 2022'!O31)&lt;=('NSW Oct 2022'!L31+'NSW Oct 2022'!M31+'NSW Oct 2022'!N31+'NSW Oct 2022'!O31+'NSW Oct 2022'!P31),(($C$5*F37/'NSW Oct 2022'!AR31-('NSW Oct 2022'!L31+'NSW Oct 2022'!M31+'NSW Oct 2022'!N31+'NSW Oct 2022'!O31))*'NSW Oct 2022'!AG31/100)*'NSW Oct 2022'!AR31,('NSW Oct 2022'!P31*'NSW Oct 2022'!AG31/100)*'NSW Oct 2022'!AR31)),0)</f>
        <v>0</v>
      </c>
      <c r="R37" s="155">
        <f>IF(AND('NSW Oct 2022'!P31&gt;0,'NSW Oct 2022'!O31&gt;0),IF(($C$5*F37/'NSW Oct 2022'!AR31&lt;SUM('NSW Oct 2022'!L31:P31)),(0),($C$5*F37/'NSW Oct 2022'!AR31-SUM('NSW Oct 2022'!L31:P31))*'NSW Oct 2022'!AB31/100)* 'NSW Oct 2022'!AR31,IF(AND('NSW Oct 2022'!O31&gt;0,'NSW Oct 2022'!P31=""),IF(($C$5*F37/'NSW Oct 2022'!AR31&lt; SUM('NSW Oct 2022'!L31:O31)),(0),($C$5*F37/'NSW Oct 2022'!AR31-SUM('NSW Oct 2022'!L31:O31))*'NSW Oct 2022'!AG31/100)* 'NSW Oct 2022'!AR31,IF(AND('NSW Oct 2022'!N31&gt;0,'NSW Oct 2022'!O31=""),IF(($C$5*F37/'NSW Oct 2022'!AR31&lt; SUM('NSW Oct 2022'!L31:N31)),(0),($C$5*F37/'NSW Oct 2022'!AR31-SUM('NSW Oct 2022'!L31:N31))*'NSW Oct 2022'!AF31/100)* 'NSW Oct 2022'!AR31,IF(AND('NSW Oct 2022'!M31&gt;0,'NSW Oct 2022'!N31=""),IF(($C$5*F37/'NSW Oct 2022'!AR31&lt;'NSW Oct 2022'!M31+'NSW Oct 2022'!L31),(0),(($C$5*F37/'NSW Oct 2022'!AR31-('NSW Oct 2022'!M31+'NSW Oct 2022'!L31))*'NSW Oct 2022'!AE31/100))*'NSW Oct 2022'!AR31,IF(AND('NSW Oct 2022'!L31&gt;0,'NSW Oct 2022'!M31=""&gt;0),IF(($C$5*F37/'NSW Oct 2022'!AR31&lt;'NSW Oct 2022'!L31),(0),($C$5*F37/'NSW Oct 2022'!AR31-'NSW Oct 2022'!L31)*'NSW Oct 2022'!AD31/100)*'NSW Oct 2022'!AR31,0)))))</f>
        <v>0</v>
      </c>
      <c r="S37" s="273">
        <f t="shared" si="4"/>
        <v>2700.0000000000005</v>
      </c>
      <c r="T37" s="268">
        <f t="shared" si="5"/>
        <v>3044.991363636364</v>
      </c>
      <c r="U37" s="151">
        <f t="shared" si="6"/>
        <v>3349.4905000000008</v>
      </c>
      <c r="V37" s="154">
        <f>'NSW Oct 2022'!AT31</f>
        <v>0</v>
      </c>
      <c r="W37" s="154">
        <f>'NSW Oct 2022'!AU31</f>
        <v>0</v>
      </c>
      <c r="X37" s="154">
        <f>'NSW Oct 2022'!AV31</f>
        <v>0</v>
      </c>
      <c r="Y37" s="154">
        <f>'NSW Oct 2022'!AW31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3044.991363636364</v>
      </c>
      <c r="AC37" s="268">
        <f t="shared" si="1"/>
        <v>3044.991363636364</v>
      </c>
      <c r="AD37" s="151">
        <f t="shared" si="9"/>
        <v>3349.4905000000008</v>
      </c>
      <c r="AE37" s="151">
        <f t="shared" si="9"/>
        <v>3349.4905000000008</v>
      </c>
      <c r="AF37" s="211">
        <f>'NSW Oct 2022'!BJ31</f>
        <v>0</v>
      </c>
      <c r="AG37" s="386">
        <f>'NSW Oct 2022'!BH31</f>
        <v>0</v>
      </c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/>
      <c r="AU37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</row>
    <row r="38" spans="1:148" s="261" customFormat="1" ht="23" customHeight="1" thickTop="1">
      <c r="A38" s="430" t="str">
        <f>'NSW Oct 2022'!D32</f>
        <v>AGN Wagga Wagga</v>
      </c>
      <c r="B38" s="130" t="str">
        <f>'NSW Oct 2022'!F32</f>
        <v>Origin Energy</v>
      </c>
      <c r="C38" s="83" t="str">
        <f>'NSW Oct 2022'!G32</f>
        <v>Business Go Variable</v>
      </c>
      <c r="D38" s="136">
        <f>365*'NSW Oct 2022'!H32/100</f>
        <v>401.53318181818179</v>
      </c>
      <c r="E38" s="264">
        <f>IF('NSW Oct 2022'!AQ32=3,0.5,IF('NSW Oct 2022'!AQ32=2,0.33,0))</f>
        <v>0.5</v>
      </c>
      <c r="F38" s="264">
        <f t="shared" si="3"/>
        <v>0.5</v>
      </c>
      <c r="G38" s="136">
        <f>IF('NSW Oct 2022'!K32="",($C$5*E38/'NSW Oct 2022'!AQ32*'NSW Oct 2022'!W32/100)*'NSW Oct 2022'!AQ32,IF($C$5*E38/'NSW Oct 2022'!AQ32&gt;='NSW Oct 2022'!L32,('NSW Oct 2022'!L32*'NSW Oct 2022'!W32/100)*'NSW Oct 2022'!AQ32,($C$5*E38/'NSW Oct 2022'!AQ32*'NSW Oct 2022'!W32/100)*'NSW Oct 2022'!AQ32))</f>
        <v>1050.0000000000002</v>
      </c>
      <c r="H38" s="136">
        <f>IF(AND('NSW Oct 2022'!L32&gt;0,'NSW Oct 2022'!M32&gt;0),IF($C$5*E38/'NSW Oct 2022'!AQ32&lt;'NSW Oct 2022'!L32,0,IF(($C$5*E38/'NSW Oct 2022'!AQ32-'NSW Oct 2022'!L32)&lt;=('NSW Oct 2022'!M32+'NSW Oct 2022'!L32),((($C$5*E38/'NSW Oct 2022'!AQ32-'NSW Oct 2022'!L32)*'NSW Oct 2022'!X32/100))*'NSW Oct 2022'!AQ32,((('NSW Oct 2022'!M32)*'NSW Oct 2022'!X32/100)*'NSW Oct 2022'!AQ32))),0)</f>
        <v>0</v>
      </c>
      <c r="I38" s="136">
        <f>IF(AND('NSW Oct 2022'!M32&gt;0,'NSW Oct 2022'!N32&gt;0),IF($C$5*E38/'NSW Oct 2022'!AQ32&lt;('NSW Oct 2022'!L32+'NSW Oct 2022'!M32),0,IF(($C$5*E38/'NSW Oct 2022'!AQ32-'NSW Oct 2022'!L32+'NSW Oct 2022'!M32)&lt;=('NSW Oct 2022'!L32+'NSW Oct 2022'!M32+'NSW Oct 2022'!N32),((($C$5*E38/'NSW Oct 2022'!AQ32-('NSW Oct 2022'!L32+'NSW Oct 2022'!M32))*'NSW Oct 2022'!Y32/100))*'NSW Oct 2022'!AQ32,('NSW Oct 2022'!N32*'NSW Oct 2022'!Y32/100)* 'NSW Oct 2022'!AQ32)),0)</f>
        <v>0</v>
      </c>
      <c r="J38" s="136">
        <f>IF(AND('NSW Oct 2022'!N32&gt;0,'NSW Oct 2022'!O32&gt;0),IF($C$5*E38/'NSW Oct 2022'!AQ32&lt;('NSW Oct 2022'!L32+'NSW Oct 2022'!M32+'NSW Oct 2022'!N32),0,IF(($C$5*E38/'NSW Oct 2022'!AQ32-'NSW Oct 2022'!L32+'NSW Oct 2022'!M32+'NSW Oct 2022'!N32)&lt;=('NSW Oct 2022'!L32+'NSW Oct 2022'!M32+'NSW Oct 2022'!N32+'NSW Oct 2022'!O32),(($C$5*E38/'NSW Oct 2022'!AQ32-('NSW Oct 2022'!L32+'NSW Oct 2022'!M32+'NSW Oct 2022'!N32))*'NSW Oct 2022'!Z32/100)*'NSW Oct 2022'!AQ32,('NSW Oct 2022'!O32*'NSW Oct 2022'!Z32/100)*'NSW Oct 2022'!AQ32)),0)</f>
        <v>0</v>
      </c>
      <c r="K38" s="136">
        <f>IF(AND('NSW Oct 2022'!O32&gt;0,'NSW Oct 2022'!P32&gt;0),IF($C$5*E38/'NSW Oct 2022'!AQ32&lt;('NSW Oct 2022'!L32+'NSW Oct 2022'!M32+'NSW Oct 2022'!N32+'NSW Oct 2022'!O32),0,IF(($C$5*E38/'NSW Oct 2022'!AQ32-'NSW Oct 2022'!L32+'NSW Oct 2022'!M32+'NSW Oct 2022'!N32+'NSW Oct 2022'!O32)&lt;=('NSW Oct 2022'!L32+'NSW Oct 2022'!M32+'NSW Oct 2022'!N32+'NSW Oct 2022'!O32+'NSW Oct 2022'!P32),(($C$5*E38/'NSW Oct 2022'!AQ32-('NSW Oct 2022'!L32+'NSW Oct 2022'!M32+'NSW Oct 2022'!N32+'NSW Oct 2022'!O32))*'NSW Oct 2022'!AA32/100)*'NSW Oct 2022'!AQ32,('NSW Oct 2022'!P32*'NSW Oct 2022'!AA32/100)*'NSW Oct 2022'!AQ32)),0)</f>
        <v>0</v>
      </c>
      <c r="L38" s="136">
        <f>IF(AND('NSW Oct 2022'!P32&gt;0,'NSW Oct 2022'!O32&gt;0),IF(($C$5*E38/'NSW Oct 2022'!AQ32&lt;SUM('NSW Oct 2022'!L32:P32)),(0),($C$5*E38/'NSW Oct 2022'!AQ32-SUM('NSW Oct 2022'!L32:P32))*'NSW Oct 2022'!AB32/100)* 'NSW Oct 2022'!AQ32,IF(AND('NSW Oct 2022'!O32&gt;0,'NSW Oct 2022'!P32=""),IF(($C$5*E38/'NSW Oct 2022'!AQ32&lt; SUM('NSW Oct 2022'!L32:O32)),(0),($C$5*E38/'NSW Oct 2022'!AQ32-SUM('NSW Oct 2022'!L32:O32))*'NSW Oct 2022'!AA32/100)* 'NSW Oct 2022'!AQ32,IF(AND('NSW Oct 2022'!N32&gt;0,'NSW Oct 2022'!O32=""),IF(($C$5*E38/'NSW Oct 2022'!AQ32&lt; SUM('NSW Oct 2022'!L32:N32)),(0),($C$5*E38/'NSW Oct 2022'!AQ32-SUM('NSW Oct 2022'!L32:N32))*'NSW Oct 2022'!Z32/100)* 'NSW Oct 2022'!AQ32,IF(AND('NSW Oct 2022'!M32&gt;0,'NSW Oct 2022'!N32=""),IF(($C$5*E38/'NSW Oct 2022'!AQ32&lt;'NSW Oct 2022'!M32+'NSW Oct 2022'!L32),(0),(($C$5*E38/'NSW Oct 2022'!AQ32-('NSW Oct 2022'!M32+'NSW Oct 2022'!L32))*'NSW Oct 2022'!Y32/100))*'NSW Oct 2022'!AQ32,IF(AND('NSW Oct 2022'!L32&gt;0,'NSW Oct 2022'!M32=""&gt;0),IF(($C$5*E38/'NSW Oct 2022'!AQ32&lt;'NSW Oct 2022'!L32),(0),($C$5*E38/'NSW Oct 2022'!AQ32-'NSW Oct 2022'!L32)*'NSW Oct 2022'!X32/100)*'NSW Oct 2022'!AQ32,0)))))</f>
        <v>0</v>
      </c>
      <c r="M38" s="136">
        <f>IF('NSW Oct 2022'!K32="",($C$5*F38/'NSW Oct 2022'!AR32*'NSW Oct 2022'!AC32/100)*'NSW Oct 2022'!AR32,IF($C$5*F38/'NSW Oct 2022'!AR32&gt;='NSW Oct 2022'!L32,('NSW Oct 2022'!L32*'NSW Oct 2022'!AC32/100)*'NSW Oct 2022'!AR32,($C$5*F38/'NSW Oct 2022'!AR32*'NSW Oct 2022'!AC32/100)*'NSW Oct 2022'!AR32))</f>
        <v>1050.0000000000002</v>
      </c>
      <c r="N38" s="136">
        <f>IF(AND('NSW Oct 2022'!L32&gt;0,'NSW Oct 2022'!M32&gt;0),IF($C$5*F38/'NSW Oct 2022'!AR32&lt;'NSW Oct 2022'!L32,0,IF(($C$5*F38/'NSW Oct 2022'!AR32-'NSW Oct 2022'!L32)&lt;=('NSW Oct 2022'!M32+'NSW Oct 2022'!L32),((($C$5*F38/'NSW Oct 2022'!AR32-'NSW Oct 2022'!L32)*'NSW Oct 2022'!AD32/100))*'NSW Oct 2022'!AR32,((('NSW Oct 2022'!M32)*'NSW Oct 2022'!AD32/100)*'NSW Oct 2022'!AR32))),0)</f>
        <v>0</v>
      </c>
      <c r="O38" s="136">
        <f>IF(AND('NSW Oct 2022'!M32&gt;0,'NSW Oct 2022'!N32&gt;0),IF($C$5*F38/'NSW Oct 2022'!AR32&lt;('NSW Oct 2022'!L32+'NSW Oct 2022'!M32),0,IF(($C$5*F38/'NSW Oct 2022'!AR32-'NSW Oct 2022'!L32+'NSW Oct 2022'!M32)&lt;=('NSW Oct 2022'!L32+'NSW Oct 2022'!M32+'NSW Oct 2022'!N32),((($C$5*F38/'NSW Oct 2022'!AR32-('NSW Oct 2022'!L32+'NSW Oct 2022'!M32))*'NSW Oct 2022'!AE32/100))*'NSW Oct 2022'!AR32,('NSW Oct 2022'!N32*'NSW Oct 2022'!AE32/100)*'NSW Oct 2022'!AR32)),0)</f>
        <v>0</v>
      </c>
      <c r="P38" s="136">
        <f>IF(AND('NSW Oct 2022'!N32&gt;0,'NSW Oct 2022'!O32&gt;0),IF($C$5*F38/'NSW Oct 2022'!AR32&lt;('NSW Oct 2022'!L32+'NSW Oct 2022'!M32+'NSW Oct 2022'!N32),0,IF(($C$5*F38/'NSW Oct 2022'!AR32-'NSW Oct 2022'!L32+'NSW Oct 2022'!M32+'NSW Oct 2022'!N32)&lt;=('NSW Oct 2022'!L32+'NSW Oct 2022'!M32+'NSW Oct 2022'!N32+'NSW Oct 2022'!O32),(($C$5*F38/'NSW Oct 2022'!AR32-('NSW Oct 2022'!L32+'NSW Oct 2022'!M32+'NSW Oct 2022'!N32))*'NSW Oct 2022'!AF32/100)*'NSW Oct 2022'!AR32,('NSW Oct 2022'!O32*'NSW Oct 2022'!AF32/100)*'NSW Oct 2022'!AR32)),0)</f>
        <v>0</v>
      </c>
      <c r="Q38" s="136">
        <f>IF(AND('NSW Oct 2022'!P32&gt;0,'NSW Oct 2022'!P32&gt;0),IF($C$5*F38/'NSW Oct 2022'!AR32&lt;('NSW Oct 2022'!L32+'NSW Oct 2022'!M32+'NSW Oct 2022'!N32+'NSW Oct 2022'!O32),0,IF(($C$5*F38/'NSW Oct 2022'!AR32-'NSW Oct 2022'!L32+'NSW Oct 2022'!M32+'NSW Oct 2022'!N32+'NSW Oct 2022'!O32)&lt;=('NSW Oct 2022'!L32+'NSW Oct 2022'!M32+'NSW Oct 2022'!N32+'NSW Oct 2022'!O32+'NSW Oct 2022'!P32),(($C$5*F38/'NSW Oct 2022'!AR32-('NSW Oct 2022'!L32+'NSW Oct 2022'!M32+'NSW Oct 2022'!N32+'NSW Oct 2022'!O32))*'NSW Oct 2022'!AG32/100)*'NSW Oct 2022'!AR32,('NSW Oct 2022'!P32*'NSW Oct 2022'!AG32/100)*'NSW Oct 2022'!AR32)),0)</f>
        <v>0</v>
      </c>
      <c r="R38" s="136">
        <f>IF(AND('NSW Oct 2022'!P32&gt;0,'NSW Oct 2022'!O32&gt;0),IF(($C$5*F38/'NSW Oct 2022'!AR32&lt;SUM('NSW Oct 2022'!L32:P32)),(0),($C$5*F38/'NSW Oct 2022'!AR32-SUM('NSW Oct 2022'!L32:P32))*'NSW Oct 2022'!AB32/100)* 'NSW Oct 2022'!AR32,IF(AND('NSW Oct 2022'!O32&gt;0,'NSW Oct 2022'!P32=""),IF(($C$5*F38/'NSW Oct 2022'!AR32&lt; SUM('NSW Oct 2022'!L32:O32)),(0),($C$5*F38/'NSW Oct 2022'!AR32-SUM('NSW Oct 2022'!L32:O32))*'NSW Oct 2022'!AG32/100)* 'NSW Oct 2022'!AR32,IF(AND('NSW Oct 2022'!N32&gt;0,'NSW Oct 2022'!O32=""),IF(($C$5*F38/'NSW Oct 2022'!AR32&lt; SUM('NSW Oct 2022'!L32:N32)),(0),($C$5*F38/'NSW Oct 2022'!AR32-SUM('NSW Oct 2022'!L32:N32))*'NSW Oct 2022'!AF32/100)* 'NSW Oct 2022'!AR32,IF(AND('NSW Oct 2022'!M32&gt;0,'NSW Oct 2022'!N32=""),IF(($C$5*F38/'NSW Oct 2022'!AR32&lt;'NSW Oct 2022'!M32+'NSW Oct 2022'!L32),(0),(($C$5*F38/'NSW Oct 2022'!AR32-('NSW Oct 2022'!M32+'NSW Oct 2022'!L32))*'NSW Oct 2022'!AE32/100))*'NSW Oct 2022'!AR32,IF(AND('NSW Oct 2022'!L32&gt;0,'NSW Oct 2022'!M32=""&gt;0),IF(($C$5*F38/'NSW Oct 2022'!AR32&lt;'NSW Oct 2022'!L32),(0),($C$5*F38/'NSW Oct 2022'!AR32-'NSW Oct 2022'!L32)*'NSW Oct 2022'!AD32/100)*'NSW Oct 2022'!AR32,0)))))</f>
        <v>0</v>
      </c>
      <c r="S38" s="234">
        <f t="shared" si="4"/>
        <v>2100.0000000000005</v>
      </c>
      <c r="T38" s="243">
        <f t="shared" si="5"/>
        <v>2501.5331818181821</v>
      </c>
      <c r="U38" s="132">
        <f t="shared" si="6"/>
        <v>2751.6865000000007</v>
      </c>
      <c r="V38" s="83">
        <f>'NSW Oct 2022'!AT32</f>
        <v>0</v>
      </c>
      <c r="W38" s="83">
        <f>'NSW Oct 2022'!AU32</f>
        <v>0</v>
      </c>
      <c r="X38" s="83">
        <f>'NSW Oct 2022'!AV32</f>
        <v>0</v>
      </c>
      <c r="Y38" s="83">
        <f>'NSW Oct 2022'!AW32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2501.5331818181821</v>
      </c>
      <c r="AC38" s="243">
        <f t="shared" si="1"/>
        <v>2501.5331818181821</v>
      </c>
      <c r="AD38" s="132">
        <f t="shared" si="9"/>
        <v>2751.6865000000007</v>
      </c>
      <c r="AE38" s="132">
        <f t="shared" si="9"/>
        <v>2751.6865000000007</v>
      </c>
      <c r="AF38" s="208">
        <f>'NSW Oct 2022'!BJ32</f>
        <v>0</v>
      </c>
      <c r="AG38" s="124">
        <f>'NSW Oct 2022'!BH32</f>
        <v>12</v>
      </c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/>
      <c r="AU38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</row>
    <row r="39" spans="1:148" ht="23" customHeight="1">
      <c r="A39" s="431"/>
      <c r="B39" s="130" t="str">
        <f>'NSW Oct 2022'!F33</f>
        <v>Covau</v>
      </c>
      <c r="C39" s="83" t="str">
        <f>'NSW Oct 2022'!G33</f>
        <v>Freedom</v>
      </c>
      <c r="D39" s="136">
        <f>365*'NSW Oct 2022'!H33/100</f>
        <v>590.40409090909088</v>
      </c>
      <c r="E39" s="264">
        <f>IF('NSW Oct 2022'!AQ33=3,0.5,IF('NSW Oct 2022'!AQ33=2,0.33,0))</f>
        <v>0.5</v>
      </c>
      <c r="F39" s="264">
        <f t="shared" si="3"/>
        <v>0.5</v>
      </c>
      <c r="G39" s="136">
        <f>IF('NSW Oct 2022'!K33="",($C$5*E39/'NSW Oct 2022'!AQ33*'NSW Oct 2022'!W33/100)*'NSW Oct 2022'!AQ33,IF($C$5*E39/'NSW Oct 2022'!AQ33&gt;='NSW Oct 2022'!L33,('NSW Oct 2022'!L33*'NSW Oct 2022'!W33/100)*'NSW Oct 2022'!AQ33,($C$5*E39/'NSW Oct 2022'!AQ33*'NSW Oct 2022'!W33/100)*'NSW Oct 2022'!AQ33))</f>
        <v>2840.909090909091</v>
      </c>
      <c r="H39" s="136">
        <f>IF(AND('NSW Oct 2022'!L33&gt;0,'NSW Oct 2022'!M33&gt;0),IF($C$5*E39/'NSW Oct 2022'!AQ33&lt;'NSW Oct 2022'!L33,0,IF(($C$5*E39/'NSW Oct 2022'!AQ33-'NSW Oct 2022'!L33)&lt;=('NSW Oct 2022'!M33+'NSW Oct 2022'!L33),((($C$5*E39/'NSW Oct 2022'!AQ33-'NSW Oct 2022'!L33)*'NSW Oct 2022'!X33/100))*'NSW Oct 2022'!AQ33,((('NSW Oct 2022'!M33)*'NSW Oct 2022'!X33/100)*'NSW Oct 2022'!AQ33))),0)</f>
        <v>0</v>
      </c>
      <c r="I39" s="136">
        <f>IF(AND('NSW Oct 2022'!M33&gt;0,'NSW Oct 2022'!N33&gt;0),IF($C$5*E39/'NSW Oct 2022'!AQ33&lt;('NSW Oct 2022'!L33+'NSW Oct 2022'!M33),0,IF(($C$5*E39/'NSW Oct 2022'!AQ33-'NSW Oct 2022'!L33+'NSW Oct 2022'!M33)&lt;=('NSW Oct 2022'!L33+'NSW Oct 2022'!M33+'NSW Oct 2022'!N33),((($C$5*E39/'NSW Oct 2022'!AQ33-('NSW Oct 2022'!L33+'NSW Oct 2022'!M33))*'NSW Oct 2022'!Y33/100))*'NSW Oct 2022'!AQ33,('NSW Oct 2022'!N33*'NSW Oct 2022'!Y33/100)* 'NSW Oct 2022'!AQ33)),0)</f>
        <v>0</v>
      </c>
      <c r="J39" s="136">
        <f>IF(AND('NSW Oct 2022'!N33&gt;0,'NSW Oct 2022'!O33&gt;0),IF($C$5*E39/'NSW Oct 2022'!AQ33&lt;('NSW Oct 2022'!L33+'NSW Oct 2022'!M33+'NSW Oct 2022'!N33),0,IF(($C$5*E39/'NSW Oct 2022'!AQ33-'NSW Oct 2022'!L33+'NSW Oct 2022'!M33+'NSW Oct 2022'!N33)&lt;=('NSW Oct 2022'!L33+'NSW Oct 2022'!M33+'NSW Oct 2022'!N33+'NSW Oct 2022'!O33),(($C$5*E39/'NSW Oct 2022'!AQ33-('NSW Oct 2022'!L33+'NSW Oct 2022'!M33+'NSW Oct 2022'!N33))*'NSW Oct 2022'!Z33/100)*'NSW Oct 2022'!AQ33,('NSW Oct 2022'!O33*'NSW Oct 2022'!Z33/100)*'NSW Oct 2022'!AQ33)),0)</f>
        <v>0</v>
      </c>
      <c r="K39" s="136">
        <f>IF(AND('NSW Oct 2022'!O33&gt;0,'NSW Oct 2022'!P33&gt;0),IF($C$5*E39/'NSW Oct 2022'!AQ33&lt;('NSW Oct 2022'!L33+'NSW Oct 2022'!M33+'NSW Oct 2022'!N33+'NSW Oct 2022'!O33),0,IF(($C$5*E39/'NSW Oct 2022'!AQ33-'NSW Oct 2022'!L33+'NSW Oct 2022'!M33+'NSW Oct 2022'!N33+'NSW Oct 2022'!O33)&lt;=('NSW Oct 2022'!L33+'NSW Oct 2022'!M33+'NSW Oct 2022'!N33+'NSW Oct 2022'!O33+'NSW Oct 2022'!P33),(($C$5*E39/'NSW Oct 2022'!AQ33-('NSW Oct 2022'!L33+'NSW Oct 2022'!M33+'NSW Oct 2022'!N33+'NSW Oct 2022'!O33))*'NSW Oct 2022'!AA33/100)*'NSW Oct 2022'!AQ33,('NSW Oct 2022'!P33*'NSW Oct 2022'!AA33/100)*'NSW Oct 2022'!AQ33)),0)</f>
        <v>0</v>
      </c>
      <c r="L39" s="136">
        <f>IF(AND('NSW Oct 2022'!P33&gt;0,'NSW Oct 2022'!O33&gt;0),IF(($C$5*E39/'NSW Oct 2022'!AQ33&lt;SUM('NSW Oct 2022'!L33:P33)),(0),($C$5*E39/'NSW Oct 2022'!AQ33-SUM('NSW Oct 2022'!L33:P33))*'NSW Oct 2022'!AB33/100)* 'NSW Oct 2022'!AQ33,IF(AND('NSW Oct 2022'!O33&gt;0,'NSW Oct 2022'!P33=""),IF(($C$5*E39/'NSW Oct 2022'!AQ33&lt; SUM('NSW Oct 2022'!L33:O33)),(0),($C$5*E39/'NSW Oct 2022'!AQ33-SUM('NSW Oct 2022'!L33:O33))*'NSW Oct 2022'!AA33/100)* 'NSW Oct 2022'!AQ33,IF(AND('NSW Oct 2022'!N33&gt;0,'NSW Oct 2022'!O33=""),IF(($C$5*E39/'NSW Oct 2022'!AQ33&lt; SUM('NSW Oct 2022'!L33:N33)),(0),($C$5*E39/'NSW Oct 2022'!AQ33-SUM('NSW Oct 2022'!L33:N33))*'NSW Oct 2022'!Z33/100)* 'NSW Oct 2022'!AQ33,IF(AND('NSW Oct 2022'!M33&gt;0,'NSW Oct 2022'!N33=""),IF(($C$5*E39/'NSW Oct 2022'!AQ33&lt;'NSW Oct 2022'!M33+'NSW Oct 2022'!L33),(0),(($C$5*E39/'NSW Oct 2022'!AQ33-('NSW Oct 2022'!M33+'NSW Oct 2022'!L33))*'NSW Oct 2022'!Y33/100))*'NSW Oct 2022'!AQ33,IF(AND('NSW Oct 2022'!L33&gt;0,'NSW Oct 2022'!M33=""&gt;0),IF(($C$5*E39/'NSW Oct 2022'!AQ33&lt;'NSW Oct 2022'!L33),(0),($C$5*E39/'NSW Oct 2022'!AQ33-'NSW Oct 2022'!L33)*'NSW Oct 2022'!X33/100)*'NSW Oct 2022'!AQ33,0)))))</f>
        <v>0</v>
      </c>
      <c r="M39" s="136">
        <f>IF('NSW Oct 2022'!K33="",($C$5*F39/'NSW Oct 2022'!AR33*'NSW Oct 2022'!AC33/100)*'NSW Oct 2022'!AR33,IF($C$5*F39/'NSW Oct 2022'!AR33&gt;='NSW Oct 2022'!L33,('NSW Oct 2022'!L33*'NSW Oct 2022'!AC33/100)*'NSW Oct 2022'!AR33,($C$5*F39/'NSW Oct 2022'!AR33*'NSW Oct 2022'!AC33/100)*'NSW Oct 2022'!AR33))</f>
        <v>2840.909090909091</v>
      </c>
      <c r="N39" s="136">
        <f>IF(AND('NSW Oct 2022'!L33&gt;0,'NSW Oct 2022'!M33&gt;0),IF($C$5*F39/'NSW Oct 2022'!AR33&lt;'NSW Oct 2022'!L33,0,IF(($C$5*F39/'NSW Oct 2022'!AR33-'NSW Oct 2022'!L33)&lt;=('NSW Oct 2022'!M33+'NSW Oct 2022'!L33),((($C$5*F39/'NSW Oct 2022'!AR33-'NSW Oct 2022'!L33)*'NSW Oct 2022'!AD33/100))*'NSW Oct 2022'!AR33,((('NSW Oct 2022'!M33)*'NSW Oct 2022'!AD33/100)*'NSW Oct 2022'!AR33))),0)</f>
        <v>0</v>
      </c>
      <c r="O39" s="136">
        <f>IF(AND('NSW Oct 2022'!M33&gt;0,'NSW Oct 2022'!N33&gt;0),IF($C$5*F39/'NSW Oct 2022'!AR33&lt;('NSW Oct 2022'!L33+'NSW Oct 2022'!M33),0,IF(($C$5*F39/'NSW Oct 2022'!AR33-'NSW Oct 2022'!L33+'NSW Oct 2022'!M33)&lt;=('NSW Oct 2022'!L33+'NSW Oct 2022'!M33+'NSW Oct 2022'!N33),((($C$5*F39/'NSW Oct 2022'!AR33-('NSW Oct 2022'!L33+'NSW Oct 2022'!M33))*'NSW Oct 2022'!AE33/100))*'NSW Oct 2022'!AR33,('NSW Oct 2022'!N33*'NSW Oct 2022'!AE33/100)*'NSW Oct 2022'!AR33)),0)</f>
        <v>0</v>
      </c>
      <c r="P39" s="136">
        <f>IF(AND('NSW Oct 2022'!N33&gt;0,'NSW Oct 2022'!O33&gt;0),IF($C$5*F39/'NSW Oct 2022'!AR33&lt;('NSW Oct 2022'!L33+'NSW Oct 2022'!M33+'NSW Oct 2022'!N33),0,IF(($C$5*F39/'NSW Oct 2022'!AR33-'NSW Oct 2022'!L33+'NSW Oct 2022'!M33+'NSW Oct 2022'!N33)&lt;=('NSW Oct 2022'!L33+'NSW Oct 2022'!M33+'NSW Oct 2022'!N33+'NSW Oct 2022'!O33),(($C$5*F39/'NSW Oct 2022'!AR33-('NSW Oct 2022'!L33+'NSW Oct 2022'!M33+'NSW Oct 2022'!N33))*'NSW Oct 2022'!AF33/100)*'NSW Oct 2022'!AR33,('NSW Oct 2022'!O33*'NSW Oct 2022'!AF33/100)*'NSW Oct 2022'!AR33)),0)</f>
        <v>0</v>
      </c>
      <c r="Q39" s="136">
        <f>IF(AND('NSW Oct 2022'!P33&gt;0,'NSW Oct 2022'!P33&gt;0),IF($C$5*F39/'NSW Oct 2022'!AR33&lt;('NSW Oct 2022'!L33+'NSW Oct 2022'!M33+'NSW Oct 2022'!N33+'NSW Oct 2022'!O33),0,IF(($C$5*F39/'NSW Oct 2022'!AR33-'NSW Oct 2022'!L33+'NSW Oct 2022'!M33+'NSW Oct 2022'!N33+'NSW Oct 2022'!O33)&lt;=('NSW Oct 2022'!L33+'NSW Oct 2022'!M33+'NSW Oct 2022'!N33+'NSW Oct 2022'!O33+'NSW Oct 2022'!P33),(($C$5*F39/'NSW Oct 2022'!AR33-('NSW Oct 2022'!L33+'NSW Oct 2022'!M33+'NSW Oct 2022'!N33+'NSW Oct 2022'!O33))*'NSW Oct 2022'!AG33/100)*'NSW Oct 2022'!AR33,('NSW Oct 2022'!P33*'NSW Oct 2022'!AG33/100)*'NSW Oct 2022'!AR33)),0)</f>
        <v>0</v>
      </c>
      <c r="R39" s="136">
        <f>IF(AND('NSW Oct 2022'!P33&gt;0,'NSW Oct 2022'!O33&gt;0),IF(($C$5*F39/'NSW Oct 2022'!AR33&lt;SUM('NSW Oct 2022'!L33:P33)),(0),($C$5*F39/'NSW Oct 2022'!AR33-SUM('NSW Oct 2022'!L33:P33))*'NSW Oct 2022'!AB33/100)* 'NSW Oct 2022'!AR33,IF(AND('NSW Oct 2022'!O33&gt;0,'NSW Oct 2022'!P33=""),IF(($C$5*F39/'NSW Oct 2022'!AR33&lt; SUM('NSW Oct 2022'!L33:O33)),(0),($C$5*F39/'NSW Oct 2022'!AR33-SUM('NSW Oct 2022'!L33:O33))*'NSW Oct 2022'!AG33/100)* 'NSW Oct 2022'!AR33,IF(AND('NSW Oct 2022'!N33&gt;0,'NSW Oct 2022'!O33=""),IF(($C$5*F39/'NSW Oct 2022'!AR33&lt; SUM('NSW Oct 2022'!L33:N33)),(0),($C$5*F39/'NSW Oct 2022'!AR33-SUM('NSW Oct 2022'!L33:N33))*'NSW Oct 2022'!AF33/100)* 'NSW Oct 2022'!AR33,IF(AND('NSW Oct 2022'!M33&gt;0,'NSW Oct 2022'!N33=""),IF(($C$5*F39/'NSW Oct 2022'!AR33&lt;'NSW Oct 2022'!M33+'NSW Oct 2022'!L33),(0),(($C$5*F39/'NSW Oct 2022'!AR33-('NSW Oct 2022'!M33+'NSW Oct 2022'!L33))*'NSW Oct 2022'!AE33/100))*'NSW Oct 2022'!AR33,IF(AND('NSW Oct 2022'!L33&gt;0,'NSW Oct 2022'!M33=""&gt;0),IF(($C$5*F39/'NSW Oct 2022'!AR33&lt;'NSW Oct 2022'!L33),(0),($C$5*F39/'NSW Oct 2022'!AR33-'NSW Oct 2022'!L33)*'NSW Oct 2022'!AD33/100)*'NSW Oct 2022'!AR33,0)))))</f>
        <v>0</v>
      </c>
      <c r="S39" s="234">
        <f>SUM(G39:R39)</f>
        <v>5681.818181818182</v>
      </c>
      <c r="T39" s="243">
        <f t="shared" si="5"/>
        <v>6272.2222727272729</v>
      </c>
      <c r="U39" s="132">
        <f t="shared" si="6"/>
        <v>6899.4445000000005</v>
      </c>
      <c r="V39" s="83">
        <f>'NSW Oct 2022'!AT33</f>
        <v>0</v>
      </c>
      <c r="W39" s="83">
        <f>'NSW Oct 2022'!AU33</f>
        <v>15</v>
      </c>
      <c r="X39" s="83">
        <f>'NSW Oct 2022'!AV33</f>
        <v>0</v>
      </c>
      <c r="Y39" s="83">
        <f>'NSW Oct 2022'!AW33</f>
        <v>0</v>
      </c>
      <c r="Z39" s="243" t="str">
        <f t="shared" si="7"/>
        <v>Guaranteed off usage</v>
      </c>
      <c r="AA39" s="243" t="str">
        <f t="shared" si="8"/>
        <v>Exclusive</v>
      </c>
      <c r="AB39" s="243">
        <f t="shared" si="0"/>
        <v>5419.9495454545458</v>
      </c>
      <c r="AC39" s="243">
        <f t="shared" si="1"/>
        <v>5419.9495454545458</v>
      </c>
      <c r="AD39" s="132">
        <f t="shared" si="9"/>
        <v>5961.9445000000005</v>
      </c>
      <c r="AE39" s="132">
        <f t="shared" si="9"/>
        <v>5961.9445000000005</v>
      </c>
      <c r="AF39" s="208">
        <f>'NSW Oct 2022'!BJ33</f>
        <v>0</v>
      </c>
      <c r="AG39" s="124">
        <f>'NSW Oct 2022'!BH33</f>
        <v>0</v>
      </c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</row>
    <row r="40" spans="1:148" ht="23" customHeight="1">
      <c r="A40" s="431"/>
      <c r="B40" s="130" t="str">
        <f>'NSW Oct 2022'!F34</f>
        <v>Red Energy</v>
      </c>
      <c r="C40" s="83" t="str">
        <f>'NSW Oct 2022'!G34</f>
        <v xml:space="preserve">Business Saver </v>
      </c>
      <c r="D40" s="136">
        <f>365*'NSW Oct 2022'!H34/100</f>
        <v>525.53363636363633</v>
      </c>
      <c r="E40" s="264">
        <f>IF('NSW Oct 2022'!AQ34=3,0.5,IF('NSW Oct 2022'!AQ34=2,0.33,0))</f>
        <v>0.5</v>
      </c>
      <c r="F40" s="264">
        <f t="shared" si="3"/>
        <v>0.5</v>
      </c>
      <c r="G40" s="136">
        <f>IF('NSW Oct 2022'!K34="",($C$5*E40/'NSW Oct 2022'!AQ34*'NSW Oct 2022'!W34/100)*'NSW Oct 2022'!AQ34,IF($C$5*E40/'NSW Oct 2022'!AQ34&gt;='NSW Oct 2022'!L34,('NSW Oct 2022'!L34*'NSW Oct 2022'!W34/100)*'NSW Oct 2022'!AQ34,($C$5*E40/'NSW Oct 2022'!AQ34*'NSW Oct 2022'!W34/100)*'NSW Oct 2022'!AQ34))</f>
        <v>1063.6363636363637</v>
      </c>
      <c r="H40" s="136">
        <f>IF(AND('NSW Oct 2022'!L34&gt;0,'NSW Oct 2022'!M34&gt;0),IF($C$5*E40/'NSW Oct 2022'!AQ34&lt;'NSW Oct 2022'!L34,0,IF(($C$5*E40/'NSW Oct 2022'!AQ34-'NSW Oct 2022'!L34)&lt;=('NSW Oct 2022'!M34+'NSW Oct 2022'!L34),((($C$5*E40/'NSW Oct 2022'!AQ34-'NSW Oct 2022'!L34)*'NSW Oct 2022'!X34/100))*'NSW Oct 2022'!AQ34,((('NSW Oct 2022'!M34)*'NSW Oct 2022'!X34/100)*'NSW Oct 2022'!AQ34))),0)</f>
        <v>0</v>
      </c>
      <c r="I40" s="136">
        <f>IF(AND('NSW Oct 2022'!M34&gt;0,'NSW Oct 2022'!N34&gt;0),IF($C$5*E40/'NSW Oct 2022'!AQ34&lt;('NSW Oct 2022'!L34+'NSW Oct 2022'!M34),0,IF(($C$5*E40/'NSW Oct 2022'!AQ34-'NSW Oct 2022'!L34+'NSW Oct 2022'!M34)&lt;=('NSW Oct 2022'!L34+'NSW Oct 2022'!M34+'NSW Oct 2022'!N34),((($C$5*E40/'NSW Oct 2022'!AQ34-('NSW Oct 2022'!L34+'NSW Oct 2022'!M34))*'NSW Oct 2022'!Y34/100))*'NSW Oct 2022'!AQ34,('NSW Oct 2022'!N34*'NSW Oct 2022'!Y34/100)* 'NSW Oct 2022'!AQ34)),0)</f>
        <v>0</v>
      </c>
      <c r="J40" s="136">
        <f>IF(AND('NSW Oct 2022'!N34&gt;0,'NSW Oct 2022'!O34&gt;0),IF($C$5*E40/'NSW Oct 2022'!AQ34&lt;('NSW Oct 2022'!L34+'NSW Oct 2022'!M34+'NSW Oct 2022'!N34),0,IF(($C$5*E40/'NSW Oct 2022'!AQ34-'NSW Oct 2022'!L34+'NSW Oct 2022'!M34+'NSW Oct 2022'!N34)&lt;=('NSW Oct 2022'!L34+'NSW Oct 2022'!M34+'NSW Oct 2022'!N34+'NSW Oct 2022'!O34),(($C$5*E40/'NSW Oct 2022'!AQ34-('NSW Oct 2022'!L34+'NSW Oct 2022'!M34+'NSW Oct 2022'!N34))*'NSW Oct 2022'!Z34/100)*'NSW Oct 2022'!AQ34,('NSW Oct 2022'!O34*'NSW Oct 2022'!Z34/100)*'NSW Oct 2022'!AQ34)),0)</f>
        <v>0</v>
      </c>
      <c r="K40" s="136">
        <f>IF(AND('NSW Oct 2022'!O34&gt;0,'NSW Oct 2022'!P34&gt;0),IF($C$5*E40/'NSW Oct 2022'!AQ34&lt;('NSW Oct 2022'!L34+'NSW Oct 2022'!M34+'NSW Oct 2022'!N34+'NSW Oct 2022'!O34),0,IF(($C$5*E40/'NSW Oct 2022'!AQ34-'NSW Oct 2022'!L34+'NSW Oct 2022'!M34+'NSW Oct 2022'!N34+'NSW Oct 2022'!O34)&lt;=('NSW Oct 2022'!L34+'NSW Oct 2022'!M34+'NSW Oct 2022'!N34+'NSW Oct 2022'!O34+'NSW Oct 2022'!P34),(($C$5*E40/'NSW Oct 2022'!AQ34-('NSW Oct 2022'!L34+'NSW Oct 2022'!M34+'NSW Oct 2022'!N34+'NSW Oct 2022'!O34))*'NSW Oct 2022'!AA34/100)*'NSW Oct 2022'!AQ34,('NSW Oct 2022'!P34*'NSW Oct 2022'!AA34/100)*'NSW Oct 2022'!AQ34)),0)</f>
        <v>0</v>
      </c>
      <c r="L40" s="136">
        <f>IF(AND('NSW Oct 2022'!P34&gt;0,'NSW Oct 2022'!O34&gt;0),IF(($C$5*E40/'NSW Oct 2022'!AQ34&lt;SUM('NSW Oct 2022'!L34:P34)),(0),($C$5*E40/'NSW Oct 2022'!AQ34-SUM('NSW Oct 2022'!L34:P34))*'NSW Oct 2022'!AB34/100)* 'NSW Oct 2022'!AQ34,IF(AND('NSW Oct 2022'!O34&gt;0,'NSW Oct 2022'!P34=""),IF(($C$5*E40/'NSW Oct 2022'!AQ34&lt; SUM('NSW Oct 2022'!L34:O34)),(0),($C$5*E40/'NSW Oct 2022'!AQ34-SUM('NSW Oct 2022'!L34:O34))*'NSW Oct 2022'!AA34/100)* 'NSW Oct 2022'!AQ34,IF(AND('NSW Oct 2022'!N34&gt;0,'NSW Oct 2022'!O34=""),IF(($C$5*E40/'NSW Oct 2022'!AQ34&lt; SUM('NSW Oct 2022'!L34:N34)),(0),($C$5*E40/'NSW Oct 2022'!AQ34-SUM('NSW Oct 2022'!L34:N34))*'NSW Oct 2022'!Z34/100)* 'NSW Oct 2022'!AQ34,IF(AND('NSW Oct 2022'!M34&gt;0,'NSW Oct 2022'!N34=""),IF(($C$5*E40/'NSW Oct 2022'!AQ34&lt;'NSW Oct 2022'!M34+'NSW Oct 2022'!L34),(0),(($C$5*E40/'NSW Oct 2022'!AQ34-('NSW Oct 2022'!M34+'NSW Oct 2022'!L34))*'NSW Oct 2022'!Y34/100))*'NSW Oct 2022'!AQ34,IF(AND('NSW Oct 2022'!L34&gt;0,'NSW Oct 2022'!M34=""&gt;0),IF(($C$5*E40/'NSW Oct 2022'!AQ34&lt;'NSW Oct 2022'!L34),(0),($C$5*E40/'NSW Oct 2022'!AQ34-'NSW Oct 2022'!L34)*'NSW Oct 2022'!X34/100)*'NSW Oct 2022'!AQ34,0)))))</f>
        <v>0</v>
      </c>
      <c r="M40" s="136">
        <f>IF('NSW Oct 2022'!K34="",($C$5*F40/'NSW Oct 2022'!AR34*'NSW Oct 2022'!AC34/100)*'NSW Oct 2022'!AR34,IF($C$5*F40/'NSW Oct 2022'!AR34&gt;='NSW Oct 2022'!L34,('NSW Oct 2022'!L34*'NSW Oct 2022'!AC34/100)*'NSW Oct 2022'!AR34,($C$5*F40/'NSW Oct 2022'!AR34*'NSW Oct 2022'!AC34/100)*'NSW Oct 2022'!AR34))</f>
        <v>1063.6363636363637</v>
      </c>
      <c r="N40" s="136">
        <f>IF(AND('NSW Oct 2022'!L34&gt;0,'NSW Oct 2022'!M34&gt;0),IF($C$5*F40/'NSW Oct 2022'!AR34&lt;'NSW Oct 2022'!L34,0,IF(($C$5*F40/'NSW Oct 2022'!AR34-'NSW Oct 2022'!L34)&lt;=('NSW Oct 2022'!M34+'NSW Oct 2022'!L34),((($C$5*F40/'NSW Oct 2022'!AR34-'NSW Oct 2022'!L34)*'NSW Oct 2022'!AD34/100))*'NSW Oct 2022'!AR34,((('NSW Oct 2022'!M34)*'NSW Oct 2022'!AD34/100)*'NSW Oct 2022'!AR34))),0)</f>
        <v>0</v>
      </c>
      <c r="O40" s="136">
        <f>IF(AND('NSW Oct 2022'!M34&gt;0,'NSW Oct 2022'!N34&gt;0),IF($C$5*F40/'NSW Oct 2022'!AR34&lt;('NSW Oct 2022'!L34+'NSW Oct 2022'!M34),0,IF(($C$5*F40/'NSW Oct 2022'!AR34-'NSW Oct 2022'!L34+'NSW Oct 2022'!M34)&lt;=('NSW Oct 2022'!L34+'NSW Oct 2022'!M34+'NSW Oct 2022'!N34),((($C$5*F40/'NSW Oct 2022'!AR34-('NSW Oct 2022'!L34+'NSW Oct 2022'!M34))*'NSW Oct 2022'!AE34/100))*'NSW Oct 2022'!AR34,('NSW Oct 2022'!N34*'NSW Oct 2022'!AE34/100)*'NSW Oct 2022'!AR34)),0)</f>
        <v>0</v>
      </c>
      <c r="P40" s="136">
        <f>IF(AND('NSW Oct 2022'!N34&gt;0,'NSW Oct 2022'!O34&gt;0),IF($C$5*F40/'NSW Oct 2022'!AR34&lt;('NSW Oct 2022'!L34+'NSW Oct 2022'!M34+'NSW Oct 2022'!N34),0,IF(($C$5*F40/'NSW Oct 2022'!AR34-'NSW Oct 2022'!L34+'NSW Oct 2022'!M34+'NSW Oct 2022'!N34)&lt;=('NSW Oct 2022'!L34+'NSW Oct 2022'!M34+'NSW Oct 2022'!N34+'NSW Oct 2022'!O34),(($C$5*F40/'NSW Oct 2022'!AR34-('NSW Oct 2022'!L34+'NSW Oct 2022'!M34+'NSW Oct 2022'!N34))*'NSW Oct 2022'!AF34/100)*'NSW Oct 2022'!AR34,('NSW Oct 2022'!O34*'NSW Oct 2022'!AF34/100)*'NSW Oct 2022'!AR34)),0)</f>
        <v>0</v>
      </c>
      <c r="Q40" s="136">
        <f>IF(AND('NSW Oct 2022'!P34&gt;0,'NSW Oct 2022'!P34&gt;0),IF($C$5*F40/'NSW Oct 2022'!AR34&lt;('NSW Oct 2022'!L34+'NSW Oct 2022'!M34+'NSW Oct 2022'!N34+'NSW Oct 2022'!O34),0,IF(($C$5*F40/'NSW Oct 2022'!AR34-'NSW Oct 2022'!L34+'NSW Oct 2022'!M34+'NSW Oct 2022'!N34+'NSW Oct 2022'!O34)&lt;=('NSW Oct 2022'!L34+'NSW Oct 2022'!M34+'NSW Oct 2022'!N34+'NSW Oct 2022'!O34+'NSW Oct 2022'!P34),(($C$5*F40/'NSW Oct 2022'!AR34-('NSW Oct 2022'!L34+'NSW Oct 2022'!M34+'NSW Oct 2022'!N34+'NSW Oct 2022'!O34))*'NSW Oct 2022'!AG34/100)*'NSW Oct 2022'!AR34,('NSW Oct 2022'!P34*'NSW Oct 2022'!AG34/100)*'NSW Oct 2022'!AR34)),0)</f>
        <v>0</v>
      </c>
      <c r="R40" s="136">
        <f>IF(AND('NSW Oct 2022'!P34&gt;0,'NSW Oct 2022'!O34&gt;0),IF(($C$5*F40/'NSW Oct 2022'!AR34&lt;SUM('NSW Oct 2022'!L34:P34)),(0),($C$5*F40/'NSW Oct 2022'!AR34-SUM('NSW Oct 2022'!L34:P34))*'NSW Oct 2022'!AB34/100)* 'NSW Oct 2022'!AR34,IF(AND('NSW Oct 2022'!O34&gt;0,'NSW Oct 2022'!P34=""),IF(($C$5*F40/'NSW Oct 2022'!AR34&lt; SUM('NSW Oct 2022'!L34:O34)),(0),($C$5*F40/'NSW Oct 2022'!AR34-SUM('NSW Oct 2022'!L34:O34))*'NSW Oct 2022'!AG34/100)* 'NSW Oct 2022'!AR34,IF(AND('NSW Oct 2022'!N34&gt;0,'NSW Oct 2022'!O34=""),IF(($C$5*F40/'NSW Oct 2022'!AR34&lt; SUM('NSW Oct 2022'!L34:N34)),(0),($C$5*F40/'NSW Oct 2022'!AR34-SUM('NSW Oct 2022'!L34:N34))*'NSW Oct 2022'!AF34/100)* 'NSW Oct 2022'!AR34,IF(AND('NSW Oct 2022'!M34&gt;0,'NSW Oct 2022'!N34=""),IF(($C$5*F40/'NSW Oct 2022'!AR34&lt;'NSW Oct 2022'!M34+'NSW Oct 2022'!L34),(0),(($C$5*F40/'NSW Oct 2022'!AR34-('NSW Oct 2022'!M34+'NSW Oct 2022'!L34))*'NSW Oct 2022'!AE34/100))*'NSW Oct 2022'!AR34,IF(AND('NSW Oct 2022'!L34&gt;0,'NSW Oct 2022'!M34=""&gt;0),IF(($C$5*F40/'NSW Oct 2022'!AR34&lt;'NSW Oct 2022'!L34),(0),($C$5*F40/'NSW Oct 2022'!AR34-'NSW Oct 2022'!L34)*'NSW Oct 2022'!AD34/100)*'NSW Oct 2022'!AR34,0)))))</f>
        <v>0</v>
      </c>
      <c r="S40" s="234">
        <f>SUM(G40:R40)</f>
        <v>2127.2727272727275</v>
      </c>
      <c r="T40" s="243">
        <f t="shared" si="5"/>
        <v>2652.806363636364</v>
      </c>
      <c r="U40" s="132">
        <f t="shared" si="6"/>
        <v>2918.0870000000009</v>
      </c>
      <c r="V40" s="83">
        <f>'NSW Oct 2022'!AT34</f>
        <v>0</v>
      </c>
      <c r="W40" s="83">
        <f>'NSW Oct 2022'!AU34</f>
        <v>0</v>
      </c>
      <c r="X40" s="83">
        <f>'NSW Oct 2022'!AV34</f>
        <v>0</v>
      </c>
      <c r="Y40" s="83">
        <f>'NSW Oct 2022'!AW34</f>
        <v>0</v>
      </c>
      <c r="Z40" s="243" t="str">
        <f t="shared" si="7"/>
        <v>No discount</v>
      </c>
      <c r="AA40" s="243" t="str">
        <f t="shared" si="8"/>
        <v>Inclusive</v>
      </c>
      <c r="AB40" s="243">
        <f t="shared" si="0"/>
        <v>2652.806363636364</v>
      </c>
      <c r="AC40" s="243">
        <f t="shared" si="1"/>
        <v>2652.806363636364</v>
      </c>
      <c r="AD40" s="132">
        <f t="shared" si="9"/>
        <v>2918.0870000000009</v>
      </c>
      <c r="AE40" s="132">
        <f t="shared" si="9"/>
        <v>2918.0870000000009</v>
      </c>
      <c r="AF40" s="208">
        <f>'NSW Oct 2022'!BJ34</f>
        <v>0</v>
      </c>
      <c r="AG40" s="124">
        <f>'NSW Oct 2022'!BH34</f>
        <v>0</v>
      </c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</row>
    <row r="41" spans="1:148" ht="23" customHeight="1" thickBot="1">
      <c r="A41" s="432"/>
      <c r="B41" s="150" t="str">
        <f>'NSW Oct 2022'!F35</f>
        <v>AGL</v>
      </c>
      <c r="C41" s="154" t="str">
        <f>'NSW Oct 2022'!G35</f>
        <v>Business Value Saver</v>
      </c>
      <c r="D41" s="155">
        <f>365*'NSW Oct 2022'!H35/100</f>
        <v>443.90636363636361</v>
      </c>
      <c r="E41" s="265">
        <f>IF('NSW Oct 2022'!AQ35=3,0.5,IF('NSW Oct 2022'!AQ35=2,0.33,0))</f>
        <v>0.5</v>
      </c>
      <c r="F41" s="265">
        <f t="shared" si="3"/>
        <v>0.5</v>
      </c>
      <c r="G41" s="155">
        <f>IF('NSW Oct 2022'!K35="",($C$5*E41/'NSW Oct 2022'!AQ35*'NSW Oct 2022'!W35/100)*'NSW Oct 2022'!AQ35,IF($C$5*E41/'NSW Oct 2022'!AQ35&gt;='NSW Oct 2022'!L35,('NSW Oct 2022'!L35*'NSW Oct 2022'!W35/100)*'NSW Oct 2022'!AQ35,($C$5*E41/'NSW Oct 2022'!AQ35*'NSW Oct 2022'!W35/100)*'NSW Oct 2022'!AQ35))</f>
        <v>854.5454545454545</v>
      </c>
      <c r="H41" s="155">
        <f>IF(AND('NSW Oct 2022'!L35&gt;0,'NSW Oct 2022'!M35&gt;0),IF($C$5*E41/'NSW Oct 2022'!AQ35&lt;'NSW Oct 2022'!L35,0,IF(($C$5*E41/'NSW Oct 2022'!AQ35-'NSW Oct 2022'!L35)&lt;=('NSW Oct 2022'!M35+'NSW Oct 2022'!L35),((($C$5*E41/'NSW Oct 2022'!AQ35-'NSW Oct 2022'!L35)*'NSW Oct 2022'!X35/100))*'NSW Oct 2022'!AQ35,((('NSW Oct 2022'!M35)*'NSW Oct 2022'!X35/100)*'NSW Oct 2022'!AQ35))),0)</f>
        <v>0</v>
      </c>
      <c r="I41" s="155">
        <f>IF(AND('NSW Oct 2022'!M35&gt;0,'NSW Oct 2022'!N35&gt;0),IF($C$5*E41/'NSW Oct 2022'!AQ35&lt;('NSW Oct 2022'!L35+'NSW Oct 2022'!M35),0,IF(($C$5*E41/'NSW Oct 2022'!AQ35-'NSW Oct 2022'!L35+'NSW Oct 2022'!M35)&lt;=('NSW Oct 2022'!L35+'NSW Oct 2022'!M35+'NSW Oct 2022'!N35),((($C$5*E41/'NSW Oct 2022'!AQ35-('NSW Oct 2022'!L35+'NSW Oct 2022'!M35))*'NSW Oct 2022'!Y35/100))*'NSW Oct 2022'!AQ35,('NSW Oct 2022'!N35*'NSW Oct 2022'!Y35/100)* 'NSW Oct 2022'!AQ35)),0)</f>
        <v>0</v>
      </c>
      <c r="J41" s="155">
        <f>IF(AND('NSW Oct 2022'!N35&gt;0,'NSW Oct 2022'!O35&gt;0),IF($C$5*E41/'NSW Oct 2022'!AQ35&lt;('NSW Oct 2022'!L35+'NSW Oct 2022'!M35+'NSW Oct 2022'!N35),0,IF(($C$5*E41/'NSW Oct 2022'!AQ35-'NSW Oct 2022'!L35+'NSW Oct 2022'!M35+'NSW Oct 2022'!N35)&lt;=('NSW Oct 2022'!L35+'NSW Oct 2022'!M35+'NSW Oct 2022'!N35+'NSW Oct 2022'!O35),(($C$5*E41/'NSW Oct 2022'!AQ35-('NSW Oct 2022'!L35+'NSW Oct 2022'!M35+'NSW Oct 2022'!N35))*'NSW Oct 2022'!Z35/100)*'NSW Oct 2022'!AQ35,('NSW Oct 2022'!O35*'NSW Oct 2022'!Z35/100)*'NSW Oct 2022'!AQ35)),0)</f>
        <v>0</v>
      </c>
      <c r="K41" s="155">
        <f>IF(AND('NSW Oct 2022'!O35&gt;0,'NSW Oct 2022'!P35&gt;0),IF($C$5*E41/'NSW Oct 2022'!AQ35&lt;('NSW Oct 2022'!L35+'NSW Oct 2022'!M35+'NSW Oct 2022'!N35+'NSW Oct 2022'!O35),0,IF(($C$5*E41/'NSW Oct 2022'!AQ35-'NSW Oct 2022'!L35+'NSW Oct 2022'!M35+'NSW Oct 2022'!N35+'NSW Oct 2022'!O35)&lt;=('NSW Oct 2022'!L35+'NSW Oct 2022'!M35+'NSW Oct 2022'!N35+'NSW Oct 2022'!O35+'NSW Oct 2022'!P35),(($C$5*E41/'NSW Oct 2022'!AQ35-('NSW Oct 2022'!L35+'NSW Oct 2022'!M35+'NSW Oct 2022'!N35+'NSW Oct 2022'!O35))*'NSW Oct 2022'!AA35/100)*'NSW Oct 2022'!AQ35,('NSW Oct 2022'!P35*'NSW Oct 2022'!AA35/100)*'NSW Oct 2022'!AQ35)),0)</f>
        <v>0</v>
      </c>
      <c r="L41" s="155">
        <f>IF(AND('NSW Oct 2022'!P35&gt;0,'NSW Oct 2022'!O35&gt;0),IF(($C$5*E41/'NSW Oct 2022'!AQ35&lt;SUM('NSW Oct 2022'!L35:P35)),(0),($C$5*E41/'NSW Oct 2022'!AQ35-SUM('NSW Oct 2022'!L35:P35))*'NSW Oct 2022'!AB35/100)* 'NSW Oct 2022'!AQ35,IF(AND('NSW Oct 2022'!O35&gt;0,'NSW Oct 2022'!P35=""),IF(($C$5*E41/'NSW Oct 2022'!AQ35&lt; SUM('NSW Oct 2022'!L35:O35)),(0),($C$5*E41/'NSW Oct 2022'!AQ35-SUM('NSW Oct 2022'!L35:O35))*'NSW Oct 2022'!AA35/100)* 'NSW Oct 2022'!AQ35,IF(AND('NSW Oct 2022'!N35&gt;0,'NSW Oct 2022'!O35=""),IF(($C$5*E41/'NSW Oct 2022'!AQ35&lt; SUM('NSW Oct 2022'!L35:N35)),(0),($C$5*E41/'NSW Oct 2022'!AQ35-SUM('NSW Oct 2022'!L35:N35))*'NSW Oct 2022'!Z35/100)* 'NSW Oct 2022'!AQ35,IF(AND('NSW Oct 2022'!M35&gt;0,'NSW Oct 2022'!N35=""),IF(($C$5*E41/'NSW Oct 2022'!AQ35&lt;'NSW Oct 2022'!M35+'NSW Oct 2022'!L35),(0),(($C$5*E41/'NSW Oct 2022'!AQ35-('NSW Oct 2022'!M35+'NSW Oct 2022'!L35))*'NSW Oct 2022'!Y35/100))*'NSW Oct 2022'!AQ35,IF(AND('NSW Oct 2022'!L35&gt;0,'NSW Oct 2022'!M35=""&gt;0),IF(($C$5*E41/'NSW Oct 2022'!AQ35&lt;'NSW Oct 2022'!L35),(0),($C$5*E41/'NSW Oct 2022'!AQ35-'NSW Oct 2022'!L35)*'NSW Oct 2022'!X35/100)*'NSW Oct 2022'!AQ35,0)))))</f>
        <v>0</v>
      </c>
      <c r="M41" s="155">
        <f>IF('NSW Oct 2022'!K35="",($C$5*F41/'NSW Oct 2022'!AR35*'NSW Oct 2022'!AC35/100)*'NSW Oct 2022'!AR35,IF($C$5*F41/'NSW Oct 2022'!AR35&gt;='NSW Oct 2022'!L35,('NSW Oct 2022'!L35*'NSW Oct 2022'!AC35/100)*'NSW Oct 2022'!AR35,($C$5*F41/'NSW Oct 2022'!AR35*'NSW Oct 2022'!AC35/100)*'NSW Oct 2022'!AR35))</f>
        <v>854.5454545454545</v>
      </c>
      <c r="N41" s="155">
        <f>IF(AND('NSW Oct 2022'!L35&gt;0,'NSW Oct 2022'!M35&gt;0),IF($C$5*F41/'NSW Oct 2022'!AR35&lt;'NSW Oct 2022'!L35,0,IF(($C$5*F41/'NSW Oct 2022'!AR35-'NSW Oct 2022'!L35)&lt;=('NSW Oct 2022'!M35+'NSW Oct 2022'!L35),((($C$5*F41/'NSW Oct 2022'!AR35-'NSW Oct 2022'!L35)*'NSW Oct 2022'!AD35/100))*'NSW Oct 2022'!AR35,((('NSW Oct 2022'!M35)*'NSW Oct 2022'!AD35/100)*'NSW Oct 2022'!AR35))),0)</f>
        <v>0</v>
      </c>
      <c r="O41" s="155">
        <f>IF(AND('NSW Oct 2022'!M35&gt;0,'NSW Oct 2022'!N35&gt;0),IF($C$5*F41/'NSW Oct 2022'!AR35&lt;('NSW Oct 2022'!L35+'NSW Oct 2022'!M35),0,IF(($C$5*F41/'NSW Oct 2022'!AR35-'NSW Oct 2022'!L35+'NSW Oct 2022'!M35)&lt;=('NSW Oct 2022'!L35+'NSW Oct 2022'!M35+'NSW Oct 2022'!N35),((($C$5*F41/'NSW Oct 2022'!AR35-('NSW Oct 2022'!L35+'NSW Oct 2022'!M35))*'NSW Oct 2022'!AE35/100))*'NSW Oct 2022'!AR35,('NSW Oct 2022'!N35*'NSW Oct 2022'!AE35/100)*'NSW Oct 2022'!AR35)),0)</f>
        <v>0</v>
      </c>
      <c r="P41" s="155">
        <f>IF(AND('NSW Oct 2022'!N35&gt;0,'NSW Oct 2022'!O35&gt;0),IF($C$5*F41/'NSW Oct 2022'!AR35&lt;('NSW Oct 2022'!L35+'NSW Oct 2022'!M35+'NSW Oct 2022'!N35),0,IF(($C$5*F41/'NSW Oct 2022'!AR35-'NSW Oct 2022'!L35+'NSW Oct 2022'!M35+'NSW Oct 2022'!N35)&lt;=('NSW Oct 2022'!L35+'NSW Oct 2022'!M35+'NSW Oct 2022'!N35+'NSW Oct 2022'!O35),(($C$5*F41/'NSW Oct 2022'!AR35-('NSW Oct 2022'!L35+'NSW Oct 2022'!M35+'NSW Oct 2022'!N35))*'NSW Oct 2022'!AF35/100)*'NSW Oct 2022'!AR35,('NSW Oct 2022'!O35*'NSW Oct 2022'!AF35/100)*'NSW Oct 2022'!AR35)),0)</f>
        <v>0</v>
      </c>
      <c r="Q41" s="155">
        <f>IF(AND('NSW Oct 2022'!P35&gt;0,'NSW Oct 2022'!P35&gt;0),IF($C$5*F41/'NSW Oct 2022'!AR35&lt;('NSW Oct 2022'!L35+'NSW Oct 2022'!M35+'NSW Oct 2022'!N35+'NSW Oct 2022'!O35),0,IF(($C$5*F41/'NSW Oct 2022'!AR35-'NSW Oct 2022'!L35+'NSW Oct 2022'!M35+'NSW Oct 2022'!N35+'NSW Oct 2022'!O35)&lt;=('NSW Oct 2022'!L35+'NSW Oct 2022'!M35+'NSW Oct 2022'!N35+'NSW Oct 2022'!O35+'NSW Oct 2022'!P35),(($C$5*F41/'NSW Oct 2022'!AR35-('NSW Oct 2022'!L35+'NSW Oct 2022'!M35+'NSW Oct 2022'!N35+'NSW Oct 2022'!O35))*'NSW Oct 2022'!AG35/100)*'NSW Oct 2022'!AR35,('NSW Oct 2022'!P35*'NSW Oct 2022'!AG35/100)*'NSW Oct 2022'!AR35)),0)</f>
        <v>0</v>
      </c>
      <c r="R41" s="155">
        <f>IF(AND('NSW Oct 2022'!P35&gt;0,'NSW Oct 2022'!O35&gt;0),IF(($C$5*F41/'NSW Oct 2022'!AR35&lt;SUM('NSW Oct 2022'!L35:P35)),(0),($C$5*F41/'NSW Oct 2022'!AR35-SUM('NSW Oct 2022'!L35:P35))*'NSW Oct 2022'!AB35/100)* 'NSW Oct 2022'!AR35,IF(AND('NSW Oct 2022'!O35&gt;0,'NSW Oct 2022'!P35=""),IF(($C$5*F41/'NSW Oct 2022'!AR35&lt; SUM('NSW Oct 2022'!L35:O35)),(0),($C$5*F41/'NSW Oct 2022'!AR35-SUM('NSW Oct 2022'!L35:O35))*'NSW Oct 2022'!AG35/100)* 'NSW Oct 2022'!AR35,IF(AND('NSW Oct 2022'!N35&gt;0,'NSW Oct 2022'!O35=""),IF(($C$5*F41/'NSW Oct 2022'!AR35&lt; SUM('NSW Oct 2022'!L35:N35)),(0),($C$5*F41/'NSW Oct 2022'!AR35-SUM('NSW Oct 2022'!L35:N35))*'NSW Oct 2022'!AF35/100)* 'NSW Oct 2022'!AR35,IF(AND('NSW Oct 2022'!M35&gt;0,'NSW Oct 2022'!N35=""),IF(($C$5*F41/'NSW Oct 2022'!AR35&lt;'NSW Oct 2022'!M35+'NSW Oct 2022'!L35),(0),(($C$5*F41/'NSW Oct 2022'!AR35-('NSW Oct 2022'!M35+'NSW Oct 2022'!L35))*'NSW Oct 2022'!AE35/100))*'NSW Oct 2022'!AR35,IF(AND('NSW Oct 2022'!L35&gt;0,'NSW Oct 2022'!M35=""&gt;0),IF(($C$5*F41/'NSW Oct 2022'!AR35&lt;'NSW Oct 2022'!L35),(0),($C$5*F41/'NSW Oct 2022'!AR35-'NSW Oct 2022'!L35)*'NSW Oct 2022'!AD35/100)*'NSW Oct 2022'!AR35,0)))))</f>
        <v>0</v>
      </c>
      <c r="S41" s="273">
        <f>SUM(G41:R41)</f>
        <v>1709.090909090909</v>
      </c>
      <c r="T41" s="268">
        <f t="shared" si="5"/>
        <v>2152.9972727272725</v>
      </c>
      <c r="U41" s="151">
        <f t="shared" si="6"/>
        <v>2368.297</v>
      </c>
      <c r="V41" s="154">
        <f>'NSW Oct 2022'!AT35</f>
        <v>0</v>
      </c>
      <c r="W41" s="154">
        <f>'NSW Oct 2022'!AU35</f>
        <v>0</v>
      </c>
      <c r="X41" s="154">
        <f>'NSW Oct 2022'!AV35</f>
        <v>0</v>
      </c>
      <c r="Y41" s="154">
        <f>'NSW Oct 2022'!AW35</f>
        <v>0</v>
      </c>
      <c r="Z41" s="268" t="str">
        <f t="shared" si="7"/>
        <v>No discount</v>
      </c>
      <c r="AA41" s="268" t="str">
        <f t="shared" si="8"/>
        <v>Exclusive</v>
      </c>
      <c r="AB41" s="268">
        <f t="shared" si="0"/>
        <v>2152.9972727272725</v>
      </c>
      <c r="AC41" s="268">
        <f t="shared" si="1"/>
        <v>2152.9972727272725</v>
      </c>
      <c r="AD41" s="151">
        <f t="shared" si="9"/>
        <v>2368.297</v>
      </c>
      <c r="AE41" s="151">
        <f t="shared" si="9"/>
        <v>2368.297</v>
      </c>
      <c r="AF41" s="211">
        <f>'NSW Oct 2022'!BJ35</f>
        <v>0</v>
      </c>
      <c r="AG41" s="386">
        <f>'NSW Oct 2022'!BH35</f>
        <v>12</v>
      </c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</row>
    <row r="42" spans="1:148" ht="14" thickTop="1">
      <c r="A42" s="39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</row>
    <row r="43" spans="1:148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</row>
    <row r="44" spans="1:148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</row>
    <row r="45" spans="1:148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</row>
    <row r="46" spans="1:148">
      <c r="A46" s="394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</row>
    <row r="47" spans="1:148">
      <c r="A47" s="394"/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</row>
    <row r="48" spans="1:148">
      <c r="A48" s="394"/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</row>
    <row r="49" spans="1:45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</row>
    <row r="50" spans="1:45">
      <c r="A50" s="394"/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</row>
    <row r="51" spans="1:45">
      <c r="A51" s="394"/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</row>
    <row r="52" spans="1:45">
      <c r="A52" s="394"/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</row>
    <row r="53" spans="1:45">
      <c r="A53" s="394"/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</row>
    <row r="54" spans="1:45">
      <c r="A54" s="394"/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</row>
    <row r="55" spans="1:45">
      <c r="A55" s="394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</row>
    <row r="56" spans="1:45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</row>
    <row r="57" spans="1:45">
      <c r="A57" s="394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</row>
    <row r="58" spans="1:45">
      <c r="A58" s="394"/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94"/>
      <c r="AS58" s="394"/>
    </row>
    <row r="59" spans="1:45">
      <c r="A59" s="394"/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</row>
    <row r="60" spans="1:45">
      <c r="A60" s="394"/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</row>
    <row r="61" spans="1:45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</row>
    <row r="62" spans="1:45">
      <c r="A62" s="394"/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</row>
    <row r="63" spans="1:45">
      <c r="A63" s="394"/>
      <c r="B63" s="394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</row>
    <row r="64" spans="1:45">
      <c r="A64" s="394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</row>
    <row r="65" spans="1:45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</row>
    <row r="66" spans="1:45">
      <c r="A66" s="394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AO66" s="394"/>
      <c r="AP66" s="394"/>
      <c r="AQ66" s="394"/>
      <c r="AR66" s="394"/>
      <c r="AS66" s="394"/>
    </row>
    <row r="67" spans="1:45">
      <c r="A67" s="394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</row>
    <row r="68" spans="1:45">
      <c r="A68" s="394"/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</row>
    <row r="69" spans="1:45">
      <c r="A69" s="394"/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</row>
    <row r="70" spans="1:45">
      <c r="A70" s="394"/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</row>
  </sheetData>
  <sheetProtection algorithmName="SHA-512" hashValue="G/TWoJ8KCNJVO8hUVH3m+WBFHUDExB73hneHFf2gPkzH+e8QW+ACqszInrwbwdXQI4LCB1s2FNI49ZIIFOf+gQ==" saltValue="uma35RCyBQTGAVU4HLYVSg==" spinCount="100000" sheet="1" objects="1" scenarios="1"/>
  <mergeCells count="9">
    <mergeCell ref="A32:A35"/>
    <mergeCell ref="A36:A37"/>
    <mergeCell ref="A38:A41"/>
    <mergeCell ref="A8:A15"/>
    <mergeCell ref="A16:A17"/>
    <mergeCell ref="A20:A22"/>
    <mergeCell ref="A23:A26"/>
    <mergeCell ref="A27:A28"/>
    <mergeCell ref="A29:A31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7CB7-1801-EC43-8ACD-EE6F21F1474A}">
  <sheetPr codeName="Sheet27">
    <tabColor theme="4" tint="0.79998168889431442"/>
  </sheetPr>
  <dimension ref="A1:ER70"/>
  <sheetViews>
    <sheetView zoomScale="90" zoomScaleNormal="90" workbookViewId="0">
      <selection activeCell="A19" sqref="A19:XFD19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64" t="s">
        <v>55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</row>
    <row r="2" spans="1:148">
      <c r="A2" s="365" t="s">
        <v>93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</row>
    <row r="3" spans="1:148" ht="14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98</v>
      </c>
      <c r="B7" s="366" t="s">
        <v>51</v>
      </c>
      <c r="C7" s="367" t="s">
        <v>52</v>
      </c>
      <c r="D7" s="368" t="s">
        <v>193</v>
      </c>
      <c r="E7" s="369" t="s">
        <v>284</v>
      </c>
      <c r="F7" s="369" t="s">
        <v>285</v>
      </c>
      <c r="G7" s="368" t="s">
        <v>139</v>
      </c>
      <c r="H7" s="368" t="s">
        <v>140</v>
      </c>
      <c r="I7" s="368" t="s">
        <v>141</v>
      </c>
      <c r="J7" s="368" t="s">
        <v>142</v>
      </c>
      <c r="K7" s="368" t="s">
        <v>137</v>
      </c>
      <c r="L7" s="368" t="s">
        <v>89</v>
      </c>
      <c r="M7" s="368" t="s">
        <v>194</v>
      </c>
      <c r="N7" s="368" t="s">
        <v>90</v>
      </c>
      <c r="O7" s="368" t="s">
        <v>91</v>
      </c>
      <c r="P7" s="368" t="s">
        <v>92</v>
      </c>
      <c r="Q7" s="368" t="s">
        <v>138</v>
      </c>
      <c r="R7" s="368" t="s">
        <v>49</v>
      </c>
      <c r="S7" s="370" t="s">
        <v>286</v>
      </c>
      <c r="T7" s="370" t="s">
        <v>83</v>
      </c>
      <c r="U7" s="371" t="s">
        <v>287</v>
      </c>
      <c r="V7" s="372" t="s">
        <v>81</v>
      </c>
      <c r="W7" s="372" t="s">
        <v>82</v>
      </c>
      <c r="X7" s="372" t="s">
        <v>56</v>
      </c>
      <c r="Y7" s="372" t="s">
        <v>22</v>
      </c>
      <c r="Z7" s="373" t="s">
        <v>288</v>
      </c>
      <c r="AA7" s="373" t="s">
        <v>289</v>
      </c>
      <c r="AB7" s="374" t="s">
        <v>58</v>
      </c>
      <c r="AC7" s="374" t="s">
        <v>64</v>
      </c>
      <c r="AD7" s="375" t="s">
        <v>53</v>
      </c>
      <c r="AE7" s="375" t="s">
        <v>54</v>
      </c>
      <c r="AF7" s="372" t="s">
        <v>366</v>
      </c>
      <c r="AG7" s="376" t="s">
        <v>367</v>
      </c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24" t="str">
        <f>'NSW Apr 2022'!D2</f>
        <v>Jemena Sydney</v>
      </c>
      <c r="B8" s="377" t="str">
        <f>'NSW Apr 2022'!F2</f>
        <v>AGL</v>
      </c>
      <c r="C8" s="378" t="str">
        <f>'NSW Apr 2022'!G2</f>
        <v>Business Value Saver</v>
      </c>
      <c r="D8" s="379">
        <f>365*'NSW Apr 2022'!H2/100</f>
        <v>236.28772727272721</v>
      </c>
      <c r="E8" s="380">
        <f>IF('NSW Apr 2022'!AQ2=3,0.5,IF('NSW Apr 2022'!AQ2=2,0.33,0))</f>
        <v>0.5</v>
      </c>
      <c r="F8" s="380">
        <f>1-E8</f>
        <v>0.5</v>
      </c>
      <c r="G8" s="379">
        <f>IF('NSW Apr 2022'!K2="",($C$5*E8/'NSW Apr 2022'!AQ2*'NSW Apr 2022'!W2/100)*'NSW Apr 2022'!AQ2,IF($C$5*E8/'NSW Apr 2022'!AQ2&gt;='NSW Apr 2022'!L2,('NSW Apr 2022'!L2*'NSW Apr 2022'!W2/100)*'NSW Apr 2022'!AQ2,($C$5*E8/'NSW Apr 2022'!AQ2*'NSW Apr 2022'!W2/100)*'NSW Apr 2022'!AQ2))</f>
        <v>88.478999999999999</v>
      </c>
      <c r="H8" s="379">
        <f>IF(AND('NSW Apr 2022'!L2&gt;0,'NSW Apr 2022'!M2&gt;0),IF($C$5*E8/'NSW Apr 2022'!AQ2&lt;'NSW Apr 2022'!L2,0,IF(($C$5*E8/'NSW Apr 2022'!AQ2-'NSW Apr 2022'!L2)&lt;=('NSW Apr 2022'!M2+'NSW Apr 2022'!L2),((($C$5*E8/'NSW Apr 2022'!AQ2-'NSW Apr 2022'!L2)*'NSW Apr 2022'!X2/100))*'NSW Apr 2022'!AQ2,((('NSW Apr 2022'!M2)*'NSW Apr 2022'!X2/100)*'NSW Apr 2022'!AQ2))),0)</f>
        <v>82.719272727272724</v>
      </c>
      <c r="I8" s="379">
        <f>IF(AND('NSW Apr 2022'!M2&gt;0,'NSW Apr 2022'!N2&gt;0),IF($C$5*E8/'NSW Apr 2022'!AQ2&lt;('NSW Apr 2022'!L2+'NSW Apr 2022'!M2),0,IF(($C$5*E8/'NSW Apr 2022'!AQ2-'NSW Apr 2022'!L2+'NSW Apr 2022'!M2)&lt;=('NSW Apr 2022'!L2+'NSW Apr 2022'!M2+'NSW Apr 2022'!N2),((($C$5*E8/'NSW Apr 2022'!AQ2-('NSW Apr 2022'!L2+'NSW Apr 2022'!M2))*'NSW Apr 2022'!Y2/100))*'NSW Apr 2022'!AQ2,('NSW Apr 2022'!N2*'NSW Apr 2022'!Y2/100)* 'NSW Apr 2022'!AQ2)),0)</f>
        <v>198.52199999999999</v>
      </c>
      <c r="J8" s="379">
        <f>IF(AND('NSW Apr 2022'!N2&gt;0,'NSW Apr 2022'!O2&gt;0),IF($C$5*E8/'NSW Apr 2022'!AQ2&lt;('NSW Apr 2022'!L2+'NSW Apr 2022'!M2+'NSW Apr 2022'!N2),0,IF(($C$5*E8/'NSW Apr 2022'!AQ2-'NSW Apr 2022'!L2+'NSW Apr 2022'!M2+'NSW Apr 2022'!N2)&lt;=('NSW Apr 2022'!L2+'NSW Apr 2022'!M2+'NSW Apr 2022'!N2+'NSW Apr 2022'!O2),(($C$5*E8/'NSW Apr 2022'!AQ2-('NSW Apr 2022'!L2+'NSW Apr 2022'!M2+'NSW Apr 2022'!N2))*'NSW Apr 2022'!Z2/100)*'NSW Apr 2022'!AQ2,('NSW Apr 2022'!O2*'NSW Apr 2022'!Z2/100)*'NSW Apr 2022'!AQ2)),0)</f>
        <v>745.01590909090919</v>
      </c>
      <c r="K8" s="379">
        <f>IF(AND('NSW Apr 2022'!O2&gt;0,'NSW Apr 2022'!P2&gt;0),IF($C$5*E8/'NSW Apr 2022'!AQ2&lt;('NSW Apr 2022'!L2+'NSW Apr 2022'!M2+'NSW Apr 2022'!N2+'NSW Apr 2022'!O2),0,IF(($C$5*E8/'NSW Apr 2022'!AQ2-'NSW Apr 2022'!L2+'NSW Apr 2022'!M2+'NSW Apr 2022'!N2+'NSW Apr 2022'!O2)&lt;=('NSW Apr 2022'!L2+'NSW Apr 2022'!M2+'NSW Apr 2022'!N2+'NSW Apr 2022'!O2+'NSW Apr 2022'!P2),(($C$5*E8/'NSW Apr 2022'!AQ2-('NSW Apr 2022'!L2+'NSW Apr 2022'!M2+'NSW Apr 2022'!N2+'NSW Apr 2022'!O2))*'NSW Apr 2022'!AA2/100)*'NSW Apr 2022'!AQ2,('NSW Apr 2022'!P2*'NSW Apr 2022'!AA2/100)*'NSW Apr 2022'!AQ2)),0)</f>
        <v>0</v>
      </c>
      <c r="L8" s="379">
        <f>IF(AND('NSW Apr 2022'!P2&gt;0,'NSW Apr 2022'!O2&gt;0),IF(($C$5*E8/'NSW Apr 2022'!AQ2&lt;SUM('NSW Apr 2022'!L2:P2)),(0),($C$5*E8/'NSW Apr 2022'!AQ2-SUM('NSW Apr 2022'!L2:P2))*'NSW Apr 2022'!AB2/100)* 'NSW Apr 2022'!AQ2,IF(AND('NSW Apr 2022'!O2&gt;0,'NSW Apr 2022'!P2=""),IF(($C$5*E8/'NSW Apr 2022'!AQ2&lt; SUM('NSW Apr 2022'!L2:O2)),(0),($C$5*E8/'NSW Apr 2022'!AQ2-SUM('NSW Apr 2022'!L2:O2))*'NSW Apr 2022'!AA2/100)* 'NSW Apr 2022'!AQ2,IF(AND('NSW Apr 2022'!N2&gt;0,'NSW Apr 2022'!O2=""),IF(($C$5*E8/'NSW Apr 2022'!AQ2&lt; SUM('NSW Apr 2022'!L2:N2)),(0),($C$5*E8/'NSW Apr 2022'!AQ2-SUM('NSW Apr 2022'!L2:N2))*'NSW Apr 2022'!Z2/100)* 'NSW Apr 2022'!AQ2,IF(AND('NSW Apr 2022'!M2&gt;0,'NSW Apr 2022'!N2=""),IF(($C$5*E8/'NSW Apr 2022'!AQ2&lt;'NSW Apr 2022'!M2+'NSW Apr 2022'!L2),(0),(($C$5*E8/'NSW Apr 2022'!AQ2-('NSW Apr 2022'!M2+'NSW Apr 2022'!L2))*'NSW Apr 2022'!Y2/100))*'NSW Apr 2022'!AQ2,IF(AND('NSW Apr 2022'!L2&gt;0,'NSW Apr 2022'!M2=""&gt;0),IF(($C$5*E8/'NSW Apr 2022'!AQ2&lt;'NSW Apr 2022'!L2),(0),($C$5*E8/'NSW Apr 2022'!AQ2-'NSW Apr 2022'!L2)*'NSW Apr 2022'!X2/100)*'NSW Apr 2022'!AQ2,0)))))</f>
        <v>0</v>
      </c>
      <c r="M8" s="379">
        <f>IF('NSW Apr 2022'!K2="",($C$5*F8/'NSW Apr 2022'!AR2*'NSW Apr 2022'!AC2/100)*'NSW Apr 2022'!AR2,IF($C$5*F8/'NSW Apr 2022'!AR2&gt;='NSW Apr 2022'!L2,('NSW Apr 2022'!L2*'NSW Apr 2022'!AC2/100)*'NSW Apr 2022'!AR2,($C$5*F8/'NSW Apr 2022'!AR2*'NSW Apr 2022'!AC2/100)*'NSW Apr 2022'!AR2))</f>
        <v>88.478999999999999</v>
      </c>
      <c r="N8" s="379">
        <f>IF(AND('NSW Apr 2022'!L2&gt;0,'NSW Apr 2022'!M2&gt;0),IF($C$5*F8/'NSW Apr 2022'!AR2&lt;'NSW Apr 2022'!L2,0,IF(($C$5*F8/'NSW Apr 2022'!AR2-'NSW Apr 2022'!L2)&lt;=('NSW Apr 2022'!M2+'NSW Apr 2022'!L2),((($C$5*F8/'NSW Apr 2022'!AR2-'NSW Apr 2022'!L2)*'NSW Apr 2022'!AD2/100))*'NSW Apr 2022'!AR2,((('NSW Apr 2022'!M2)*'NSW Apr 2022'!AD2/100)*'NSW Apr 2022'!AR2))),0)</f>
        <v>82.719272727272724</v>
      </c>
      <c r="O8" s="379">
        <f>IF(AND('NSW Apr 2022'!M2&gt;0,'NSW Apr 2022'!N2&gt;0),IF($C$5*F8/'NSW Apr 2022'!AR2&lt;('NSW Apr 2022'!L2+'NSW Apr 2022'!M2),0,IF(($C$5*F8/'NSW Apr 2022'!AR2-'NSW Apr 2022'!L2+'NSW Apr 2022'!M2)&lt;=('NSW Apr 2022'!L2+'NSW Apr 2022'!M2+'NSW Apr 2022'!N2),((($C$5*F8/'NSW Apr 2022'!AR2-('NSW Apr 2022'!L2+'NSW Apr 2022'!M2))*'NSW Apr 2022'!AE2/100))*'NSW Apr 2022'!AR2,('NSW Apr 2022'!N2*'NSW Apr 2022'!AE2/100)*'NSW Apr 2022'!AR2)),0)</f>
        <v>198.52199999999999</v>
      </c>
      <c r="P8" s="379">
        <f>IF(AND('NSW Apr 2022'!N2&gt;0,'NSW Apr 2022'!O2&gt;0),IF($C$5*F8/'NSW Apr 2022'!AR2&lt;('NSW Apr 2022'!L2+'NSW Apr 2022'!M2+'NSW Apr 2022'!N2),0,IF(($C$5*F8/'NSW Apr 2022'!AR2-'NSW Apr 2022'!L2+'NSW Apr 2022'!M2+'NSW Apr 2022'!N2)&lt;=('NSW Apr 2022'!L2+'NSW Apr 2022'!M2+'NSW Apr 2022'!N2+'NSW Apr 2022'!O2),(($C$5*F8/'NSW Apr 2022'!AR2-('NSW Apr 2022'!L2+'NSW Apr 2022'!M2+'NSW Apr 2022'!N2))*'NSW Apr 2022'!AF2/100)*'NSW Apr 2022'!AR2,('NSW Apr 2022'!O2*'NSW Apr 2022'!AF2/100)*'NSW Apr 2022'!AR2)),0)</f>
        <v>745.01590909090919</v>
      </c>
      <c r="Q8" s="379">
        <f>IF(AND('NSW Apr 2022'!P2&gt;0,'NSW Apr 2022'!P2&gt;0),IF($C$5*F8/'NSW Apr 2022'!AR2&lt;('NSW Apr 2022'!L2+'NSW Apr 2022'!M2+'NSW Apr 2022'!N2+'NSW Apr 2022'!O2),0,IF(($C$5*F8/'NSW Apr 2022'!AR2-'NSW Apr 2022'!L2+'NSW Apr 2022'!M2+'NSW Apr 2022'!N2+'NSW Apr 2022'!O2)&lt;=('NSW Apr 2022'!L2+'NSW Apr 2022'!M2+'NSW Apr 2022'!N2+'NSW Apr 2022'!O2+'NSW Apr 2022'!P2),(($C$5*F8/'NSW Apr 2022'!AR2-('NSW Apr 2022'!L2+'NSW Apr 2022'!M2+'NSW Apr 2022'!N2+'NSW Apr 2022'!O2))*'NSW Apr 2022'!AG2/100)*'NSW Apr 2022'!AR2,('NSW Apr 2022'!P2*'NSW Apr 2022'!AG2/100)*'NSW Apr 2022'!AR2)),0)</f>
        <v>0</v>
      </c>
      <c r="R8" s="379">
        <f>IF(AND('NSW Apr 2022'!P2&gt;0,'NSW Apr 2022'!O2&gt;0),IF(($C$5*F8/'NSW Apr 2022'!AR2&lt;SUM('NSW Apr 2022'!L2:P2)),(0),($C$5*F8/'NSW Apr 2022'!AR2-SUM('NSW Apr 2022'!L2:P2))*'NSW Apr 2022'!AB2/100)* 'NSW Apr 2022'!AR2,IF(AND('NSW Apr 2022'!O2&gt;0,'NSW Apr 2022'!P2=""),IF(($C$5*F8/'NSW Apr 2022'!AR2&lt; SUM('NSW Apr 2022'!L2:O2)),(0),($C$5*F8/'NSW Apr 2022'!AR2-SUM('NSW Apr 2022'!L2:O2))*'NSW Apr 2022'!AG2/100)* 'NSW Apr 2022'!AR2,IF(AND('NSW Apr 2022'!N2&gt;0,'NSW Apr 2022'!O2=""),IF(($C$5*F8/'NSW Apr 2022'!AR2&lt; SUM('NSW Apr 2022'!L2:N2)),(0),($C$5*F8/'NSW Apr 2022'!AR2-SUM('NSW Apr 2022'!L2:N2))*'NSW Apr 2022'!AF2/100)* 'NSW Apr 2022'!AR2,IF(AND('NSW Apr 2022'!M2&gt;0,'NSW Apr 2022'!N2=""),IF(($C$5*F8/'NSW Apr 2022'!AR2&lt;'NSW Apr 2022'!M2+'NSW Apr 2022'!L2),(0),(($C$5*F8/'NSW Apr 2022'!AR2-('NSW Apr 2022'!M2+'NSW Apr 2022'!L2))*'NSW Apr 2022'!AE2/100))*'NSW Apr 2022'!AR2,IF(AND('NSW Apr 2022'!L2&gt;0,'NSW Apr 2022'!M2=""&gt;0),IF(($C$5*F8/'NSW Apr 2022'!AR2&lt;'NSW Apr 2022'!L2),(0),($C$5*F8/'NSW Apr 2022'!AR2-'NSW Apr 2022'!L2)*'NSW Apr 2022'!AD2/100)*'NSW Apr 2022'!AR2,0)))))</f>
        <v>0</v>
      </c>
      <c r="S8" s="381">
        <f>SUM(G8:R8)</f>
        <v>2229.4723636363638</v>
      </c>
      <c r="T8" s="382">
        <f>S8+D8</f>
        <v>2465.7600909090911</v>
      </c>
      <c r="U8" s="383">
        <f>T8*1.1</f>
        <v>2712.3361000000004</v>
      </c>
      <c r="V8" s="378">
        <f>'NSW Apr 2022'!AT2</f>
        <v>0</v>
      </c>
      <c r="W8" s="378">
        <f>'NSW Apr 2022'!AU2</f>
        <v>0</v>
      </c>
      <c r="X8" s="378">
        <f>'NSW Apr 2022'!AV2</f>
        <v>0</v>
      </c>
      <c r="Y8" s="378">
        <f>'NSW Apr 2022'!AW2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3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382">
        <f t="shared" ref="AC8:AC3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383">
        <f t="shared" ref="AD8:AE27" si="2">AB8*1.1</f>
        <v>2712.3361000000004</v>
      </c>
      <c r="AE8" s="383">
        <f t="shared" si="2"/>
        <v>2712.3361000000004</v>
      </c>
      <c r="AF8" s="384">
        <f>'NSW Apr 2022'!BJ2</f>
        <v>0</v>
      </c>
      <c r="AG8" s="385">
        <f>'NSW Apr 2022'!BH2</f>
        <v>0</v>
      </c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24"/>
      <c r="B9" s="130" t="str">
        <f>'NSW Apr 2022'!F3</f>
        <v>Covau</v>
      </c>
      <c r="C9" s="83" t="str">
        <f>'NSW Apr 2022'!G3</f>
        <v xml:space="preserve">Business Freedom </v>
      </c>
      <c r="D9" s="136">
        <f>365*'NSW Apr 2022'!H3/100</f>
        <v>216.57772727272723</v>
      </c>
      <c r="E9" s="264">
        <f>IF('NSW Apr 2022'!AQ3=3,0.5,IF('NSW Apr 2022'!AQ3=2,0.33,0))</f>
        <v>0.5</v>
      </c>
      <c r="F9" s="264">
        <f t="shared" ref="F9:F25" si="3">1-E9</f>
        <v>0.5</v>
      </c>
      <c r="G9" s="136">
        <f>IF('NSW Apr 2022'!K3="",($C$5*E9/'NSW Apr 2022'!AQ3*'NSW Apr 2022'!W3/100)*'NSW Apr 2022'!AQ3,IF($C$5*E9/'NSW Apr 2022'!AQ3&gt;='NSW Apr 2022'!L3,('NSW Apr 2022'!L3*'NSW Apr 2022'!W3/100)*'NSW Apr 2022'!AQ3,($C$5*E9/'NSW Apr 2022'!AQ3*'NSW Apr 2022'!W3/100)*'NSW Apr 2022'!AQ3))</f>
        <v>138.98999999999998</v>
      </c>
      <c r="H9" s="136">
        <f>IF(AND('NSW Apr 2022'!L3&gt;0,'NSW Apr 2022'!M3&gt;0),IF($C$5*E9/'NSW Apr 2022'!AQ3&lt;'NSW Apr 2022'!L3,0,IF(($C$5*E9/'NSW Apr 2022'!AQ3-'NSW Apr 2022'!L3)&lt;=('NSW Apr 2022'!M3+'NSW Apr 2022'!L3),((($C$5*E9/'NSW Apr 2022'!AQ3-'NSW Apr 2022'!L3)*'NSW Apr 2022'!X3/100))*'NSW Apr 2022'!AQ3,((('NSW Apr 2022'!M3)*'NSW Apr 2022'!X3/100)*'NSW Apr 2022'!AQ3))),0)</f>
        <v>95.393999999999991</v>
      </c>
      <c r="I9" s="136">
        <f>IF(AND('NSW Apr 2022'!M3&gt;0,'NSW Apr 2022'!N3&gt;0),IF($C$5*E9/'NSW Apr 2022'!AQ3&lt;('NSW Apr 2022'!L3+'NSW Apr 2022'!M3),0,IF(($C$5*E9/'NSW Apr 2022'!AQ3-'NSW Apr 2022'!L3+'NSW Apr 2022'!M3)&lt;=('NSW Apr 2022'!L3+'NSW Apr 2022'!M3+'NSW Apr 2022'!N3),((($C$5*E9/'NSW Apr 2022'!AQ3-('NSW Apr 2022'!L3+'NSW Apr 2022'!M3))*'NSW Apr 2022'!Y3/100))*'NSW Apr 2022'!AQ3,('NSW Apr 2022'!N3*'NSW Apr 2022'!Y3/100)* 'NSW Apr 2022'!AQ3)),0)</f>
        <v>221.11799999999997</v>
      </c>
      <c r="J9" s="136">
        <f>IF(AND('NSW Apr 2022'!N3&gt;0,'NSW Apr 2022'!O3&gt;0),IF($C$5*E9/'NSW Apr 2022'!AQ3&lt;('NSW Apr 2022'!L3+'NSW Apr 2022'!M3+'NSW Apr 2022'!N3),0,IF(($C$5*E9/'NSW Apr 2022'!AQ3-'NSW Apr 2022'!L3+'NSW Apr 2022'!M3+'NSW Apr 2022'!N3)&lt;=('NSW Apr 2022'!L3+'NSW Apr 2022'!M3+'NSW Apr 2022'!N3+'NSW Apr 2022'!O3),(($C$5*E9/'NSW Apr 2022'!AQ3-('NSW Apr 2022'!L3+'NSW Apr 2022'!M3+'NSW Apr 2022'!N3))*'NSW Apr 2022'!Z3/100)*'NSW Apr 2022'!AQ3,('NSW Apr 2022'!O3*'NSW Apr 2022'!Z3/100)*'NSW Apr 2022'!AQ3)),0)</f>
        <v>806.33409090909095</v>
      </c>
      <c r="K9" s="136">
        <f>IF(AND('NSW Apr 2022'!O3&gt;0,'NSW Apr 2022'!P3&gt;0),IF($C$5*E9/'NSW Apr 2022'!AQ3&lt;('NSW Apr 2022'!L3+'NSW Apr 2022'!M3+'NSW Apr 2022'!N3+'NSW Apr 2022'!O3),0,IF(($C$5*E9/'NSW Apr 2022'!AQ3-'NSW Apr 2022'!L3+'NSW Apr 2022'!M3+'NSW Apr 2022'!N3+'NSW Apr 2022'!O3)&lt;=('NSW Apr 2022'!L3+'NSW Apr 2022'!M3+'NSW Apr 2022'!N3+'NSW Apr 2022'!O3+'NSW Apr 2022'!P3),(($C$5*E9/'NSW Apr 2022'!AQ3-('NSW Apr 2022'!L3+'NSW Apr 2022'!M3+'NSW Apr 2022'!N3+'NSW Apr 2022'!O3))*'NSW Apr 2022'!AA3/100)*'NSW Apr 2022'!AQ3,('NSW Apr 2022'!P3*'NSW Apr 2022'!AA3/100)*'NSW Apr 2022'!AQ3)),0)</f>
        <v>0</v>
      </c>
      <c r="L9" s="136">
        <f>IF(AND('NSW Apr 2022'!P3&gt;0,'NSW Apr 2022'!O3&gt;0),IF(($C$5*E9/'NSW Apr 2022'!AQ3&lt;SUM('NSW Apr 2022'!L3:P3)),(0),($C$5*E9/'NSW Apr 2022'!AQ3-SUM('NSW Apr 2022'!L3:P3))*'NSW Apr 2022'!AB3/100)* 'NSW Apr 2022'!AQ3,IF(AND('NSW Apr 2022'!O3&gt;0,'NSW Apr 2022'!P3=""),IF(($C$5*E9/'NSW Apr 2022'!AQ3&lt; SUM('NSW Apr 2022'!L3:O3)),(0),($C$5*E9/'NSW Apr 2022'!AQ3-SUM('NSW Apr 2022'!L3:O3))*'NSW Apr 2022'!AA3/100)* 'NSW Apr 2022'!AQ3,IF(AND('NSW Apr 2022'!N3&gt;0,'NSW Apr 2022'!O3=""),IF(($C$5*E9/'NSW Apr 2022'!AQ3&lt; SUM('NSW Apr 2022'!L3:N3)),(0),($C$5*E9/'NSW Apr 2022'!AQ3-SUM('NSW Apr 2022'!L3:N3))*'NSW Apr 2022'!Z3/100)* 'NSW Apr 2022'!AQ3,IF(AND('NSW Apr 2022'!M3&gt;0,'NSW Apr 2022'!N3=""),IF(($C$5*E9/'NSW Apr 2022'!AQ3&lt;'NSW Apr 2022'!M3+'NSW Apr 2022'!L3),(0),(($C$5*E9/'NSW Apr 2022'!AQ3-('NSW Apr 2022'!M3+'NSW Apr 2022'!L3))*'NSW Apr 2022'!Y3/100))*'NSW Apr 2022'!AQ3,IF(AND('NSW Apr 2022'!L3&gt;0,'NSW Apr 2022'!M3=""&gt;0),IF(($C$5*E9/'NSW Apr 2022'!AQ3&lt;'NSW Apr 2022'!L3),(0),($C$5*E9/'NSW Apr 2022'!AQ3-'NSW Apr 2022'!L3)*'NSW Apr 2022'!X3/100)*'NSW Apr 2022'!AQ3,0)))))</f>
        <v>0</v>
      </c>
      <c r="M9" s="136">
        <f>IF('NSW Apr 2022'!K3="",($C$5*F9/'NSW Apr 2022'!AR3*'NSW Apr 2022'!AC3/100)*'NSW Apr 2022'!AR3,IF($C$5*F9/'NSW Apr 2022'!AR3&gt;='NSW Apr 2022'!L3,('NSW Apr 2022'!L3*'NSW Apr 2022'!AC3/100)*'NSW Apr 2022'!AR3,($C$5*F9/'NSW Apr 2022'!AR3*'NSW Apr 2022'!AC3/100)*'NSW Apr 2022'!AR3))</f>
        <v>138.98999999999998</v>
      </c>
      <c r="N9" s="136">
        <f>IF(AND('NSW Apr 2022'!L3&gt;0,'NSW Apr 2022'!M3&gt;0),IF($C$5*F9/'NSW Apr 2022'!AR3&lt;'NSW Apr 2022'!L3,0,IF(($C$5*F9/'NSW Apr 2022'!AR3-'NSW Apr 2022'!L3)&lt;=('NSW Apr 2022'!M3+'NSW Apr 2022'!L3),((($C$5*F9/'NSW Apr 2022'!AR3-'NSW Apr 2022'!L3)*'NSW Apr 2022'!AD3/100))*'NSW Apr 2022'!AR3,((('NSW Apr 2022'!M3)*'NSW Apr 2022'!AD3/100)*'NSW Apr 2022'!AR3))),0)</f>
        <v>95.393999999999991</v>
      </c>
      <c r="O9" s="136">
        <f>IF(AND('NSW Apr 2022'!M3&gt;0,'NSW Apr 2022'!N3&gt;0),IF($C$5*F9/'NSW Apr 2022'!AR3&lt;('NSW Apr 2022'!L3+'NSW Apr 2022'!M3),0,IF(($C$5*F9/'NSW Apr 2022'!AR3-'NSW Apr 2022'!L3+'NSW Apr 2022'!M3)&lt;=('NSW Apr 2022'!L3+'NSW Apr 2022'!M3+'NSW Apr 2022'!N3),((($C$5*F9/'NSW Apr 2022'!AR3-('NSW Apr 2022'!L3+'NSW Apr 2022'!M3))*'NSW Apr 2022'!AE3/100))*'NSW Apr 2022'!AR3,('NSW Apr 2022'!N3*'NSW Apr 2022'!AE3/100)*'NSW Apr 2022'!AR3)),0)</f>
        <v>221.11799999999997</v>
      </c>
      <c r="P9" s="136">
        <f>IF(AND('NSW Apr 2022'!N3&gt;0,'NSW Apr 2022'!O3&gt;0),IF($C$5*F9/'NSW Apr 2022'!AR3&lt;('NSW Apr 2022'!L3+'NSW Apr 2022'!M3+'NSW Apr 2022'!N3),0,IF(($C$5*F9/'NSW Apr 2022'!AR3-'NSW Apr 2022'!L3+'NSW Apr 2022'!M3+'NSW Apr 2022'!N3)&lt;=('NSW Apr 2022'!L3+'NSW Apr 2022'!M3+'NSW Apr 2022'!N3+'NSW Apr 2022'!O3),(($C$5*F9/'NSW Apr 2022'!AR3-('NSW Apr 2022'!L3+'NSW Apr 2022'!M3+'NSW Apr 2022'!N3))*'NSW Apr 2022'!AF3/100)*'NSW Apr 2022'!AR3,('NSW Apr 2022'!O3*'NSW Apr 2022'!AF3/100)*'NSW Apr 2022'!AR3)),0)</f>
        <v>806.33409090909095</v>
      </c>
      <c r="Q9" s="136">
        <f>IF(AND('NSW Apr 2022'!P3&gt;0,'NSW Apr 2022'!P3&gt;0),IF($C$5*F9/'NSW Apr 2022'!AR3&lt;('NSW Apr 2022'!L3+'NSW Apr 2022'!M3+'NSW Apr 2022'!N3+'NSW Apr 2022'!O3),0,IF(($C$5*F9/'NSW Apr 2022'!AR3-'NSW Apr 2022'!L3+'NSW Apr 2022'!M3+'NSW Apr 2022'!N3+'NSW Apr 2022'!O3)&lt;=('NSW Apr 2022'!L3+'NSW Apr 2022'!M3+'NSW Apr 2022'!N3+'NSW Apr 2022'!O3+'NSW Apr 2022'!P3),(($C$5*F9/'NSW Apr 2022'!AR3-('NSW Apr 2022'!L3+'NSW Apr 2022'!M3+'NSW Apr 2022'!N3+'NSW Apr 2022'!O3))*'NSW Apr 2022'!AG3/100)*'NSW Apr 2022'!AR3,('NSW Apr 2022'!P3*'NSW Apr 2022'!AG3/100)*'NSW Apr 2022'!AR3)),0)</f>
        <v>0</v>
      </c>
      <c r="R9" s="136">
        <f>IF(AND('NSW Apr 2022'!P3&gt;0,'NSW Apr 2022'!O3&gt;0),IF(($C$5*F9/'NSW Apr 2022'!AR3&lt;SUM('NSW Apr 2022'!L3:P3)),(0),($C$5*F9/'NSW Apr 2022'!AR3-SUM('NSW Apr 2022'!L3:P3))*'NSW Apr 2022'!AB3/100)* 'NSW Apr 2022'!AR3,IF(AND('NSW Apr 2022'!O3&gt;0,'NSW Apr 2022'!P3=""),IF(($C$5*F9/'NSW Apr 2022'!AR3&lt; SUM('NSW Apr 2022'!L3:O3)),(0),($C$5*F9/'NSW Apr 2022'!AR3-SUM('NSW Apr 2022'!L3:O3))*'NSW Apr 2022'!AG3/100)* 'NSW Apr 2022'!AR3,IF(AND('NSW Apr 2022'!N3&gt;0,'NSW Apr 2022'!O3=""),IF(($C$5*F9/'NSW Apr 2022'!AR3&lt; SUM('NSW Apr 2022'!L3:N3)),(0),($C$5*F9/'NSW Apr 2022'!AR3-SUM('NSW Apr 2022'!L3:N3))*'NSW Apr 2022'!AF3/100)* 'NSW Apr 2022'!AR3,IF(AND('NSW Apr 2022'!M3&gt;0,'NSW Apr 2022'!N3=""),IF(($C$5*F9/'NSW Apr 2022'!AR3&lt;'NSW Apr 2022'!M3+'NSW Apr 2022'!L3),(0),(($C$5*F9/'NSW Apr 2022'!AR3-('NSW Apr 2022'!M3+'NSW Apr 2022'!L3))*'NSW Apr 2022'!AE3/100))*'NSW Apr 2022'!AR3,IF(AND('NSW Apr 2022'!L3&gt;0,'NSW Apr 2022'!M3=""&gt;0),IF(($C$5*F9/'NSW Apr 2022'!AR3&lt;'NSW Apr 2022'!L3),(0),($C$5*F9/'NSW Apr 2022'!AR3-'NSW Apr 2022'!L3)*'NSW Apr 2022'!AD3/100)*'NSW Apr 2022'!AR3,0)))))</f>
        <v>0</v>
      </c>
      <c r="S9" s="234">
        <f t="shared" ref="S9:S38" si="4">SUM(G9:R9)</f>
        <v>2523.6721818181818</v>
      </c>
      <c r="T9" s="243">
        <f t="shared" ref="T9:T38" si="5">S9+D9</f>
        <v>2740.2499090909091</v>
      </c>
      <c r="U9" s="132">
        <f t="shared" ref="U9:U38" si="6">T9*1.1</f>
        <v>3014.2749000000003</v>
      </c>
      <c r="V9" s="83">
        <f>'NSW Apr 2022'!AT3</f>
        <v>0</v>
      </c>
      <c r="W9" s="83">
        <f>'NSW Apr 2022'!AU3</f>
        <v>15</v>
      </c>
      <c r="X9" s="83">
        <f>'NSW Apr 2022'!AV3</f>
        <v>0</v>
      </c>
      <c r="Y9" s="83">
        <f>'NSW Apr 2022'!AW3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2361.6990818181821</v>
      </c>
      <c r="AC9" s="243">
        <f t="shared" si="1"/>
        <v>2361.6990818181821</v>
      </c>
      <c r="AD9" s="132">
        <f t="shared" si="2"/>
        <v>2597.8689900000004</v>
      </c>
      <c r="AE9" s="132">
        <f t="shared" si="2"/>
        <v>2597.8689900000004</v>
      </c>
      <c r="AF9" s="208">
        <f>'NSW Apr 2022'!BJ3</f>
        <v>0</v>
      </c>
      <c r="AG9" s="124">
        <f>'NSW Apr 2022'!BH3</f>
        <v>0</v>
      </c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24"/>
      <c r="B10" s="130" t="str">
        <f>'NSW Apr 2022'!F4</f>
        <v>EnergyAustralia</v>
      </c>
      <c r="C10" s="83" t="str">
        <f>'NSW Apr 2022'!G4</f>
        <v>Total Plan</v>
      </c>
      <c r="D10" s="136">
        <f>365*'NSW Apr 2022'!H4/100</f>
        <v>245.11409090909092</v>
      </c>
      <c r="E10" s="264">
        <f>IF('NSW Apr 2022'!AQ4=3,0.5,IF('NSW Apr 2022'!AQ4=2,0.33,0))</f>
        <v>0.5</v>
      </c>
      <c r="F10" s="264">
        <f t="shared" si="3"/>
        <v>0.5</v>
      </c>
      <c r="G10" s="136">
        <f>IF('NSW Apr 2022'!K4="",($C$5*E10/'NSW Apr 2022'!AQ4*'NSW Apr 2022'!W4/100)*'NSW Apr 2022'!AQ4,IF($C$5*E10/'NSW Apr 2022'!AQ4&gt;='NSW Apr 2022'!L4,('NSW Apr 2022'!L4*'NSW Apr 2022'!W4/100)*'NSW Apr 2022'!AQ4,($C$5*E10/'NSW Apr 2022'!AQ4*'NSW Apr 2022'!W4/100)*'NSW Apr 2022'!AQ4))</f>
        <v>146.44800000000001</v>
      </c>
      <c r="H10" s="136">
        <f>IF(AND('NSW Apr 2022'!L4&gt;0,'NSW Apr 2022'!M4&gt;0),IF($C$5*E10/'NSW Apr 2022'!AQ4&lt;'NSW Apr 2022'!L4,0,IF(($C$5*E10/'NSW Apr 2022'!AQ4-'NSW Apr 2022'!L4)&lt;=('NSW Apr 2022'!M4+'NSW Apr 2022'!L4),((($C$5*E10/'NSW Apr 2022'!AQ4-'NSW Apr 2022'!L4)*'NSW Apr 2022'!X4/100))*'NSW Apr 2022'!AQ4,((('NSW Apr 2022'!M4)*'NSW Apr 2022'!X4/100)*'NSW Apr 2022'!AQ4))),0)</f>
        <v>101.06427272727271</v>
      </c>
      <c r="I10" s="136">
        <f>IF(AND('NSW Apr 2022'!M4&gt;0,'NSW Apr 2022'!N4&gt;0),IF($C$5*E10/'NSW Apr 2022'!AQ4&lt;('NSW Apr 2022'!L4+'NSW Apr 2022'!M4),0,IF(($C$5*E10/'NSW Apr 2022'!AQ4-'NSW Apr 2022'!L4+'NSW Apr 2022'!M4)&lt;=('NSW Apr 2022'!L4+'NSW Apr 2022'!M4+'NSW Apr 2022'!N4),((($C$5*E10/'NSW Apr 2022'!AQ4-('NSW Apr 2022'!L4+'NSW Apr 2022'!M4))*'NSW Apr 2022'!Y4/100))*'NSW Apr 2022'!AQ4,('NSW Apr 2022'!N4*'NSW Apr 2022'!Y4/100)* 'NSW Apr 2022'!AQ4)),0)</f>
        <v>233.22300000000001</v>
      </c>
      <c r="J10" s="136">
        <f>IF(AND('NSW Apr 2022'!N4&gt;0,'NSW Apr 2022'!O4&gt;0),IF($C$5*E10/'NSW Apr 2022'!AQ4&lt;('NSW Apr 2022'!L4+'NSW Apr 2022'!M4+'NSW Apr 2022'!N4),0,IF(($C$5*E10/'NSW Apr 2022'!AQ4-'NSW Apr 2022'!L4+'NSW Apr 2022'!M4+'NSW Apr 2022'!N4)&lt;=('NSW Apr 2022'!L4+'NSW Apr 2022'!M4+'NSW Apr 2022'!N4+'NSW Apr 2022'!O4),(($C$5*E10/'NSW Apr 2022'!AQ4-('NSW Apr 2022'!L4+'NSW Apr 2022'!M4+'NSW Apr 2022'!N4))*'NSW Apr 2022'!Z4/100)*'NSW Apr 2022'!AQ4,('NSW Apr 2022'!O4*'NSW Apr 2022'!Z4/100)*'NSW Apr 2022'!AQ4)),0)</f>
        <v>849.25681818181829</v>
      </c>
      <c r="K10" s="136">
        <f>IF(AND('NSW Apr 2022'!O4&gt;0,'NSW Apr 2022'!P4&gt;0),IF($C$5*E10/'NSW Apr 2022'!AQ4&lt;('NSW Apr 2022'!L4+'NSW Apr 2022'!M4+'NSW Apr 2022'!N4+'NSW Apr 2022'!O4),0,IF(($C$5*E10/'NSW Apr 2022'!AQ4-'NSW Apr 2022'!L4+'NSW Apr 2022'!M4+'NSW Apr 2022'!N4+'NSW Apr 2022'!O4)&lt;=('NSW Apr 2022'!L4+'NSW Apr 2022'!M4+'NSW Apr 2022'!N4+'NSW Apr 2022'!O4+'NSW Apr 2022'!P4),(($C$5*E10/'NSW Apr 2022'!AQ4-('NSW Apr 2022'!L4+'NSW Apr 2022'!M4+'NSW Apr 2022'!N4+'NSW Apr 2022'!O4))*'NSW Apr 2022'!AA4/100)*'NSW Apr 2022'!AQ4,('NSW Apr 2022'!P4*'NSW Apr 2022'!AA4/100)*'NSW Apr 2022'!AQ4)),0)</f>
        <v>0</v>
      </c>
      <c r="L10" s="136">
        <f>IF(AND('NSW Apr 2022'!P4&gt;0,'NSW Apr 2022'!O4&gt;0),IF(($C$5*E10/'NSW Apr 2022'!AQ4&lt;SUM('NSW Apr 2022'!L4:P4)),(0),($C$5*E10/'NSW Apr 2022'!AQ4-SUM('NSW Apr 2022'!L4:P4))*'NSW Apr 2022'!AB4/100)* 'NSW Apr 2022'!AQ4,IF(AND('NSW Apr 2022'!O4&gt;0,'NSW Apr 2022'!P4=""),IF(($C$5*E10/'NSW Apr 2022'!AQ4&lt; SUM('NSW Apr 2022'!L4:O4)),(0),($C$5*E10/'NSW Apr 2022'!AQ4-SUM('NSW Apr 2022'!L4:O4))*'NSW Apr 2022'!AA4/100)* 'NSW Apr 2022'!AQ4,IF(AND('NSW Apr 2022'!N4&gt;0,'NSW Apr 2022'!O4=""),IF(($C$5*E10/'NSW Apr 2022'!AQ4&lt; SUM('NSW Apr 2022'!L4:N4)),(0),($C$5*E10/'NSW Apr 2022'!AQ4-SUM('NSW Apr 2022'!L4:N4))*'NSW Apr 2022'!Z4/100)* 'NSW Apr 2022'!AQ4,IF(AND('NSW Apr 2022'!M4&gt;0,'NSW Apr 2022'!N4=""),IF(($C$5*E10/'NSW Apr 2022'!AQ4&lt;'NSW Apr 2022'!M4+'NSW Apr 2022'!L4),(0),(($C$5*E10/'NSW Apr 2022'!AQ4-('NSW Apr 2022'!M4+'NSW Apr 2022'!L4))*'NSW Apr 2022'!Y4/100))*'NSW Apr 2022'!AQ4,IF(AND('NSW Apr 2022'!L4&gt;0,'NSW Apr 2022'!M4=""&gt;0),IF(($C$5*E10/'NSW Apr 2022'!AQ4&lt;'NSW Apr 2022'!L4),(0),($C$5*E10/'NSW Apr 2022'!AQ4-'NSW Apr 2022'!L4)*'NSW Apr 2022'!X4/100)*'NSW Apr 2022'!AQ4,0)))))</f>
        <v>0</v>
      </c>
      <c r="M10" s="136">
        <f>IF('NSW Apr 2022'!K4="",($C$5*F10/'NSW Apr 2022'!AR4*'NSW Apr 2022'!AC4/100)*'NSW Apr 2022'!AR4,IF($C$5*F10/'NSW Apr 2022'!AR4&gt;='NSW Apr 2022'!L4,('NSW Apr 2022'!L4*'NSW Apr 2022'!AC4/100)*'NSW Apr 2022'!AR4,($C$5*F10/'NSW Apr 2022'!AR4*'NSW Apr 2022'!AC4/100)*'NSW Apr 2022'!AR4))</f>
        <v>146.44800000000001</v>
      </c>
      <c r="N10" s="136">
        <f>IF(AND('NSW Apr 2022'!L4&gt;0,'NSW Apr 2022'!M4&gt;0),IF($C$5*F10/'NSW Apr 2022'!AR4&lt;'NSW Apr 2022'!L4,0,IF(($C$5*F10/'NSW Apr 2022'!AR4-'NSW Apr 2022'!L4)&lt;=('NSW Apr 2022'!M4+'NSW Apr 2022'!L4),((($C$5*F10/'NSW Apr 2022'!AR4-'NSW Apr 2022'!L4)*'NSW Apr 2022'!AD4/100))*'NSW Apr 2022'!AR4,((('NSW Apr 2022'!M4)*'NSW Apr 2022'!AD4/100)*'NSW Apr 2022'!AR4))),0)</f>
        <v>101.06427272727271</v>
      </c>
      <c r="O10" s="136">
        <f>IF(AND('NSW Apr 2022'!M4&gt;0,'NSW Apr 2022'!N4&gt;0),IF($C$5*F10/'NSW Apr 2022'!AR4&lt;('NSW Apr 2022'!L4+'NSW Apr 2022'!M4),0,IF(($C$5*F10/'NSW Apr 2022'!AR4-'NSW Apr 2022'!L4+'NSW Apr 2022'!M4)&lt;=('NSW Apr 2022'!L4+'NSW Apr 2022'!M4+'NSW Apr 2022'!N4),((($C$5*F10/'NSW Apr 2022'!AR4-('NSW Apr 2022'!L4+'NSW Apr 2022'!M4))*'NSW Apr 2022'!AE4/100))*'NSW Apr 2022'!AR4,('NSW Apr 2022'!N4*'NSW Apr 2022'!AE4/100)*'NSW Apr 2022'!AR4)),0)</f>
        <v>233.22300000000001</v>
      </c>
      <c r="P10" s="136">
        <f>IF(AND('NSW Apr 2022'!N4&gt;0,'NSW Apr 2022'!O4&gt;0),IF($C$5*F10/'NSW Apr 2022'!AR4&lt;('NSW Apr 2022'!L4+'NSW Apr 2022'!M4+'NSW Apr 2022'!N4),0,IF(($C$5*F10/'NSW Apr 2022'!AR4-'NSW Apr 2022'!L4+'NSW Apr 2022'!M4+'NSW Apr 2022'!N4)&lt;=('NSW Apr 2022'!L4+'NSW Apr 2022'!M4+'NSW Apr 2022'!N4+'NSW Apr 2022'!O4),(($C$5*F10/'NSW Apr 2022'!AR4-('NSW Apr 2022'!L4+'NSW Apr 2022'!M4+'NSW Apr 2022'!N4))*'NSW Apr 2022'!AF4/100)*'NSW Apr 2022'!AR4,('NSW Apr 2022'!O4*'NSW Apr 2022'!AF4/100)*'NSW Apr 2022'!AR4)),0)</f>
        <v>849.25681818181829</v>
      </c>
      <c r="Q10" s="136">
        <f>IF(AND('NSW Apr 2022'!P4&gt;0,'NSW Apr 2022'!P4&gt;0),IF($C$5*F10/'NSW Apr 2022'!AR4&lt;('NSW Apr 2022'!L4+'NSW Apr 2022'!M4+'NSW Apr 2022'!N4+'NSW Apr 2022'!O4),0,IF(($C$5*F10/'NSW Apr 2022'!AR4-'NSW Apr 2022'!L4+'NSW Apr 2022'!M4+'NSW Apr 2022'!N4+'NSW Apr 2022'!O4)&lt;=('NSW Apr 2022'!L4+'NSW Apr 2022'!M4+'NSW Apr 2022'!N4+'NSW Apr 2022'!O4+'NSW Apr 2022'!P4),(($C$5*F10/'NSW Apr 2022'!AR4-('NSW Apr 2022'!L4+'NSW Apr 2022'!M4+'NSW Apr 2022'!N4+'NSW Apr 2022'!O4))*'NSW Apr 2022'!AG4/100)*'NSW Apr 2022'!AR4,('NSW Apr 2022'!P4*'NSW Apr 2022'!AG4/100)*'NSW Apr 2022'!AR4)),0)</f>
        <v>0</v>
      </c>
      <c r="R10" s="136">
        <f>IF(AND('NSW Apr 2022'!P4&gt;0,'NSW Apr 2022'!O4&gt;0),IF(($C$5*F10/'NSW Apr 2022'!AR4&lt;SUM('NSW Apr 2022'!L4:P4)),(0),($C$5*F10/'NSW Apr 2022'!AR4-SUM('NSW Apr 2022'!L4:P4))*'NSW Apr 2022'!AB4/100)* 'NSW Apr 2022'!AR4,IF(AND('NSW Apr 2022'!O4&gt;0,'NSW Apr 2022'!P4=""),IF(($C$5*F10/'NSW Apr 2022'!AR4&lt; SUM('NSW Apr 2022'!L4:O4)),(0),($C$5*F10/'NSW Apr 2022'!AR4-SUM('NSW Apr 2022'!L4:O4))*'NSW Apr 2022'!AG4/100)* 'NSW Apr 2022'!AR4,IF(AND('NSW Apr 2022'!N4&gt;0,'NSW Apr 2022'!O4=""),IF(($C$5*F10/'NSW Apr 2022'!AR4&lt; SUM('NSW Apr 2022'!L4:N4)),(0),($C$5*F10/'NSW Apr 2022'!AR4-SUM('NSW Apr 2022'!L4:N4))*'NSW Apr 2022'!AF4/100)* 'NSW Apr 2022'!AR4,IF(AND('NSW Apr 2022'!M4&gt;0,'NSW Apr 2022'!N4=""),IF(($C$5*F10/'NSW Apr 2022'!AR4&lt;'NSW Apr 2022'!M4+'NSW Apr 2022'!L4),(0),(($C$5*F10/'NSW Apr 2022'!AR4-('NSW Apr 2022'!M4+'NSW Apr 2022'!L4))*'NSW Apr 2022'!AE4/100))*'NSW Apr 2022'!AR4,IF(AND('NSW Apr 2022'!L4&gt;0,'NSW Apr 2022'!M4=""&gt;0),IF(($C$5*F10/'NSW Apr 2022'!AR4&lt;'NSW Apr 2022'!L4),(0),($C$5*F10/'NSW Apr 2022'!AR4-'NSW Apr 2022'!L4)*'NSW Apr 2022'!AD4/100)*'NSW Apr 2022'!AR4,0)))))</f>
        <v>0</v>
      </c>
      <c r="S10" s="234">
        <f t="shared" si="4"/>
        <v>2659.9841818181822</v>
      </c>
      <c r="T10" s="243">
        <f t="shared" si="5"/>
        <v>2905.0982727272731</v>
      </c>
      <c r="U10" s="132">
        <f t="shared" si="6"/>
        <v>3195.6081000000008</v>
      </c>
      <c r="V10" s="83">
        <f>'NSW Apr 2022'!AT4</f>
        <v>20</v>
      </c>
      <c r="W10" s="83">
        <f>'NSW Apr 2022'!AU4</f>
        <v>0</v>
      </c>
      <c r="X10" s="83">
        <f>'NSW Apr 2022'!AV4</f>
        <v>0</v>
      </c>
      <c r="Y10" s="83">
        <f>'NSW Apr 2022'!AW4</f>
        <v>0</v>
      </c>
      <c r="Z10" s="243" t="str">
        <f t="shared" ref="Z10:Z38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8" si="8">IF(OR(B10="Origin Energy",B10="Red Energy",B10="Powershop"),"Inclusive","Exclusive")</f>
        <v>Exclusive</v>
      </c>
      <c r="AB10" s="243">
        <f t="shared" si="0"/>
        <v>2324.0786181818185</v>
      </c>
      <c r="AC10" s="243">
        <f t="shared" si="1"/>
        <v>2324.0786181818185</v>
      </c>
      <c r="AD10" s="132">
        <f t="shared" si="2"/>
        <v>2556.4864800000005</v>
      </c>
      <c r="AE10" s="132">
        <f t="shared" si="2"/>
        <v>2556.4864800000005</v>
      </c>
      <c r="AF10" s="208">
        <f>'NSW Apr 2022'!BJ4</f>
        <v>12</v>
      </c>
      <c r="AG10" s="124">
        <f>'NSW Apr 2022'!BH4</f>
        <v>12</v>
      </c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24"/>
      <c r="B11" s="130" t="str">
        <f>'NSW Apr 2022'!F5</f>
        <v>Origin Energy</v>
      </c>
      <c r="C11" s="83" t="str">
        <f>'NSW Apr 2022'!G5</f>
        <v>Business Go</v>
      </c>
      <c r="D11" s="136">
        <f>365*'NSW Apr 2022'!H5/100</f>
        <v>223.94409090909087</v>
      </c>
      <c r="E11" s="264">
        <f>IF('NSW Apr 2022'!AQ5=3,0.5,IF('NSW Apr 2022'!AQ5=2,0.33,0))</f>
        <v>0.5</v>
      </c>
      <c r="F11" s="264">
        <f t="shared" si="3"/>
        <v>0.5</v>
      </c>
      <c r="G11" s="136">
        <f>IF('NSW Apr 2022'!K5="",($C$5*E11/'NSW Apr 2022'!AQ5*'NSW Apr 2022'!W5/100)*'NSW Apr 2022'!AQ5,IF($C$5*E11/'NSW Apr 2022'!AQ5&gt;='NSW Apr 2022'!L5,('NSW Apr 2022'!L5*'NSW Apr 2022'!W5/100)*'NSW Apr 2022'!AQ5,($C$5*E11/'NSW Apr 2022'!AQ5*'NSW Apr 2022'!W5/100)*'NSW Apr 2022'!AQ5))</f>
        <v>127.46399999999997</v>
      </c>
      <c r="H11" s="136">
        <f>IF(AND('NSW Apr 2022'!L5&gt;0,'NSW Apr 2022'!M5&gt;0),IF($C$5*E11/'NSW Apr 2022'!AQ5&lt;'NSW Apr 2022'!L5,0,IF(($C$5*E11/'NSW Apr 2022'!AQ5-'NSW Apr 2022'!L5)&lt;=('NSW Apr 2022'!M5+'NSW Apr 2022'!L5),((($C$5*E11/'NSW Apr 2022'!AQ5-'NSW Apr 2022'!L5)*'NSW Apr 2022'!X5/100))*'NSW Apr 2022'!AQ5,((('NSW Apr 2022'!M5)*'NSW Apr 2022'!X5/100)*'NSW Apr 2022'!AQ5))),0)</f>
        <v>1051.6136363636365</v>
      </c>
      <c r="I11" s="136">
        <f>IF(AND('NSW Apr 2022'!M5&gt;0,'NSW Apr 2022'!N5&gt;0),IF($C$5*E11/'NSW Apr 2022'!AQ5&lt;('NSW Apr 2022'!L5+'NSW Apr 2022'!M5),0,IF(($C$5*E11/'NSW Apr 2022'!AQ5-'NSW Apr 2022'!L5+'NSW Apr 2022'!M5)&lt;=('NSW Apr 2022'!L5+'NSW Apr 2022'!M5+'NSW Apr 2022'!N5),((($C$5*E11/'NSW Apr 2022'!AQ5-('NSW Apr 2022'!L5+'NSW Apr 2022'!M5))*'NSW Apr 2022'!Y5/100))*'NSW Apr 2022'!AQ5,('NSW Apr 2022'!N5*'NSW Apr 2022'!Y5/100)* 'NSW Apr 2022'!AQ5)),0)</f>
        <v>0</v>
      </c>
      <c r="J11" s="136">
        <f>IF(AND('NSW Apr 2022'!N5&gt;0,'NSW Apr 2022'!O5&gt;0),IF($C$5*E11/'NSW Apr 2022'!AQ5&lt;('NSW Apr 2022'!L5+'NSW Apr 2022'!M5+'NSW Apr 2022'!N5),0,IF(($C$5*E11/'NSW Apr 2022'!AQ5-'NSW Apr 2022'!L5+'NSW Apr 2022'!M5+'NSW Apr 2022'!N5)&lt;=('NSW Apr 2022'!L5+'NSW Apr 2022'!M5+'NSW Apr 2022'!N5+'NSW Apr 2022'!O5),(($C$5*E11/'NSW Apr 2022'!AQ5-('NSW Apr 2022'!L5+'NSW Apr 2022'!M5+'NSW Apr 2022'!N5))*'NSW Apr 2022'!Z5/100)*'NSW Apr 2022'!AQ5,('NSW Apr 2022'!O5*'NSW Apr 2022'!Z5/100)*'NSW Apr 2022'!AQ5)),0)</f>
        <v>0</v>
      </c>
      <c r="K11" s="136">
        <f>IF(AND('NSW Apr 2022'!O5&gt;0,'NSW Apr 2022'!P5&gt;0),IF($C$5*E11/'NSW Apr 2022'!AQ5&lt;('NSW Apr 2022'!L5+'NSW Apr 2022'!M5+'NSW Apr 2022'!N5+'NSW Apr 2022'!O5),0,IF(($C$5*E11/'NSW Apr 2022'!AQ5-'NSW Apr 2022'!L5+'NSW Apr 2022'!M5+'NSW Apr 2022'!N5+'NSW Apr 2022'!O5)&lt;=('NSW Apr 2022'!L5+'NSW Apr 2022'!M5+'NSW Apr 2022'!N5+'NSW Apr 2022'!O5+'NSW Apr 2022'!P5),(($C$5*E11/'NSW Apr 2022'!AQ5-('NSW Apr 2022'!L5+'NSW Apr 2022'!M5+'NSW Apr 2022'!N5+'NSW Apr 2022'!O5))*'NSW Apr 2022'!AA5/100)*'NSW Apr 2022'!AQ5,('NSW Apr 2022'!P5*'NSW Apr 2022'!AA5/100)*'NSW Apr 2022'!AQ5)),0)</f>
        <v>0</v>
      </c>
      <c r="L11" s="136">
        <f>IF(AND('NSW Apr 2022'!P5&gt;0,'NSW Apr 2022'!O5&gt;0),IF(($C$5*E11/'NSW Apr 2022'!AQ5&lt;SUM('NSW Apr 2022'!L5:P5)),(0),($C$5*E11/'NSW Apr 2022'!AQ5-SUM('NSW Apr 2022'!L5:P5))*'NSW Apr 2022'!AB5/100)* 'NSW Apr 2022'!AQ5,IF(AND('NSW Apr 2022'!O5&gt;0,'NSW Apr 2022'!P5=""),IF(($C$5*E11/'NSW Apr 2022'!AQ5&lt; SUM('NSW Apr 2022'!L5:O5)),(0),($C$5*E11/'NSW Apr 2022'!AQ5-SUM('NSW Apr 2022'!L5:O5))*'NSW Apr 2022'!AA5/100)* 'NSW Apr 2022'!AQ5,IF(AND('NSW Apr 2022'!N5&gt;0,'NSW Apr 2022'!O5=""),IF(($C$5*E11/'NSW Apr 2022'!AQ5&lt; SUM('NSW Apr 2022'!L5:N5)),(0),($C$5*E11/'NSW Apr 2022'!AQ5-SUM('NSW Apr 2022'!L5:N5))*'NSW Apr 2022'!Z5/100)* 'NSW Apr 2022'!AQ5,IF(AND('NSW Apr 2022'!M5&gt;0,'NSW Apr 2022'!N5=""),IF(($C$5*E11/'NSW Apr 2022'!AQ5&lt;'NSW Apr 2022'!M5+'NSW Apr 2022'!L5),(0),(($C$5*E11/'NSW Apr 2022'!AQ5-('NSW Apr 2022'!M5+'NSW Apr 2022'!L5))*'NSW Apr 2022'!Y5/100))*'NSW Apr 2022'!AQ5,IF(AND('NSW Apr 2022'!L5&gt;0,'NSW Apr 2022'!M5=""&gt;0),IF(($C$5*E11/'NSW Apr 2022'!AQ5&lt;'NSW Apr 2022'!L5),(0),($C$5*E11/'NSW Apr 2022'!AQ5-'NSW Apr 2022'!L5)*'NSW Apr 2022'!X5/100)*'NSW Apr 2022'!AQ5,0)))))</f>
        <v>0</v>
      </c>
      <c r="M11" s="136">
        <f>IF('NSW Apr 2022'!K5="",($C$5*F11/'NSW Apr 2022'!AR5*'NSW Apr 2022'!AC5/100)*'NSW Apr 2022'!AR5,IF($C$5*F11/'NSW Apr 2022'!AR5&gt;='NSW Apr 2022'!L5,('NSW Apr 2022'!L5*'NSW Apr 2022'!AC5/100)*'NSW Apr 2022'!AR5,($C$5*F11/'NSW Apr 2022'!AR5*'NSW Apr 2022'!AC5/100)*'NSW Apr 2022'!AR5))</f>
        <v>127.46399999999997</v>
      </c>
      <c r="N11" s="136">
        <f>IF(AND('NSW Apr 2022'!L5&gt;0,'NSW Apr 2022'!M5&gt;0),IF($C$5*F11/'NSW Apr 2022'!AR5&lt;'NSW Apr 2022'!L5,0,IF(($C$5*F11/'NSW Apr 2022'!AR5-'NSW Apr 2022'!L5)&lt;=('NSW Apr 2022'!M5+'NSW Apr 2022'!L5),((($C$5*F11/'NSW Apr 2022'!AR5-'NSW Apr 2022'!L5)*'NSW Apr 2022'!AD5/100))*'NSW Apr 2022'!AR5,((('NSW Apr 2022'!M5)*'NSW Apr 2022'!AD5/100)*'NSW Apr 2022'!AR5))),0)</f>
        <v>1051.6136363636365</v>
      </c>
      <c r="O11" s="136">
        <f>IF(AND('NSW Apr 2022'!M5&gt;0,'NSW Apr 2022'!N5&gt;0),IF($C$5*F11/'NSW Apr 2022'!AR5&lt;('NSW Apr 2022'!L5+'NSW Apr 2022'!M5),0,IF(($C$5*F11/'NSW Apr 2022'!AR5-'NSW Apr 2022'!L5+'NSW Apr 2022'!M5)&lt;=('NSW Apr 2022'!L5+'NSW Apr 2022'!M5+'NSW Apr 2022'!N5),((($C$5*F11/'NSW Apr 2022'!AR5-('NSW Apr 2022'!L5+'NSW Apr 2022'!M5))*'NSW Apr 2022'!AE5/100))*'NSW Apr 2022'!AR5,('NSW Apr 2022'!N5*'NSW Apr 2022'!AE5/100)*'NSW Apr 2022'!AR5)),0)</f>
        <v>0</v>
      </c>
      <c r="P11" s="136">
        <f>IF(AND('NSW Apr 2022'!N5&gt;0,'NSW Apr 2022'!O5&gt;0),IF($C$5*F11/'NSW Apr 2022'!AR5&lt;('NSW Apr 2022'!L5+'NSW Apr 2022'!M5+'NSW Apr 2022'!N5),0,IF(($C$5*F11/'NSW Apr 2022'!AR5-'NSW Apr 2022'!L5+'NSW Apr 2022'!M5+'NSW Apr 2022'!N5)&lt;=('NSW Apr 2022'!L5+'NSW Apr 2022'!M5+'NSW Apr 2022'!N5+'NSW Apr 2022'!O5),(($C$5*F11/'NSW Apr 2022'!AR5-('NSW Apr 2022'!L5+'NSW Apr 2022'!M5+'NSW Apr 2022'!N5))*'NSW Apr 2022'!AF5/100)*'NSW Apr 2022'!AR5,('NSW Apr 2022'!O5*'NSW Apr 2022'!AF5/100)*'NSW Apr 2022'!AR5)),0)</f>
        <v>0</v>
      </c>
      <c r="Q11" s="136">
        <f>IF(AND('NSW Apr 2022'!P5&gt;0,'NSW Apr 2022'!P5&gt;0),IF($C$5*F11/'NSW Apr 2022'!AR5&lt;('NSW Apr 2022'!L5+'NSW Apr 2022'!M5+'NSW Apr 2022'!N5+'NSW Apr 2022'!O5),0,IF(($C$5*F11/'NSW Apr 2022'!AR5-'NSW Apr 2022'!L5+'NSW Apr 2022'!M5+'NSW Apr 2022'!N5+'NSW Apr 2022'!O5)&lt;=('NSW Apr 2022'!L5+'NSW Apr 2022'!M5+'NSW Apr 2022'!N5+'NSW Apr 2022'!O5+'NSW Apr 2022'!P5),(($C$5*F11/'NSW Apr 2022'!AR5-('NSW Apr 2022'!L5+'NSW Apr 2022'!M5+'NSW Apr 2022'!N5+'NSW Apr 2022'!O5))*'NSW Apr 2022'!AG5/100)*'NSW Apr 2022'!AR5,('NSW Apr 2022'!P5*'NSW Apr 2022'!AG5/100)*'NSW Apr 2022'!AR5)),0)</f>
        <v>0</v>
      </c>
      <c r="R11" s="136">
        <f>IF(AND('NSW Apr 2022'!P5&gt;0,'NSW Apr 2022'!O5&gt;0),IF(($C$5*F11/'NSW Apr 2022'!AR5&lt;SUM('NSW Apr 2022'!L5:P5)),(0),($C$5*F11/'NSW Apr 2022'!AR5-SUM('NSW Apr 2022'!L5:P5))*'NSW Apr 2022'!AB5/100)* 'NSW Apr 2022'!AR5,IF(AND('NSW Apr 2022'!O5&gt;0,'NSW Apr 2022'!P5=""),IF(($C$5*F11/'NSW Apr 2022'!AR5&lt; SUM('NSW Apr 2022'!L5:O5)),(0),($C$5*F11/'NSW Apr 2022'!AR5-SUM('NSW Apr 2022'!L5:O5))*'NSW Apr 2022'!AG5/100)* 'NSW Apr 2022'!AR5,IF(AND('NSW Apr 2022'!N5&gt;0,'NSW Apr 2022'!O5=""),IF(($C$5*F11/'NSW Apr 2022'!AR5&lt; SUM('NSW Apr 2022'!L5:N5)),(0),($C$5*F11/'NSW Apr 2022'!AR5-SUM('NSW Apr 2022'!L5:N5))*'NSW Apr 2022'!AF5/100)* 'NSW Apr 2022'!AR5,IF(AND('NSW Apr 2022'!M5&gt;0,'NSW Apr 2022'!N5=""),IF(($C$5*F11/'NSW Apr 2022'!AR5&lt;'NSW Apr 2022'!M5+'NSW Apr 2022'!L5),(0),(($C$5*F11/'NSW Apr 2022'!AR5-('NSW Apr 2022'!M5+'NSW Apr 2022'!L5))*'NSW Apr 2022'!AE5/100))*'NSW Apr 2022'!AR5,IF(AND('NSW Apr 2022'!L5&gt;0,'NSW Apr 2022'!M5=""&gt;0),IF(($C$5*F11/'NSW Apr 2022'!AR5&lt;'NSW Apr 2022'!L5),(0),($C$5*F11/'NSW Apr 2022'!AR5-'NSW Apr 2022'!L5)*'NSW Apr 2022'!AD5/100)*'NSW Apr 2022'!AR5,0)))))</f>
        <v>0</v>
      </c>
      <c r="S11" s="234">
        <f t="shared" si="4"/>
        <v>2358.1552727272729</v>
      </c>
      <c r="T11" s="243">
        <f t="shared" si="5"/>
        <v>2582.0993636363637</v>
      </c>
      <c r="U11" s="132">
        <f t="shared" si="6"/>
        <v>2840.3093000000003</v>
      </c>
      <c r="V11" s="83">
        <f>'NSW Apr 2022'!AT5</f>
        <v>0</v>
      </c>
      <c r="W11" s="83">
        <f>'NSW Apr 2022'!AU5</f>
        <v>0</v>
      </c>
      <c r="X11" s="83">
        <f>'NSW Apr 2022'!AV5</f>
        <v>0</v>
      </c>
      <c r="Y11" s="83">
        <f>'NSW Apr 2022'!AW5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2582.0993636363637</v>
      </c>
      <c r="AC11" s="243">
        <f t="shared" si="1"/>
        <v>2582.0993636363637</v>
      </c>
      <c r="AD11" s="132">
        <f t="shared" si="2"/>
        <v>2840.3093000000003</v>
      </c>
      <c r="AE11" s="132">
        <f t="shared" si="2"/>
        <v>2840.3093000000003</v>
      </c>
      <c r="AF11" s="208">
        <f>'NSW Apr 2022'!BJ5</f>
        <v>12</v>
      </c>
      <c r="AG11" s="124">
        <f>'NSW Apr 2022'!BH5</f>
        <v>12</v>
      </c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24"/>
      <c r="B12" s="130" t="str">
        <f>'NSW Apr 2022'!F6</f>
        <v>Red Energy</v>
      </c>
      <c r="C12" s="83" t="str">
        <f>'NSW Apr 2022'!G6</f>
        <v xml:space="preserve">Business Saver </v>
      </c>
      <c r="D12" s="136">
        <f>365*'NSW Apr 2022'!H6/100</f>
        <v>218.96681818181816</v>
      </c>
      <c r="E12" s="264">
        <f>IF('NSW Apr 2022'!AQ6=3,0.5,IF('NSW Apr 2022'!AQ6=2,0.33,0))</f>
        <v>0.5</v>
      </c>
      <c r="F12" s="264">
        <f t="shared" si="3"/>
        <v>0.5</v>
      </c>
      <c r="G12" s="136">
        <f>IF('NSW Apr 2022'!K6="",($C$5*E12/'NSW Apr 2022'!AQ6*'NSW Apr 2022'!W6/100)*'NSW Apr 2022'!AQ6,IF($C$5*E12/'NSW Apr 2022'!AQ6&gt;='NSW Apr 2022'!L6,('NSW Apr 2022'!L6*'NSW Apr 2022'!W6/100)*'NSW Apr 2022'!AQ6,($C$5*E12/'NSW Apr 2022'!AQ6*'NSW Apr 2022'!W6/100)*'NSW Apr 2022'!AQ6))</f>
        <v>111.53100000000001</v>
      </c>
      <c r="H12" s="136">
        <f>IF(AND('NSW Apr 2022'!L6&gt;0,'NSW Apr 2022'!M6&gt;0),IF($C$5*E12/'NSW Apr 2022'!AQ6&lt;'NSW Apr 2022'!L6,0,IF(($C$5*E12/'NSW Apr 2022'!AQ6-'NSW Apr 2022'!L6)&lt;=('NSW Apr 2022'!M6+'NSW Apr 2022'!L6),((($C$5*E12/'NSW Apr 2022'!AQ6-'NSW Apr 2022'!L6)*'NSW Apr 2022'!X6/100))*'NSW Apr 2022'!AQ6,((('NSW Apr 2022'!M6)*'NSW Apr 2022'!X6/100)*'NSW Apr 2022'!AQ6))),0)</f>
        <v>87.388909090909095</v>
      </c>
      <c r="I12" s="136">
        <f>IF(AND('NSW Apr 2022'!M6&gt;0,'NSW Apr 2022'!N6&gt;0),IF($C$5*E12/'NSW Apr 2022'!AQ6&lt;('NSW Apr 2022'!L6+'NSW Apr 2022'!M6),0,IF(($C$5*E12/'NSW Apr 2022'!AQ6-'NSW Apr 2022'!L6+'NSW Apr 2022'!M6)&lt;=('NSW Apr 2022'!L6+'NSW Apr 2022'!M6+'NSW Apr 2022'!N6),((($C$5*E12/'NSW Apr 2022'!AQ6-('NSW Apr 2022'!L6+'NSW Apr 2022'!M6))*'NSW Apr 2022'!Y6/100))*'NSW Apr 2022'!AQ6,('NSW Apr 2022'!N6*'NSW Apr 2022'!Y6/100)* 'NSW Apr 2022'!AQ6)),0)</f>
        <v>193.67999999999995</v>
      </c>
      <c r="J12" s="136">
        <f>IF(AND('NSW Apr 2022'!N6&gt;0,'NSW Apr 2022'!O6&gt;0),IF($C$5*E12/'NSW Apr 2022'!AQ6&lt;('NSW Apr 2022'!L6+'NSW Apr 2022'!M6+'NSW Apr 2022'!N6),0,IF(($C$5*E12/'NSW Apr 2022'!AQ6-'NSW Apr 2022'!L6+'NSW Apr 2022'!M6+'NSW Apr 2022'!N6)&lt;=('NSW Apr 2022'!L6+'NSW Apr 2022'!M6+'NSW Apr 2022'!N6+'NSW Apr 2022'!O6),(($C$5*E12/'NSW Apr 2022'!AQ6-('NSW Apr 2022'!L6+'NSW Apr 2022'!M6+'NSW Apr 2022'!N6))*'NSW Apr 2022'!Z6/100)*'NSW Apr 2022'!AQ6,('NSW Apr 2022'!O6*'NSW Apr 2022'!Z6/100)*'NSW Apr 2022'!AQ6)),0)</f>
        <v>668.36818181818194</v>
      </c>
      <c r="K12" s="136">
        <f>IF(AND('NSW Apr 2022'!O6&gt;0,'NSW Apr 2022'!P6&gt;0),IF($C$5*E12/'NSW Apr 2022'!AQ6&lt;('NSW Apr 2022'!L6+'NSW Apr 2022'!M6+'NSW Apr 2022'!N6+'NSW Apr 2022'!O6),0,IF(($C$5*E12/'NSW Apr 2022'!AQ6-'NSW Apr 2022'!L6+'NSW Apr 2022'!M6+'NSW Apr 2022'!N6+'NSW Apr 2022'!O6)&lt;=('NSW Apr 2022'!L6+'NSW Apr 2022'!M6+'NSW Apr 2022'!N6+'NSW Apr 2022'!O6+'NSW Apr 2022'!P6),(($C$5*E12/'NSW Apr 2022'!AQ6-('NSW Apr 2022'!L6+'NSW Apr 2022'!M6+'NSW Apr 2022'!N6+'NSW Apr 2022'!O6))*'NSW Apr 2022'!AA6/100)*'NSW Apr 2022'!AQ6,('NSW Apr 2022'!P6*'NSW Apr 2022'!AA6/100)*'NSW Apr 2022'!AQ6)),0)</f>
        <v>0</v>
      </c>
      <c r="L12" s="136">
        <f>IF(AND('NSW Apr 2022'!P6&gt;0,'NSW Apr 2022'!O6&gt;0),IF(($C$5*E12/'NSW Apr 2022'!AQ6&lt;SUM('NSW Apr 2022'!L6:P6)),(0),($C$5*E12/'NSW Apr 2022'!AQ6-SUM('NSW Apr 2022'!L6:P6))*'NSW Apr 2022'!AB6/100)* 'NSW Apr 2022'!AQ6,IF(AND('NSW Apr 2022'!O6&gt;0,'NSW Apr 2022'!P6=""),IF(($C$5*E12/'NSW Apr 2022'!AQ6&lt; SUM('NSW Apr 2022'!L6:O6)),(0),($C$5*E12/'NSW Apr 2022'!AQ6-SUM('NSW Apr 2022'!L6:O6))*'NSW Apr 2022'!AA6/100)* 'NSW Apr 2022'!AQ6,IF(AND('NSW Apr 2022'!N6&gt;0,'NSW Apr 2022'!O6=""),IF(($C$5*E12/'NSW Apr 2022'!AQ6&lt; SUM('NSW Apr 2022'!L6:N6)),(0),($C$5*E12/'NSW Apr 2022'!AQ6-SUM('NSW Apr 2022'!L6:N6))*'NSW Apr 2022'!Z6/100)* 'NSW Apr 2022'!AQ6,IF(AND('NSW Apr 2022'!M6&gt;0,'NSW Apr 2022'!N6=""),IF(($C$5*E12/'NSW Apr 2022'!AQ6&lt;'NSW Apr 2022'!M6+'NSW Apr 2022'!L6),(0),(($C$5*E12/'NSW Apr 2022'!AQ6-('NSW Apr 2022'!M6+'NSW Apr 2022'!L6))*'NSW Apr 2022'!Y6/100))*'NSW Apr 2022'!AQ6,IF(AND('NSW Apr 2022'!L6&gt;0,'NSW Apr 2022'!M6=""&gt;0),IF(($C$5*E12/'NSW Apr 2022'!AQ6&lt;'NSW Apr 2022'!L6),(0),($C$5*E12/'NSW Apr 2022'!AQ6-'NSW Apr 2022'!L6)*'NSW Apr 2022'!X6/100)*'NSW Apr 2022'!AQ6,0)))))</f>
        <v>0</v>
      </c>
      <c r="M12" s="136">
        <f>IF('NSW Apr 2022'!K6="",($C$5*F12/'NSW Apr 2022'!AR6*'NSW Apr 2022'!AC6/100)*'NSW Apr 2022'!AR6,IF($C$5*F12/'NSW Apr 2022'!AR6&gt;='NSW Apr 2022'!L6,('NSW Apr 2022'!L6*'NSW Apr 2022'!AC6/100)*'NSW Apr 2022'!AR6,($C$5*F12/'NSW Apr 2022'!AR6*'NSW Apr 2022'!AC6/100)*'NSW Apr 2022'!AR6))</f>
        <v>111.53100000000001</v>
      </c>
      <c r="N12" s="136">
        <f>IF(AND('NSW Apr 2022'!L6&gt;0,'NSW Apr 2022'!M6&gt;0),IF($C$5*F12/'NSW Apr 2022'!AR6&lt;'NSW Apr 2022'!L6,0,IF(($C$5*F12/'NSW Apr 2022'!AR6-'NSW Apr 2022'!L6)&lt;=('NSW Apr 2022'!M6+'NSW Apr 2022'!L6),((($C$5*F12/'NSW Apr 2022'!AR6-'NSW Apr 2022'!L6)*'NSW Apr 2022'!AD6/100))*'NSW Apr 2022'!AR6,((('NSW Apr 2022'!M6)*'NSW Apr 2022'!AD6/100)*'NSW Apr 2022'!AR6))),0)</f>
        <v>87.388909090909095</v>
      </c>
      <c r="O12" s="136">
        <f>IF(AND('NSW Apr 2022'!M6&gt;0,'NSW Apr 2022'!N6&gt;0),IF($C$5*F12/'NSW Apr 2022'!AR6&lt;('NSW Apr 2022'!L6+'NSW Apr 2022'!M6),0,IF(($C$5*F12/'NSW Apr 2022'!AR6-'NSW Apr 2022'!L6+'NSW Apr 2022'!M6)&lt;=('NSW Apr 2022'!L6+'NSW Apr 2022'!M6+'NSW Apr 2022'!N6),((($C$5*F12/'NSW Apr 2022'!AR6-('NSW Apr 2022'!L6+'NSW Apr 2022'!M6))*'NSW Apr 2022'!AE6/100))*'NSW Apr 2022'!AR6,('NSW Apr 2022'!N6*'NSW Apr 2022'!AE6/100)*'NSW Apr 2022'!AR6)),0)</f>
        <v>193.67999999999995</v>
      </c>
      <c r="P12" s="136">
        <f>IF(AND('NSW Apr 2022'!N6&gt;0,'NSW Apr 2022'!O6&gt;0),IF($C$5*F12/'NSW Apr 2022'!AR6&lt;('NSW Apr 2022'!L6+'NSW Apr 2022'!M6+'NSW Apr 2022'!N6),0,IF(($C$5*F12/'NSW Apr 2022'!AR6-'NSW Apr 2022'!L6+'NSW Apr 2022'!M6+'NSW Apr 2022'!N6)&lt;=('NSW Apr 2022'!L6+'NSW Apr 2022'!M6+'NSW Apr 2022'!N6+'NSW Apr 2022'!O6),(($C$5*F12/'NSW Apr 2022'!AR6-('NSW Apr 2022'!L6+'NSW Apr 2022'!M6+'NSW Apr 2022'!N6))*'NSW Apr 2022'!AF6/100)*'NSW Apr 2022'!AR6,('NSW Apr 2022'!O6*'NSW Apr 2022'!AF6/100)*'NSW Apr 2022'!AR6)),0)</f>
        <v>668.36818181818194</v>
      </c>
      <c r="Q12" s="136">
        <f>IF(AND('NSW Apr 2022'!P6&gt;0,'NSW Apr 2022'!P6&gt;0),IF($C$5*F12/'NSW Apr 2022'!AR6&lt;('NSW Apr 2022'!L6+'NSW Apr 2022'!M6+'NSW Apr 2022'!N6+'NSW Apr 2022'!O6),0,IF(($C$5*F12/'NSW Apr 2022'!AR6-'NSW Apr 2022'!L6+'NSW Apr 2022'!M6+'NSW Apr 2022'!N6+'NSW Apr 2022'!O6)&lt;=('NSW Apr 2022'!L6+'NSW Apr 2022'!M6+'NSW Apr 2022'!N6+'NSW Apr 2022'!O6+'NSW Apr 2022'!P6),(($C$5*F12/'NSW Apr 2022'!AR6-('NSW Apr 2022'!L6+'NSW Apr 2022'!M6+'NSW Apr 2022'!N6+'NSW Apr 2022'!O6))*'NSW Apr 2022'!AG6/100)*'NSW Apr 2022'!AR6,('NSW Apr 2022'!P6*'NSW Apr 2022'!AG6/100)*'NSW Apr 2022'!AR6)),0)</f>
        <v>0</v>
      </c>
      <c r="R12" s="136">
        <f>IF(AND('NSW Apr 2022'!P6&gt;0,'NSW Apr 2022'!O6&gt;0),IF(($C$5*F12/'NSW Apr 2022'!AR6&lt;SUM('NSW Apr 2022'!L6:P6)),(0),($C$5*F12/'NSW Apr 2022'!AR6-SUM('NSW Apr 2022'!L6:P6))*'NSW Apr 2022'!AB6/100)* 'NSW Apr 2022'!AR6,IF(AND('NSW Apr 2022'!O6&gt;0,'NSW Apr 2022'!P6=""),IF(($C$5*F12/'NSW Apr 2022'!AR6&lt; SUM('NSW Apr 2022'!L6:O6)),(0),($C$5*F12/'NSW Apr 2022'!AR6-SUM('NSW Apr 2022'!L6:O6))*'NSW Apr 2022'!AG6/100)* 'NSW Apr 2022'!AR6,IF(AND('NSW Apr 2022'!N6&gt;0,'NSW Apr 2022'!O6=""),IF(($C$5*F12/'NSW Apr 2022'!AR6&lt; SUM('NSW Apr 2022'!L6:N6)),(0),($C$5*F12/'NSW Apr 2022'!AR6-SUM('NSW Apr 2022'!L6:N6))*'NSW Apr 2022'!AF6/100)* 'NSW Apr 2022'!AR6,IF(AND('NSW Apr 2022'!M6&gt;0,'NSW Apr 2022'!N6=""),IF(($C$5*F12/'NSW Apr 2022'!AR6&lt;'NSW Apr 2022'!M6+'NSW Apr 2022'!L6),(0),(($C$5*F12/'NSW Apr 2022'!AR6-('NSW Apr 2022'!M6+'NSW Apr 2022'!L6))*'NSW Apr 2022'!AE6/100))*'NSW Apr 2022'!AR6,IF(AND('NSW Apr 2022'!L6&gt;0,'NSW Apr 2022'!M6=""&gt;0),IF(($C$5*F12/'NSW Apr 2022'!AR6&lt;'NSW Apr 2022'!L6),(0),($C$5*F12/'NSW Apr 2022'!AR6-'NSW Apr 2022'!L6)*'NSW Apr 2022'!AD6/100)*'NSW Apr 2022'!AR6,0)))))</f>
        <v>0</v>
      </c>
      <c r="S12" s="234">
        <f t="shared" si="4"/>
        <v>2121.9361818181815</v>
      </c>
      <c r="T12" s="243">
        <f t="shared" si="5"/>
        <v>2340.9029999999998</v>
      </c>
      <c r="U12" s="132">
        <f t="shared" si="6"/>
        <v>2574.9933000000001</v>
      </c>
      <c r="V12" s="83">
        <f>'NSW Apr 2022'!AT6</f>
        <v>0</v>
      </c>
      <c r="W12" s="83">
        <f>'NSW Apr 2022'!AU6</f>
        <v>0</v>
      </c>
      <c r="X12" s="83">
        <f>'NSW Apr 2022'!AV6</f>
        <v>0</v>
      </c>
      <c r="Y12" s="83">
        <f>'NSW Apr 2022'!AW6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2340.9029999999998</v>
      </c>
      <c r="AC12" s="243">
        <f t="shared" si="1"/>
        <v>2340.9029999999998</v>
      </c>
      <c r="AD12" s="132">
        <f t="shared" si="2"/>
        <v>2574.9933000000001</v>
      </c>
      <c r="AE12" s="132">
        <f t="shared" si="2"/>
        <v>2574.9933000000001</v>
      </c>
      <c r="AF12" s="208">
        <f>'NSW Apr 2022'!BJ6</f>
        <v>0</v>
      </c>
      <c r="AG12" s="124">
        <f>'NSW Apr 2022'!BH6</f>
        <v>0</v>
      </c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24"/>
      <c r="B13" s="130" t="str">
        <f>'NSW Apr 2022'!F7</f>
        <v>Simply Energy</v>
      </c>
      <c r="C13" s="83" t="str">
        <f>'NSW Apr 2022'!G7</f>
        <v xml:space="preserve">Business Saver </v>
      </c>
      <c r="D13" s="136">
        <f>365*'NSW Apr 2022'!H7/100</f>
        <v>229.78409090909088</v>
      </c>
      <c r="E13" s="264">
        <f>IF('NSW Apr 2022'!AQ7=3,0.5,IF('NSW Apr 2022'!AQ7=2,0.33,0))</f>
        <v>0.5</v>
      </c>
      <c r="F13" s="264">
        <f t="shared" si="3"/>
        <v>0.5</v>
      </c>
      <c r="G13" s="136">
        <f>IF('NSW Apr 2022'!K7="",($C$5*E13/'NSW Apr 2022'!AQ7*'NSW Apr 2022'!W7/100)*'NSW Apr 2022'!AQ7,IF($C$5*E13/'NSW Apr 2022'!AQ7&gt;='NSW Apr 2022'!L7,('NSW Apr 2022'!L7*'NSW Apr 2022'!W7/100)*'NSW Apr 2022'!AQ7,($C$5*E13/'NSW Apr 2022'!AQ7*'NSW Apr 2022'!W7/100)*'NSW Apr 2022'!AQ7))</f>
        <v>121.70099999999998</v>
      </c>
      <c r="H13" s="136">
        <f>IF(AND('NSW Apr 2022'!L7&gt;0,'NSW Apr 2022'!M7&gt;0),IF($C$5*E13/'NSW Apr 2022'!AQ7&lt;'NSW Apr 2022'!L7,0,IF(($C$5*E13/'NSW Apr 2022'!AQ7-'NSW Apr 2022'!L7)&lt;=('NSW Apr 2022'!M7+'NSW Apr 2022'!L7),((($C$5*E13/'NSW Apr 2022'!AQ7-'NSW Apr 2022'!L7)*'NSW Apr 2022'!X7/100))*'NSW Apr 2022'!AQ7,((('NSW Apr 2022'!M7)*'NSW Apr 2022'!X7/100)*'NSW Apr 2022'!AQ7))),0)</f>
        <v>74.380636363636356</v>
      </c>
      <c r="I13" s="136">
        <f>IF(AND('NSW Apr 2022'!M7&gt;0,'NSW Apr 2022'!N7&gt;0),IF($C$5*E13/'NSW Apr 2022'!AQ7&lt;('NSW Apr 2022'!L7+'NSW Apr 2022'!M7),0,IF(($C$5*E13/'NSW Apr 2022'!AQ7-'NSW Apr 2022'!L7+'NSW Apr 2022'!M7)&lt;=('NSW Apr 2022'!L7+'NSW Apr 2022'!M7+'NSW Apr 2022'!N7),((($C$5*E13/'NSW Apr 2022'!AQ7-('NSW Apr 2022'!L7+'NSW Apr 2022'!M7))*'NSW Apr 2022'!Y7/100))*'NSW Apr 2022'!AQ7,('NSW Apr 2022'!N7*'NSW Apr 2022'!Y7/100)* 'NSW Apr 2022'!AQ7)),0)</f>
        <v>175.92599999999999</v>
      </c>
      <c r="J13" s="136">
        <f>IF(AND('NSW Apr 2022'!N7&gt;0,'NSW Apr 2022'!O7&gt;0),IF($C$5*E13/'NSW Apr 2022'!AQ7&lt;('NSW Apr 2022'!L7+'NSW Apr 2022'!M7+'NSW Apr 2022'!N7),0,IF(($C$5*E13/'NSW Apr 2022'!AQ7-'NSW Apr 2022'!L7+'NSW Apr 2022'!M7+'NSW Apr 2022'!N7)&lt;=('NSW Apr 2022'!L7+'NSW Apr 2022'!M7+'NSW Apr 2022'!N7+'NSW Apr 2022'!O7),(($C$5*E13/'NSW Apr 2022'!AQ7-('NSW Apr 2022'!L7+'NSW Apr 2022'!M7+'NSW Apr 2022'!N7))*'NSW Apr 2022'!Z7/100)*'NSW Apr 2022'!AQ7,('NSW Apr 2022'!O7*'NSW Apr 2022'!Z7/100)*'NSW Apr 2022'!AQ7)),0)</f>
        <v>665.30227272727268</v>
      </c>
      <c r="K13" s="136">
        <f>IF(AND('NSW Apr 2022'!O7&gt;0,'NSW Apr 2022'!P7&gt;0),IF($C$5*E13/'NSW Apr 2022'!AQ7&lt;('NSW Apr 2022'!L7+'NSW Apr 2022'!M7+'NSW Apr 2022'!N7+'NSW Apr 2022'!O7),0,IF(($C$5*E13/'NSW Apr 2022'!AQ7-'NSW Apr 2022'!L7+'NSW Apr 2022'!M7+'NSW Apr 2022'!N7+'NSW Apr 2022'!O7)&lt;=('NSW Apr 2022'!L7+'NSW Apr 2022'!M7+'NSW Apr 2022'!N7+'NSW Apr 2022'!O7+'NSW Apr 2022'!P7),(($C$5*E13/'NSW Apr 2022'!AQ7-('NSW Apr 2022'!L7+'NSW Apr 2022'!M7+'NSW Apr 2022'!N7+'NSW Apr 2022'!O7))*'NSW Apr 2022'!AA7/100)*'NSW Apr 2022'!AQ7,('NSW Apr 2022'!P7*'NSW Apr 2022'!AA7/100)*'NSW Apr 2022'!AQ7)),0)</f>
        <v>0</v>
      </c>
      <c r="L13" s="136">
        <f>IF(AND('NSW Apr 2022'!P7&gt;0,'NSW Apr 2022'!O7&gt;0),IF(($C$5*E13/'NSW Apr 2022'!AQ7&lt;SUM('NSW Apr 2022'!L7:P7)),(0),($C$5*E13/'NSW Apr 2022'!AQ7-SUM('NSW Apr 2022'!L7:P7))*'NSW Apr 2022'!AB7/100)* 'NSW Apr 2022'!AQ7,IF(AND('NSW Apr 2022'!O7&gt;0,'NSW Apr 2022'!P7=""),IF(($C$5*E13/'NSW Apr 2022'!AQ7&lt; SUM('NSW Apr 2022'!L7:O7)),(0),($C$5*E13/'NSW Apr 2022'!AQ7-SUM('NSW Apr 2022'!L7:O7))*'NSW Apr 2022'!AA7/100)* 'NSW Apr 2022'!AQ7,IF(AND('NSW Apr 2022'!N7&gt;0,'NSW Apr 2022'!O7=""),IF(($C$5*E13/'NSW Apr 2022'!AQ7&lt; SUM('NSW Apr 2022'!L7:N7)),(0),($C$5*E13/'NSW Apr 2022'!AQ7-SUM('NSW Apr 2022'!L7:N7))*'NSW Apr 2022'!Z7/100)* 'NSW Apr 2022'!AQ7,IF(AND('NSW Apr 2022'!M7&gt;0,'NSW Apr 2022'!N7=""),IF(($C$5*E13/'NSW Apr 2022'!AQ7&lt;'NSW Apr 2022'!M7+'NSW Apr 2022'!L7),(0),(($C$5*E13/'NSW Apr 2022'!AQ7-('NSW Apr 2022'!M7+'NSW Apr 2022'!L7))*'NSW Apr 2022'!Y7/100))*'NSW Apr 2022'!AQ7,IF(AND('NSW Apr 2022'!L7&gt;0,'NSW Apr 2022'!M7=""&gt;0),IF(($C$5*E13/'NSW Apr 2022'!AQ7&lt;'NSW Apr 2022'!L7),(0),($C$5*E13/'NSW Apr 2022'!AQ7-'NSW Apr 2022'!L7)*'NSW Apr 2022'!X7/100)*'NSW Apr 2022'!AQ7,0)))))</f>
        <v>0</v>
      </c>
      <c r="M13" s="136">
        <f>IF('NSW Apr 2022'!K7="",($C$5*F13/'NSW Apr 2022'!AR7*'NSW Apr 2022'!AC7/100)*'NSW Apr 2022'!AR7,IF($C$5*F13/'NSW Apr 2022'!AR7&gt;='NSW Apr 2022'!L7,('NSW Apr 2022'!L7*'NSW Apr 2022'!AC7/100)*'NSW Apr 2022'!AR7,($C$5*F13/'NSW Apr 2022'!AR7*'NSW Apr 2022'!AC7/100)*'NSW Apr 2022'!AR7))</f>
        <v>121.70099999999998</v>
      </c>
      <c r="N13" s="136">
        <f>IF(AND('NSW Apr 2022'!L7&gt;0,'NSW Apr 2022'!M7&gt;0),IF($C$5*F13/'NSW Apr 2022'!AR7&lt;'NSW Apr 2022'!L7,0,IF(($C$5*F13/'NSW Apr 2022'!AR7-'NSW Apr 2022'!L7)&lt;=('NSW Apr 2022'!M7+'NSW Apr 2022'!L7),((($C$5*F13/'NSW Apr 2022'!AR7-'NSW Apr 2022'!L7)*'NSW Apr 2022'!AD7/100))*'NSW Apr 2022'!AR7,((('NSW Apr 2022'!M7)*'NSW Apr 2022'!AD7/100)*'NSW Apr 2022'!AR7))),0)</f>
        <v>74.380636363636356</v>
      </c>
      <c r="O13" s="136">
        <f>IF(AND('NSW Apr 2022'!M7&gt;0,'NSW Apr 2022'!N7&gt;0),IF($C$5*F13/'NSW Apr 2022'!AR7&lt;('NSW Apr 2022'!L7+'NSW Apr 2022'!M7),0,IF(($C$5*F13/'NSW Apr 2022'!AR7-'NSW Apr 2022'!L7+'NSW Apr 2022'!M7)&lt;=('NSW Apr 2022'!L7+'NSW Apr 2022'!M7+'NSW Apr 2022'!N7),((($C$5*F13/'NSW Apr 2022'!AR7-('NSW Apr 2022'!L7+'NSW Apr 2022'!M7))*'NSW Apr 2022'!AE7/100))*'NSW Apr 2022'!AR7,('NSW Apr 2022'!N7*'NSW Apr 2022'!AE7/100)*'NSW Apr 2022'!AR7)),0)</f>
        <v>175.92599999999999</v>
      </c>
      <c r="P13" s="136">
        <f>IF(AND('NSW Apr 2022'!N7&gt;0,'NSW Apr 2022'!O7&gt;0),IF($C$5*F13/'NSW Apr 2022'!AR7&lt;('NSW Apr 2022'!L7+'NSW Apr 2022'!M7+'NSW Apr 2022'!N7),0,IF(($C$5*F13/'NSW Apr 2022'!AR7-'NSW Apr 2022'!L7+'NSW Apr 2022'!M7+'NSW Apr 2022'!N7)&lt;=('NSW Apr 2022'!L7+'NSW Apr 2022'!M7+'NSW Apr 2022'!N7+'NSW Apr 2022'!O7),(($C$5*F13/'NSW Apr 2022'!AR7-('NSW Apr 2022'!L7+'NSW Apr 2022'!M7+'NSW Apr 2022'!N7))*'NSW Apr 2022'!AF7/100)*'NSW Apr 2022'!AR7,('NSW Apr 2022'!O7*'NSW Apr 2022'!AF7/100)*'NSW Apr 2022'!AR7)),0)</f>
        <v>665.30227272727268</v>
      </c>
      <c r="Q13" s="136">
        <f>IF(AND('NSW Apr 2022'!P7&gt;0,'NSW Apr 2022'!P7&gt;0),IF($C$5*F13/'NSW Apr 2022'!AR7&lt;('NSW Apr 2022'!L7+'NSW Apr 2022'!M7+'NSW Apr 2022'!N7+'NSW Apr 2022'!O7),0,IF(($C$5*F13/'NSW Apr 2022'!AR7-'NSW Apr 2022'!L7+'NSW Apr 2022'!M7+'NSW Apr 2022'!N7+'NSW Apr 2022'!O7)&lt;=('NSW Apr 2022'!L7+'NSW Apr 2022'!M7+'NSW Apr 2022'!N7+'NSW Apr 2022'!O7+'NSW Apr 2022'!P7),(($C$5*F13/'NSW Apr 2022'!AR7-('NSW Apr 2022'!L7+'NSW Apr 2022'!M7+'NSW Apr 2022'!N7+'NSW Apr 2022'!O7))*'NSW Apr 2022'!AG7/100)*'NSW Apr 2022'!AR7,('NSW Apr 2022'!P7*'NSW Apr 2022'!AG7/100)*'NSW Apr 2022'!AR7)),0)</f>
        <v>0</v>
      </c>
      <c r="R13" s="136">
        <f>IF(AND('NSW Apr 2022'!P7&gt;0,'NSW Apr 2022'!O7&gt;0),IF(($C$5*F13/'NSW Apr 2022'!AR7&lt;SUM('NSW Apr 2022'!L7:P7)),(0),($C$5*F13/'NSW Apr 2022'!AR7-SUM('NSW Apr 2022'!L7:P7))*'NSW Apr 2022'!AB7/100)* 'NSW Apr 2022'!AR7,IF(AND('NSW Apr 2022'!O7&gt;0,'NSW Apr 2022'!P7=""),IF(($C$5*F13/'NSW Apr 2022'!AR7&lt; SUM('NSW Apr 2022'!L7:O7)),(0),($C$5*F13/'NSW Apr 2022'!AR7-SUM('NSW Apr 2022'!L7:O7))*'NSW Apr 2022'!AG7/100)* 'NSW Apr 2022'!AR7,IF(AND('NSW Apr 2022'!N7&gt;0,'NSW Apr 2022'!O7=""),IF(($C$5*F13/'NSW Apr 2022'!AR7&lt; SUM('NSW Apr 2022'!L7:N7)),(0),($C$5*F13/'NSW Apr 2022'!AR7-SUM('NSW Apr 2022'!L7:N7))*'NSW Apr 2022'!AF7/100)* 'NSW Apr 2022'!AR7,IF(AND('NSW Apr 2022'!M7&gt;0,'NSW Apr 2022'!N7=""),IF(($C$5*F13/'NSW Apr 2022'!AR7&lt;'NSW Apr 2022'!M7+'NSW Apr 2022'!L7),(0),(($C$5*F13/'NSW Apr 2022'!AR7-('NSW Apr 2022'!M7+'NSW Apr 2022'!L7))*'NSW Apr 2022'!AE7/100))*'NSW Apr 2022'!AR7,IF(AND('NSW Apr 2022'!L7&gt;0,'NSW Apr 2022'!M7=""&gt;0),IF(($C$5*F13/'NSW Apr 2022'!AR7&lt;'NSW Apr 2022'!L7),(0),($C$5*F13/'NSW Apr 2022'!AR7-'NSW Apr 2022'!L7)*'NSW Apr 2022'!AD7/100)*'NSW Apr 2022'!AR7,0)))))</f>
        <v>0</v>
      </c>
      <c r="S13" s="234">
        <f t="shared" si="4"/>
        <v>2074.6198181818181</v>
      </c>
      <c r="T13" s="243">
        <f t="shared" si="5"/>
        <v>2304.4039090909091</v>
      </c>
      <c r="U13" s="132">
        <f t="shared" si="6"/>
        <v>2534.8443000000002</v>
      </c>
      <c r="V13" s="83">
        <f>'NSW Apr 2022'!AT7</f>
        <v>21</v>
      </c>
      <c r="W13" s="83">
        <f>'NSW Apr 2022'!AU7</f>
        <v>0</v>
      </c>
      <c r="X13" s="83">
        <f>'NSW Apr 2022'!AV7</f>
        <v>0</v>
      </c>
      <c r="Y13" s="83">
        <f>'NSW Apr 2022'!AW7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1820.4790881818183</v>
      </c>
      <c r="AC13" s="243">
        <f t="shared" si="1"/>
        <v>1820.4790881818183</v>
      </c>
      <c r="AD13" s="132">
        <f t="shared" si="2"/>
        <v>2002.5269970000002</v>
      </c>
      <c r="AE13" s="132">
        <f t="shared" si="2"/>
        <v>2002.5269970000002</v>
      </c>
      <c r="AF13" s="208">
        <f>'NSW Apr 2022'!BJ7</f>
        <v>0</v>
      </c>
      <c r="AG13" s="124">
        <f>'NSW Apr 2022'!BH7</f>
        <v>0</v>
      </c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24"/>
      <c r="B14" s="130" t="str">
        <f>'NSW Apr 2022'!F8</f>
        <v>Alinta Energy</v>
      </c>
      <c r="C14" s="83" t="str">
        <f>'NSW Apr 2022'!G8</f>
        <v>BusinessDeal</v>
      </c>
      <c r="D14" s="136">
        <f>365*'NSW Apr 2022'!H8/100</f>
        <v>200.74999999999997</v>
      </c>
      <c r="E14" s="264">
        <f>IF('NSW Apr 2022'!AQ8=3,0.5,IF('NSW Apr 2022'!AQ8=2,0.33,0))</f>
        <v>0.5</v>
      </c>
      <c r="F14" s="264">
        <f t="shared" si="3"/>
        <v>0.5</v>
      </c>
      <c r="G14" s="136">
        <f>IF('NSW Apr 2022'!K8="",($C$5*E14/'NSW Apr 2022'!AQ8*'NSW Apr 2022'!W8/100)*'NSW Apr 2022'!AQ8,IF($C$5*E14/'NSW Apr 2022'!AQ8&gt;='NSW Apr 2022'!L8,('NSW Apr 2022'!L8*'NSW Apr 2022'!W8/100)*'NSW Apr 2022'!AQ8,($C$5*E14/'NSW Apr 2022'!AQ8*'NSW Apr 2022'!W8/100)*'NSW Apr 2022'!AQ8))</f>
        <v>86.783999999999992</v>
      </c>
      <c r="H14" s="136">
        <f>IF(AND('NSW Apr 2022'!L8&gt;0,'NSW Apr 2022'!M8&gt;0),IF($C$5*E14/'NSW Apr 2022'!AQ8&lt;'NSW Apr 2022'!L8,0,IF(($C$5*E14/'NSW Apr 2022'!AQ8-'NSW Apr 2022'!L8)&lt;=('NSW Apr 2022'!M8+'NSW Apr 2022'!L8),((($C$5*E14/'NSW Apr 2022'!AQ8-'NSW Apr 2022'!L8)*'NSW Apr 2022'!X8/100))*'NSW Apr 2022'!AQ8,((('NSW Apr 2022'!M8)*'NSW Apr 2022'!X8/100)*'NSW Apr 2022'!AQ8))),0)</f>
        <v>66.709090909090904</v>
      </c>
      <c r="I14" s="136">
        <f>IF(AND('NSW Apr 2022'!M8&gt;0,'NSW Apr 2022'!N8&gt;0),IF($C$5*E14/'NSW Apr 2022'!AQ8&lt;('NSW Apr 2022'!L8+'NSW Apr 2022'!M8),0,IF(($C$5*E14/'NSW Apr 2022'!AQ8-'NSW Apr 2022'!L8+'NSW Apr 2022'!M8)&lt;=('NSW Apr 2022'!L8+'NSW Apr 2022'!M8+'NSW Apr 2022'!N8),((($C$5*E14/'NSW Apr 2022'!AQ8-('NSW Apr 2022'!L8+'NSW Apr 2022'!M8))*'NSW Apr 2022'!Y8/100))*'NSW Apr 2022'!AQ8,('NSW Apr 2022'!N8*'NSW Apr 2022'!Y8/100)* 'NSW Apr 2022'!AQ8)),0)</f>
        <v>158.172</v>
      </c>
      <c r="J14" s="136">
        <f>IF(AND('NSW Apr 2022'!N8&gt;0,'NSW Apr 2022'!O8&gt;0),IF($C$5*E14/'NSW Apr 2022'!AQ8&lt;('NSW Apr 2022'!L8+'NSW Apr 2022'!M8+'NSW Apr 2022'!N8),0,IF(($C$5*E14/'NSW Apr 2022'!AQ8-'NSW Apr 2022'!L8+'NSW Apr 2022'!M8+'NSW Apr 2022'!N8)&lt;=('NSW Apr 2022'!L8+'NSW Apr 2022'!M8+'NSW Apr 2022'!N8+'NSW Apr 2022'!O8),(($C$5*E14/'NSW Apr 2022'!AQ8-('NSW Apr 2022'!L8+'NSW Apr 2022'!M8+'NSW Apr 2022'!N8))*'NSW Apr 2022'!Z8/100)*'NSW Apr 2022'!AQ8,('NSW Apr 2022'!O8*'NSW Apr 2022'!Z8/100)*'NSW Apr 2022'!AQ8)),0)</f>
        <v>597.85227272727275</v>
      </c>
      <c r="K14" s="136">
        <f>IF(AND('NSW Apr 2022'!O8&gt;0,'NSW Apr 2022'!P8&gt;0),IF($C$5*E14/'NSW Apr 2022'!AQ8&lt;('NSW Apr 2022'!L8+'NSW Apr 2022'!M8+'NSW Apr 2022'!N8+'NSW Apr 2022'!O8),0,IF(($C$5*E14/'NSW Apr 2022'!AQ8-'NSW Apr 2022'!L8+'NSW Apr 2022'!M8+'NSW Apr 2022'!N8+'NSW Apr 2022'!O8)&lt;=('NSW Apr 2022'!L8+'NSW Apr 2022'!M8+'NSW Apr 2022'!N8+'NSW Apr 2022'!O8+'NSW Apr 2022'!P8),(($C$5*E14/'NSW Apr 2022'!AQ8-('NSW Apr 2022'!L8+'NSW Apr 2022'!M8+'NSW Apr 2022'!N8+'NSW Apr 2022'!O8))*'NSW Apr 2022'!AA8/100)*'NSW Apr 2022'!AQ8,('NSW Apr 2022'!P8*'NSW Apr 2022'!AA8/100)*'NSW Apr 2022'!AQ8)),0)</f>
        <v>0</v>
      </c>
      <c r="L14" s="136">
        <f>IF(AND('NSW Apr 2022'!P8&gt;0,'NSW Apr 2022'!O8&gt;0),IF(($C$5*E14/'NSW Apr 2022'!AQ8&lt;SUM('NSW Apr 2022'!L8:P8)),(0),($C$5*E14/'NSW Apr 2022'!AQ8-SUM('NSW Apr 2022'!L8:P8))*'NSW Apr 2022'!AB8/100)* 'NSW Apr 2022'!AQ8,IF(AND('NSW Apr 2022'!O8&gt;0,'NSW Apr 2022'!P8=""),IF(($C$5*E14/'NSW Apr 2022'!AQ8&lt; SUM('NSW Apr 2022'!L8:O8)),(0),($C$5*E14/'NSW Apr 2022'!AQ8-SUM('NSW Apr 2022'!L8:O8))*'NSW Apr 2022'!AA8/100)* 'NSW Apr 2022'!AQ8,IF(AND('NSW Apr 2022'!N8&gt;0,'NSW Apr 2022'!O8=""),IF(($C$5*E14/'NSW Apr 2022'!AQ8&lt; SUM('NSW Apr 2022'!L8:N8)),(0),($C$5*E14/'NSW Apr 2022'!AQ8-SUM('NSW Apr 2022'!L8:N8))*'NSW Apr 2022'!Z8/100)* 'NSW Apr 2022'!AQ8,IF(AND('NSW Apr 2022'!M8&gt;0,'NSW Apr 2022'!N8=""),IF(($C$5*E14/'NSW Apr 2022'!AQ8&lt;'NSW Apr 2022'!M8+'NSW Apr 2022'!L8),(0),(($C$5*E14/'NSW Apr 2022'!AQ8-('NSW Apr 2022'!M8+'NSW Apr 2022'!L8))*'NSW Apr 2022'!Y8/100))*'NSW Apr 2022'!AQ8,IF(AND('NSW Apr 2022'!L8&gt;0,'NSW Apr 2022'!M8=""&gt;0),IF(($C$5*E14/'NSW Apr 2022'!AQ8&lt;'NSW Apr 2022'!L8),(0),($C$5*E14/'NSW Apr 2022'!AQ8-'NSW Apr 2022'!L8)*'NSW Apr 2022'!X8/100)*'NSW Apr 2022'!AQ8,0)))))</f>
        <v>0</v>
      </c>
      <c r="M14" s="136">
        <f>IF('NSW Apr 2022'!K8="",($C$5*F14/'NSW Apr 2022'!AR8*'NSW Apr 2022'!AC8/100)*'NSW Apr 2022'!AR8,IF($C$5*F14/'NSW Apr 2022'!AR8&gt;='NSW Apr 2022'!L8,('NSW Apr 2022'!L8*'NSW Apr 2022'!AC8/100)*'NSW Apr 2022'!AR8,($C$5*F14/'NSW Apr 2022'!AR8*'NSW Apr 2022'!AC8/100)*'NSW Apr 2022'!AR8))</f>
        <v>86.783999999999992</v>
      </c>
      <c r="N14" s="136">
        <f>IF(AND('NSW Apr 2022'!L8&gt;0,'NSW Apr 2022'!M8&gt;0),IF($C$5*F14/'NSW Apr 2022'!AR8&lt;'NSW Apr 2022'!L8,0,IF(($C$5*F14/'NSW Apr 2022'!AR8-'NSW Apr 2022'!L8)&lt;=('NSW Apr 2022'!M8+'NSW Apr 2022'!L8),((($C$5*F14/'NSW Apr 2022'!AR8-'NSW Apr 2022'!L8)*'NSW Apr 2022'!AD8/100))*'NSW Apr 2022'!AR8,((('NSW Apr 2022'!M8)*'NSW Apr 2022'!AD8/100)*'NSW Apr 2022'!AR8))),0)</f>
        <v>66.709090909090904</v>
      </c>
      <c r="O14" s="136">
        <f>IF(AND('NSW Apr 2022'!M8&gt;0,'NSW Apr 2022'!N8&gt;0),IF($C$5*F14/'NSW Apr 2022'!AR8&lt;('NSW Apr 2022'!L8+'NSW Apr 2022'!M8),0,IF(($C$5*F14/'NSW Apr 2022'!AR8-'NSW Apr 2022'!L8+'NSW Apr 2022'!M8)&lt;=('NSW Apr 2022'!L8+'NSW Apr 2022'!M8+'NSW Apr 2022'!N8),((($C$5*F14/'NSW Apr 2022'!AR8-('NSW Apr 2022'!L8+'NSW Apr 2022'!M8))*'NSW Apr 2022'!AE8/100))*'NSW Apr 2022'!AR8,('NSW Apr 2022'!N8*'NSW Apr 2022'!AE8/100)*'NSW Apr 2022'!AR8)),0)</f>
        <v>158.172</v>
      </c>
      <c r="P14" s="136">
        <f>IF(AND('NSW Apr 2022'!N8&gt;0,'NSW Apr 2022'!O8&gt;0),IF($C$5*F14/'NSW Apr 2022'!AR8&lt;('NSW Apr 2022'!L8+'NSW Apr 2022'!M8+'NSW Apr 2022'!N8),0,IF(($C$5*F14/'NSW Apr 2022'!AR8-'NSW Apr 2022'!L8+'NSW Apr 2022'!M8+'NSW Apr 2022'!N8)&lt;=('NSW Apr 2022'!L8+'NSW Apr 2022'!M8+'NSW Apr 2022'!N8+'NSW Apr 2022'!O8),(($C$5*F14/'NSW Apr 2022'!AR8-('NSW Apr 2022'!L8+'NSW Apr 2022'!M8+'NSW Apr 2022'!N8))*'NSW Apr 2022'!AF8/100)*'NSW Apr 2022'!AR8,('NSW Apr 2022'!O8*'NSW Apr 2022'!AF8/100)*'NSW Apr 2022'!AR8)),0)</f>
        <v>597.85227272727275</v>
      </c>
      <c r="Q14" s="136">
        <f>IF(AND('NSW Apr 2022'!P8&gt;0,'NSW Apr 2022'!P8&gt;0),IF($C$5*F14/'NSW Apr 2022'!AR8&lt;('NSW Apr 2022'!L8+'NSW Apr 2022'!M8+'NSW Apr 2022'!N8+'NSW Apr 2022'!O8),0,IF(($C$5*F14/'NSW Apr 2022'!AR8-'NSW Apr 2022'!L8+'NSW Apr 2022'!M8+'NSW Apr 2022'!N8+'NSW Apr 2022'!O8)&lt;=('NSW Apr 2022'!L8+'NSW Apr 2022'!M8+'NSW Apr 2022'!N8+'NSW Apr 2022'!O8+'NSW Apr 2022'!P8),(($C$5*F14/'NSW Apr 2022'!AR8-('NSW Apr 2022'!L8+'NSW Apr 2022'!M8+'NSW Apr 2022'!N8+'NSW Apr 2022'!O8))*'NSW Apr 2022'!AG8/100)*'NSW Apr 2022'!AR8,('NSW Apr 2022'!P8*'NSW Apr 2022'!AG8/100)*'NSW Apr 2022'!AR8)),0)</f>
        <v>0</v>
      </c>
      <c r="R14" s="136">
        <f>IF(AND('NSW Apr 2022'!P8&gt;0,'NSW Apr 2022'!O8&gt;0),IF(($C$5*F14/'NSW Apr 2022'!AR8&lt;SUM('NSW Apr 2022'!L8:P8)),(0),($C$5*F14/'NSW Apr 2022'!AR8-SUM('NSW Apr 2022'!L8:P8))*'NSW Apr 2022'!AB8/100)* 'NSW Apr 2022'!AR8,IF(AND('NSW Apr 2022'!O8&gt;0,'NSW Apr 2022'!P8=""),IF(($C$5*F14/'NSW Apr 2022'!AR8&lt; SUM('NSW Apr 2022'!L8:O8)),(0),($C$5*F14/'NSW Apr 2022'!AR8-SUM('NSW Apr 2022'!L8:O8))*'NSW Apr 2022'!AG8/100)* 'NSW Apr 2022'!AR8,IF(AND('NSW Apr 2022'!N8&gt;0,'NSW Apr 2022'!O8=""),IF(($C$5*F14/'NSW Apr 2022'!AR8&lt; SUM('NSW Apr 2022'!L8:N8)),(0),($C$5*F14/'NSW Apr 2022'!AR8-SUM('NSW Apr 2022'!L8:N8))*'NSW Apr 2022'!AF8/100)* 'NSW Apr 2022'!AR8,IF(AND('NSW Apr 2022'!M8&gt;0,'NSW Apr 2022'!N8=""),IF(($C$5*F14/'NSW Apr 2022'!AR8&lt;'NSW Apr 2022'!M8+'NSW Apr 2022'!L8),(0),(($C$5*F14/'NSW Apr 2022'!AR8-('NSW Apr 2022'!M8+'NSW Apr 2022'!L8))*'NSW Apr 2022'!AE8/100))*'NSW Apr 2022'!AR8,IF(AND('NSW Apr 2022'!L8&gt;0,'NSW Apr 2022'!M8=""&gt;0),IF(($C$5*F14/'NSW Apr 2022'!AR8&lt;'NSW Apr 2022'!L8),(0),($C$5*F14/'NSW Apr 2022'!AR8-'NSW Apr 2022'!L8)*'NSW Apr 2022'!AD8/100)*'NSW Apr 2022'!AR8,0)))))</f>
        <v>0</v>
      </c>
      <c r="S14" s="234">
        <f>SUM(G14:R14)</f>
        <v>1819.0347272727272</v>
      </c>
      <c r="T14" s="243">
        <f t="shared" si="5"/>
        <v>2019.7847272727272</v>
      </c>
      <c r="U14" s="132">
        <f t="shared" si="6"/>
        <v>2221.7631999999999</v>
      </c>
      <c r="V14" s="83">
        <f>'NSW Apr 2022'!AT8</f>
        <v>0</v>
      </c>
      <c r="W14" s="83">
        <f>'NSW Apr 2022'!AU8</f>
        <v>0</v>
      </c>
      <c r="X14" s="83">
        <f>'NSW Apr 2022'!AV8</f>
        <v>0</v>
      </c>
      <c r="Y14" s="83">
        <f>'NSW Apr 2022'!AW8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2019.7847272727272</v>
      </c>
      <c r="AC14" s="243">
        <f t="shared" si="1"/>
        <v>2019.7847272727272</v>
      </c>
      <c r="AD14" s="132">
        <f t="shared" si="2"/>
        <v>2221.7631999999999</v>
      </c>
      <c r="AE14" s="132">
        <f t="shared" si="2"/>
        <v>2221.7631999999999</v>
      </c>
      <c r="AF14" s="208">
        <f>'NSW Apr 2022'!BJ8</f>
        <v>0</v>
      </c>
      <c r="AG14" s="124">
        <f>'NSW Apr 2022'!BH8</f>
        <v>0</v>
      </c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25"/>
      <c r="B15" s="150" t="str">
        <f>'NSW Apr 2022'!F9</f>
        <v>Discover Energy</v>
      </c>
      <c r="C15" s="154" t="str">
        <f>'NSW Apr 2022'!G9</f>
        <v>Budget</v>
      </c>
      <c r="D15" s="155">
        <f>365*'NSW Apr 2022'!H9/100</f>
        <v>202.40909090909091</v>
      </c>
      <c r="E15" s="265">
        <f>IF('NSW Apr 2022'!AQ9=3,0.5,IF('NSW Apr 2022'!AQ9=2,0.33,0))</f>
        <v>0.5</v>
      </c>
      <c r="F15" s="265">
        <f t="shared" si="3"/>
        <v>0.5</v>
      </c>
      <c r="G15" s="155">
        <f>IF('NSW Apr 2022'!K9="",($C$5*E15/'NSW Apr 2022'!AQ9*'NSW Apr 2022'!W9/100)*'NSW Apr 2022'!AQ9,IF($C$5*E15/'NSW Apr 2022'!AQ9&gt;='NSW Apr 2022'!L9,('NSW Apr 2022'!L9*'NSW Apr 2022'!W9/100)*'NSW Apr 2022'!AQ9,($C$5*E15/'NSW Apr 2022'!AQ9*'NSW Apr 2022'!W9/100)*'NSW Apr 2022'!AQ9))</f>
        <v>137.97300000000001</v>
      </c>
      <c r="H15" s="155">
        <f>IF(AND('NSW Apr 2022'!L9&gt;0,'NSW Apr 2022'!M9&gt;0),IF($C$5*E15/'NSW Apr 2022'!AQ9&lt;'NSW Apr 2022'!L9,0,IF(($C$5*E15/'NSW Apr 2022'!AQ9-'NSW Apr 2022'!L9)&lt;=('NSW Apr 2022'!M9+'NSW Apr 2022'!L9),((($C$5*E15/'NSW Apr 2022'!AQ9-'NSW Apr 2022'!L9)*'NSW Apr 2022'!X9/100))*'NSW Apr 2022'!AQ9,((('NSW Apr 2022'!M9)*'NSW Apr 2022'!X9/100)*'NSW Apr 2022'!AQ9))),0)</f>
        <v>109.06936363636365</v>
      </c>
      <c r="I15" s="155">
        <f>IF(AND('NSW Apr 2022'!M9&gt;0,'NSW Apr 2022'!N9&gt;0),IF($C$5*E15/'NSW Apr 2022'!AQ9&lt;('NSW Apr 2022'!L9+'NSW Apr 2022'!M9),0,IF(($C$5*E15/'NSW Apr 2022'!AQ9-'NSW Apr 2022'!L9+'NSW Apr 2022'!M9)&lt;=('NSW Apr 2022'!L9+'NSW Apr 2022'!M9+'NSW Apr 2022'!N9),((($C$5*E15/'NSW Apr 2022'!AQ9-('NSW Apr 2022'!L9+'NSW Apr 2022'!M9))*'NSW Apr 2022'!Y9/100))*'NSW Apr 2022'!AQ9,('NSW Apr 2022'!N9*'NSW Apr 2022'!Y9/100)* 'NSW Apr 2022'!AQ9)),0)</f>
        <v>244.52099999999993</v>
      </c>
      <c r="J15" s="155">
        <f>IF(AND('NSW Apr 2022'!N9&gt;0,'NSW Apr 2022'!O9&gt;0),IF($C$5*E15/'NSW Apr 2022'!AQ9&lt;('NSW Apr 2022'!L9+'NSW Apr 2022'!M9+'NSW Apr 2022'!N9),0,IF(($C$5*E15/'NSW Apr 2022'!AQ9-'NSW Apr 2022'!L9+'NSW Apr 2022'!M9+'NSW Apr 2022'!N9)&lt;=('NSW Apr 2022'!L9+'NSW Apr 2022'!M9+'NSW Apr 2022'!N9+'NSW Apr 2022'!O9),(($C$5*E15/'NSW Apr 2022'!AQ9-('NSW Apr 2022'!L9+'NSW Apr 2022'!M9+'NSW Apr 2022'!N9))*'NSW Apr 2022'!Z9/100)*'NSW Apr 2022'!AQ9,('NSW Apr 2022'!O9*'NSW Apr 2022'!Z9/100)*'NSW Apr 2022'!AQ9)),0)</f>
        <v>928.97045454545446</v>
      </c>
      <c r="K15" s="155">
        <f>IF(AND('NSW Apr 2022'!O9&gt;0,'NSW Apr 2022'!P9&gt;0),IF($C$5*E15/'NSW Apr 2022'!AQ9&lt;('NSW Apr 2022'!L9+'NSW Apr 2022'!M9+'NSW Apr 2022'!N9+'NSW Apr 2022'!O9),0,IF(($C$5*E15/'NSW Apr 2022'!AQ9-'NSW Apr 2022'!L9+'NSW Apr 2022'!M9+'NSW Apr 2022'!N9+'NSW Apr 2022'!O9)&lt;=('NSW Apr 2022'!L9+'NSW Apr 2022'!M9+'NSW Apr 2022'!N9+'NSW Apr 2022'!O9+'NSW Apr 2022'!P9),(($C$5*E15/'NSW Apr 2022'!AQ9-('NSW Apr 2022'!L9+'NSW Apr 2022'!M9+'NSW Apr 2022'!N9+'NSW Apr 2022'!O9))*'NSW Apr 2022'!AA9/100)*'NSW Apr 2022'!AQ9,('NSW Apr 2022'!P9*'NSW Apr 2022'!AA9/100)*'NSW Apr 2022'!AQ9)),0)</f>
        <v>0</v>
      </c>
      <c r="L15" s="155">
        <f>IF(AND('NSW Apr 2022'!P9&gt;0,'NSW Apr 2022'!O9&gt;0),IF(($C$5*E15/'NSW Apr 2022'!AQ9&lt;SUM('NSW Apr 2022'!L9:P9)),(0),($C$5*E15/'NSW Apr 2022'!AQ9-SUM('NSW Apr 2022'!L9:P9))*'NSW Apr 2022'!AB9/100)* 'NSW Apr 2022'!AQ9,IF(AND('NSW Apr 2022'!O9&gt;0,'NSW Apr 2022'!P9=""),IF(($C$5*E15/'NSW Apr 2022'!AQ9&lt; SUM('NSW Apr 2022'!L9:O9)),(0),($C$5*E15/'NSW Apr 2022'!AQ9-SUM('NSW Apr 2022'!L9:O9))*'NSW Apr 2022'!AA9/100)* 'NSW Apr 2022'!AQ9,IF(AND('NSW Apr 2022'!N9&gt;0,'NSW Apr 2022'!O9=""),IF(($C$5*E15/'NSW Apr 2022'!AQ9&lt; SUM('NSW Apr 2022'!L9:N9)),(0),($C$5*E15/'NSW Apr 2022'!AQ9-SUM('NSW Apr 2022'!L9:N9))*'NSW Apr 2022'!Z9/100)* 'NSW Apr 2022'!AQ9,IF(AND('NSW Apr 2022'!M9&gt;0,'NSW Apr 2022'!N9=""),IF(($C$5*E15/'NSW Apr 2022'!AQ9&lt;'NSW Apr 2022'!M9+'NSW Apr 2022'!L9),(0),(($C$5*E15/'NSW Apr 2022'!AQ9-('NSW Apr 2022'!M9+'NSW Apr 2022'!L9))*'NSW Apr 2022'!Y9/100))*'NSW Apr 2022'!AQ9,IF(AND('NSW Apr 2022'!L9&gt;0,'NSW Apr 2022'!M9=""&gt;0),IF(($C$5*E15/'NSW Apr 2022'!AQ9&lt;'NSW Apr 2022'!L9),(0),($C$5*E15/'NSW Apr 2022'!AQ9-'NSW Apr 2022'!L9)*'NSW Apr 2022'!X9/100)*'NSW Apr 2022'!AQ9,0)))))</f>
        <v>0</v>
      </c>
      <c r="M15" s="155">
        <f>IF('NSW Apr 2022'!K9="",($C$5*F15/'NSW Apr 2022'!AR9*'NSW Apr 2022'!AC9/100)*'NSW Apr 2022'!AR9,IF($C$5*F15/'NSW Apr 2022'!AR9&gt;='NSW Apr 2022'!L9,('NSW Apr 2022'!L9*'NSW Apr 2022'!AC9/100)*'NSW Apr 2022'!AR9,($C$5*F15/'NSW Apr 2022'!AR9*'NSW Apr 2022'!AC9/100)*'NSW Apr 2022'!AR9))</f>
        <v>137.97300000000001</v>
      </c>
      <c r="N15" s="155">
        <f>IF(AND('NSW Apr 2022'!L9&gt;0,'NSW Apr 2022'!M9&gt;0),IF($C$5*F15/'NSW Apr 2022'!AR9&lt;'NSW Apr 2022'!L9,0,IF(($C$5*F15/'NSW Apr 2022'!AR9-'NSW Apr 2022'!L9)&lt;=('NSW Apr 2022'!M9+'NSW Apr 2022'!L9),((($C$5*F15/'NSW Apr 2022'!AR9-'NSW Apr 2022'!L9)*'NSW Apr 2022'!AD9/100))*'NSW Apr 2022'!AR9,((('NSW Apr 2022'!M9)*'NSW Apr 2022'!AD9/100)*'NSW Apr 2022'!AR9))),0)</f>
        <v>109.06936363636365</v>
      </c>
      <c r="O15" s="155">
        <f>IF(AND('NSW Apr 2022'!M9&gt;0,'NSW Apr 2022'!N9&gt;0),IF($C$5*F15/'NSW Apr 2022'!AR9&lt;('NSW Apr 2022'!L9+'NSW Apr 2022'!M9),0,IF(($C$5*F15/'NSW Apr 2022'!AR9-'NSW Apr 2022'!L9+'NSW Apr 2022'!M9)&lt;=('NSW Apr 2022'!L9+'NSW Apr 2022'!M9+'NSW Apr 2022'!N9),((($C$5*F15/'NSW Apr 2022'!AR9-('NSW Apr 2022'!L9+'NSW Apr 2022'!M9))*'NSW Apr 2022'!AE9/100))*'NSW Apr 2022'!AR9,('NSW Apr 2022'!N9*'NSW Apr 2022'!AE9/100)*'NSW Apr 2022'!AR9)),0)</f>
        <v>244.52099999999993</v>
      </c>
      <c r="P15" s="155">
        <f>IF(AND('NSW Apr 2022'!N9&gt;0,'NSW Apr 2022'!O9&gt;0),IF($C$5*F15/'NSW Apr 2022'!AR9&lt;('NSW Apr 2022'!L9+'NSW Apr 2022'!M9+'NSW Apr 2022'!N9),0,IF(($C$5*F15/'NSW Apr 2022'!AR9-'NSW Apr 2022'!L9+'NSW Apr 2022'!M9+'NSW Apr 2022'!N9)&lt;=('NSW Apr 2022'!L9+'NSW Apr 2022'!M9+'NSW Apr 2022'!N9+'NSW Apr 2022'!O9),(($C$5*F15/'NSW Apr 2022'!AR9-('NSW Apr 2022'!L9+'NSW Apr 2022'!M9+'NSW Apr 2022'!N9))*'NSW Apr 2022'!AF9/100)*'NSW Apr 2022'!AR9,('NSW Apr 2022'!O9*'NSW Apr 2022'!AF9/100)*'NSW Apr 2022'!AR9)),0)</f>
        <v>928.97045454545446</v>
      </c>
      <c r="Q15" s="155">
        <f>IF(AND('NSW Apr 2022'!P9&gt;0,'NSW Apr 2022'!P9&gt;0),IF($C$5*F15/'NSW Apr 2022'!AR9&lt;('NSW Apr 2022'!L9+'NSW Apr 2022'!M9+'NSW Apr 2022'!N9+'NSW Apr 2022'!O9),0,IF(($C$5*F15/'NSW Apr 2022'!AR9-'NSW Apr 2022'!L9+'NSW Apr 2022'!M9+'NSW Apr 2022'!N9+'NSW Apr 2022'!O9)&lt;=('NSW Apr 2022'!L9+'NSW Apr 2022'!M9+'NSW Apr 2022'!N9+'NSW Apr 2022'!O9+'NSW Apr 2022'!P9),(($C$5*F15/'NSW Apr 2022'!AR9-('NSW Apr 2022'!L9+'NSW Apr 2022'!M9+'NSW Apr 2022'!N9+'NSW Apr 2022'!O9))*'NSW Apr 2022'!AG9/100)*'NSW Apr 2022'!AR9,('NSW Apr 2022'!P9*'NSW Apr 2022'!AG9/100)*'NSW Apr 2022'!AR9)),0)</f>
        <v>0</v>
      </c>
      <c r="R15" s="155">
        <f>IF(AND('NSW Apr 2022'!P9&gt;0,'NSW Apr 2022'!O9&gt;0),IF(($C$5*F15/'NSW Apr 2022'!AR9&lt;SUM('NSW Apr 2022'!L9:P9)),(0),($C$5*F15/'NSW Apr 2022'!AR9-SUM('NSW Apr 2022'!L9:P9))*'NSW Apr 2022'!AB9/100)* 'NSW Apr 2022'!AR9,IF(AND('NSW Apr 2022'!O9&gt;0,'NSW Apr 2022'!P9=""),IF(($C$5*F15/'NSW Apr 2022'!AR9&lt; SUM('NSW Apr 2022'!L9:O9)),(0),($C$5*F15/'NSW Apr 2022'!AR9-SUM('NSW Apr 2022'!L9:O9))*'NSW Apr 2022'!AG9/100)* 'NSW Apr 2022'!AR9,IF(AND('NSW Apr 2022'!N9&gt;0,'NSW Apr 2022'!O9=""),IF(($C$5*F15/'NSW Apr 2022'!AR9&lt; SUM('NSW Apr 2022'!L9:N9)),(0),($C$5*F15/'NSW Apr 2022'!AR9-SUM('NSW Apr 2022'!L9:N9))*'NSW Apr 2022'!AF9/100)* 'NSW Apr 2022'!AR9,IF(AND('NSW Apr 2022'!M9&gt;0,'NSW Apr 2022'!N9=""),IF(($C$5*F15/'NSW Apr 2022'!AR9&lt;'NSW Apr 2022'!M9+'NSW Apr 2022'!L9),(0),(($C$5*F15/'NSW Apr 2022'!AR9-('NSW Apr 2022'!M9+'NSW Apr 2022'!L9))*'NSW Apr 2022'!AE9/100))*'NSW Apr 2022'!AR9,IF(AND('NSW Apr 2022'!L9&gt;0,'NSW Apr 2022'!M9=""&gt;0),IF(($C$5*F15/'NSW Apr 2022'!AR9&lt;'NSW Apr 2022'!L9),(0),($C$5*F15/'NSW Apr 2022'!AR9-'NSW Apr 2022'!L9)*'NSW Apr 2022'!AD9/100)*'NSW Apr 2022'!AR9,0)))))</f>
        <v>0</v>
      </c>
      <c r="S15" s="273">
        <f>SUM(G15:R15)</f>
        <v>2841.0676363636362</v>
      </c>
      <c r="T15" s="268">
        <f t="shared" si="5"/>
        <v>3043.4767272727272</v>
      </c>
      <c r="U15" s="151">
        <f t="shared" si="6"/>
        <v>3347.8244</v>
      </c>
      <c r="V15" s="154">
        <f>'NSW Apr 2022'!AT9</f>
        <v>0</v>
      </c>
      <c r="W15" s="154">
        <f>'NSW Apr 2022'!AU9</f>
        <v>25</v>
      </c>
      <c r="X15" s="154">
        <f>'NSW Apr 2022'!AV9</f>
        <v>0</v>
      </c>
      <c r="Y15" s="154">
        <f>'NSW Apr 2022'!AW9</f>
        <v>0</v>
      </c>
      <c r="Z15" s="268" t="str">
        <f t="shared" si="7"/>
        <v>Guaranteed off usage</v>
      </c>
      <c r="AA15" s="268" t="str">
        <f t="shared" si="8"/>
        <v>Exclusive</v>
      </c>
      <c r="AB15" s="268">
        <f t="shared" si="0"/>
        <v>2333.2098181818183</v>
      </c>
      <c r="AC15" s="268">
        <f t="shared" si="1"/>
        <v>2333.2098181818183</v>
      </c>
      <c r="AD15" s="151">
        <f t="shared" si="2"/>
        <v>2566.5308000000005</v>
      </c>
      <c r="AE15" s="151">
        <f t="shared" si="2"/>
        <v>2566.5308000000005</v>
      </c>
      <c r="AF15" s="211">
        <f>'NSW Apr 2022'!BJ9</f>
        <v>0</v>
      </c>
      <c r="AG15" s="386">
        <f>'NSW Apr 2022'!BH9</f>
        <v>0</v>
      </c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28" t="str">
        <f>'NSW Apr 2022'!D10</f>
        <v xml:space="preserve">ActewAGL Queanbeyan </v>
      </c>
      <c r="B16" s="130" t="str">
        <f>'NSW Apr 2022'!F10</f>
        <v>ActewAGL</v>
      </c>
      <c r="C16" s="83" t="str">
        <f>'NSW Apr 2022'!G10</f>
        <v>Business plan</v>
      </c>
      <c r="D16" s="136">
        <f>365*'NSW Apr 2022'!H10/100</f>
        <v>357.69999999999993</v>
      </c>
      <c r="E16" s="264">
        <f>IF('NSW Apr 2022'!AQ10=3,0.5,IF('NSW Apr 2022'!AQ10=2,0.33,0))</f>
        <v>0.5</v>
      </c>
      <c r="F16" s="264">
        <f t="shared" si="3"/>
        <v>0.5</v>
      </c>
      <c r="G16" s="136">
        <f>IF('NSW Apr 2022'!K10="",($C$5*E16/'NSW Apr 2022'!AQ10*'NSW Apr 2022'!W10/100)*'NSW Apr 2022'!AQ10,IF($C$5*E16/'NSW Apr 2022'!AQ10&gt;='NSW Apr 2022'!L10,('NSW Apr 2022'!L10*'NSW Apr 2022'!W10/100)*'NSW Apr 2022'!AQ10,($C$5*E16/'NSW Apr 2022'!AQ10*'NSW Apr 2022'!W10/100)*'NSW Apr 2022'!AQ10))</f>
        <v>200.6018181818182</v>
      </c>
      <c r="H16" s="136">
        <f>IF(AND('NSW Apr 2022'!L10&gt;0,'NSW Apr 2022'!M10&gt;0),IF($C$5*E16/'NSW Apr 2022'!AQ10&lt;'NSW Apr 2022'!L10,0,IF(($C$5*E16/'NSW Apr 2022'!AQ10-'NSW Apr 2022'!L10)&lt;=('NSW Apr 2022'!M10+'NSW Apr 2022'!L10),((($C$5*E16/'NSW Apr 2022'!AQ10-'NSW Apr 2022'!L10)*'NSW Apr 2022'!X10/100))*'NSW Apr 2022'!AQ10,((('NSW Apr 2022'!M10)*'NSW Apr 2022'!X10/100)*'NSW Apr 2022'!AQ10))),0)</f>
        <v>1073.2490909090909</v>
      </c>
      <c r="I16" s="136">
        <f>IF(AND('NSW Apr 2022'!M10&gt;0,'NSW Apr 2022'!N10&gt;0),IF($C$5*E16/'NSW Apr 2022'!AQ10&lt;('NSW Apr 2022'!L10+'NSW Apr 2022'!M10),0,IF(($C$5*E16/'NSW Apr 2022'!AQ10-'NSW Apr 2022'!L10+'NSW Apr 2022'!M10)&lt;=('NSW Apr 2022'!L10+'NSW Apr 2022'!M10+'NSW Apr 2022'!N10),((($C$5*E16/'NSW Apr 2022'!AQ10-('NSW Apr 2022'!L10+'NSW Apr 2022'!M10))*'NSW Apr 2022'!Y10/100))*'NSW Apr 2022'!AQ10,('NSW Apr 2022'!N10*'NSW Apr 2022'!Y10/100)* 'NSW Apr 2022'!AQ10)),0)</f>
        <v>0</v>
      </c>
      <c r="J16" s="136">
        <f>IF(AND('NSW Apr 2022'!N10&gt;0,'NSW Apr 2022'!O10&gt;0),IF($C$5*E16/'NSW Apr 2022'!AQ10&lt;('NSW Apr 2022'!L10+'NSW Apr 2022'!M10+'NSW Apr 2022'!N10),0,IF(($C$5*E16/'NSW Apr 2022'!AQ10-'NSW Apr 2022'!L10+'NSW Apr 2022'!M10+'NSW Apr 2022'!N10)&lt;=('NSW Apr 2022'!L10+'NSW Apr 2022'!M10+'NSW Apr 2022'!N10+'NSW Apr 2022'!O10),(($C$5*E16/'NSW Apr 2022'!AQ10-('NSW Apr 2022'!L10+'NSW Apr 2022'!M10+'NSW Apr 2022'!N10))*'NSW Apr 2022'!Z10/100)*'NSW Apr 2022'!AQ10,('NSW Apr 2022'!O10*'NSW Apr 2022'!Z10/100)*'NSW Apr 2022'!AQ10)),0)</f>
        <v>0</v>
      </c>
      <c r="K16" s="136">
        <f>IF(AND('NSW Apr 2022'!O10&gt;0,'NSW Apr 2022'!P10&gt;0),IF($C$5*E16/'NSW Apr 2022'!AQ10&lt;('NSW Apr 2022'!L10+'NSW Apr 2022'!M10+'NSW Apr 2022'!N10+'NSW Apr 2022'!O10),0,IF(($C$5*E16/'NSW Apr 2022'!AQ10-'NSW Apr 2022'!L10+'NSW Apr 2022'!M10+'NSW Apr 2022'!N10+'NSW Apr 2022'!O10)&lt;=('NSW Apr 2022'!L10+'NSW Apr 2022'!M10+'NSW Apr 2022'!N10+'NSW Apr 2022'!O10+'NSW Apr 2022'!P10),(($C$5*E16/'NSW Apr 2022'!AQ10-('NSW Apr 2022'!L10+'NSW Apr 2022'!M10+'NSW Apr 2022'!N10+'NSW Apr 2022'!O10))*'NSW Apr 2022'!AA10/100)*'NSW Apr 2022'!AQ10,('NSW Apr 2022'!P10*'NSW Apr 2022'!AA10/100)*'NSW Apr 2022'!AQ10)),0)</f>
        <v>0</v>
      </c>
      <c r="L16" s="136">
        <f>IF(AND('NSW Apr 2022'!P10&gt;0,'NSW Apr 2022'!O10&gt;0),IF(($C$5*E16/'NSW Apr 2022'!AQ10&lt;SUM('NSW Apr 2022'!L10:P10)),(0),($C$5*E16/'NSW Apr 2022'!AQ10-SUM('NSW Apr 2022'!L10:P10))*'NSW Apr 2022'!AB10/100)* 'NSW Apr 2022'!AQ10,IF(AND('NSW Apr 2022'!O10&gt;0,'NSW Apr 2022'!P10=""),IF(($C$5*E16/'NSW Apr 2022'!AQ10&lt; SUM('NSW Apr 2022'!L10:O10)),(0),($C$5*E16/'NSW Apr 2022'!AQ10-SUM('NSW Apr 2022'!L10:O10))*'NSW Apr 2022'!AA10/100)* 'NSW Apr 2022'!AQ10,IF(AND('NSW Apr 2022'!N10&gt;0,'NSW Apr 2022'!O10=""),IF(($C$5*E16/'NSW Apr 2022'!AQ10&lt; SUM('NSW Apr 2022'!L10:N10)),(0),($C$5*E16/'NSW Apr 2022'!AQ10-SUM('NSW Apr 2022'!L10:N10))*'NSW Apr 2022'!Z10/100)* 'NSW Apr 2022'!AQ10,IF(AND('NSW Apr 2022'!M10&gt;0,'NSW Apr 2022'!N10=""),IF(($C$5*E16/'NSW Apr 2022'!AQ10&lt;'NSW Apr 2022'!M10+'NSW Apr 2022'!L10),(0),(($C$5*E16/'NSW Apr 2022'!AQ10-('NSW Apr 2022'!M10+'NSW Apr 2022'!L10))*'NSW Apr 2022'!Y10/100))*'NSW Apr 2022'!AQ10,IF(AND('NSW Apr 2022'!L10&gt;0,'NSW Apr 2022'!M10=""&gt;0),IF(($C$5*E16/'NSW Apr 2022'!AQ10&lt;'NSW Apr 2022'!L10),(0),($C$5*E16/'NSW Apr 2022'!AQ10-'NSW Apr 2022'!L10)*'NSW Apr 2022'!X10/100)*'NSW Apr 2022'!AQ10,0)))))</f>
        <v>0</v>
      </c>
      <c r="M16" s="136">
        <f>IF('NSW Apr 2022'!K10="",($C$5*F16/'NSW Apr 2022'!AR10*'NSW Apr 2022'!AC10/100)*'NSW Apr 2022'!AR10,IF($C$5*F16/'NSW Apr 2022'!AR10&gt;='NSW Apr 2022'!L10,('NSW Apr 2022'!L10*'NSW Apr 2022'!AC10/100)*'NSW Apr 2022'!AR10,($C$5*F16/'NSW Apr 2022'!AR10*'NSW Apr 2022'!AC10/100)*'NSW Apr 2022'!AR10))</f>
        <v>200.6018181818182</v>
      </c>
      <c r="N16" s="136">
        <f>IF(AND('NSW Apr 2022'!L10&gt;0,'NSW Apr 2022'!M10&gt;0),IF($C$5*F16/'NSW Apr 2022'!AR10&lt;'NSW Apr 2022'!L10,0,IF(($C$5*F16/'NSW Apr 2022'!AR10-'NSW Apr 2022'!L10)&lt;=('NSW Apr 2022'!M10+'NSW Apr 2022'!L10),((($C$5*F16/'NSW Apr 2022'!AR10-'NSW Apr 2022'!L10)*'NSW Apr 2022'!AD10/100))*'NSW Apr 2022'!AR10,((('NSW Apr 2022'!M10)*'NSW Apr 2022'!AD10/100)*'NSW Apr 2022'!AR10))),0)</f>
        <v>1073.2490909090909</v>
      </c>
      <c r="O16" s="136">
        <f>IF(AND('NSW Apr 2022'!M10&gt;0,'NSW Apr 2022'!N10&gt;0),IF($C$5*F16/'NSW Apr 2022'!AR10&lt;('NSW Apr 2022'!L10+'NSW Apr 2022'!M10),0,IF(($C$5*F16/'NSW Apr 2022'!AR10-'NSW Apr 2022'!L10+'NSW Apr 2022'!M10)&lt;=('NSW Apr 2022'!L10+'NSW Apr 2022'!M10+'NSW Apr 2022'!N10),((($C$5*F16/'NSW Apr 2022'!AR10-('NSW Apr 2022'!L10+'NSW Apr 2022'!M10))*'NSW Apr 2022'!AE10/100))*'NSW Apr 2022'!AR10,('NSW Apr 2022'!N10*'NSW Apr 2022'!AE10/100)*'NSW Apr 2022'!AR10)),0)</f>
        <v>0</v>
      </c>
      <c r="P16" s="136">
        <f>IF(AND('NSW Apr 2022'!N10&gt;0,'NSW Apr 2022'!O10&gt;0),IF($C$5*F16/'NSW Apr 2022'!AR10&lt;('NSW Apr 2022'!L10+'NSW Apr 2022'!M10+'NSW Apr 2022'!N10),0,IF(($C$5*F16/'NSW Apr 2022'!AR10-'NSW Apr 2022'!L10+'NSW Apr 2022'!M10+'NSW Apr 2022'!N10)&lt;=('NSW Apr 2022'!L10+'NSW Apr 2022'!M10+'NSW Apr 2022'!N10+'NSW Apr 2022'!O10),(($C$5*F16/'NSW Apr 2022'!AR10-('NSW Apr 2022'!L10+'NSW Apr 2022'!M10+'NSW Apr 2022'!N10))*'NSW Apr 2022'!AF10/100)*'NSW Apr 2022'!AR10,('NSW Apr 2022'!O10*'NSW Apr 2022'!AF10/100)*'NSW Apr 2022'!AR10)),0)</f>
        <v>0</v>
      </c>
      <c r="Q16" s="136">
        <f>IF(AND('NSW Apr 2022'!P10&gt;0,'NSW Apr 2022'!P10&gt;0),IF($C$5*F16/'NSW Apr 2022'!AR10&lt;('NSW Apr 2022'!L10+'NSW Apr 2022'!M10+'NSW Apr 2022'!N10+'NSW Apr 2022'!O10),0,IF(($C$5*F16/'NSW Apr 2022'!AR10-'NSW Apr 2022'!L10+'NSW Apr 2022'!M10+'NSW Apr 2022'!N10+'NSW Apr 2022'!O10)&lt;=('NSW Apr 2022'!L10+'NSW Apr 2022'!M10+'NSW Apr 2022'!N10+'NSW Apr 2022'!O10+'NSW Apr 2022'!P10),(($C$5*F16/'NSW Apr 2022'!AR10-('NSW Apr 2022'!L10+'NSW Apr 2022'!M10+'NSW Apr 2022'!N10+'NSW Apr 2022'!O10))*'NSW Apr 2022'!AG10/100)*'NSW Apr 2022'!AR10,('NSW Apr 2022'!P10*'NSW Apr 2022'!AG10/100)*'NSW Apr 2022'!AR10)),0)</f>
        <v>0</v>
      </c>
      <c r="R16" s="136">
        <f>IF(AND('NSW Apr 2022'!P10&gt;0,'NSW Apr 2022'!O10&gt;0),IF(($C$5*F16/'NSW Apr 2022'!AR10&lt;SUM('NSW Apr 2022'!L10:P10)),(0),($C$5*F16/'NSW Apr 2022'!AR10-SUM('NSW Apr 2022'!L10:P10))*'NSW Apr 2022'!AB10/100)* 'NSW Apr 2022'!AR10,IF(AND('NSW Apr 2022'!O10&gt;0,'NSW Apr 2022'!P10=""),IF(($C$5*F16/'NSW Apr 2022'!AR10&lt; SUM('NSW Apr 2022'!L10:O10)),(0),($C$5*F16/'NSW Apr 2022'!AR10-SUM('NSW Apr 2022'!L10:O10))*'NSW Apr 2022'!AG10/100)* 'NSW Apr 2022'!AR10,IF(AND('NSW Apr 2022'!N10&gt;0,'NSW Apr 2022'!O10=""),IF(($C$5*F16/'NSW Apr 2022'!AR10&lt; SUM('NSW Apr 2022'!L10:N10)),(0),($C$5*F16/'NSW Apr 2022'!AR10-SUM('NSW Apr 2022'!L10:N10))*'NSW Apr 2022'!AF10/100)* 'NSW Apr 2022'!AR10,IF(AND('NSW Apr 2022'!M10&gt;0,'NSW Apr 2022'!N10=""),IF(($C$5*F16/'NSW Apr 2022'!AR10&lt;'NSW Apr 2022'!M10+'NSW Apr 2022'!L10),(0),(($C$5*F16/'NSW Apr 2022'!AR10-('NSW Apr 2022'!M10+'NSW Apr 2022'!L10))*'NSW Apr 2022'!AE10/100))*'NSW Apr 2022'!AR10,IF(AND('NSW Apr 2022'!L10&gt;0,'NSW Apr 2022'!M10=""&gt;0),IF(($C$5*F16/'NSW Apr 2022'!AR10&lt;'NSW Apr 2022'!L10),(0),($C$5*F16/'NSW Apr 2022'!AR10-'NSW Apr 2022'!L10)*'NSW Apr 2022'!AD10/100)*'NSW Apr 2022'!AR10,0)))))</f>
        <v>0</v>
      </c>
      <c r="S16" s="234">
        <f t="shared" si="4"/>
        <v>2547.7018181818185</v>
      </c>
      <c r="T16" s="243">
        <f t="shared" si="5"/>
        <v>2905.4018181818183</v>
      </c>
      <c r="U16" s="132">
        <f t="shared" si="6"/>
        <v>3195.9420000000005</v>
      </c>
      <c r="V16" s="83">
        <f>'NSW Apr 2022'!AT10</f>
        <v>10</v>
      </c>
      <c r="W16" s="83">
        <f>'NSW Apr 2022'!AU10</f>
        <v>0</v>
      </c>
      <c r="X16" s="83">
        <f>'NSW Apr 2022'!AV10</f>
        <v>0</v>
      </c>
      <c r="Y16" s="83">
        <f>'NSW Apr 2022'!AW10</f>
        <v>0</v>
      </c>
      <c r="Z16" s="243" t="str">
        <f t="shared" si="7"/>
        <v>Guaranteed off bill</v>
      </c>
      <c r="AA16" s="243" t="str">
        <f t="shared" si="8"/>
        <v>Exclusive</v>
      </c>
      <c r="AB16" s="243">
        <f t="shared" si="0"/>
        <v>2614.8616363636365</v>
      </c>
      <c r="AC16" s="243">
        <f t="shared" si="1"/>
        <v>2614.8616363636365</v>
      </c>
      <c r="AD16" s="132">
        <f t="shared" si="2"/>
        <v>2876.3478000000005</v>
      </c>
      <c r="AE16" s="132">
        <f t="shared" si="2"/>
        <v>2876.3478000000005</v>
      </c>
      <c r="AF16" s="208">
        <f>'NSW Apr 2022'!BJ10</f>
        <v>0</v>
      </c>
      <c r="AG16" s="124">
        <f>'NSW Apr 2022'!BH10</f>
        <v>12</v>
      </c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25"/>
      <c r="B17" s="150" t="str">
        <f>'NSW Apr 2022'!F11</f>
        <v>EnergyAustralia</v>
      </c>
      <c r="C17" s="154" t="str">
        <f>'NSW Apr 2022'!G11</f>
        <v>Total Plan</v>
      </c>
      <c r="D17" s="155">
        <f>365*'NSW Apr 2022'!H11/100</f>
        <v>300.16272727272718</v>
      </c>
      <c r="E17" s="265">
        <f>IF('NSW Apr 2022'!AQ11=3,0.5,IF('NSW Apr 2022'!AQ11=2,0.33,0))</f>
        <v>0.5</v>
      </c>
      <c r="F17" s="265">
        <f t="shared" si="3"/>
        <v>0.5</v>
      </c>
      <c r="G17" s="155">
        <f>IF('NSW Apr 2022'!K11="",($C$5*E17/'NSW Apr 2022'!AQ11*'NSW Apr 2022'!W11/100)*'NSW Apr 2022'!AQ11,IF($C$5*E17/'NSW Apr 2022'!AQ11&gt;='NSW Apr 2022'!L11,('NSW Apr 2022'!L11*'NSW Apr 2022'!W11/100)*'NSW Apr 2022'!AQ11,($C$5*E17/'NSW Apr 2022'!AQ11*'NSW Apr 2022'!W11/100)*'NSW Apr 2022'!AQ11))</f>
        <v>209.81375999999997</v>
      </c>
      <c r="H17" s="155">
        <f>IF(AND('NSW Apr 2022'!L11&gt;0,'NSW Apr 2022'!M11&gt;0),IF($C$5*E17/'NSW Apr 2022'!AQ11&lt;'NSW Apr 2022'!L11,0,IF(($C$5*E17/'NSW Apr 2022'!AQ11-'NSW Apr 2022'!L11)&lt;=('NSW Apr 2022'!M11+'NSW Apr 2022'!L11),((($C$5*E17/'NSW Apr 2022'!AQ11-'NSW Apr 2022'!L11)*'NSW Apr 2022'!X11/100))*'NSW Apr 2022'!AQ11,((('NSW Apr 2022'!M11)*'NSW Apr 2022'!X11/100)*'NSW Apr 2022'!AQ11))),0)</f>
        <v>1092.1788218181819</v>
      </c>
      <c r="I17" s="155">
        <f>IF(AND('NSW Apr 2022'!M11&gt;0,'NSW Apr 2022'!N11&gt;0),IF($C$5*E17/'NSW Apr 2022'!AQ11&lt;('NSW Apr 2022'!L11+'NSW Apr 2022'!M11),0,IF(($C$5*E17/'NSW Apr 2022'!AQ11-'NSW Apr 2022'!L11+'NSW Apr 2022'!M11)&lt;=('NSW Apr 2022'!L11+'NSW Apr 2022'!M11+'NSW Apr 2022'!N11),((($C$5*E17/'NSW Apr 2022'!AQ11-('NSW Apr 2022'!L11+'NSW Apr 2022'!M11))*'NSW Apr 2022'!Y11/100))*'NSW Apr 2022'!AQ11,('NSW Apr 2022'!N11*'NSW Apr 2022'!Y11/100)* 'NSW Apr 2022'!AQ11)),0)</f>
        <v>0</v>
      </c>
      <c r="J17" s="155">
        <f>IF(AND('NSW Apr 2022'!N11&gt;0,'NSW Apr 2022'!O11&gt;0),IF($C$5*E17/'NSW Apr 2022'!AQ11&lt;('NSW Apr 2022'!L11+'NSW Apr 2022'!M11+'NSW Apr 2022'!N11),0,IF(($C$5*E17/'NSW Apr 2022'!AQ11-'NSW Apr 2022'!L11+'NSW Apr 2022'!M11+'NSW Apr 2022'!N11)&lt;=('NSW Apr 2022'!L11+'NSW Apr 2022'!M11+'NSW Apr 2022'!N11+'NSW Apr 2022'!O11),(($C$5*E17/'NSW Apr 2022'!AQ11-('NSW Apr 2022'!L11+'NSW Apr 2022'!M11+'NSW Apr 2022'!N11))*'NSW Apr 2022'!Z11/100)*'NSW Apr 2022'!AQ11,('NSW Apr 2022'!O11*'NSW Apr 2022'!Z11/100)*'NSW Apr 2022'!AQ11)),0)</f>
        <v>0</v>
      </c>
      <c r="K17" s="155">
        <f>IF(AND('NSW Apr 2022'!O11&gt;0,'NSW Apr 2022'!P11&gt;0),IF($C$5*E17/'NSW Apr 2022'!AQ11&lt;('NSW Apr 2022'!L11+'NSW Apr 2022'!M11+'NSW Apr 2022'!N11+'NSW Apr 2022'!O11),0,IF(($C$5*E17/'NSW Apr 2022'!AQ11-'NSW Apr 2022'!L11+'NSW Apr 2022'!M11+'NSW Apr 2022'!N11+'NSW Apr 2022'!O11)&lt;=('NSW Apr 2022'!L11+'NSW Apr 2022'!M11+'NSW Apr 2022'!N11+'NSW Apr 2022'!O11+'NSW Apr 2022'!P11),(($C$5*E17/'NSW Apr 2022'!AQ11-('NSW Apr 2022'!L11+'NSW Apr 2022'!M11+'NSW Apr 2022'!N11+'NSW Apr 2022'!O11))*'NSW Apr 2022'!AA11/100)*'NSW Apr 2022'!AQ11,('NSW Apr 2022'!P11*'NSW Apr 2022'!AA11/100)*'NSW Apr 2022'!AQ11)),0)</f>
        <v>0</v>
      </c>
      <c r="L17" s="155">
        <f>IF(AND('NSW Apr 2022'!P11&gt;0,'NSW Apr 2022'!O11&gt;0),IF(($C$5*E17/'NSW Apr 2022'!AQ11&lt;SUM('NSW Apr 2022'!L11:P11)),(0),($C$5*E17/'NSW Apr 2022'!AQ11-SUM('NSW Apr 2022'!L11:P11))*'NSW Apr 2022'!AB11/100)* 'NSW Apr 2022'!AQ11,IF(AND('NSW Apr 2022'!O11&gt;0,'NSW Apr 2022'!P11=""),IF(($C$5*E17/'NSW Apr 2022'!AQ11&lt; SUM('NSW Apr 2022'!L11:O11)),(0),($C$5*E17/'NSW Apr 2022'!AQ11-SUM('NSW Apr 2022'!L11:O11))*'NSW Apr 2022'!AA11/100)* 'NSW Apr 2022'!AQ11,IF(AND('NSW Apr 2022'!N11&gt;0,'NSW Apr 2022'!O11=""),IF(($C$5*E17/'NSW Apr 2022'!AQ11&lt; SUM('NSW Apr 2022'!L11:N11)),(0),($C$5*E17/'NSW Apr 2022'!AQ11-SUM('NSW Apr 2022'!L11:N11))*'NSW Apr 2022'!Z11/100)* 'NSW Apr 2022'!AQ11,IF(AND('NSW Apr 2022'!M11&gt;0,'NSW Apr 2022'!N11=""),IF(($C$5*E17/'NSW Apr 2022'!AQ11&lt;'NSW Apr 2022'!M11+'NSW Apr 2022'!L11),(0),(($C$5*E17/'NSW Apr 2022'!AQ11-('NSW Apr 2022'!M11+'NSW Apr 2022'!L11))*'NSW Apr 2022'!Y11/100))*'NSW Apr 2022'!AQ11,IF(AND('NSW Apr 2022'!L11&gt;0,'NSW Apr 2022'!M11=""&gt;0),IF(($C$5*E17/'NSW Apr 2022'!AQ11&lt;'NSW Apr 2022'!L11),(0),($C$5*E17/'NSW Apr 2022'!AQ11-'NSW Apr 2022'!L11)*'NSW Apr 2022'!X11/100)*'NSW Apr 2022'!AQ11,0)))))</f>
        <v>0</v>
      </c>
      <c r="M17" s="155">
        <f>IF('NSW Apr 2022'!K11="",($C$5*F17/'NSW Apr 2022'!AR11*'NSW Apr 2022'!AC11/100)*'NSW Apr 2022'!AR11,IF($C$5*F17/'NSW Apr 2022'!AR11&gt;='NSW Apr 2022'!L11,('NSW Apr 2022'!L11*'NSW Apr 2022'!AC11/100)*'NSW Apr 2022'!AR11,($C$5*F17/'NSW Apr 2022'!AR11*'NSW Apr 2022'!AC11/100)*'NSW Apr 2022'!AR11))</f>
        <v>209.81375999999997</v>
      </c>
      <c r="N17" s="155">
        <f>IF(AND('NSW Apr 2022'!L11&gt;0,'NSW Apr 2022'!M11&gt;0),IF($C$5*F17/'NSW Apr 2022'!AR11&lt;'NSW Apr 2022'!L11,0,IF(($C$5*F17/'NSW Apr 2022'!AR11-'NSW Apr 2022'!L11)&lt;=('NSW Apr 2022'!M11+'NSW Apr 2022'!L11),((($C$5*F17/'NSW Apr 2022'!AR11-'NSW Apr 2022'!L11)*'NSW Apr 2022'!AD11/100))*'NSW Apr 2022'!AR11,((('NSW Apr 2022'!M11)*'NSW Apr 2022'!AD11/100)*'NSW Apr 2022'!AR11))),0)</f>
        <v>1092.1788218181819</v>
      </c>
      <c r="O17" s="155">
        <f>IF(AND('NSW Apr 2022'!M11&gt;0,'NSW Apr 2022'!N11&gt;0),IF($C$5*F17/'NSW Apr 2022'!AR11&lt;('NSW Apr 2022'!L11+'NSW Apr 2022'!M11),0,IF(($C$5*F17/'NSW Apr 2022'!AR11-'NSW Apr 2022'!L11+'NSW Apr 2022'!M11)&lt;=('NSW Apr 2022'!L11+'NSW Apr 2022'!M11+'NSW Apr 2022'!N11),((($C$5*F17/'NSW Apr 2022'!AR11-('NSW Apr 2022'!L11+'NSW Apr 2022'!M11))*'NSW Apr 2022'!AE11/100))*'NSW Apr 2022'!AR11,('NSW Apr 2022'!N11*'NSW Apr 2022'!AE11/100)*'NSW Apr 2022'!AR11)),0)</f>
        <v>0</v>
      </c>
      <c r="P17" s="155">
        <f>IF(AND('NSW Apr 2022'!N11&gt;0,'NSW Apr 2022'!O11&gt;0),IF($C$5*F17/'NSW Apr 2022'!AR11&lt;('NSW Apr 2022'!L11+'NSW Apr 2022'!M11+'NSW Apr 2022'!N11),0,IF(($C$5*F17/'NSW Apr 2022'!AR11-'NSW Apr 2022'!L11+'NSW Apr 2022'!M11+'NSW Apr 2022'!N11)&lt;=('NSW Apr 2022'!L11+'NSW Apr 2022'!M11+'NSW Apr 2022'!N11+'NSW Apr 2022'!O11),(($C$5*F17/'NSW Apr 2022'!AR11-('NSW Apr 2022'!L11+'NSW Apr 2022'!M11+'NSW Apr 2022'!N11))*'NSW Apr 2022'!AF11/100)*'NSW Apr 2022'!AR11,('NSW Apr 2022'!O11*'NSW Apr 2022'!AF11/100)*'NSW Apr 2022'!AR11)),0)</f>
        <v>0</v>
      </c>
      <c r="Q17" s="155">
        <f>IF(AND('NSW Apr 2022'!P11&gt;0,'NSW Apr 2022'!P11&gt;0),IF($C$5*F17/'NSW Apr 2022'!AR11&lt;('NSW Apr 2022'!L11+'NSW Apr 2022'!M11+'NSW Apr 2022'!N11+'NSW Apr 2022'!O11),0,IF(($C$5*F17/'NSW Apr 2022'!AR11-'NSW Apr 2022'!L11+'NSW Apr 2022'!M11+'NSW Apr 2022'!N11+'NSW Apr 2022'!O11)&lt;=('NSW Apr 2022'!L11+'NSW Apr 2022'!M11+'NSW Apr 2022'!N11+'NSW Apr 2022'!O11+'NSW Apr 2022'!P11),(($C$5*F17/'NSW Apr 2022'!AR11-('NSW Apr 2022'!L11+'NSW Apr 2022'!M11+'NSW Apr 2022'!N11+'NSW Apr 2022'!O11))*'NSW Apr 2022'!AG11/100)*'NSW Apr 2022'!AR11,('NSW Apr 2022'!P11*'NSW Apr 2022'!AG11/100)*'NSW Apr 2022'!AR11)),0)</f>
        <v>0</v>
      </c>
      <c r="R17" s="155">
        <f>IF(AND('NSW Apr 2022'!P11&gt;0,'NSW Apr 2022'!O11&gt;0),IF(($C$5*F17/'NSW Apr 2022'!AR11&lt;SUM('NSW Apr 2022'!L11:P11)),(0),($C$5*F17/'NSW Apr 2022'!AR11-SUM('NSW Apr 2022'!L11:P11))*'NSW Apr 2022'!AB11/100)* 'NSW Apr 2022'!AR11,IF(AND('NSW Apr 2022'!O11&gt;0,'NSW Apr 2022'!P11=""),IF(($C$5*F17/'NSW Apr 2022'!AR11&lt; SUM('NSW Apr 2022'!L11:O11)),(0),($C$5*F17/'NSW Apr 2022'!AR11-SUM('NSW Apr 2022'!L11:O11))*'NSW Apr 2022'!AG11/100)* 'NSW Apr 2022'!AR11,IF(AND('NSW Apr 2022'!N11&gt;0,'NSW Apr 2022'!O11=""),IF(($C$5*F17/'NSW Apr 2022'!AR11&lt; SUM('NSW Apr 2022'!L11:N11)),(0),($C$5*F17/'NSW Apr 2022'!AR11-SUM('NSW Apr 2022'!L11:N11))*'NSW Apr 2022'!AF11/100)* 'NSW Apr 2022'!AR11,IF(AND('NSW Apr 2022'!M11&gt;0,'NSW Apr 2022'!N11=""),IF(($C$5*F17/'NSW Apr 2022'!AR11&lt;'NSW Apr 2022'!M11+'NSW Apr 2022'!L11),(0),(($C$5*F17/'NSW Apr 2022'!AR11-('NSW Apr 2022'!M11+'NSW Apr 2022'!L11))*'NSW Apr 2022'!AE11/100))*'NSW Apr 2022'!AR11,IF(AND('NSW Apr 2022'!L11&gt;0,'NSW Apr 2022'!M11=""&gt;0),IF(($C$5*F17/'NSW Apr 2022'!AR11&lt;'NSW Apr 2022'!L11),(0),($C$5*F17/'NSW Apr 2022'!AR11-'NSW Apr 2022'!L11)*'NSW Apr 2022'!AD11/100)*'NSW Apr 2022'!AR11,0)))))</f>
        <v>0</v>
      </c>
      <c r="S17" s="273">
        <f t="shared" si="4"/>
        <v>2603.9851636363637</v>
      </c>
      <c r="T17" s="268">
        <f t="shared" si="5"/>
        <v>2904.1478909090911</v>
      </c>
      <c r="U17" s="151">
        <f t="shared" si="6"/>
        <v>3194.5626800000005</v>
      </c>
      <c r="V17" s="154">
        <f>'NSW Apr 2022'!AT11</f>
        <v>20</v>
      </c>
      <c r="W17" s="154">
        <f>'NSW Apr 2022'!AU11</f>
        <v>0</v>
      </c>
      <c r="X17" s="154">
        <f>'NSW Apr 2022'!AV11</f>
        <v>0</v>
      </c>
      <c r="Y17" s="154">
        <f>'NSW Apr 2022'!AW11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2323.3183127272728</v>
      </c>
      <c r="AC17" s="268">
        <f t="shared" si="1"/>
        <v>2323.3183127272728</v>
      </c>
      <c r="AD17" s="151">
        <f t="shared" si="2"/>
        <v>2555.6501440000002</v>
      </c>
      <c r="AE17" s="151">
        <f t="shared" si="2"/>
        <v>2555.6501440000002</v>
      </c>
      <c r="AF17" s="211">
        <f>'NSW Apr 2022'!BJ11</f>
        <v>12</v>
      </c>
      <c r="AG17" s="386">
        <f>'NSW Apr 2022'!BH11</f>
        <v>12</v>
      </c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Apr 2022'!D12</f>
        <v>ActewAGL Shoalhaven</v>
      </c>
      <c r="B18" s="387" t="str">
        <f>'NSW Apr 2022'!F12</f>
        <v>ActewAGL</v>
      </c>
      <c r="C18" s="214" t="str">
        <f>'NSW Apr 2022'!G12</f>
        <v>Standard plan</v>
      </c>
      <c r="D18" s="215">
        <f>365*'NSW Apr 2022'!H12/100</f>
        <v>383.24999999999994</v>
      </c>
      <c r="E18" s="388">
        <f>IF('NSW Apr 2022'!AQ12=3,0.5,IF('NSW Apr 2022'!AQ12=2,0.33,0))</f>
        <v>0.5</v>
      </c>
      <c r="F18" s="388">
        <f t="shared" si="3"/>
        <v>0.5</v>
      </c>
      <c r="G18" s="215">
        <f>IF('NSW Apr 2022'!K12="",($C$5*E18/'NSW Apr 2022'!AQ12*'NSW Apr 2022'!W12/100)*'NSW Apr 2022'!AQ12,IF($C$5*E18/'NSW Apr 2022'!AQ12&gt;='NSW Apr 2022'!L12,('NSW Apr 2022'!L12*'NSW Apr 2022'!W12/100)*'NSW Apr 2022'!AQ12,($C$5*E18/'NSW Apr 2022'!AQ12*'NSW Apr 2022'!W12/100)*'NSW Apr 2022'!AQ12))</f>
        <v>1454.5454545454545</v>
      </c>
      <c r="H18" s="215">
        <f>IF(AND('NSW Apr 2022'!L12&gt;0,'NSW Apr 2022'!M12&gt;0),IF($C$5*E18/'NSW Apr 2022'!AQ12&lt;'NSW Apr 2022'!L12,0,IF(($C$5*E18/'NSW Apr 2022'!AQ12-'NSW Apr 2022'!L12)&lt;=('NSW Apr 2022'!M12+'NSW Apr 2022'!L12),((($C$5*E18/'NSW Apr 2022'!AQ12-'NSW Apr 2022'!L12)*'NSW Apr 2022'!X12/100))*'NSW Apr 2022'!AQ12,((('NSW Apr 2022'!M12)*'NSW Apr 2022'!X12/100)*'NSW Apr 2022'!AQ12))),0)</f>
        <v>0</v>
      </c>
      <c r="I18" s="215">
        <f>IF(AND('NSW Apr 2022'!M12&gt;0,'NSW Apr 2022'!N12&gt;0),IF($C$5*E18/'NSW Apr 2022'!AQ12&lt;('NSW Apr 2022'!L12+'NSW Apr 2022'!M12),0,IF(($C$5*E18/'NSW Apr 2022'!AQ12-'NSW Apr 2022'!L12+'NSW Apr 2022'!M12)&lt;=('NSW Apr 2022'!L12+'NSW Apr 2022'!M12+'NSW Apr 2022'!N12),((($C$5*E18/'NSW Apr 2022'!AQ12-('NSW Apr 2022'!L12+'NSW Apr 2022'!M12))*'NSW Apr 2022'!Y12/100))*'NSW Apr 2022'!AQ12,('NSW Apr 2022'!N12*'NSW Apr 2022'!Y12/100)* 'NSW Apr 2022'!AQ12)),0)</f>
        <v>0</v>
      </c>
      <c r="J18" s="215">
        <f>IF(AND('NSW Apr 2022'!N12&gt;0,'NSW Apr 2022'!O12&gt;0),IF($C$5*E18/'NSW Apr 2022'!AQ12&lt;('NSW Apr 2022'!L12+'NSW Apr 2022'!M12+'NSW Apr 2022'!N12),0,IF(($C$5*E18/'NSW Apr 2022'!AQ12-'NSW Apr 2022'!L12+'NSW Apr 2022'!M12+'NSW Apr 2022'!N12)&lt;=('NSW Apr 2022'!L12+'NSW Apr 2022'!M12+'NSW Apr 2022'!N12+'NSW Apr 2022'!O12),(($C$5*E18/'NSW Apr 2022'!AQ12-('NSW Apr 2022'!L12+'NSW Apr 2022'!M12+'NSW Apr 2022'!N12))*'NSW Apr 2022'!Z12/100)*'NSW Apr 2022'!AQ12,('NSW Apr 2022'!O12*'NSW Apr 2022'!Z12/100)*'NSW Apr 2022'!AQ12)),0)</f>
        <v>0</v>
      </c>
      <c r="K18" s="215">
        <f>IF(AND('NSW Apr 2022'!O12&gt;0,'NSW Apr 2022'!P12&gt;0),IF($C$5*E18/'NSW Apr 2022'!AQ12&lt;('NSW Apr 2022'!L12+'NSW Apr 2022'!M12+'NSW Apr 2022'!N12+'NSW Apr 2022'!O12),0,IF(($C$5*E18/'NSW Apr 2022'!AQ12-'NSW Apr 2022'!L12+'NSW Apr 2022'!M12+'NSW Apr 2022'!N12+'NSW Apr 2022'!O12)&lt;=('NSW Apr 2022'!L12+'NSW Apr 2022'!M12+'NSW Apr 2022'!N12+'NSW Apr 2022'!O12+'NSW Apr 2022'!P12),(($C$5*E18/'NSW Apr 2022'!AQ12-('NSW Apr 2022'!L12+'NSW Apr 2022'!M12+'NSW Apr 2022'!N12+'NSW Apr 2022'!O12))*'NSW Apr 2022'!AA12/100)*'NSW Apr 2022'!AQ12,('NSW Apr 2022'!P12*'NSW Apr 2022'!AA12/100)*'NSW Apr 2022'!AQ12)),0)</f>
        <v>0</v>
      </c>
      <c r="L18" s="215">
        <f>IF(AND('NSW Apr 2022'!P12&gt;0,'NSW Apr 2022'!O12&gt;0),IF(($C$5*E18/'NSW Apr 2022'!AQ12&lt;SUM('NSW Apr 2022'!L12:P12)),(0),($C$5*E18/'NSW Apr 2022'!AQ12-SUM('NSW Apr 2022'!L12:P12))*'NSW Apr 2022'!AB12/100)* 'NSW Apr 2022'!AQ12,IF(AND('NSW Apr 2022'!O12&gt;0,'NSW Apr 2022'!P12=""),IF(($C$5*E18/'NSW Apr 2022'!AQ12&lt; SUM('NSW Apr 2022'!L12:O12)),(0),($C$5*E18/'NSW Apr 2022'!AQ12-SUM('NSW Apr 2022'!L12:O12))*'NSW Apr 2022'!AA12/100)* 'NSW Apr 2022'!AQ12,IF(AND('NSW Apr 2022'!N12&gt;0,'NSW Apr 2022'!O12=""),IF(($C$5*E18/'NSW Apr 2022'!AQ12&lt; SUM('NSW Apr 2022'!L12:N12)),(0),($C$5*E18/'NSW Apr 2022'!AQ12-SUM('NSW Apr 2022'!L12:N12))*'NSW Apr 2022'!Z12/100)* 'NSW Apr 2022'!AQ12,IF(AND('NSW Apr 2022'!M12&gt;0,'NSW Apr 2022'!N12=""),IF(($C$5*E18/'NSW Apr 2022'!AQ12&lt;'NSW Apr 2022'!M12+'NSW Apr 2022'!L12),(0),(($C$5*E18/'NSW Apr 2022'!AQ12-('NSW Apr 2022'!M12+'NSW Apr 2022'!L12))*'NSW Apr 2022'!Y12/100))*'NSW Apr 2022'!AQ12,IF(AND('NSW Apr 2022'!L12&gt;0,'NSW Apr 2022'!M12=""&gt;0),IF(($C$5*E18/'NSW Apr 2022'!AQ12&lt;'NSW Apr 2022'!L12),(0),($C$5*E18/'NSW Apr 2022'!AQ12-'NSW Apr 2022'!L12)*'NSW Apr 2022'!X12/100)*'NSW Apr 2022'!AQ12,0)))))</f>
        <v>0</v>
      </c>
      <c r="M18" s="215">
        <f>IF('NSW Apr 2022'!K12="",($C$5*F18/'NSW Apr 2022'!AR12*'NSW Apr 2022'!AC12/100)*'NSW Apr 2022'!AR12,IF($C$5*F18/'NSW Apr 2022'!AR12&gt;='NSW Apr 2022'!L12,('NSW Apr 2022'!L12*'NSW Apr 2022'!AC12/100)*'NSW Apr 2022'!AR12,($C$5*F18/'NSW Apr 2022'!AR12*'NSW Apr 2022'!AC12/100)*'NSW Apr 2022'!AR12))</f>
        <v>1454.5454545454545</v>
      </c>
      <c r="N18" s="215">
        <f>IF(AND('NSW Apr 2022'!L12&gt;0,'NSW Apr 2022'!M12&gt;0),IF($C$5*F18/'NSW Apr 2022'!AR12&lt;'NSW Apr 2022'!L12,0,IF(($C$5*F18/'NSW Apr 2022'!AR12-'NSW Apr 2022'!L12)&lt;=('NSW Apr 2022'!M12+'NSW Apr 2022'!L12),((($C$5*F18/'NSW Apr 2022'!AR12-'NSW Apr 2022'!L12)*'NSW Apr 2022'!AD12/100))*'NSW Apr 2022'!AR12,((('NSW Apr 2022'!M12)*'NSW Apr 2022'!AD12/100)*'NSW Apr 2022'!AR12))),0)</f>
        <v>0</v>
      </c>
      <c r="O18" s="215">
        <f>IF(AND('NSW Apr 2022'!M12&gt;0,'NSW Apr 2022'!N12&gt;0),IF($C$5*F18/'NSW Apr 2022'!AR12&lt;('NSW Apr 2022'!L12+'NSW Apr 2022'!M12),0,IF(($C$5*F18/'NSW Apr 2022'!AR12-'NSW Apr 2022'!L12+'NSW Apr 2022'!M12)&lt;=('NSW Apr 2022'!L12+'NSW Apr 2022'!M12+'NSW Apr 2022'!N12),((($C$5*F18/'NSW Apr 2022'!AR12-('NSW Apr 2022'!L12+'NSW Apr 2022'!M12))*'NSW Apr 2022'!AE12/100))*'NSW Apr 2022'!AR12,('NSW Apr 2022'!N12*'NSW Apr 2022'!AE12/100)*'NSW Apr 2022'!AR12)),0)</f>
        <v>0</v>
      </c>
      <c r="P18" s="215">
        <f>IF(AND('NSW Apr 2022'!N12&gt;0,'NSW Apr 2022'!O12&gt;0),IF($C$5*F18/'NSW Apr 2022'!AR12&lt;('NSW Apr 2022'!L12+'NSW Apr 2022'!M12+'NSW Apr 2022'!N12),0,IF(($C$5*F18/'NSW Apr 2022'!AR12-'NSW Apr 2022'!L12+'NSW Apr 2022'!M12+'NSW Apr 2022'!N12)&lt;=('NSW Apr 2022'!L12+'NSW Apr 2022'!M12+'NSW Apr 2022'!N12+'NSW Apr 2022'!O12),(($C$5*F18/'NSW Apr 2022'!AR12-('NSW Apr 2022'!L12+'NSW Apr 2022'!M12+'NSW Apr 2022'!N12))*'NSW Apr 2022'!AF12/100)*'NSW Apr 2022'!AR12,('NSW Apr 2022'!O12*'NSW Apr 2022'!AF12/100)*'NSW Apr 2022'!AR12)),0)</f>
        <v>0</v>
      </c>
      <c r="Q18" s="215">
        <f>IF(AND('NSW Apr 2022'!P12&gt;0,'NSW Apr 2022'!P12&gt;0),IF($C$5*F18/'NSW Apr 2022'!AR12&lt;('NSW Apr 2022'!L12+'NSW Apr 2022'!M12+'NSW Apr 2022'!N12+'NSW Apr 2022'!O12),0,IF(($C$5*F18/'NSW Apr 2022'!AR12-'NSW Apr 2022'!L12+'NSW Apr 2022'!M12+'NSW Apr 2022'!N12+'NSW Apr 2022'!O12)&lt;=('NSW Apr 2022'!L12+'NSW Apr 2022'!M12+'NSW Apr 2022'!N12+'NSW Apr 2022'!O12+'NSW Apr 2022'!P12),(($C$5*F18/'NSW Apr 2022'!AR12-('NSW Apr 2022'!L12+'NSW Apr 2022'!M12+'NSW Apr 2022'!N12+'NSW Apr 2022'!O12))*'NSW Apr 2022'!AG12/100)*'NSW Apr 2022'!AR12,('NSW Apr 2022'!P12*'NSW Apr 2022'!AG12/100)*'NSW Apr 2022'!AR12)),0)</f>
        <v>0</v>
      </c>
      <c r="R18" s="215">
        <f>IF(AND('NSW Apr 2022'!P12&gt;0,'NSW Apr 2022'!O12&gt;0),IF(($C$5*F18/'NSW Apr 2022'!AR12&lt;SUM('NSW Apr 2022'!L12:P12)),(0),($C$5*F18/'NSW Apr 2022'!AR12-SUM('NSW Apr 2022'!L12:P12))*'NSW Apr 2022'!AB12/100)* 'NSW Apr 2022'!AR12,IF(AND('NSW Apr 2022'!O12&gt;0,'NSW Apr 2022'!P12=""),IF(($C$5*F18/'NSW Apr 2022'!AR12&lt; SUM('NSW Apr 2022'!L12:O12)),(0),($C$5*F18/'NSW Apr 2022'!AR12-SUM('NSW Apr 2022'!L12:O12))*'NSW Apr 2022'!AG12/100)* 'NSW Apr 2022'!AR12,IF(AND('NSW Apr 2022'!N12&gt;0,'NSW Apr 2022'!O12=""),IF(($C$5*F18/'NSW Apr 2022'!AR12&lt; SUM('NSW Apr 2022'!L12:N12)),(0),($C$5*F18/'NSW Apr 2022'!AR12-SUM('NSW Apr 2022'!L12:N12))*'NSW Apr 2022'!AF12/100)* 'NSW Apr 2022'!AR12,IF(AND('NSW Apr 2022'!M12&gt;0,'NSW Apr 2022'!N12=""),IF(($C$5*F18/'NSW Apr 2022'!AR12&lt;'NSW Apr 2022'!M12+'NSW Apr 2022'!L12),(0),(($C$5*F18/'NSW Apr 2022'!AR12-('NSW Apr 2022'!M12+'NSW Apr 2022'!L12))*'NSW Apr 2022'!AE12/100))*'NSW Apr 2022'!AR12,IF(AND('NSW Apr 2022'!L12&gt;0,'NSW Apr 2022'!M12=""&gt;0),IF(($C$5*F18/'NSW Apr 2022'!AR12&lt;'NSW Apr 2022'!L12),(0),($C$5*F18/'NSW Apr 2022'!AR12-'NSW Apr 2022'!L12)*'NSW Apr 2022'!AD12/100)*'NSW Apr 2022'!AR12,0)))))</f>
        <v>0</v>
      </c>
      <c r="S18" s="389">
        <f t="shared" si="4"/>
        <v>2909.090909090909</v>
      </c>
      <c r="T18" s="270">
        <f t="shared" si="5"/>
        <v>3292.340909090909</v>
      </c>
      <c r="U18" s="216">
        <f t="shared" si="6"/>
        <v>3621.5750000000003</v>
      </c>
      <c r="V18" s="214">
        <f>'NSW Apr 2022'!AT12</f>
        <v>0</v>
      </c>
      <c r="W18" s="214">
        <f>'NSW Apr 2022'!AU12</f>
        <v>0</v>
      </c>
      <c r="X18" s="214">
        <f>'NSW Apr 2022'!AV12</f>
        <v>0</v>
      </c>
      <c r="Y18" s="214">
        <f>'NSW Apr 2022'!AW12</f>
        <v>0</v>
      </c>
      <c r="Z18" s="270" t="str">
        <f t="shared" si="7"/>
        <v>No discount</v>
      </c>
      <c r="AA18" s="270" t="str">
        <f t="shared" si="8"/>
        <v>Exclusive</v>
      </c>
      <c r="AB18" s="270">
        <f t="shared" si="0"/>
        <v>3292.340909090909</v>
      </c>
      <c r="AC18" s="270">
        <f t="shared" si="1"/>
        <v>3292.340909090909</v>
      </c>
      <c r="AD18" s="216">
        <f t="shared" si="2"/>
        <v>3621.5750000000003</v>
      </c>
      <c r="AE18" s="216">
        <f t="shared" si="2"/>
        <v>3621.5750000000003</v>
      </c>
      <c r="AF18" s="217">
        <f>'NSW Apr 2022'!BJ12</f>
        <v>0</v>
      </c>
      <c r="AG18" s="390">
        <f>'NSW Apr 2022'!BH12</f>
        <v>0</v>
      </c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91" t="str">
        <f>'NSW Apr 2022'!D13</f>
        <v>Capital Region</v>
      </c>
      <c r="B19" s="150" t="str">
        <f>'NSW Apr 2022'!F13</f>
        <v>ActewAGL</v>
      </c>
      <c r="C19" s="154" t="str">
        <f>'NSW Apr 2022'!G13</f>
        <v>Business plan</v>
      </c>
      <c r="D19" s="155">
        <f>365*'NSW Apr 2022'!H13/100</f>
        <v>288.35000000000002</v>
      </c>
      <c r="E19" s="265">
        <f>IF('NSW Apr 2022'!AQ13=3,0.5,IF('NSW Apr 2022'!AQ13=2,0.33,0))</f>
        <v>0.5</v>
      </c>
      <c r="F19" s="265">
        <f t="shared" si="3"/>
        <v>0.5</v>
      </c>
      <c r="G19" s="155">
        <f>IF('NSW Apr 2022'!K13="",($C$5*E19/'NSW Apr 2022'!AQ13*'NSW Apr 2022'!W13/100)*'NSW Apr 2022'!AQ13,IF($C$5*E19/'NSW Apr 2022'!AQ13&gt;='NSW Apr 2022'!L13,('NSW Apr 2022'!L13*'NSW Apr 2022'!W13/100)*'NSW Apr 2022'!AQ13,($C$5*E19/'NSW Apr 2022'!AQ13*'NSW Apr 2022'!W13/100)*'NSW Apr 2022'!AQ13))</f>
        <v>137.63399999999999</v>
      </c>
      <c r="H19" s="155">
        <f>IF(AND('NSW Apr 2022'!L13&gt;0,'NSW Apr 2022'!M13&gt;0),IF($C$5*E19/'NSW Apr 2022'!AQ13&lt;'NSW Apr 2022'!L13,0,IF(($C$5*E19/'NSW Apr 2022'!AQ13-'NSW Apr 2022'!L13)&lt;=('NSW Apr 2022'!M13+'NSW Apr 2022'!L13),((($C$5*E19/'NSW Apr 2022'!AQ13-'NSW Apr 2022'!L13)*'NSW Apr 2022'!X13/100))*'NSW Apr 2022'!AQ13,((('NSW Apr 2022'!M13)*'NSW Apr 2022'!X13/100)*'NSW Apr 2022'!AQ13))),0)</f>
        <v>90.057272727272732</v>
      </c>
      <c r="I19" s="155">
        <f>IF(AND('NSW Apr 2022'!M13&gt;0,'NSW Apr 2022'!N13&gt;0),IF($C$5*E19/'NSW Apr 2022'!AQ13&lt;('NSW Apr 2022'!L13+'NSW Apr 2022'!M13),0,IF(($C$5*E19/'NSW Apr 2022'!AQ13-'NSW Apr 2022'!L13+'NSW Apr 2022'!M13)&lt;=('NSW Apr 2022'!L13+'NSW Apr 2022'!M13+'NSW Apr 2022'!N13),((($C$5*E19/'NSW Apr 2022'!AQ13-('NSW Apr 2022'!L13+'NSW Apr 2022'!M13))*'NSW Apr 2022'!Y13/100))*'NSW Apr 2022'!AQ13,('NSW Apr 2022'!N13*'NSW Apr 2022'!Y13/100)* 'NSW Apr 2022'!AQ13)),0)</f>
        <v>214.66200000000001</v>
      </c>
      <c r="J19" s="155">
        <f>IF(AND('NSW Apr 2022'!N13&gt;0,'NSW Apr 2022'!O13&gt;0),IF($C$5*E19/'NSW Apr 2022'!AQ13&lt;('NSW Apr 2022'!L13+'NSW Apr 2022'!M13+'NSW Apr 2022'!N13),0,IF(($C$5*E19/'NSW Apr 2022'!AQ13-'NSW Apr 2022'!L13+'NSW Apr 2022'!M13+'NSW Apr 2022'!N13)&lt;=('NSW Apr 2022'!L13+'NSW Apr 2022'!M13+'NSW Apr 2022'!N13+'NSW Apr 2022'!O13),(($C$5*E19/'NSW Apr 2022'!AQ13-('NSW Apr 2022'!L13+'NSW Apr 2022'!M13+'NSW Apr 2022'!N13))*'NSW Apr 2022'!Z13/100)*'NSW Apr 2022'!AQ13,('NSW Apr 2022'!O13*'NSW Apr 2022'!Z13/100)*'NSW Apr 2022'!AQ13)),0)</f>
        <v>797.13636363636351</v>
      </c>
      <c r="K19" s="155">
        <f>IF(AND('NSW Apr 2022'!O13&gt;0,'NSW Apr 2022'!P13&gt;0),IF($C$5*E19/'NSW Apr 2022'!AQ13&lt;('NSW Apr 2022'!L13+'NSW Apr 2022'!M13+'NSW Apr 2022'!N13+'NSW Apr 2022'!O13),0,IF(($C$5*E19/'NSW Apr 2022'!AQ13-'NSW Apr 2022'!L13+'NSW Apr 2022'!M13+'NSW Apr 2022'!N13+'NSW Apr 2022'!O13)&lt;=('NSW Apr 2022'!L13+'NSW Apr 2022'!M13+'NSW Apr 2022'!N13+'NSW Apr 2022'!O13+'NSW Apr 2022'!P13),(($C$5*E19/'NSW Apr 2022'!AQ13-('NSW Apr 2022'!L13+'NSW Apr 2022'!M13+'NSW Apr 2022'!N13+'NSW Apr 2022'!O13))*'NSW Apr 2022'!AA13/100)*'NSW Apr 2022'!AQ13,('NSW Apr 2022'!P13*'NSW Apr 2022'!AA13/100)*'NSW Apr 2022'!AQ13)),0)</f>
        <v>0</v>
      </c>
      <c r="L19" s="155">
        <f>IF(AND('NSW Apr 2022'!P13&gt;0,'NSW Apr 2022'!O13&gt;0),IF(($C$5*E19/'NSW Apr 2022'!AQ13&lt;SUM('NSW Apr 2022'!L13:P13)),(0),($C$5*E19/'NSW Apr 2022'!AQ13-SUM('NSW Apr 2022'!L13:P13))*'NSW Apr 2022'!AB13/100)* 'NSW Apr 2022'!AQ13,IF(AND('NSW Apr 2022'!O13&gt;0,'NSW Apr 2022'!P13=""),IF(($C$5*E19/'NSW Apr 2022'!AQ13&lt; SUM('NSW Apr 2022'!L13:O13)),(0),($C$5*E19/'NSW Apr 2022'!AQ13-SUM('NSW Apr 2022'!L13:O13))*'NSW Apr 2022'!AA13/100)* 'NSW Apr 2022'!AQ13,IF(AND('NSW Apr 2022'!N13&gt;0,'NSW Apr 2022'!O13=""),IF(($C$5*E19/'NSW Apr 2022'!AQ13&lt; SUM('NSW Apr 2022'!L13:N13)),(0),($C$5*E19/'NSW Apr 2022'!AQ13-SUM('NSW Apr 2022'!L13:N13))*'NSW Apr 2022'!Z13/100)* 'NSW Apr 2022'!AQ13,IF(AND('NSW Apr 2022'!M13&gt;0,'NSW Apr 2022'!N13=""),IF(($C$5*E19/'NSW Apr 2022'!AQ13&lt;'NSW Apr 2022'!M13+'NSW Apr 2022'!L13),(0),(($C$5*E19/'NSW Apr 2022'!AQ13-('NSW Apr 2022'!M13+'NSW Apr 2022'!L13))*'NSW Apr 2022'!Y13/100))*'NSW Apr 2022'!AQ13,IF(AND('NSW Apr 2022'!L13&gt;0,'NSW Apr 2022'!M13=""&gt;0),IF(($C$5*E19/'NSW Apr 2022'!AQ13&lt;'NSW Apr 2022'!L13),(0),($C$5*E19/'NSW Apr 2022'!AQ13-'NSW Apr 2022'!L13)*'NSW Apr 2022'!X13/100)*'NSW Apr 2022'!AQ13,0)))))</f>
        <v>0</v>
      </c>
      <c r="M19" s="155">
        <f>IF('NSW Apr 2022'!K13="",($C$5*F19/'NSW Apr 2022'!AR13*'NSW Apr 2022'!AC13/100)*'NSW Apr 2022'!AR13,IF($C$5*F19/'NSW Apr 2022'!AR13&gt;='NSW Apr 2022'!L13,('NSW Apr 2022'!L13*'NSW Apr 2022'!AC13/100)*'NSW Apr 2022'!AR13,($C$5*F19/'NSW Apr 2022'!AR13*'NSW Apr 2022'!AC13/100)*'NSW Apr 2022'!AR13))</f>
        <v>137.63399999999999</v>
      </c>
      <c r="N19" s="155">
        <f>IF(AND('NSW Apr 2022'!L13&gt;0,'NSW Apr 2022'!M13&gt;0),IF($C$5*F19/'NSW Apr 2022'!AR13&lt;'NSW Apr 2022'!L13,0,IF(($C$5*F19/'NSW Apr 2022'!AR13-'NSW Apr 2022'!L13)&lt;=('NSW Apr 2022'!M13+'NSW Apr 2022'!L13),((($C$5*F19/'NSW Apr 2022'!AR13-'NSW Apr 2022'!L13)*'NSW Apr 2022'!AD13/100))*'NSW Apr 2022'!AR13,((('NSW Apr 2022'!M13)*'NSW Apr 2022'!AD13/100)*'NSW Apr 2022'!AR13))),0)</f>
        <v>90.057272727272732</v>
      </c>
      <c r="O19" s="155">
        <f>IF(AND('NSW Apr 2022'!M13&gt;0,'NSW Apr 2022'!N13&gt;0),IF($C$5*F19/'NSW Apr 2022'!AR13&lt;('NSW Apr 2022'!L13+'NSW Apr 2022'!M13),0,IF(($C$5*F19/'NSW Apr 2022'!AR13-'NSW Apr 2022'!L13+'NSW Apr 2022'!M13)&lt;=('NSW Apr 2022'!L13+'NSW Apr 2022'!M13+'NSW Apr 2022'!N13),((($C$5*F19/'NSW Apr 2022'!AR13-('NSW Apr 2022'!L13+'NSW Apr 2022'!M13))*'NSW Apr 2022'!AE13/100))*'NSW Apr 2022'!AR13,('NSW Apr 2022'!N13*'NSW Apr 2022'!AE13/100)*'NSW Apr 2022'!AR13)),0)</f>
        <v>214.66200000000001</v>
      </c>
      <c r="P19" s="155">
        <f>IF(AND('NSW Apr 2022'!N13&gt;0,'NSW Apr 2022'!O13&gt;0),IF($C$5*F19/'NSW Apr 2022'!AR13&lt;('NSW Apr 2022'!L13+'NSW Apr 2022'!M13+'NSW Apr 2022'!N13),0,IF(($C$5*F19/'NSW Apr 2022'!AR13-'NSW Apr 2022'!L13+'NSW Apr 2022'!M13+'NSW Apr 2022'!N13)&lt;=('NSW Apr 2022'!L13+'NSW Apr 2022'!M13+'NSW Apr 2022'!N13+'NSW Apr 2022'!O13),(($C$5*F19/'NSW Apr 2022'!AR13-('NSW Apr 2022'!L13+'NSW Apr 2022'!M13+'NSW Apr 2022'!N13))*'NSW Apr 2022'!AF13/100)*'NSW Apr 2022'!AR13,('NSW Apr 2022'!O13*'NSW Apr 2022'!AF13/100)*'NSW Apr 2022'!AR13)),0)</f>
        <v>797.13636363636351</v>
      </c>
      <c r="Q19" s="155">
        <f>IF(AND('NSW Apr 2022'!P13&gt;0,'NSW Apr 2022'!P13&gt;0),IF($C$5*F19/'NSW Apr 2022'!AR13&lt;('NSW Apr 2022'!L13+'NSW Apr 2022'!M13+'NSW Apr 2022'!N13+'NSW Apr 2022'!O13),0,IF(($C$5*F19/'NSW Apr 2022'!AR13-'NSW Apr 2022'!L13+'NSW Apr 2022'!M13+'NSW Apr 2022'!N13+'NSW Apr 2022'!O13)&lt;=('NSW Apr 2022'!L13+'NSW Apr 2022'!M13+'NSW Apr 2022'!N13+'NSW Apr 2022'!O13+'NSW Apr 2022'!P13),(($C$5*F19/'NSW Apr 2022'!AR13-('NSW Apr 2022'!L13+'NSW Apr 2022'!M13+'NSW Apr 2022'!N13+'NSW Apr 2022'!O13))*'NSW Apr 2022'!AG13/100)*'NSW Apr 2022'!AR13,('NSW Apr 2022'!P13*'NSW Apr 2022'!AG13/100)*'NSW Apr 2022'!AR13)),0)</f>
        <v>0</v>
      </c>
      <c r="R19" s="155">
        <f>IF(AND('NSW Apr 2022'!P13&gt;0,'NSW Apr 2022'!O13&gt;0),IF(($C$5*F19/'NSW Apr 2022'!AR13&lt;SUM('NSW Apr 2022'!L13:P13)),(0),($C$5*F19/'NSW Apr 2022'!AR13-SUM('NSW Apr 2022'!L13:P13))*'NSW Apr 2022'!AB13/100)* 'NSW Apr 2022'!AR13,IF(AND('NSW Apr 2022'!O13&gt;0,'NSW Apr 2022'!P13=""),IF(($C$5*F19/'NSW Apr 2022'!AR13&lt; SUM('NSW Apr 2022'!L13:O13)),(0),($C$5*F19/'NSW Apr 2022'!AR13-SUM('NSW Apr 2022'!L13:O13))*'NSW Apr 2022'!AG13/100)* 'NSW Apr 2022'!AR13,IF(AND('NSW Apr 2022'!N13&gt;0,'NSW Apr 2022'!O13=""),IF(($C$5*F19/'NSW Apr 2022'!AR13&lt; SUM('NSW Apr 2022'!L13:N13)),(0),($C$5*F19/'NSW Apr 2022'!AR13-SUM('NSW Apr 2022'!L13:N13))*'NSW Apr 2022'!AF13/100)* 'NSW Apr 2022'!AR13,IF(AND('NSW Apr 2022'!M13&gt;0,'NSW Apr 2022'!N13=""),IF(($C$5*F19/'NSW Apr 2022'!AR13&lt;'NSW Apr 2022'!M13+'NSW Apr 2022'!L13),(0),(($C$5*F19/'NSW Apr 2022'!AR13-('NSW Apr 2022'!M13+'NSW Apr 2022'!L13))*'NSW Apr 2022'!AE13/100))*'NSW Apr 2022'!AR13,IF(AND('NSW Apr 2022'!L13&gt;0,'NSW Apr 2022'!M13=""&gt;0),IF(($C$5*F19/'NSW Apr 2022'!AR13&lt;'NSW Apr 2022'!L13),(0),($C$5*F19/'NSW Apr 2022'!AR13-'NSW Apr 2022'!L13)*'NSW Apr 2022'!AD13/100)*'NSW Apr 2022'!AR13,0)))))</f>
        <v>0</v>
      </c>
      <c r="S19" s="273">
        <f t="shared" si="4"/>
        <v>2478.9792727272725</v>
      </c>
      <c r="T19" s="268">
        <f t="shared" si="5"/>
        <v>2767.3292727272724</v>
      </c>
      <c r="U19" s="151">
        <f t="shared" si="6"/>
        <v>3044.0621999999998</v>
      </c>
      <c r="V19" s="154">
        <f>'NSW Apr 2022'!AT13</f>
        <v>10</v>
      </c>
      <c r="W19" s="154">
        <f>'NSW Apr 2022'!AU13</f>
        <v>0</v>
      </c>
      <c r="X19" s="154">
        <f>'NSW Apr 2022'!AV13</f>
        <v>0</v>
      </c>
      <c r="Y19" s="154">
        <f>'NSW Apr 2022'!AW13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2490.5963454545454</v>
      </c>
      <c r="AC19" s="268">
        <f t="shared" si="1"/>
        <v>2490.5963454545454</v>
      </c>
      <c r="AD19" s="151">
        <f t="shared" si="2"/>
        <v>2739.65598</v>
      </c>
      <c r="AE19" s="151">
        <f t="shared" si="2"/>
        <v>2739.65598</v>
      </c>
      <c r="AF19" s="211">
        <f>'NSW Apr 2022'!BJ13</f>
        <v>0</v>
      </c>
      <c r="AG19" s="386">
        <f>'NSW Apr 2022'!BH13</f>
        <v>12</v>
      </c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>
      <c r="A20" s="426" t="str">
        <f>'NSW Apr 2022'!D14</f>
        <v>Tamworth</v>
      </c>
      <c r="B20" s="130" t="str">
        <f>'NSW Apr 2022'!F14</f>
        <v>Origin Energy</v>
      </c>
      <c r="C20" s="83" t="str">
        <f>'NSW Apr 2022'!G14</f>
        <v>Business Go</v>
      </c>
      <c r="D20" s="136">
        <f>365*'NSW Apr 2022'!H14/100</f>
        <v>307.99363636363631</v>
      </c>
      <c r="E20" s="264">
        <f>IF('NSW Apr 2022'!AQ14=3,0.5,IF('NSW Apr 2022'!AQ14=2,0.33,0))</f>
        <v>0.5</v>
      </c>
      <c r="F20" s="264">
        <f t="shared" si="3"/>
        <v>0.5</v>
      </c>
      <c r="G20" s="136">
        <f>IF('NSW Apr 2022'!K14="",($C$5*E20/'NSW Apr 2022'!AQ14*'NSW Apr 2022'!W14/100)*'NSW Apr 2022'!AQ14,IF($C$5*E20/'NSW Apr 2022'!AQ14&gt;='NSW Apr 2022'!L14,('NSW Apr 2022'!L14*'NSW Apr 2022'!W14/100)*'NSW Apr 2022'!AQ14,($C$5*E20/'NSW Apr 2022'!AQ14*'NSW Apr 2022'!W14/100)*'NSW Apr 2022'!AQ14))</f>
        <v>1750</v>
      </c>
      <c r="H20" s="136">
        <f>IF(AND('NSW Apr 2022'!L14&gt;0,'NSW Apr 2022'!M14&gt;0),IF($C$5*E20/'NSW Apr 2022'!AQ14&lt;'NSW Apr 2022'!L14,0,IF(($C$5*E20/'NSW Apr 2022'!AQ14-'NSW Apr 2022'!L14)&lt;=('NSW Apr 2022'!M14+'NSW Apr 2022'!L14),((($C$5*E20/'NSW Apr 2022'!AQ14-'NSW Apr 2022'!L14)*'NSW Apr 2022'!X14/100))*'NSW Apr 2022'!AQ14,((('NSW Apr 2022'!M14)*'NSW Apr 2022'!X14/100)*'NSW Apr 2022'!AQ14))),0)</f>
        <v>0</v>
      </c>
      <c r="I20" s="136">
        <f>IF(AND('NSW Apr 2022'!M14&gt;0,'NSW Apr 2022'!N14&gt;0),IF($C$5*E20/'NSW Apr 2022'!AQ14&lt;('NSW Apr 2022'!L14+'NSW Apr 2022'!M14),0,IF(($C$5*E20/'NSW Apr 2022'!AQ14-'NSW Apr 2022'!L14+'NSW Apr 2022'!M14)&lt;=('NSW Apr 2022'!L14+'NSW Apr 2022'!M14+'NSW Apr 2022'!N14),((($C$5*E20/'NSW Apr 2022'!AQ14-('NSW Apr 2022'!L14+'NSW Apr 2022'!M14))*'NSW Apr 2022'!Y14/100))*'NSW Apr 2022'!AQ14,('NSW Apr 2022'!N14*'NSW Apr 2022'!Y14/100)* 'NSW Apr 2022'!AQ14)),0)</f>
        <v>0</v>
      </c>
      <c r="J20" s="136">
        <f>IF(AND('NSW Apr 2022'!N14&gt;0,'NSW Apr 2022'!O14&gt;0),IF($C$5*E20/'NSW Apr 2022'!AQ14&lt;('NSW Apr 2022'!L14+'NSW Apr 2022'!M14+'NSW Apr 2022'!N14),0,IF(($C$5*E20/'NSW Apr 2022'!AQ14-'NSW Apr 2022'!L14+'NSW Apr 2022'!M14+'NSW Apr 2022'!N14)&lt;=('NSW Apr 2022'!L14+'NSW Apr 2022'!M14+'NSW Apr 2022'!N14+'NSW Apr 2022'!O14),(($C$5*E20/'NSW Apr 2022'!AQ14-('NSW Apr 2022'!L14+'NSW Apr 2022'!M14+'NSW Apr 2022'!N14))*'NSW Apr 2022'!Z14/100)*'NSW Apr 2022'!AQ14,('NSW Apr 2022'!O14*'NSW Apr 2022'!Z14/100)*'NSW Apr 2022'!AQ14)),0)</f>
        <v>0</v>
      </c>
      <c r="K20" s="136">
        <f>IF(AND('NSW Apr 2022'!O14&gt;0,'NSW Apr 2022'!P14&gt;0),IF($C$5*E20/'NSW Apr 2022'!AQ14&lt;('NSW Apr 2022'!L14+'NSW Apr 2022'!M14+'NSW Apr 2022'!N14+'NSW Apr 2022'!O14),0,IF(($C$5*E20/'NSW Apr 2022'!AQ14-'NSW Apr 2022'!L14+'NSW Apr 2022'!M14+'NSW Apr 2022'!N14+'NSW Apr 2022'!O14)&lt;=('NSW Apr 2022'!L14+'NSW Apr 2022'!M14+'NSW Apr 2022'!N14+'NSW Apr 2022'!O14+'NSW Apr 2022'!P14),(($C$5*E20/'NSW Apr 2022'!AQ14-('NSW Apr 2022'!L14+'NSW Apr 2022'!M14+'NSW Apr 2022'!N14+'NSW Apr 2022'!O14))*'NSW Apr 2022'!AA14/100)*'NSW Apr 2022'!AQ14,('NSW Apr 2022'!P14*'NSW Apr 2022'!AA14/100)*'NSW Apr 2022'!AQ14)),0)</f>
        <v>0</v>
      </c>
      <c r="L20" s="136">
        <f>IF(AND('NSW Apr 2022'!P14&gt;0,'NSW Apr 2022'!O14&gt;0),IF(($C$5*E20/'NSW Apr 2022'!AQ14&lt;SUM('NSW Apr 2022'!L14:P14)),(0),($C$5*E20/'NSW Apr 2022'!AQ14-SUM('NSW Apr 2022'!L14:P14))*'NSW Apr 2022'!AB14/100)* 'NSW Apr 2022'!AQ14,IF(AND('NSW Apr 2022'!O14&gt;0,'NSW Apr 2022'!P14=""),IF(($C$5*E20/'NSW Apr 2022'!AQ14&lt; SUM('NSW Apr 2022'!L14:O14)),(0),($C$5*E20/'NSW Apr 2022'!AQ14-SUM('NSW Apr 2022'!L14:O14))*'NSW Apr 2022'!AA14/100)* 'NSW Apr 2022'!AQ14,IF(AND('NSW Apr 2022'!N14&gt;0,'NSW Apr 2022'!O14=""),IF(($C$5*E20/'NSW Apr 2022'!AQ14&lt; SUM('NSW Apr 2022'!L14:N14)),(0),($C$5*E20/'NSW Apr 2022'!AQ14-SUM('NSW Apr 2022'!L14:N14))*'NSW Apr 2022'!Z14/100)* 'NSW Apr 2022'!AQ14,IF(AND('NSW Apr 2022'!M14&gt;0,'NSW Apr 2022'!N14=""),IF(($C$5*E20/'NSW Apr 2022'!AQ14&lt;'NSW Apr 2022'!M14+'NSW Apr 2022'!L14),(0),(($C$5*E20/'NSW Apr 2022'!AQ14-('NSW Apr 2022'!M14+'NSW Apr 2022'!L14))*'NSW Apr 2022'!Y14/100))*'NSW Apr 2022'!AQ14,IF(AND('NSW Apr 2022'!L14&gt;0,'NSW Apr 2022'!M14=""&gt;0),IF(($C$5*E20/'NSW Apr 2022'!AQ14&lt;'NSW Apr 2022'!L14),(0),($C$5*E20/'NSW Apr 2022'!AQ14-'NSW Apr 2022'!L14)*'NSW Apr 2022'!X14/100)*'NSW Apr 2022'!AQ14,0)))))</f>
        <v>0</v>
      </c>
      <c r="M20" s="136">
        <f>IF('NSW Apr 2022'!K14="",($C$5*F20/'NSW Apr 2022'!AR14*'NSW Apr 2022'!AC14/100)*'NSW Apr 2022'!AR14,IF($C$5*F20/'NSW Apr 2022'!AR14&gt;='NSW Apr 2022'!L14,('NSW Apr 2022'!L14*'NSW Apr 2022'!AC14/100)*'NSW Apr 2022'!AR14,($C$5*F20/'NSW Apr 2022'!AR14*'NSW Apr 2022'!AC14/100)*'NSW Apr 2022'!AR14))</f>
        <v>1750</v>
      </c>
      <c r="N20" s="136">
        <f>IF(AND('NSW Apr 2022'!L14&gt;0,'NSW Apr 2022'!M14&gt;0),IF($C$5*F20/'NSW Apr 2022'!AR14&lt;'NSW Apr 2022'!L14,0,IF(($C$5*F20/'NSW Apr 2022'!AR14-'NSW Apr 2022'!L14)&lt;=('NSW Apr 2022'!M14+'NSW Apr 2022'!L14),((($C$5*F20/'NSW Apr 2022'!AR14-'NSW Apr 2022'!L14)*'NSW Apr 2022'!AD14/100))*'NSW Apr 2022'!AR14,((('NSW Apr 2022'!M14)*'NSW Apr 2022'!AD14/100)*'NSW Apr 2022'!AR14))),0)</f>
        <v>0</v>
      </c>
      <c r="O20" s="136">
        <f>IF(AND('NSW Apr 2022'!M14&gt;0,'NSW Apr 2022'!N14&gt;0),IF($C$5*F20/'NSW Apr 2022'!AR14&lt;('NSW Apr 2022'!L14+'NSW Apr 2022'!M14),0,IF(($C$5*F20/'NSW Apr 2022'!AR14-'NSW Apr 2022'!L14+'NSW Apr 2022'!M14)&lt;=('NSW Apr 2022'!L14+'NSW Apr 2022'!M14+'NSW Apr 2022'!N14),((($C$5*F20/'NSW Apr 2022'!AR14-('NSW Apr 2022'!L14+'NSW Apr 2022'!M14))*'NSW Apr 2022'!AE14/100))*'NSW Apr 2022'!AR14,('NSW Apr 2022'!N14*'NSW Apr 2022'!AE14/100)*'NSW Apr 2022'!AR14)),0)</f>
        <v>0</v>
      </c>
      <c r="P20" s="136">
        <f>IF(AND('NSW Apr 2022'!N14&gt;0,'NSW Apr 2022'!O14&gt;0),IF($C$5*F20/'NSW Apr 2022'!AR14&lt;('NSW Apr 2022'!L14+'NSW Apr 2022'!M14+'NSW Apr 2022'!N14),0,IF(($C$5*F20/'NSW Apr 2022'!AR14-'NSW Apr 2022'!L14+'NSW Apr 2022'!M14+'NSW Apr 2022'!N14)&lt;=('NSW Apr 2022'!L14+'NSW Apr 2022'!M14+'NSW Apr 2022'!N14+'NSW Apr 2022'!O14),(($C$5*F20/'NSW Apr 2022'!AR14-('NSW Apr 2022'!L14+'NSW Apr 2022'!M14+'NSW Apr 2022'!N14))*'NSW Apr 2022'!AF14/100)*'NSW Apr 2022'!AR14,('NSW Apr 2022'!O14*'NSW Apr 2022'!AF14/100)*'NSW Apr 2022'!AR14)),0)</f>
        <v>0</v>
      </c>
      <c r="Q20" s="136">
        <f>IF(AND('NSW Apr 2022'!P14&gt;0,'NSW Apr 2022'!P14&gt;0),IF($C$5*F20/'NSW Apr 2022'!AR14&lt;('NSW Apr 2022'!L14+'NSW Apr 2022'!M14+'NSW Apr 2022'!N14+'NSW Apr 2022'!O14),0,IF(($C$5*F20/'NSW Apr 2022'!AR14-'NSW Apr 2022'!L14+'NSW Apr 2022'!M14+'NSW Apr 2022'!N14+'NSW Apr 2022'!O14)&lt;=('NSW Apr 2022'!L14+'NSW Apr 2022'!M14+'NSW Apr 2022'!N14+'NSW Apr 2022'!O14+'NSW Apr 2022'!P14),(($C$5*F20/'NSW Apr 2022'!AR14-('NSW Apr 2022'!L14+'NSW Apr 2022'!M14+'NSW Apr 2022'!N14+'NSW Apr 2022'!O14))*'NSW Apr 2022'!AG14/100)*'NSW Apr 2022'!AR14,('NSW Apr 2022'!P14*'NSW Apr 2022'!AG14/100)*'NSW Apr 2022'!AR14)),0)</f>
        <v>0</v>
      </c>
      <c r="R20" s="136">
        <f>IF(AND('NSW Apr 2022'!P14&gt;0,'NSW Apr 2022'!O14&gt;0),IF(($C$5*F20/'NSW Apr 2022'!AR14&lt;SUM('NSW Apr 2022'!L14:P14)),(0),($C$5*F20/'NSW Apr 2022'!AR14-SUM('NSW Apr 2022'!L14:P14))*'NSW Apr 2022'!AB14/100)* 'NSW Apr 2022'!AR14,IF(AND('NSW Apr 2022'!O14&gt;0,'NSW Apr 2022'!P14=""),IF(($C$5*F20/'NSW Apr 2022'!AR14&lt; SUM('NSW Apr 2022'!L14:O14)),(0),($C$5*F20/'NSW Apr 2022'!AR14-SUM('NSW Apr 2022'!L14:O14))*'NSW Apr 2022'!AG14/100)* 'NSW Apr 2022'!AR14,IF(AND('NSW Apr 2022'!N14&gt;0,'NSW Apr 2022'!O14=""),IF(($C$5*F20/'NSW Apr 2022'!AR14&lt; SUM('NSW Apr 2022'!L14:N14)),(0),($C$5*F20/'NSW Apr 2022'!AR14-SUM('NSW Apr 2022'!L14:N14))*'NSW Apr 2022'!AF14/100)* 'NSW Apr 2022'!AR14,IF(AND('NSW Apr 2022'!M14&gt;0,'NSW Apr 2022'!N14=""),IF(($C$5*F20/'NSW Apr 2022'!AR14&lt;'NSW Apr 2022'!M14+'NSW Apr 2022'!L14),(0),(($C$5*F20/'NSW Apr 2022'!AR14-('NSW Apr 2022'!M14+'NSW Apr 2022'!L14))*'NSW Apr 2022'!AE14/100))*'NSW Apr 2022'!AR14,IF(AND('NSW Apr 2022'!L14&gt;0,'NSW Apr 2022'!M14=""&gt;0),IF(($C$5*F20/'NSW Apr 2022'!AR14&lt;'NSW Apr 2022'!L14),(0),($C$5*F20/'NSW Apr 2022'!AR14-'NSW Apr 2022'!L14)*'NSW Apr 2022'!AD14/100)*'NSW Apr 2022'!AR14,0)))))</f>
        <v>0</v>
      </c>
      <c r="S20" s="234">
        <f t="shared" si="4"/>
        <v>3500</v>
      </c>
      <c r="T20" s="243">
        <f t="shared" si="5"/>
        <v>3807.9936363636361</v>
      </c>
      <c r="U20" s="132">
        <f t="shared" si="6"/>
        <v>4188.7929999999997</v>
      </c>
      <c r="V20" s="83">
        <f>'NSW Apr 2022'!AT14</f>
        <v>0</v>
      </c>
      <c r="W20" s="83">
        <f>'NSW Apr 2022'!AU14</f>
        <v>0</v>
      </c>
      <c r="X20" s="83">
        <f>'NSW Apr 2022'!AV14</f>
        <v>0</v>
      </c>
      <c r="Y20" s="83">
        <f>'NSW Apr 2022'!AW14</f>
        <v>0</v>
      </c>
      <c r="Z20" s="243" t="str">
        <f t="shared" si="7"/>
        <v>No discount</v>
      </c>
      <c r="AA20" s="243" t="str">
        <f t="shared" si="8"/>
        <v>Inclusive</v>
      </c>
      <c r="AB20" s="243">
        <f t="shared" si="0"/>
        <v>3807.9936363636357</v>
      </c>
      <c r="AC20" s="243">
        <f t="shared" si="1"/>
        <v>3807.9936363636357</v>
      </c>
      <c r="AD20" s="132">
        <f t="shared" si="2"/>
        <v>4188.7929999999997</v>
      </c>
      <c r="AE20" s="132">
        <f t="shared" si="2"/>
        <v>4188.7929999999997</v>
      </c>
      <c r="AF20" s="208">
        <f>'NSW Apr 2022'!BJ14</f>
        <v>12</v>
      </c>
      <c r="AG20" s="124">
        <f>'NSW Apr 2022'!BH14</f>
        <v>12</v>
      </c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>
      <c r="A21" s="426"/>
      <c r="B21" s="130" t="str">
        <f>'NSW Apr 2022'!F15</f>
        <v>Red Energy</v>
      </c>
      <c r="C21" s="83" t="str">
        <f>'NSW Apr 2022'!G15</f>
        <v xml:space="preserve">Business Saver </v>
      </c>
      <c r="D21" s="136">
        <f>365*'NSW Apr 2022'!H15/100</f>
        <v>251.81681818181815</v>
      </c>
      <c r="E21" s="264">
        <f>IF('NSW Apr 2022'!AQ15=3,0.5,IF('NSW Apr 2022'!AQ15=2,0.33,0))</f>
        <v>0.5</v>
      </c>
      <c r="F21" s="264">
        <f>1-E21</f>
        <v>0.5</v>
      </c>
      <c r="G21" s="136">
        <f>IF('NSW Apr 2022'!K15="",($C$5*E21/'NSW Apr 2022'!AQ15*'NSW Apr 2022'!W15/100)*'NSW Apr 2022'!AQ15,IF($C$5*E21/'NSW Apr 2022'!AQ15&gt;='NSW Apr 2022'!L15,('NSW Apr 2022'!L15*'NSW Apr 2022'!W15/100)*'NSW Apr 2022'!AQ15,($C$5*E21/'NSW Apr 2022'!AQ15*'NSW Apr 2022'!W15/100)*'NSW Apr 2022'!AQ15))</f>
        <v>1809.090909090909</v>
      </c>
      <c r="H21" s="136">
        <f>IF(AND('NSW Apr 2022'!L15&gt;0,'NSW Apr 2022'!M15&gt;0),IF($C$5*E21/'NSW Apr 2022'!AQ15&lt;'NSW Apr 2022'!L15,0,IF(($C$5*E21/'NSW Apr 2022'!AQ15-'NSW Apr 2022'!L15)&lt;=('NSW Apr 2022'!M15+'NSW Apr 2022'!L15),((($C$5*E21/'NSW Apr 2022'!AQ15-'NSW Apr 2022'!L15)*'NSW Apr 2022'!X15/100))*'NSW Apr 2022'!AQ15,((('NSW Apr 2022'!M15)*'NSW Apr 2022'!X15/100)*'NSW Apr 2022'!AQ15))),0)</f>
        <v>0</v>
      </c>
      <c r="I21" s="136">
        <f>IF(AND('NSW Apr 2022'!M15&gt;0,'NSW Apr 2022'!N15&gt;0),IF($C$5*E21/'NSW Apr 2022'!AQ15&lt;('NSW Apr 2022'!L15+'NSW Apr 2022'!M15),0,IF(($C$5*E21/'NSW Apr 2022'!AQ15-'NSW Apr 2022'!L15+'NSW Apr 2022'!M15)&lt;=('NSW Apr 2022'!L15+'NSW Apr 2022'!M15+'NSW Apr 2022'!N15),((($C$5*E21/'NSW Apr 2022'!AQ15-('NSW Apr 2022'!L15+'NSW Apr 2022'!M15))*'NSW Apr 2022'!Y15/100))*'NSW Apr 2022'!AQ15,('NSW Apr 2022'!N15*'NSW Apr 2022'!Y15/100)* 'NSW Apr 2022'!AQ15)),0)</f>
        <v>0</v>
      </c>
      <c r="J21" s="136">
        <f>IF(AND('NSW Apr 2022'!N15&gt;0,'NSW Apr 2022'!O15&gt;0),IF($C$5*E21/'NSW Apr 2022'!AQ15&lt;('NSW Apr 2022'!L15+'NSW Apr 2022'!M15+'NSW Apr 2022'!N15),0,IF(($C$5*E21/'NSW Apr 2022'!AQ15-'NSW Apr 2022'!L15+'NSW Apr 2022'!M15+'NSW Apr 2022'!N15)&lt;=('NSW Apr 2022'!L15+'NSW Apr 2022'!M15+'NSW Apr 2022'!N15+'NSW Apr 2022'!O15),(($C$5*E21/'NSW Apr 2022'!AQ15-('NSW Apr 2022'!L15+'NSW Apr 2022'!M15+'NSW Apr 2022'!N15))*'NSW Apr 2022'!Z15/100)*'NSW Apr 2022'!AQ15,('NSW Apr 2022'!O15*'NSW Apr 2022'!Z15/100)*'NSW Apr 2022'!AQ15)),0)</f>
        <v>0</v>
      </c>
      <c r="K21" s="136">
        <f>IF(AND('NSW Apr 2022'!O15&gt;0,'NSW Apr 2022'!P15&gt;0),IF($C$5*E21/'NSW Apr 2022'!AQ15&lt;('NSW Apr 2022'!L15+'NSW Apr 2022'!M15+'NSW Apr 2022'!N15+'NSW Apr 2022'!O15),0,IF(($C$5*E21/'NSW Apr 2022'!AQ15-'NSW Apr 2022'!L15+'NSW Apr 2022'!M15+'NSW Apr 2022'!N15+'NSW Apr 2022'!O15)&lt;=('NSW Apr 2022'!L15+'NSW Apr 2022'!M15+'NSW Apr 2022'!N15+'NSW Apr 2022'!O15+'NSW Apr 2022'!P15),(($C$5*E21/'NSW Apr 2022'!AQ15-('NSW Apr 2022'!L15+'NSW Apr 2022'!M15+'NSW Apr 2022'!N15+'NSW Apr 2022'!O15))*'NSW Apr 2022'!AA15/100)*'NSW Apr 2022'!AQ15,('NSW Apr 2022'!P15*'NSW Apr 2022'!AA15/100)*'NSW Apr 2022'!AQ15)),0)</f>
        <v>0</v>
      </c>
      <c r="L21" s="136">
        <f>IF(AND('NSW Apr 2022'!P15&gt;0,'NSW Apr 2022'!O15&gt;0),IF(($C$5*E21/'NSW Apr 2022'!AQ15&lt;SUM('NSW Apr 2022'!L15:P15)),(0),($C$5*E21/'NSW Apr 2022'!AQ15-SUM('NSW Apr 2022'!L15:P15))*'NSW Apr 2022'!AB15/100)* 'NSW Apr 2022'!AQ15,IF(AND('NSW Apr 2022'!O15&gt;0,'NSW Apr 2022'!P15=""),IF(($C$5*E21/'NSW Apr 2022'!AQ15&lt; SUM('NSW Apr 2022'!L15:O15)),(0),($C$5*E21/'NSW Apr 2022'!AQ15-SUM('NSW Apr 2022'!L15:O15))*'NSW Apr 2022'!AA15/100)* 'NSW Apr 2022'!AQ15,IF(AND('NSW Apr 2022'!N15&gt;0,'NSW Apr 2022'!O15=""),IF(($C$5*E21/'NSW Apr 2022'!AQ15&lt; SUM('NSW Apr 2022'!L15:N15)),(0),($C$5*E21/'NSW Apr 2022'!AQ15-SUM('NSW Apr 2022'!L15:N15))*'NSW Apr 2022'!Z15/100)* 'NSW Apr 2022'!AQ15,IF(AND('NSW Apr 2022'!M15&gt;0,'NSW Apr 2022'!N15=""),IF(($C$5*E21/'NSW Apr 2022'!AQ15&lt;'NSW Apr 2022'!M15+'NSW Apr 2022'!L15),(0),(($C$5*E21/'NSW Apr 2022'!AQ15-('NSW Apr 2022'!M15+'NSW Apr 2022'!L15))*'NSW Apr 2022'!Y15/100))*'NSW Apr 2022'!AQ15,IF(AND('NSW Apr 2022'!L15&gt;0,'NSW Apr 2022'!M15=""&gt;0),IF(($C$5*E21/'NSW Apr 2022'!AQ15&lt;'NSW Apr 2022'!L15),(0),($C$5*E21/'NSW Apr 2022'!AQ15-'NSW Apr 2022'!L15)*'NSW Apr 2022'!X15/100)*'NSW Apr 2022'!AQ15,0)))))</f>
        <v>0</v>
      </c>
      <c r="M21" s="136">
        <f>IF('NSW Apr 2022'!K15="",($C$5*F21/'NSW Apr 2022'!AR15*'NSW Apr 2022'!AC15/100)*'NSW Apr 2022'!AR15,IF($C$5*F21/'NSW Apr 2022'!AR15&gt;='NSW Apr 2022'!L15,('NSW Apr 2022'!L15*'NSW Apr 2022'!AC15/100)*'NSW Apr 2022'!AR15,($C$5*F21/'NSW Apr 2022'!AR15*'NSW Apr 2022'!AC15/100)*'NSW Apr 2022'!AR15))</f>
        <v>1809.090909090909</v>
      </c>
      <c r="N21" s="136">
        <f>IF(AND('NSW Apr 2022'!L15&gt;0,'NSW Apr 2022'!M15&gt;0),IF($C$5*F21/'NSW Apr 2022'!AR15&lt;'NSW Apr 2022'!L15,0,IF(($C$5*F21/'NSW Apr 2022'!AR15-'NSW Apr 2022'!L15)&lt;=('NSW Apr 2022'!M15+'NSW Apr 2022'!L15),((($C$5*F21/'NSW Apr 2022'!AR15-'NSW Apr 2022'!L15)*'NSW Apr 2022'!AD15/100))*'NSW Apr 2022'!AR15,((('NSW Apr 2022'!M15)*'NSW Apr 2022'!AD15/100)*'NSW Apr 2022'!AR15))),0)</f>
        <v>0</v>
      </c>
      <c r="O21" s="136">
        <f>IF(AND('NSW Apr 2022'!M15&gt;0,'NSW Apr 2022'!N15&gt;0),IF($C$5*F21/'NSW Apr 2022'!AR15&lt;('NSW Apr 2022'!L15+'NSW Apr 2022'!M15),0,IF(($C$5*F21/'NSW Apr 2022'!AR15-'NSW Apr 2022'!L15+'NSW Apr 2022'!M15)&lt;=('NSW Apr 2022'!L15+'NSW Apr 2022'!M15+'NSW Apr 2022'!N15),((($C$5*F21/'NSW Apr 2022'!AR15-('NSW Apr 2022'!L15+'NSW Apr 2022'!M15))*'NSW Apr 2022'!AE15/100))*'NSW Apr 2022'!AR15,('NSW Apr 2022'!N15*'NSW Apr 2022'!AE15/100)*'NSW Apr 2022'!AR15)),0)</f>
        <v>0</v>
      </c>
      <c r="P21" s="136">
        <f>IF(AND('NSW Apr 2022'!N15&gt;0,'NSW Apr 2022'!O15&gt;0),IF($C$5*F21/'NSW Apr 2022'!AR15&lt;('NSW Apr 2022'!L15+'NSW Apr 2022'!M15+'NSW Apr 2022'!N15),0,IF(($C$5*F21/'NSW Apr 2022'!AR15-'NSW Apr 2022'!L15+'NSW Apr 2022'!M15+'NSW Apr 2022'!N15)&lt;=('NSW Apr 2022'!L15+'NSW Apr 2022'!M15+'NSW Apr 2022'!N15+'NSW Apr 2022'!O15),(($C$5*F21/'NSW Apr 2022'!AR15-('NSW Apr 2022'!L15+'NSW Apr 2022'!M15+'NSW Apr 2022'!N15))*'NSW Apr 2022'!AF15/100)*'NSW Apr 2022'!AR15,('NSW Apr 2022'!O15*'NSW Apr 2022'!AF15/100)*'NSW Apr 2022'!AR15)),0)</f>
        <v>0</v>
      </c>
      <c r="Q21" s="136">
        <f>IF(AND('NSW Apr 2022'!P15&gt;0,'NSW Apr 2022'!P15&gt;0),IF($C$5*F21/'NSW Apr 2022'!AR15&lt;('NSW Apr 2022'!L15+'NSW Apr 2022'!M15+'NSW Apr 2022'!N15+'NSW Apr 2022'!O15),0,IF(($C$5*F21/'NSW Apr 2022'!AR15-'NSW Apr 2022'!L15+'NSW Apr 2022'!M15+'NSW Apr 2022'!N15+'NSW Apr 2022'!O15)&lt;=('NSW Apr 2022'!L15+'NSW Apr 2022'!M15+'NSW Apr 2022'!N15+'NSW Apr 2022'!O15+'NSW Apr 2022'!P15),(($C$5*F21/'NSW Apr 2022'!AR15-('NSW Apr 2022'!L15+'NSW Apr 2022'!M15+'NSW Apr 2022'!N15+'NSW Apr 2022'!O15))*'NSW Apr 2022'!AG15/100)*'NSW Apr 2022'!AR15,('NSW Apr 2022'!P15*'NSW Apr 2022'!AG15/100)*'NSW Apr 2022'!AR15)),0)</f>
        <v>0</v>
      </c>
      <c r="R21" s="136">
        <f>IF(AND('NSW Apr 2022'!P15&gt;0,'NSW Apr 2022'!O15&gt;0),IF(($C$5*F21/'NSW Apr 2022'!AR15&lt;SUM('NSW Apr 2022'!L15:P15)),(0),($C$5*F21/'NSW Apr 2022'!AR15-SUM('NSW Apr 2022'!L15:P15))*'NSW Apr 2022'!AB15/100)* 'NSW Apr 2022'!AR15,IF(AND('NSW Apr 2022'!O15&gt;0,'NSW Apr 2022'!P15=""),IF(($C$5*F21/'NSW Apr 2022'!AR15&lt; SUM('NSW Apr 2022'!L15:O15)),(0),($C$5*F21/'NSW Apr 2022'!AR15-SUM('NSW Apr 2022'!L15:O15))*'NSW Apr 2022'!AG15/100)* 'NSW Apr 2022'!AR15,IF(AND('NSW Apr 2022'!N15&gt;0,'NSW Apr 2022'!O15=""),IF(($C$5*F21/'NSW Apr 2022'!AR15&lt; SUM('NSW Apr 2022'!L15:N15)),(0),($C$5*F21/'NSW Apr 2022'!AR15-SUM('NSW Apr 2022'!L15:N15))*'NSW Apr 2022'!AF15/100)* 'NSW Apr 2022'!AR15,IF(AND('NSW Apr 2022'!M15&gt;0,'NSW Apr 2022'!N15=""),IF(($C$5*F21/'NSW Apr 2022'!AR15&lt;'NSW Apr 2022'!M15+'NSW Apr 2022'!L15),(0),(($C$5*F21/'NSW Apr 2022'!AR15-('NSW Apr 2022'!M15+'NSW Apr 2022'!L15))*'NSW Apr 2022'!AE15/100))*'NSW Apr 2022'!AR15,IF(AND('NSW Apr 2022'!L15&gt;0,'NSW Apr 2022'!M15=""&gt;0),IF(($C$5*F21/'NSW Apr 2022'!AR15&lt;'NSW Apr 2022'!L15),(0),($C$5*F21/'NSW Apr 2022'!AR15-'NSW Apr 2022'!L15)*'NSW Apr 2022'!AD15/100)*'NSW Apr 2022'!AR15,0)))))</f>
        <v>0</v>
      </c>
      <c r="S21" s="234">
        <f>SUM(G21:R21)</f>
        <v>3618.181818181818</v>
      </c>
      <c r="T21" s="243">
        <f>S21+D21</f>
        <v>3869.9986363636363</v>
      </c>
      <c r="U21" s="132">
        <f t="shared" si="6"/>
        <v>4256.9985000000006</v>
      </c>
      <c r="V21" s="83">
        <f>'NSW Apr 2022'!AT15</f>
        <v>0</v>
      </c>
      <c r="W21" s="83">
        <f>'NSW Apr 2022'!AU15</f>
        <v>0</v>
      </c>
      <c r="X21" s="83">
        <f>'NSW Apr 2022'!AV15</f>
        <v>0</v>
      </c>
      <c r="Y21" s="83">
        <f>'NSW Apr 2022'!AW15</f>
        <v>0</v>
      </c>
      <c r="Z21" s="243" t="str">
        <f>IF(SUM(V21:Y21)=0,"No discount",IF(V21&gt;0,"Guaranteed off bill",IF(W21&gt;0,"Guaranteed off usage",IF(X21&gt;0,"Pay-on-time off bill","Pay-on-time off usage"))))</f>
        <v>No discount</v>
      </c>
      <c r="AA21" s="243" t="str">
        <f>IF(OR(B21="Origin Energy",B21="Red Energy",B21="Powershop"),"Inclusive","Exclusive")</f>
        <v>Inclusive</v>
      </c>
      <c r="AB21" s="243">
        <f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3869.9986363636367</v>
      </c>
      <c r="AC21" s="243">
        <f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3869.9986363636367</v>
      </c>
      <c r="AD21" s="132">
        <f>AB21*1.1</f>
        <v>4256.9985000000006</v>
      </c>
      <c r="AE21" s="132">
        <f>AC21*1.1</f>
        <v>4256.9985000000006</v>
      </c>
      <c r="AF21" s="208">
        <f>'NSW Apr 2022'!BJ15</f>
        <v>0</v>
      </c>
      <c r="AG21" s="124">
        <f>'NSW Apr 2022'!BH15</f>
        <v>0</v>
      </c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 thickBot="1">
      <c r="A22" s="427"/>
      <c r="B22" s="150" t="str">
        <f>'NSW Apr 2022'!F16</f>
        <v>Covau</v>
      </c>
      <c r="C22" s="154" t="str">
        <f>'NSW Apr 2022'!G16</f>
        <v>Freedom</v>
      </c>
      <c r="D22" s="155">
        <f>365*'NSW Apr 2022'!H16/100</f>
        <v>305.27272727272725</v>
      </c>
      <c r="E22" s="265">
        <f>IF('NSW Apr 2022'!AQ16=3,0.5,IF('NSW Apr 2022'!AQ16=2,0.33,0))</f>
        <v>0.5</v>
      </c>
      <c r="F22" s="265">
        <f>1-E22</f>
        <v>0.5</v>
      </c>
      <c r="G22" s="155">
        <f>IF('NSW Apr 2022'!K16="",($C$5*E22/'NSW Apr 2022'!AQ16*'NSW Apr 2022'!W16/100)*'NSW Apr 2022'!AQ16,IF($C$5*E22/'NSW Apr 2022'!AQ16&gt;='NSW Apr 2022'!L16,('NSW Apr 2022'!L16*'NSW Apr 2022'!W16/100)*'NSW Apr 2022'!AQ16,($C$5*E22/'NSW Apr 2022'!AQ16*'NSW Apr 2022'!W16/100)*'NSW Apr 2022'!AQ16))</f>
        <v>1731.8181818181818</v>
      </c>
      <c r="H22" s="155">
        <f>IF(AND('NSW Apr 2022'!L16&gt;0,'NSW Apr 2022'!M16&gt;0),IF($C$5*E22/'NSW Apr 2022'!AQ16&lt;'NSW Apr 2022'!L16,0,IF(($C$5*E22/'NSW Apr 2022'!AQ16-'NSW Apr 2022'!L16)&lt;=('NSW Apr 2022'!M16+'NSW Apr 2022'!L16),((($C$5*E22/'NSW Apr 2022'!AQ16-'NSW Apr 2022'!L16)*'NSW Apr 2022'!X16/100))*'NSW Apr 2022'!AQ16,((('NSW Apr 2022'!M16)*'NSW Apr 2022'!X16/100)*'NSW Apr 2022'!AQ16))),0)</f>
        <v>0</v>
      </c>
      <c r="I22" s="155">
        <f>IF(AND('NSW Apr 2022'!M16&gt;0,'NSW Apr 2022'!N16&gt;0),IF($C$5*E22/'NSW Apr 2022'!AQ16&lt;('NSW Apr 2022'!L16+'NSW Apr 2022'!M16),0,IF(($C$5*E22/'NSW Apr 2022'!AQ16-'NSW Apr 2022'!L16+'NSW Apr 2022'!M16)&lt;=('NSW Apr 2022'!L16+'NSW Apr 2022'!M16+'NSW Apr 2022'!N16),((($C$5*E22/'NSW Apr 2022'!AQ16-('NSW Apr 2022'!L16+'NSW Apr 2022'!M16))*'NSW Apr 2022'!Y16/100))*'NSW Apr 2022'!AQ16,('NSW Apr 2022'!N16*'NSW Apr 2022'!Y16/100)* 'NSW Apr 2022'!AQ16)),0)</f>
        <v>0</v>
      </c>
      <c r="J22" s="155">
        <f>IF(AND('NSW Apr 2022'!N16&gt;0,'NSW Apr 2022'!O16&gt;0),IF($C$5*E22/'NSW Apr 2022'!AQ16&lt;('NSW Apr 2022'!L16+'NSW Apr 2022'!M16+'NSW Apr 2022'!N16),0,IF(($C$5*E22/'NSW Apr 2022'!AQ16-'NSW Apr 2022'!L16+'NSW Apr 2022'!M16+'NSW Apr 2022'!N16)&lt;=('NSW Apr 2022'!L16+'NSW Apr 2022'!M16+'NSW Apr 2022'!N16+'NSW Apr 2022'!O16),(($C$5*E22/'NSW Apr 2022'!AQ16-('NSW Apr 2022'!L16+'NSW Apr 2022'!M16+'NSW Apr 2022'!N16))*'NSW Apr 2022'!Z16/100)*'NSW Apr 2022'!AQ16,('NSW Apr 2022'!O16*'NSW Apr 2022'!Z16/100)*'NSW Apr 2022'!AQ16)),0)</f>
        <v>0</v>
      </c>
      <c r="K22" s="155">
        <f>IF(AND('NSW Apr 2022'!O16&gt;0,'NSW Apr 2022'!P16&gt;0),IF($C$5*E22/'NSW Apr 2022'!AQ16&lt;('NSW Apr 2022'!L16+'NSW Apr 2022'!M16+'NSW Apr 2022'!N16+'NSW Apr 2022'!O16),0,IF(($C$5*E22/'NSW Apr 2022'!AQ16-'NSW Apr 2022'!L16+'NSW Apr 2022'!M16+'NSW Apr 2022'!N16+'NSW Apr 2022'!O16)&lt;=('NSW Apr 2022'!L16+'NSW Apr 2022'!M16+'NSW Apr 2022'!N16+'NSW Apr 2022'!O16+'NSW Apr 2022'!P16),(($C$5*E22/'NSW Apr 2022'!AQ16-('NSW Apr 2022'!L16+'NSW Apr 2022'!M16+'NSW Apr 2022'!N16+'NSW Apr 2022'!O16))*'NSW Apr 2022'!AA16/100)*'NSW Apr 2022'!AQ16,('NSW Apr 2022'!P16*'NSW Apr 2022'!AA16/100)*'NSW Apr 2022'!AQ16)),0)</f>
        <v>0</v>
      </c>
      <c r="L22" s="155">
        <f>IF(AND('NSW Apr 2022'!P16&gt;0,'NSW Apr 2022'!O16&gt;0),IF(($C$5*E22/'NSW Apr 2022'!AQ16&lt;SUM('NSW Apr 2022'!L16:P16)),(0),($C$5*E22/'NSW Apr 2022'!AQ16-SUM('NSW Apr 2022'!L16:P16))*'NSW Apr 2022'!AB16/100)* 'NSW Apr 2022'!AQ16,IF(AND('NSW Apr 2022'!O16&gt;0,'NSW Apr 2022'!P16=""),IF(($C$5*E22/'NSW Apr 2022'!AQ16&lt; SUM('NSW Apr 2022'!L16:O16)),(0),($C$5*E22/'NSW Apr 2022'!AQ16-SUM('NSW Apr 2022'!L16:O16))*'NSW Apr 2022'!AA16/100)* 'NSW Apr 2022'!AQ16,IF(AND('NSW Apr 2022'!N16&gt;0,'NSW Apr 2022'!O16=""),IF(($C$5*E22/'NSW Apr 2022'!AQ16&lt; SUM('NSW Apr 2022'!L16:N16)),(0),($C$5*E22/'NSW Apr 2022'!AQ16-SUM('NSW Apr 2022'!L16:N16))*'NSW Apr 2022'!Z16/100)* 'NSW Apr 2022'!AQ16,IF(AND('NSW Apr 2022'!M16&gt;0,'NSW Apr 2022'!N16=""),IF(($C$5*E22/'NSW Apr 2022'!AQ16&lt;'NSW Apr 2022'!M16+'NSW Apr 2022'!L16),(0),(($C$5*E22/'NSW Apr 2022'!AQ16-('NSW Apr 2022'!M16+'NSW Apr 2022'!L16))*'NSW Apr 2022'!Y16/100))*'NSW Apr 2022'!AQ16,IF(AND('NSW Apr 2022'!L16&gt;0,'NSW Apr 2022'!M16=""&gt;0),IF(($C$5*E22/'NSW Apr 2022'!AQ16&lt;'NSW Apr 2022'!L16),(0),($C$5*E22/'NSW Apr 2022'!AQ16-'NSW Apr 2022'!L16)*'NSW Apr 2022'!X16/100)*'NSW Apr 2022'!AQ16,0)))))</f>
        <v>0</v>
      </c>
      <c r="M22" s="155">
        <f>IF('NSW Apr 2022'!K16="",($C$5*F22/'NSW Apr 2022'!AR16*'NSW Apr 2022'!AC16/100)*'NSW Apr 2022'!AR16,IF($C$5*F22/'NSW Apr 2022'!AR16&gt;='NSW Apr 2022'!L16,('NSW Apr 2022'!L16*'NSW Apr 2022'!AC16/100)*'NSW Apr 2022'!AR16,($C$5*F22/'NSW Apr 2022'!AR16*'NSW Apr 2022'!AC16/100)*'NSW Apr 2022'!AR16))</f>
        <v>1731.8181818181818</v>
      </c>
      <c r="N22" s="155">
        <f>IF(AND('NSW Apr 2022'!L16&gt;0,'NSW Apr 2022'!M16&gt;0),IF($C$5*F22/'NSW Apr 2022'!AR16&lt;'NSW Apr 2022'!L16,0,IF(($C$5*F22/'NSW Apr 2022'!AR16-'NSW Apr 2022'!L16)&lt;=('NSW Apr 2022'!M16+'NSW Apr 2022'!L16),((($C$5*F22/'NSW Apr 2022'!AR16-'NSW Apr 2022'!L16)*'NSW Apr 2022'!AD16/100))*'NSW Apr 2022'!AR16,((('NSW Apr 2022'!M16)*'NSW Apr 2022'!AD16/100)*'NSW Apr 2022'!AR16))),0)</f>
        <v>0</v>
      </c>
      <c r="O22" s="155">
        <f>IF(AND('NSW Apr 2022'!M16&gt;0,'NSW Apr 2022'!N16&gt;0),IF($C$5*F22/'NSW Apr 2022'!AR16&lt;('NSW Apr 2022'!L16+'NSW Apr 2022'!M16),0,IF(($C$5*F22/'NSW Apr 2022'!AR16-'NSW Apr 2022'!L16+'NSW Apr 2022'!M16)&lt;=('NSW Apr 2022'!L16+'NSW Apr 2022'!M16+'NSW Apr 2022'!N16),((($C$5*F22/'NSW Apr 2022'!AR16-('NSW Apr 2022'!L16+'NSW Apr 2022'!M16))*'NSW Apr 2022'!AE16/100))*'NSW Apr 2022'!AR16,('NSW Apr 2022'!N16*'NSW Apr 2022'!AE16/100)*'NSW Apr 2022'!AR16)),0)</f>
        <v>0</v>
      </c>
      <c r="P22" s="155">
        <f>IF(AND('NSW Apr 2022'!N16&gt;0,'NSW Apr 2022'!O16&gt;0),IF($C$5*F22/'NSW Apr 2022'!AR16&lt;('NSW Apr 2022'!L16+'NSW Apr 2022'!M16+'NSW Apr 2022'!N16),0,IF(($C$5*F22/'NSW Apr 2022'!AR16-'NSW Apr 2022'!L16+'NSW Apr 2022'!M16+'NSW Apr 2022'!N16)&lt;=('NSW Apr 2022'!L16+'NSW Apr 2022'!M16+'NSW Apr 2022'!N16+'NSW Apr 2022'!O16),(($C$5*F22/'NSW Apr 2022'!AR16-('NSW Apr 2022'!L16+'NSW Apr 2022'!M16+'NSW Apr 2022'!N16))*'NSW Apr 2022'!AF16/100)*'NSW Apr 2022'!AR16,('NSW Apr 2022'!O16*'NSW Apr 2022'!AF16/100)*'NSW Apr 2022'!AR16)),0)</f>
        <v>0</v>
      </c>
      <c r="Q22" s="155">
        <f>IF(AND('NSW Apr 2022'!P16&gt;0,'NSW Apr 2022'!P16&gt;0),IF($C$5*F22/'NSW Apr 2022'!AR16&lt;('NSW Apr 2022'!L16+'NSW Apr 2022'!M16+'NSW Apr 2022'!N16+'NSW Apr 2022'!O16),0,IF(($C$5*F22/'NSW Apr 2022'!AR16-'NSW Apr 2022'!L16+'NSW Apr 2022'!M16+'NSW Apr 2022'!N16+'NSW Apr 2022'!O16)&lt;=('NSW Apr 2022'!L16+'NSW Apr 2022'!M16+'NSW Apr 2022'!N16+'NSW Apr 2022'!O16+'NSW Apr 2022'!P16),(($C$5*F22/'NSW Apr 2022'!AR16-('NSW Apr 2022'!L16+'NSW Apr 2022'!M16+'NSW Apr 2022'!N16+'NSW Apr 2022'!O16))*'NSW Apr 2022'!AG16/100)*'NSW Apr 2022'!AR16,('NSW Apr 2022'!P16*'NSW Apr 2022'!AG16/100)*'NSW Apr 2022'!AR16)),0)</f>
        <v>0</v>
      </c>
      <c r="R22" s="155">
        <f>IF(AND('NSW Apr 2022'!P16&gt;0,'NSW Apr 2022'!O16&gt;0),IF(($C$5*F22/'NSW Apr 2022'!AR16&lt;SUM('NSW Apr 2022'!L16:P16)),(0),($C$5*F22/'NSW Apr 2022'!AR16-SUM('NSW Apr 2022'!L16:P16))*'NSW Apr 2022'!AB16/100)* 'NSW Apr 2022'!AR16,IF(AND('NSW Apr 2022'!O16&gt;0,'NSW Apr 2022'!P16=""),IF(($C$5*F22/'NSW Apr 2022'!AR16&lt; SUM('NSW Apr 2022'!L16:O16)),(0),($C$5*F22/'NSW Apr 2022'!AR16-SUM('NSW Apr 2022'!L16:O16))*'NSW Apr 2022'!AG16/100)* 'NSW Apr 2022'!AR16,IF(AND('NSW Apr 2022'!N16&gt;0,'NSW Apr 2022'!O16=""),IF(($C$5*F22/'NSW Apr 2022'!AR16&lt; SUM('NSW Apr 2022'!L16:N16)),(0),($C$5*F22/'NSW Apr 2022'!AR16-SUM('NSW Apr 2022'!L16:N16))*'NSW Apr 2022'!AF16/100)* 'NSW Apr 2022'!AR16,IF(AND('NSW Apr 2022'!M16&gt;0,'NSW Apr 2022'!N16=""),IF(($C$5*F22/'NSW Apr 2022'!AR16&lt;'NSW Apr 2022'!M16+'NSW Apr 2022'!L16),(0),(($C$5*F22/'NSW Apr 2022'!AR16-('NSW Apr 2022'!M16+'NSW Apr 2022'!L16))*'NSW Apr 2022'!AE16/100))*'NSW Apr 2022'!AR16,IF(AND('NSW Apr 2022'!L16&gt;0,'NSW Apr 2022'!M16=""&gt;0),IF(($C$5*F22/'NSW Apr 2022'!AR16&lt;'NSW Apr 2022'!L16),(0),($C$5*F22/'NSW Apr 2022'!AR16-'NSW Apr 2022'!L16)*'NSW Apr 2022'!AD16/100)*'NSW Apr 2022'!AR16,0)))))</f>
        <v>0</v>
      </c>
      <c r="S22" s="273">
        <f>SUM(G22:R22)</f>
        <v>3463.6363636363635</v>
      </c>
      <c r="T22" s="268">
        <f>S22+D22</f>
        <v>3768.909090909091</v>
      </c>
      <c r="U22" s="151">
        <f t="shared" si="6"/>
        <v>4145.8</v>
      </c>
      <c r="V22" s="154">
        <f>'NSW Apr 2022'!AT16</f>
        <v>0</v>
      </c>
      <c r="W22" s="154">
        <f>'NSW Apr 2022'!AU16</f>
        <v>10</v>
      </c>
      <c r="X22" s="154">
        <f>'NSW Apr 2022'!AV16</f>
        <v>0</v>
      </c>
      <c r="Y22" s="154">
        <f>'NSW Apr 2022'!AW16</f>
        <v>0</v>
      </c>
      <c r="Z22" s="268" t="str">
        <f>IF(SUM(V22:Y22)=0,"No discount",IF(V22&gt;0,"Guaranteed off bill",IF(W22&gt;0,"Guaranteed off usage",IF(X22&gt;0,"Pay-on-time off bill","Pay-on-time off usage"))))</f>
        <v>Guaranteed off usage</v>
      </c>
      <c r="AA22" s="268" t="str">
        <f>IF(OR(B22="Origin Energy",B22="Red Energy",B22="Powershop"),"Inclusive","Exclusive")</f>
        <v>Exclusive</v>
      </c>
      <c r="AB22" s="268">
        <f>IF(AND(Z22="Guaranteed off bill",AA22="Inclusive"),((T22*1.1)-((T22*1.1)*V22/100))/1.1,IF(AND(Z22="Guaranteed off usage",AA22="Inclusive"),((T22*1.1)-((S22*1.1)*W22/100))/1.1,IF(AND(Z22="Guaranteed off bill",AA22="Exclusive"),T22-(T22*V22/100),IF(AND(Z22="Guaranteed off usage",AA22="Exclusive"),T22-(S22*W22/100),IF(AA22="Inclusive",((T22*1.1))/1.1,T22)))))</f>
        <v>3422.5454545454545</v>
      </c>
      <c r="AC22" s="268">
        <f>IF(AND(Z22="Pay-on-time off bill",AA22="Inclusive"),((AB22*1.1)-((AB22*1.1)*X22/100))/1.1,IF(AND(Z22="Pay-on-time off usage",AA22="Inclusive"),((AB22*1.1)-((S22*1.1)*Y22/100))/1.1,IF(AND(Z22="Pay-on-time off bill",AA22="Exclusive"),AB22-(AB22*X22/100),IF(AND(Z22="Pay-on-time off usage",AA22="Exclusive"),AB22-(S22*Y22/100),IF(AA22="Inclusive",((AB22*1.1))/1.1,AB22)))))</f>
        <v>3422.5454545454545</v>
      </c>
      <c r="AD22" s="151">
        <f>AB22*1.1</f>
        <v>3764.8</v>
      </c>
      <c r="AE22" s="151">
        <f>AC22*1.1</f>
        <v>3764.8</v>
      </c>
      <c r="AF22" s="211">
        <f>'NSW Apr 2022'!BJ16</f>
        <v>0</v>
      </c>
      <c r="AG22" s="386">
        <f>'NSW Apr 2022'!BH16</f>
        <v>0</v>
      </c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Top="1">
      <c r="A23" s="430" t="str">
        <f>'NSW Apr 2022'!D17</f>
        <v>AGN Albury</v>
      </c>
      <c r="B23" s="130" t="str">
        <f>'NSW Apr 2022'!F17</f>
        <v>EnergyAustralia</v>
      </c>
      <c r="C23" s="83" t="str">
        <f>'NSW Apr 2022'!G17</f>
        <v>Total Plan</v>
      </c>
      <c r="D23" s="136">
        <f>365*'NSW Apr 2022'!H17/100</f>
        <v>303.77954545454543</v>
      </c>
      <c r="E23" s="264">
        <f>IF('NSW Apr 2022'!AQ17=3,0.5,IF('NSW Apr 2022'!AQ17=2,0.33,0))</f>
        <v>0.5</v>
      </c>
      <c r="F23" s="264">
        <f t="shared" si="3"/>
        <v>0.5</v>
      </c>
      <c r="G23" s="136">
        <f>IF('NSW Apr 2022'!K17="",($C$5*E23/'NSW Apr 2022'!AQ17*'NSW Apr 2022'!W17/100)*'NSW Apr 2022'!AQ17,IF($C$5*E23/'NSW Apr 2022'!AQ17&gt;='NSW Apr 2022'!L17,('NSW Apr 2022'!L17*'NSW Apr 2022'!W17/100)*'NSW Apr 2022'!AQ17,($C$5*E23/'NSW Apr 2022'!AQ17*'NSW Apr 2022'!W17/100)*'NSW Apr 2022'!AQ17))</f>
        <v>459.81818181818176</v>
      </c>
      <c r="H23" s="136">
        <f>IF(AND('NSW Apr 2022'!L17&gt;0,'NSW Apr 2022'!M17&gt;0),IF($C$5*E23/'NSW Apr 2022'!AQ17&lt;'NSW Apr 2022'!L17,0,IF(($C$5*E23/'NSW Apr 2022'!AQ17-'NSW Apr 2022'!L17)&lt;=('NSW Apr 2022'!M17+'NSW Apr 2022'!L17),((($C$5*E23/'NSW Apr 2022'!AQ17-'NSW Apr 2022'!L17)*'NSW Apr 2022'!X17/100))*'NSW Apr 2022'!AQ17,((('NSW Apr 2022'!M17)*'NSW Apr 2022'!X17/100)*'NSW Apr 2022'!AQ17))),0)</f>
        <v>736.00000000000011</v>
      </c>
      <c r="I23" s="136">
        <f>IF(AND('NSW Apr 2022'!M17&gt;0,'NSW Apr 2022'!N17&gt;0),IF($C$5*E23/'NSW Apr 2022'!AQ17&lt;('NSW Apr 2022'!L17+'NSW Apr 2022'!M17),0,IF(($C$5*E23/'NSW Apr 2022'!AQ17-'NSW Apr 2022'!L17+'NSW Apr 2022'!M17)&lt;=('NSW Apr 2022'!L17+'NSW Apr 2022'!M17+'NSW Apr 2022'!N17),((($C$5*E23/'NSW Apr 2022'!AQ17-('NSW Apr 2022'!L17+'NSW Apr 2022'!M17))*'NSW Apr 2022'!Y17/100))*'NSW Apr 2022'!AQ17,('NSW Apr 2022'!N17*'NSW Apr 2022'!Y17/100)* 'NSW Apr 2022'!AQ17)),0)</f>
        <v>318.18181818181824</v>
      </c>
      <c r="J23" s="136">
        <f>IF(AND('NSW Apr 2022'!N17&gt;0,'NSW Apr 2022'!O17&gt;0),IF($C$5*E23/'NSW Apr 2022'!AQ17&lt;('NSW Apr 2022'!L17+'NSW Apr 2022'!M17+'NSW Apr 2022'!N17),0,IF(($C$5*E23/'NSW Apr 2022'!AQ17-'NSW Apr 2022'!L17+'NSW Apr 2022'!M17+'NSW Apr 2022'!N17)&lt;=('NSW Apr 2022'!L17+'NSW Apr 2022'!M17+'NSW Apr 2022'!N17+'NSW Apr 2022'!O17),(($C$5*E23/'NSW Apr 2022'!AQ17-('NSW Apr 2022'!L17+'NSW Apr 2022'!M17+'NSW Apr 2022'!N17))*'NSW Apr 2022'!Z17/100)*'NSW Apr 2022'!AQ17,('NSW Apr 2022'!O17*'NSW Apr 2022'!Z17/100)*'NSW Apr 2022'!AQ17)),0)</f>
        <v>0</v>
      </c>
      <c r="K23" s="136">
        <f>IF(AND('NSW Apr 2022'!O17&gt;0,'NSW Apr 2022'!P17&gt;0),IF($C$5*E23/'NSW Apr 2022'!AQ17&lt;('NSW Apr 2022'!L17+'NSW Apr 2022'!M17+'NSW Apr 2022'!N17+'NSW Apr 2022'!O17),0,IF(($C$5*E23/'NSW Apr 2022'!AQ17-'NSW Apr 2022'!L17+'NSW Apr 2022'!M17+'NSW Apr 2022'!N17+'NSW Apr 2022'!O17)&lt;=('NSW Apr 2022'!L17+'NSW Apr 2022'!M17+'NSW Apr 2022'!N17+'NSW Apr 2022'!O17+'NSW Apr 2022'!P17),(($C$5*E23/'NSW Apr 2022'!AQ17-('NSW Apr 2022'!L17+'NSW Apr 2022'!M17+'NSW Apr 2022'!N17+'NSW Apr 2022'!O17))*'NSW Apr 2022'!AA17/100)*'NSW Apr 2022'!AQ17,('NSW Apr 2022'!P17*'NSW Apr 2022'!AA17/100)*'NSW Apr 2022'!AQ17)),0)</f>
        <v>0</v>
      </c>
      <c r="L23" s="136">
        <f>IF(AND('NSW Apr 2022'!P17&gt;0,'NSW Apr 2022'!O17&gt;0),IF(($C$5*E23/'NSW Apr 2022'!AQ17&lt;SUM('NSW Apr 2022'!L17:P17)),(0),($C$5*E23/'NSW Apr 2022'!AQ17-SUM('NSW Apr 2022'!L17:P17))*'NSW Apr 2022'!AB17/100)* 'NSW Apr 2022'!AQ17,IF(AND('NSW Apr 2022'!O17&gt;0,'NSW Apr 2022'!P17=""),IF(($C$5*E23/'NSW Apr 2022'!AQ17&lt; SUM('NSW Apr 2022'!L17:O17)),(0),($C$5*E23/'NSW Apr 2022'!AQ17-SUM('NSW Apr 2022'!L17:O17))*'NSW Apr 2022'!AA17/100)* 'NSW Apr 2022'!AQ17,IF(AND('NSW Apr 2022'!N17&gt;0,'NSW Apr 2022'!O17=""),IF(($C$5*E23/'NSW Apr 2022'!AQ17&lt; SUM('NSW Apr 2022'!L17:N17)),(0),($C$5*E23/'NSW Apr 2022'!AQ17-SUM('NSW Apr 2022'!L17:N17))*'NSW Apr 2022'!Z17/100)* 'NSW Apr 2022'!AQ17,IF(AND('NSW Apr 2022'!M17&gt;0,'NSW Apr 2022'!N17=""),IF(($C$5*E23/'NSW Apr 2022'!AQ17&lt;'NSW Apr 2022'!M17+'NSW Apr 2022'!L17),(0),(($C$5*E23/'NSW Apr 2022'!AQ17-('NSW Apr 2022'!M17+'NSW Apr 2022'!L17))*'NSW Apr 2022'!Y17/100))*'NSW Apr 2022'!AQ17,IF(AND('NSW Apr 2022'!L17&gt;0,'NSW Apr 2022'!M17=""&gt;0),IF(($C$5*E23/'NSW Apr 2022'!AQ17&lt;'NSW Apr 2022'!L17),(0),($C$5*E23/'NSW Apr 2022'!AQ17-'NSW Apr 2022'!L17)*'NSW Apr 2022'!X17/100)*'NSW Apr 2022'!AQ17,0)))))</f>
        <v>0</v>
      </c>
      <c r="M23" s="136">
        <f>IF('NSW Apr 2022'!K17="",($C$5*F23/'NSW Apr 2022'!AR17*'NSW Apr 2022'!AC17/100)*'NSW Apr 2022'!AR17,IF($C$5*F23/'NSW Apr 2022'!AR17&gt;='NSW Apr 2022'!L17,('NSW Apr 2022'!L17*'NSW Apr 2022'!AC17/100)*'NSW Apr 2022'!AR17,($C$5*F23/'NSW Apr 2022'!AR17*'NSW Apr 2022'!AC17/100)*'NSW Apr 2022'!AR17))</f>
        <v>459.81818181818176</v>
      </c>
      <c r="N23" s="136">
        <f>IF(AND('NSW Apr 2022'!L17&gt;0,'NSW Apr 2022'!M17&gt;0),IF($C$5*F23/'NSW Apr 2022'!AR17&lt;'NSW Apr 2022'!L17,0,IF(($C$5*F23/'NSW Apr 2022'!AR17-'NSW Apr 2022'!L17)&lt;=('NSW Apr 2022'!M17+'NSW Apr 2022'!L17),((($C$5*F23/'NSW Apr 2022'!AR17-'NSW Apr 2022'!L17)*'NSW Apr 2022'!AD17/100))*'NSW Apr 2022'!AR17,((('NSW Apr 2022'!M17)*'NSW Apr 2022'!AD17/100)*'NSW Apr 2022'!AR17))),0)</f>
        <v>736.00000000000011</v>
      </c>
      <c r="O23" s="136">
        <f>IF(AND('NSW Apr 2022'!M17&gt;0,'NSW Apr 2022'!N17&gt;0),IF($C$5*F23/'NSW Apr 2022'!AR17&lt;('NSW Apr 2022'!L17+'NSW Apr 2022'!M17),0,IF(($C$5*F23/'NSW Apr 2022'!AR17-'NSW Apr 2022'!L17+'NSW Apr 2022'!M17)&lt;=('NSW Apr 2022'!L17+'NSW Apr 2022'!M17+'NSW Apr 2022'!N17),((($C$5*F23/'NSW Apr 2022'!AR17-('NSW Apr 2022'!L17+'NSW Apr 2022'!M17))*'NSW Apr 2022'!AE17/100))*'NSW Apr 2022'!AR17,('NSW Apr 2022'!N17*'NSW Apr 2022'!AE17/100)*'NSW Apr 2022'!AR17)),0)</f>
        <v>318.18181818181824</v>
      </c>
      <c r="P23" s="136">
        <f>IF(AND('NSW Apr 2022'!N17&gt;0,'NSW Apr 2022'!O17&gt;0),IF($C$5*F23/'NSW Apr 2022'!AR17&lt;('NSW Apr 2022'!L17+'NSW Apr 2022'!M17+'NSW Apr 2022'!N17),0,IF(($C$5*F23/'NSW Apr 2022'!AR17-'NSW Apr 2022'!L17+'NSW Apr 2022'!M17+'NSW Apr 2022'!N17)&lt;=('NSW Apr 2022'!L17+'NSW Apr 2022'!M17+'NSW Apr 2022'!N17+'NSW Apr 2022'!O17),(($C$5*F23/'NSW Apr 2022'!AR17-('NSW Apr 2022'!L17+'NSW Apr 2022'!M17+'NSW Apr 2022'!N17))*'NSW Apr 2022'!AF17/100)*'NSW Apr 2022'!AR17,('NSW Apr 2022'!O17*'NSW Apr 2022'!AF17/100)*'NSW Apr 2022'!AR17)),0)</f>
        <v>0</v>
      </c>
      <c r="Q23" s="136">
        <f>IF(AND('NSW Apr 2022'!P17&gt;0,'NSW Apr 2022'!P17&gt;0),IF($C$5*F23/'NSW Apr 2022'!AR17&lt;('NSW Apr 2022'!L17+'NSW Apr 2022'!M17+'NSW Apr 2022'!N17+'NSW Apr 2022'!O17),0,IF(($C$5*F23/'NSW Apr 2022'!AR17-'NSW Apr 2022'!L17+'NSW Apr 2022'!M17+'NSW Apr 2022'!N17+'NSW Apr 2022'!O17)&lt;=('NSW Apr 2022'!L17+'NSW Apr 2022'!M17+'NSW Apr 2022'!N17+'NSW Apr 2022'!O17+'NSW Apr 2022'!P17),(($C$5*F23/'NSW Apr 2022'!AR17-('NSW Apr 2022'!L17+'NSW Apr 2022'!M17+'NSW Apr 2022'!N17+'NSW Apr 2022'!O17))*'NSW Apr 2022'!AG17/100)*'NSW Apr 2022'!AR17,('NSW Apr 2022'!P17*'NSW Apr 2022'!AG17/100)*'NSW Apr 2022'!AR17)),0)</f>
        <v>0</v>
      </c>
      <c r="R23" s="136">
        <f>IF(AND('NSW Apr 2022'!P17&gt;0,'NSW Apr 2022'!O17&gt;0),IF(($C$5*F23/'NSW Apr 2022'!AR17&lt;SUM('NSW Apr 2022'!L17:P17)),(0),($C$5*F23/'NSW Apr 2022'!AR17-SUM('NSW Apr 2022'!L17:P17))*'NSW Apr 2022'!AB17/100)* 'NSW Apr 2022'!AR17,IF(AND('NSW Apr 2022'!O17&gt;0,'NSW Apr 2022'!P17=""),IF(($C$5*F23/'NSW Apr 2022'!AR17&lt; SUM('NSW Apr 2022'!L17:O17)),(0),($C$5*F23/'NSW Apr 2022'!AR17-SUM('NSW Apr 2022'!L17:O17))*'NSW Apr 2022'!AG17/100)* 'NSW Apr 2022'!AR17,IF(AND('NSW Apr 2022'!N17&gt;0,'NSW Apr 2022'!O17=""),IF(($C$5*F23/'NSW Apr 2022'!AR17&lt; SUM('NSW Apr 2022'!L17:N17)),(0),($C$5*F23/'NSW Apr 2022'!AR17-SUM('NSW Apr 2022'!L17:N17))*'NSW Apr 2022'!AF17/100)* 'NSW Apr 2022'!AR17,IF(AND('NSW Apr 2022'!M17&gt;0,'NSW Apr 2022'!N17=""),IF(($C$5*F23/'NSW Apr 2022'!AR17&lt;'NSW Apr 2022'!M17+'NSW Apr 2022'!L17),(0),(($C$5*F23/'NSW Apr 2022'!AR17-('NSW Apr 2022'!M17+'NSW Apr 2022'!L17))*'NSW Apr 2022'!AE17/100))*'NSW Apr 2022'!AR17,IF(AND('NSW Apr 2022'!L17&gt;0,'NSW Apr 2022'!M17=""&gt;0),IF(($C$5*F23/'NSW Apr 2022'!AR17&lt;'NSW Apr 2022'!L17),(0),($C$5*F23/'NSW Apr 2022'!AR17-'NSW Apr 2022'!L17)*'NSW Apr 2022'!AD17/100)*'NSW Apr 2022'!AR17,0)))))</f>
        <v>0</v>
      </c>
      <c r="S23" s="234">
        <f t="shared" si="4"/>
        <v>3028</v>
      </c>
      <c r="T23" s="243">
        <f t="shared" si="5"/>
        <v>3331.7795454545453</v>
      </c>
      <c r="U23" s="132">
        <f t="shared" si="6"/>
        <v>3664.9575</v>
      </c>
      <c r="V23" s="83">
        <f>'NSW Apr 2022'!AT17</f>
        <v>20</v>
      </c>
      <c r="W23" s="83">
        <f>'NSW Apr 2022'!AU17</f>
        <v>0</v>
      </c>
      <c r="X23" s="83">
        <f>'NSW Apr 2022'!AV17</f>
        <v>0</v>
      </c>
      <c r="Y23" s="83">
        <f>'NSW Apr 2022'!AW17</f>
        <v>0</v>
      </c>
      <c r="Z23" s="243" t="str">
        <f t="shared" si="7"/>
        <v>Guaranteed off bill</v>
      </c>
      <c r="AA23" s="243" t="str">
        <f t="shared" si="8"/>
        <v>Exclusive</v>
      </c>
      <c r="AB23" s="243">
        <f t="shared" si="0"/>
        <v>2665.4236363636364</v>
      </c>
      <c r="AC23" s="243">
        <f t="shared" si="1"/>
        <v>2665.4236363636364</v>
      </c>
      <c r="AD23" s="132">
        <f t="shared" si="2"/>
        <v>2931.9660000000003</v>
      </c>
      <c r="AE23" s="132">
        <f t="shared" si="2"/>
        <v>2931.9660000000003</v>
      </c>
      <c r="AF23" s="208">
        <f>'NSW Apr 2022'!BJ17</f>
        <v>12</v>
      </c>
      <c r="AG23" s="124">
        <f>'NSW Apr 2022'!BH17</f>
        <v>12</v>
      </c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>
      <c r="A24" s="431"/>
      <c r="B24" s="130" t="str">
        <f>'NSW Apr 2022'!F18</f>
        <v>Origin Energy</v>
      </c>
      <c r="C24" s="83" t="str">
        <f>'NSW Apr 2022'!G18</f>
        <v>Business Go</v>
      </c>
      <c r="D24" s="136">
        <f>365*'NSW Apr 2022'!H18/100</f>
        <v>196.76818181818177</v>
      </c>
      <c r="E24" s="264">
        <f>IF('NSW Apr 2022'!AQ18=3,0.5,IF('NSW Apr 2022'!AQ18=2,0.33,0))</f>
        <v>0.5</v>
      </c>
      <c r="F24" s="264">
        <f t="shared" si="3"/>
        <v>0.5</v>
      </c>
      <c r="G24" s="136">
        <f>IF('NSW Apr 2022'!K18="",($C$5*E24/'NSW Apr 2022'!AQ18*'NSW Apr 2022'!W18/100)*'NSW Apr 2022'!AQ18,IF($C$5*E24/'NSW Apr 2022'!AQ18&gt;='NSW Apr 2022'!L18,('NSW Apr 2022'!L18*'NSW Apr 2022'!W18/100)*'NSW Apr 2022'!AQ18,($C$5*E24/'NSW Apr 2022'!AQ18*'NSW Apr 2022'!W18/100)*'NSW Apr 2022'!AQ18))</f>
        <v>1059.0909090909092</v>
      </c>
      <c r="H24" s="136">
        <f>IF(AND('NSW Apr 2022'!L18&gt;0,'NSW Apr 2022'!M18&gt;0),IF($C$5*E24/'NSW Apr 2022'!AQ18&lt;'NSW Apr 2022'!L18,0,IF(($C$5*E24/'NSW Apr 2022'!AQ18-'NSW Apr 2022'!L18)&lt;=('NSW Apr 2022'!M18+'NSW Apr 2022'!L18),((($C$5*E24/'NSW Apr 2022'!AQ18-'NSW Apr 2022'!L18)*'NSW Apr 2022'!X18/100))*'NSW Apr 2022'!AQ18,((('NSW Apr 2022'!M18)*'NSW Apr 2022'!X18/100)*'NSW Apr 2022'!AQ18))),0)</f>
        <v>0</v>
      </c>
      <c r="I24" s="136">
        <f>IF(AND('NSW Apr 2022'!M18&gt;0,'NSW Apr 2022'!N18&gt;0),IF($C$5*E24/'NSW Apr 2022'!AQ18&lt;('NSW Apr 2022'!L18+'NSW Apr 2022'!M18),0,IF(($C$5*E24/'NSW Apr 2022'!AQ18-'NSW Apr 2022'!L18+'NSW Apr 2022'!M18)&lt;=('NSW Apr 2022'!L18+'NSW Apr 2022'!M18+'NSW Apr 2022'!N18),((($C$5*E24/'NSW Apr 2022'!AQ18-('NSW Apr 2022'!L18+'NSW Apr 2022'!M18))*'NSW Apr 2022'!Y18/100))*'NSW Apr 2022'!AQ18,('NSW Apr 2022'!N18*'NSW Apr 2022'!Y18/100)* 'NSW Apr 2022'!AQ18)),0)</f>
        <v>0</v>
      </c>
      <c r="J24" s="136">
        <f>IF(AND('NSW Apr 2022'!N18&gt;0,'NSW Apr 2022'!O18&gt;0),IF($C$5*E24/'NSW Apr 2022'!AQ18&lt;('NSW Apr 2022'!L18+'NSW Apr 2022'!M18+'NSW Apr 2022'!N18),0,IF(($C$5*E24/'NSW Apr 2022'!AQ18-'NSW Apr 2022'!L18+'NSW Apr 2022'!M18+'NSW Apr 2022'!N18)&lt;=('NSW Apr 2022'!L18+'NSW Apr 2022'!M18+'NSW Apr 2022'!N18+'NSW Apr 2022'!O18),(($C$5*E24/'NSW Apr 2022'!AQ18-('NSW Apr 2022'!L18+'NSW Apr 2022'!M18+'NSW Apr 2022'!N18))*'NSW Apr 2022'!Z18/100)*'NSW Apr 2022'!AQ18,('NSW Apr 2022'!O18*'NSW Apr 2022'!Z18/100)*'NSW Apr 2022'!AQ18)),0)</f>
        <v>0</v>
      </c>
      <c r="K24" s="136">
        <f>IF(AND('NSW Apr 2022'!O18&gt;0,'NSW Apr 2022'!P18&gt;0),IF($C$5*E24/'NSW Apr 2022'!AQ18&lt;('NSW Apr 2022'!L18+'NSW Apr 2022'!M18+'NSW Apr 2022'!N18+'NSW Apr 2022'!O18),0,IF(($C$5*E24/'NSW Apr 2022'!AQ18-'NSW Apr 2022'!L18+'NSW Apr 2022'!M18+'NSW Apr 2022'!N18+'NSW Apr 2022'!O18)&lt;=('NSW Apr 2022'!L18+'NSW Apr 2022'!M18+'NSW Apr 2022'!N18+'NSW Apr 2022'!O18+'NSW Apr 2022'!P18),(($C$5*E24/'NSW Apr 2022'!AQ18-('NSW Apr 2022'!L18+'NSW Apr 2022'!M18+'NSW Apr 2022'!N18+'NSW Apr 2022'!O18))*'NSW Apr 2022'!AA18/100)*'NSW Apr 2022'!AQ18,('NSW Apr 2022'!P18*'NSW Apr 2022'!AA18/100)*'NSW Apr 2022'!AQ18)),0)</f>
        <v>0</v>
      </c>
      <c r="L24" s="136">
        <f>IF(AND('NSW Apr 2022'!P18&gt;0,'NSW Apr 2022'!O18&gt;0),IF(($C$5*E24/'NSW Apr 2022'!AQ18&lt;SUM('NSW Apr 2022'!L18:P18)),(0),($C$5*E24/'NSW Apr 2022'!AQ18-SUM('NSW Apr 2022'!L18:P18))*'NSW Apr 2022'!AB18/100)* 'NSW Apr 2022'!AQ18,IF(AND('NSW Apr 2022'!O18&gt;0,'NSW Apr 2022'!P18=""),IF(($C$5*E24/'NSW Apr 2022'!AQ18&lt; SUM('NSW Apr 2022'!L18:O18)),(0),($C$5*E24/'NSW Apr 2022'!AQ18-SUM('NSW Apr 2022'!L18:O18))*'NSW Apr 2022'!AA18/100)* 'NSW Apr 2022'!AQ18,IF(AND('NSW Apr 2022'!N18&gt;0,'NSW Apr 2022'!O18=""),IF(($C$5*E24/'NSW Apr 2022'!AQ18&lt; SUM('NSW Apr 2022'!L18:N18)),(0),($C$5*E24/'NSW Apr 2022'!AQ18-SUM('NSW Apr 2022'!L18:N18))*'NSW Apr 2022'!Z18/100)* 'NSW Apr 2022'!AQ18,IF(AND('NSW Apr 2022'!M18&gt;0,'NSW Apr 2022'!N18=""),IF(($C$5*E24/'NSW Apr 2022'!AQ18&lt;'NSW Apr 2022'!M18+'NSW Apr 2022'!L18),(0),(($C$5*E24/'NSW Apr 2022'!AQ18-('NSW Apr 2022'!M18+'NSW Apr 2022'!L18))*'NSW Apr 2022'!Y18/100))*'NSW Apr 2022'!AQ18,IF(AND('NSW Apr 2022'!L18&gt;0,'NSW Apr 2022'!M18=""&gt;0),IF(($C$5*E24/'NSW Apr 2022'!AQ18&lt;'NSW Apr 2022'!L18),(0),($C$5*E24/'NSW Apr 2022'!AQ18-'NSW Apr 2022'!L18)*'NSW Apr 2022'!X18/100)*'NSW Apr 2022'!AQ18,0)))))</f>
        <v>0</v>
      </c>
      <c r="M24" s="136">
        <f>IF('NSW Apr 2022'!K18="",($C$5*F24/'NSW Apr 2022'!AR18*'NSW Apr 2022'!AC18/100)*'NSW Apr 2022'!AR18,IF($C$5*F24/'NSW Apr 2022'!AR18&gt;='NSW Apr 2022'!L18,('NSW Apr 2022'!L18*'NSW Apr 2022'!AC18/100)*'NSW Apr 2022'!AR18,($C$5*F24/'NSW Apr 2022'!AR18*'NSW Apr 2022'!AC18/100)*'NSW Apr 2022'!AR18))</f>
        <v>1059.0909090909092</v>
      </c>
      <c r="N24" s="136">
        <f>IF(AND('NSW Apr 2022'!L18&gt;0,'NSW Apr 2022'!M18&gt;0),IF($C$5*F24/'NSW Apr 2022'!AR18&lt;'NSW Apr 2022'!L18,0,IF(($C$5*F24/'NSW Apr 2022'!AR18-'NSW Apr 2022'!L18)&lt;=('NSW Apr 2022'!M18+'NSW Apr 2022'!L18),((($C$5*F24/'NSW Apr 2022'!AR18-'NSW Apr 2022'!L18)*'NSW Apr 2022'!AD18/100))*'NSW Apr 2022'!AR18,((('NSW Apr 2022'!M18)*'NSW Apr 2022'!AD18/100)*'NSW Apr 2022'!AR18))),0)</f>
        <v>0</v>
      </c>
      <c r="O24" s="136">
        <f>IF(AND('NSW Apr 2022'!M18&gt;0,'NSW Apr 2022'!N18&gt;0),IF($C$5*F24/'NSW Apr 2022'!AR18&lt;('NSW Apr 2022'!L18+'NSW Apr 2022'!M18),0,IF(($C$5*F24/'NSW Apr 2022'!AR18-'NSW Apr 2022'!L18+'NSW Apr 2022'!M18)&lt;=('NSW Apr 2022'!L18+'NSW Apr 2022'!M18+'NSW Apr 2022'!N18),((($C$5*F24/'NSW Apr 2022'!AR18-('NSW Apr 2022'!L18+'NSW Apr 2022'!M18))*'NSW Apr 2022'!AE18/100))*'NSW Apr 2022'!AR18,('NSW Apr 2022'!N18*'NSW Apr 2022'!AE18/100)*'NSW Apr 2022'!AR18)),0)</f>
        <v>0</v>
      </c>
      <c r="P24" s="136">
        <f>IF(AND('NSW Apr 2022'!N18&gt;0,'NSW Apr 2022'!O18&gt;0),IF($C$5*F24/'NSW Apr 2022'!AR18&lt;('NSW Apr 2022'!L18+'NSW Apr 2022'!M18+'NSW Apr 2022'!N18),0,IF(($C$5*F24/'NSW Apr 2022'!AR18-'NSW Apr 2022'!L18+'NSW Apr 2022'!M18+'NSW Apr 2022'!N18)&lt;=('NSW Apr 2022'!L18+'NSW Apr 2022'!M18+'NSW Apr 2022'!N18+'NSW Apr 2022'!O18),(($C$5*F24/'NSW Apr 2022'!AR18-('NSW Apr 2022'!L18+'NSW Apr 2022'!M18+'NSW Apr 2022'!N18))*'NSW Apr 2022'!AF18/100)*'NSW Apr 2022'!AR18,('NSW Apr 2022'!O18*'NSW Apr 2022'!AF18/100)*'NSW Apr 2022'!AR18)),0)</f>
        <v>0</v>
      </c>
      <c r="Q24" s="136">
        <f>IF(AND('NSW Apr 2022'!P18&gt;0,'NSW Apr 2022'!P18&gt;0),IF($C$5*F24/'NSW Apr 2022'!AR18&lt;('NSW Apr 2022'!L18+'NSW Apr 2022'!M18+'NSW Apr 2022'!N18+'NSW Apr 2022'!O18),0,IF(($C$5*F24/'NSW Apr 2022'!AR18-'NSW Apr 2022'!L18+'NSW Apr 2022'!M18+'NSW Apr 2022'!N18+'NSW Apr 2022'!O18)&lt;=('NSW Apr 2022'!L18+'NSW Apr 2022'!M18+'NSW Apr 2022'!N18+'NSW Apr 2022'!O18+'NSW Apr 2022'!P18),(($C$5*F24/'NSW Apr 2022'!AR18-('NSW Apr 2022'!L18+'NSW Apr 2022'!M18+'NSW Apr 2022'!N18+'NSW Apr 2022'!O18))*'NSW Apr 2022'!AG18/100)*'NSW Apr 2022'!AR18,('NSW Apr 2022'!P18*'NSW Apr 2022'!AG18/100)*'NSW Apr 2022'!AR18)),0)</f>
        <v>0</v>
      </c>
      <c r="R24" s="136">
        <f>IF(AND('NSW Apr 2022'!P18&gt;0,'NSW Apr 2022'!O18&gt;0),IF(($C$5*F24/'NSW Apr 2022'!AR18&lt;SUM('NSW Apr 2022'!L18:P18)),(0),($C$5*F24/'NSW Apr 2022'!AR18-SUM('NSW Apr 2022'!L18:P18))*'NSW Apr 2022'!AB18/100)* 'NSW Apr 2022'!AR18,IF(AND('NSW Apr 2022'!O18&gt;0,'NSW Apr 2022'!P18=""),IF(($C$5*F24/'NSW Apr 2022'!AR18&lt; SUM('NSW Apr 2022'!L18:O18)),(0),($C$5*F24/'NSW Apr 2022'!AR18-SUM('NSW Apr 2022'!L18:O18))*'NSW Apr 2022'!AG18/100)* 'NSW Apr 2022'!AR18,IF(AND('NSW Apr 2022'!N18&gt;0,'NSW Apr 2022'!O18=""),IF(($C$5*F24/'NSW Apr 2022'!AR18&lt; SUM('NSW Apr 2022'!L18:N18)),(0),($C$5*F24/'NSW Apr 2022'!AR18-SUM('NSW Apr 2022'!L18:N18))*'NSW Apr 2022'!AF18/100)* 'NSW Apr 2022'!AR18,IF(AND('NSW Apr 2022'!M18&gt;0,'NSW Apr 2022'!N18=""),IF(($C$5*F24/'NSW Apr 2022'!AR18&lt;'NSW Apr 2022'!M18+'NSW Apr 2022'!L18),(0),(($C$5*F24/'NSW Apr 2022'!AR18-('NSW Apr 2022'!M18+'NSW Apr 2022'!L18))*'NSW Apr 2022'!AE18/100))*'NSW Apr 2022'!AR18,IF(AND('NSW Apr 2022'!L18&gt;0,'NSW Apr 2022'!M18=""&gt;0),IF(($C$5*F24/'NSW Apr 2022'!AR18&lt;'NSW Apr 2022'!L18),(0),($C$5*F24/'NSW Apr 2022'!AR18-'NSW Apr 2022'!L18)*'NSW Apr 2022'!AD18/100)*'NSW Apr 2022'!AR18,0)))))</f>
        <v>0</v>
      </c>
      <c r="S24" s="234">
        <f t="shared" si="4"/>
        <v>2118.1818181818185</v>
      </c>
      <c r="T24" s="243">
        <f t="shared" si="5"/>
        <v>2314.9500000000003</v>
      </c>
      <c r="U24" s="132">
        <f t="shared" si="6"/>
        <v>2546.4450000000006</v>
      </c>
      <c r="V24" s="83">
        <f>'NSW Apr 2022'!AT18</f>
        <v>0</v>
      </c>
      <c r="W24" s="83">
        <f>'NSW Apr 2022'!AU18</f>
        <v>0</v>
      </c>
      <c r="X24" s="83">
        <f>'NSW Apr 2022'!AV18</f>
        <v>0</v>
      </c>
      <c r="Y24" s="83">
        <f>'NSW Apr 2022'!AW18</f>
        <v>0</v>
      </c>
      <c r="Z24" s="243" t="str">
        <f t="shared" si="7"/>
        <v>No discount</v>
      </c>
      <c r="AA24" s="243" t="str">
        <f t="shared" si="8"/>
        <v>Inclusive</v>
      </c>
      <c r="AB24" s="243">
        <f t="shared" si="0"/>
        <v>2314.9500000000003</v>
      </c>
      <c r="AC24" s="243">
        <f t="shared" si="1"/>
        <v>2314.9500000000003</v>
      </c>
      <c r="AD24" s="132">
        <f t="shared" si="2"/>
        <v>2546.4450000000006</v>
      </c>
      <c r="AE24" s="132">
        <f t="shared" si="2"/>
        <v>2546.4450000000006</v>
      </c>
      <c r="AF24" s="208">
        <f>'NSW Apr 2022'!BJ18</f>
        <v>12</v>
      </c>
      <c r="AG24" s="124">
        <f>'NSW Apr 2022'!BH18</f>
        <v>12</v>
      </c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>
      <c r="A25" s="431"/>
      <c r="B25" s="130" t="str">
        <f>'NSW Apr 2022'!F19</f>
        <v>AGL</v>
      </c>
      <c r="C25" s="83" t="str">
        <f>'NSW Apr 2022'!G19</f>
        <v>Business Value Saver</v>
      </c>
      <c r="D25" s="136">
        <f>365*'NSW Apr 2022'!H19/100</f>
        <v>226.89727272727271</v>
      </c>
      <c r="E25" s="264">
        <f>IF('NSW Apr 2022'!AQ19=3,0.5,IF('NSW Apr 2022'!AQ19=2,0.33,0))</f>
        <v>0.5</v>
      </c>
      <c r="F25" s="264">
        <f t="shared" si="3"/>
        <v>0.5</v>
      </c>
      <c r="G25" s="136">
        <f>IF('NSW Apr 2022'!K19="",($C$5*E25/'NSW Apr 2022'!AQ19*'NSW Apr 2022'!W19/100)*'NSW Apr 2022'!AQ19,IF($C$5*E25/'NSW Apr 2022'!AQ19&gt;='NSW Apr 2022'!L19,('NSW Apr 2022'!L19*'NSW Apr 2022'!W19/100)*'NSW Apr 2022'!AQ19,($C$5*E25/'NSW Apr 2022'!AQ19*'NSW Apr 2022'!W19/100)*'NSW Apr 2022'!AQ19))</f>
        <v>197.99999999999994</v>
      </c>
      <c r="H25" s="136">
        <f>IF(AND('NSW Apr 2022'!L19&gt;0,'NSW Apr 2022'!M19&gt;0),IF($C$5*E25/'NSW Apr 2022'!AQ19&lt;'NSW Apr 2022'!L19,0,IF(($C$5*E25/'NSW Apr 2022'!AQ19-'NSW Apr 2022'!L19)&lt;=('NSW Apr 2022'!M19+'NSW Apr 2022'!L19),((($C$5*E25/'NSW Apr 2022'!AQ19-'NSW Apr 2022'!L19)*'NSW Apr 2022'!X19/100))*'NSW Apr 2022'!AQ19,((('NSW Apr 2022'!M19)*'NSW Apr 2022'!X19/100)*'NSW Apr 2022'!AQ19))),0)</f>
        <v>786.4545454545455</v>
      </c>
      <c r="I25" s="136">
        <f>IF(AND('NSW Apr 2022'!M19&gt;0,'NSW Apr 2022'!N19&gt;0),IF($C$5*E25/'NSW Apr 2022'!AQ19&lt;('NSW Apr 2022'!L19+'NSW Apr 2022'!M19),0,IF(($C$5*E25/'NSW Apr 2022'!AQ19-'NSW Apr 2022'!L19+'NSW Apr 2022'!M19)&lt;=('NSW Apr 2022'!L19+'NSW Apr 2022'!M19+'NSW Apr 2022'!N19),((($C$5*E25/'NSW Apr 2022'!AQ19-('NSW Apr 2022'!L19+'NSW Apr 2022'!M19))*'NSW Apr 2022'!Y19/100))*'NSW Apr 2022'!AQ19,('NSW Apr 2022'!N19*'NSW Apr 2022'!Y19/100)* 'NSW Apr 2022'!AQ19)),0)</f>
        <v>0</v>
      </c>
      <c r="J25" s="136">
        <f>IF(AND('NSW Apr 2022'!N19&gt;0,'NSW Apr 2022'!O19&gt;0),IF($C$5*E25/'NSW Apr 2022'!AQ19&lt;('NSW Apr 2022'!L19+'NSW Apr 2022'!M19+'NSW Apr 2022'!N19),0,IF(($C$5*E25/'NSW Apr 2022'!AQ19-'NSW Apr 2022'!L19+'NSW Apr 2022'!M19+'NSW Apr 2022'!N19)&lt;=('NSW Apr 2022'!L19+'NSW Apr 2022'!M19+'NSW Apr 2022'!N19+'NSW Apr 2022'!O19),(($C$5*E25/'NSW Apr 2022'!AQ19-('NSW Apr 2022'!L19+'NSW Apr 2022'!M19+'NSW Apr 2022'!N19))*'NSW Apr 2022'!Z19/100)*'NSW Apr 2022'!AQ19,('NSW Apr 2022'!O19*'NSW Apr 2022'!Z19/100)*'NSW Apr 2022'!AQ19)),0)</f>
        <v>0</v>
      </c>
      <c r="K25" s="136">
        <f>IF(AND('NSW Apr 2022'!O19&gt;0,'NSW Apr 2022'!P19&gt;0),IF($C$5*E25/'NSW Apr 2022'!AQ19&lt;('NSW Apr 2022'!L19+'NSW Apr 2022'!M19+'NSW Apr 2022'!N19+'NSW Apr 2022'!O19),0,IF(($C$5*E25/'NSW Apr 2022'!AQ19-'NSW Apr 2022'!L19+'NSW Apr 2022'!M19+'NSW Apr 2022'!N19+'NSW Apr 2022'!O19)&lt;=('NSW Apr 2022'!L19+'NSW Apr 2022'!M19+'NSW Apr 2022'!N19+'NSW Apr 2022'!O19+'NSW Apr 2022'!P19),(($C$5*E25/'NSW Apr 2022'!AQ19-('NSW Apr 2022'!L19+'NSW Apr 2022'!M19+'NSW Apr 2022'!N19+'NSW Apr 2022'!O19))*'NSW Apr 2022'!AA19/100)*'NSW Apr 2022'!AQ19,('NSW Apr 2022'!P19*'NSW Apr 2022'!AA19/100)*'NSW Apr 2022'!AQ19)),0)</f>
        <v>0</v>
      </c>
      <c r="L25" s="136">
        <f>IF(AND('NSW Apr 2022'!P19&gt;0,'NSW Apr 2022'!O19&gt;0),IF(($C$5*E25/'NSW Apr 2022'!AQ19&lt;SUM('NSW Apr 2022'!L19:P19)),(0),($C$5*E25/'NSW Apr 2022'!AQ19-SUM('NSW Apr 2022'!L19:P19))*'NSW Apr 2022'!AB19/100)* 'NSW Apr 2022'!AQ19,IF(AND('NSW Apr 2022'!O19&gt;0,'NSW Apr 2022'!P19=""),IF(($C$5*E25/'NSW Apr 2022'!AQ19&lt; SUM('NSW Apr 2022'!L19:O19)),(0),($C$5*E25/'NSW Apr 2022'!AQ19-SUM('NSW Apr 2022'!L19:O19))*'NSW Apr 2022'!AA19/100)* 'NSW Apr 2022'!AQ19,IF(AND('NSW Apr 2022'!N19&gt;0,'NSW Apr 2022'!O19=""),IF(($C$5*E25/'NSW Apr 2022'!AQ19&lt; SUM('NSW Apr 2022'!L19:N19)),(0),($C$5*E25/'NSW Apr 2022'!AQ19-SUM('NSW Apr 2022'!L19:N19))*'NSW Apr 2022'!Z19/100)* 'NSW Apr 2022'!AQ19,IF(AND('NSW Apr 2022'!M19&gt;0,'NSW Apr 2022'!N19=""),IF(($C$5*E25/'NSW Apr 2022'!AQ19&lt;'NSW Apr 2022'!M19+'NSW Apr 2022'!L19),(0),(($C$5*E25/'NSW Apr 2022'!AQ19-('NSW Apr 2022'!M19+'NSW Apr 2022'!L19))*'NSW Apr 2022'!Y19/100))*'NSW Apr 2022'!AQ19,IF(AND('NSW Apr 2022'!L19&gt;0,'NSW Apr 2022'!M19=""&gt;0),IF(($C$5*E25/'NSW Apr 2022'!AQ19&lt;'NSW Apr 2022'!L19),(0),($C$5*E25/'NSW Apr 2022'!AQ19-'NSW Apr 2022'!L19)*'NSW Apr 2022'!X19/100)*'NSW Apr 2022'!AQ19,0)))))</f>
        <v>0</v>
      </c>
      <c r="M25" s="136">
        <f>IF('NSW Apr 2022'!K19="",($C$5*F25/'NSW Apr 2022'!AR19*'NSW Apr 2022'!AC19/100)*'NSW Apr 2022'!AR19,IF($C$5*F25/'NSW Apr 2022'!AR19&gt;='NSW Apr 2022'!L19,('NSW Apr 2022'!L19*'NSW Apr 2022'!AC19/100)*'NSW Apr 2022'!AR19,($C$5*F25/'NSW Apr 2022'!AR19*'NSW Apr 2022'!AC19/100)*'NSW Apr 2022'!AR19))</f>
        <v>197.99999999999994</v>
      </c>
      <c r="N25" s="136">
        <f>IF(AND('NSW Apr 2022'!L19&gt;0,'NSW Apr 2022'!M19&gt;0),IF($C$5*F25/'NSW Apr 2022'!AR19&lt;'NSW Apr 2022'!L19,0,IF(($C$5*F25/'NSW Apr 2022'!AR19-'NSW Apr 2022'!L19)&lt;=('NSW Apr 2022'!M19+'NSW Apr 2022'!L19),((($C$5*F25/'NSW Apr 2022'!AR19-'NSW Apr 2022'!L19)*'NSW Apr 2022'!AD19/100))*'NSW Apr 2022'!AR19,((('NSW Apr 2022'!M19)*'NSW Apr 2022'!AD19/100)*'NSW Apr 2022'!AR19))),0)</f>
        <v>786.4545454545455</v>
      </c>
      <c r="O25" s="136">
        <f>IF(AND('NSW Apr 2022'!M19&gt;0,'NSW Apr 2022'!N19&gt;0),IF($C$5*F25/'NSW Apr 2022'!AR19&lt;('NSW Apr 2022'!L19+'NSW Apr 2022'!M19),0,IF(($C$5*F25/'NSW Apr 2022'!AR19-'NSW Apr 2022'!L19+'NSW Apr 2022'!M19)&lt;=('NSW Apr 2022'!L19+'NSW Apr 2022'!M19+'NSW Apr 2022'!N19),((($C$5*F25/'NSW Apr 2022'!AR19-('NSW Apr 2022'!L19+'NSW Apr 2022'!M19))*'NSW Apr 2022'!AE19/100))*'NSW Apr 2022'!AR19,('NSW Apr 2022'!N19*'NSW Apr 2022'!AE19/100)*'NSW Apr 2022'!AR19)),0)</f>
        <v>0</v>
      </c>
      <c r="P25" s="136">
        <f>IF(AND('NSW Apr 2022'!N19&gt;0,'NSW Apr 2022'!O19&gt;0),IF($C$5*F25/'NSW Apr 2022'!AR19&lt;('NSW Apr 2022'!L19+'NSW Apr 2022'!M19+'NSW Apr 2022'!N19),0,IF(($C$5*F25/'NSW Apr 2022'!AR19-'NSW Apr 2022'!L19+'NSW Apr 2022'!M19+'NSW Apr 2022'!N19)&lt;=('NSW Apr 2022'!L19+'NSW Apr 2022'!M19+'NSW Apr 2022'!N19+'NSW Apr 2022'!O19),(($C$5*F25/'NSW Apr 2022'!AR19-('NSW Apr 2022'!L19+'NSW Apr 2022'!M19+'NSW Apr 2022'!N19))*'NSW Apr 2022'!AF19/100)*'NSW Apr 2022'!AR19,('NSW Apr 2022'!O19*'NSW Apr 2022'!AF19/100)*'NSW Apr 2022'!AR19)),0)</f>
        <v>0</v>
      </c>
      <c r="Q25" s="136">
        <f>IF(AND('NSW Apr 2022'!P19&gt;0,'NSW Apr 2022'!P19&gt;0),IF($C$5*F25/'NSW Apr 2022'!AR19&lt;('NSW Apr 2022'!L19+'NSW Apr 2022'!M19+'NSW Apr 2022'!N19+'NSW Apr 2022'!O19),0,IF(($C$5*F25/'NSW Apr 2022'!AR19-'NSW Apr 2022'!L19+'NSW Apr 2022'!M19+'NSW Apr 2022'!N19+'NSW Apr 2022'!O19)&lt;=('NSW Apr 2022'!L19+'NSW Apr 2022'!M19+'NSW Apr 2022'!N19+'NSW Apr 2022'!O19+'NSW Apr 2022'!P19),(($C$5*F25/'NSW Apr 2022'!AR19-('NSW Apr 2022'!L19+'NSW Apr 2022'!M19+'NSW Apr 2022'!N19+'NSW Apr 2022'!O19))*'NSW Apr 2022'!AG19/100)*'NSW Apr 2022'!AR19,('NSW Apr 2022'!P19*'NSW Apr 2022'!AG19/100)*'NSW Apr 2022'!AR19)),0)</f>
        <v>0</v>
      </c>
      <c r="R25" s="136">
        <f>IF(AND('NSW Apr 2022'!P19&gt;0,'NSW Apr 2022'!O19&gt;0),IF(($C$5*F25/'NSW Apr 2022'!AR19&lt;SUM('NSW Apr 2022'!L19:P19)),(0),($C$5*F25/'NSW Apr 2022'!AR19-SUM('NSW Apr 2022'!L19:P19))*'NSW Apr 2022'!AB19/100)* 'NSW Apr 2022'!AR19,IF(AND('NSW Apr 2022'!O19&gt;0,'NSW Apr 2022'!P19=""),IF(($C$5*F25/'NSW Apr 2022'!AR19&lt; SUM('NSW Apr 2022'!L19:O19)),(0),($C$5*F25/'NSW Apr 2022'!AR19-SUM('NSW Apr 2022'!L19:O19))*'NSW Apr 2022'!AG19/100)* 'NSW Apr 2022'!AR19,IF(AND('NSW Apr 2022'!N19&gt;0,'NSW Apr 2022'!O19=""),IF(($C$5*F25/'NSW Apr 2022'!AR19&lt; SUM('NSW Apr 2022'!L19:N19)),(0),($C$5*F25/'NSW Apr 2022'!AR19-SUM('NSW Apr 2022'!L19:N19))*'NSW Apr 2022'!AF19/100)* 'NSW Apr 2022'!AR19,IF(AND('NSW Apr 2022'!M19&gt;0,'NSW Apr 2022'!N19=""),IF(($C$5*F25/'NSW Apr 2022'!AR19&lt;'NSW Apr 2022'!M19+'NSW Apr 2022'!L19),(0),(($C$5*F25/'NSW Apr 2022'!AR19-('NSW Apr 2022'!M19+'NSW Apr 2022'!L19))*'NSW Apr 2022'!AE19/100))*'NSW Apr 2022'!AR19,IF(AND('NSW Apr 2022'!L19&gt;0,'NSW Apr 2022'!M19=""&gt;0),IF(($C$5*F25/'NSW Apr 2022'!AR19&lt;'NSW Apr 2022'!L19),(0),($C$5*F25/'NSW Apr 2022'!AR19-'NSW Apr 2022'!L19)*'NSW Apr 2022'!AD19/100)*'NSW Apr 2022'!AR19,0)))))</f>
        <v>0</v>
      </c>
      <c r="S25" s="234">
        <f t="shared" si="4"/>
        <v>1968.909090909091</v>
      </c>
      <c r="T25" s="243">
        <f t="shared" si="5"/>
        <v>2195.8063636363636</v>
      </c>
      <c r="U25" s="132">
        <f t="shared" si="6"/>
        <v>2415.3870000000002</v>
      </c>
      <c r="V25" s="83">
        <f>'NSW Apr 2022'!AT19</f>
        <v>0</v>
      </c>
      <c r="W25" s="83">
        <f>'NSW Apr 2022'!AU19</f>
        <v>0</v>
      </c>
      <c r="X25" s="83">
        <f>'NSW Apr 2022'!AV19</f>
        <v>0</v>
      </c>
      <c r="Y25" s="83">
        <f>'NSW Apr 2022'!AW19</f>
        <v>0</v>
      </c>
      <c r="Z25" s="243" t="str">
        <f t="shared" si="7"/>
        <v>No discount</v>
      </c>
      <c r="AA25" s="243" t="str">
        <f t="shared" si="8"/>
        <v>Exclusive</v>
      </c>
      <c r="AB25" s="243">
        <f t="shared" si="0"/>
        <v>2195.8063636363636</v>
      </c>
      <c r="AC25" s="243">
        <f t="shared" si="1"/>
        <v>2195.8063636363636</v>
      </c>
      <c r="AD25" s="132">
        <f t="shared" si="2"/>
        <v>2415.3870000000002</v>
      </c>
      <c r="AE25" s="132">
        <f t="shared" si="2"/>
        <v>2415.3870000000002</v>
      </c>
      <c r="AF25" s="208">
        <f>'NSW Apr 2022'!BJ19</f>
        <v>0</v>
      </c>
      <c r="AG25" s="124">
        <f>'NSW Apr 2022'!BH19</f>
        <v>0</v>
      </c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Bot="1">
      <c r="A26" s="432"/>
      <c r="B26" s="150" t="str">
        <f>'NSW Apr 2022'!F20</f>
        <v>Red Energy</v>
      </c>
      <c r="C26" s="154" t="str">
        <f>'NSW Apr 2022'!G20</f>
        <v xml:space="preserve">Business Saver </v>
      </c>
      <c r="D26" s="155">
        <f>365*'NSW Apr 2022'!H20/100</f>
        <v>298.23818181818183</v>
      </c>
      <c r="E26" s="265">
        <f>IF('NSW Apr 2022'!AQ20=3,0.5,IF('NSW Apr 2022'!AQ20=2,0.33,0))</f>
        <v>0.5</v>
      </c>
      <c r="F26" s="265">
        <f>1-E26</f>
        <v>0.5</v>
      </c>
      <c r="G26" s="155">
        <f>IF('NSW Apr 2022'!K20="",($C$5*E26/'NSW Apr 2022'!AQ20*'NSW Apr 2022'!W20/100)*'NSW Apr 2022'!AQ20,IF($C$5*E26/'NSW Apr 2022'!AQ20&gt;='NSW Apr 2022'!L20,('NSW Apr 2022'!L20*'NSW Apr 2022'!W20/100)*'NSW Apr 2022'!AQ20,($C$5*E26/'NSW Apr 2022'!AQ20*'NSW Apr 2022'!W20/100)*'NSW Apr 2022'!AQ20))</f>
        <v>106.71054545454544</v>
      </c>
      <c r="H26" s="155">
        <f>IF(AND('NSW Apr 2022'!L20&gt;0,'NSW Apr 2022'!M20&gt;0),IF($C$5*E26/'NSW Apr 2022'!AQ20&lt;'NSW Apr 2022'!L20,0,IF(($C$5*E26/'NSW Apr 2022'!AQ20-'NSW Apr 2022'!L20)&lt;=('NSW Apr 2022'!M20+'NSW Apr 2022'!L20),((($C$5*E26/'NSW Apr 2022'!AQ20-'NSW Apr 2022'!L20)*'NSW Apr 2022'!X20/100))*'NSW Apr 2022'!AQ20,((('NSW Apr 2022'!M20)*'NSW Apr 2022'!X20/100)*'NSW Apr 2022'!AQ20))),0)</f>
        <v>83.49872727272728</v>
      </c>
      <c r="I26" s="155">
        <f>IF(AND('NSW Apr 2022'!M20&gt;0,'NSW Apr 2022'!N20&gt;0),IF($C$5*E26/'NSW Apr 2022'!AQ20&lt;('NSW Apr 2022'!L20+'NSW Apr 2022'!M20),0,IF(($C$5*E26/'NSW Apr 2022'!AQ20-'NSW Apr 2022'!L20+'NSW Apr 2022'!M20)&lt;=('NSW Apr 2022'!L20+'NSW Apr 2022'!M20+'NSW Apr 2022'!N20),((($C$5*E26/'NSW Apr 2022'!AQ20-('NSW Apr 2022'!L20+'NSW Apr 2022'!M20))*'NSW Apr 2022'!Y20/100))*'NSW Apr 2022'!AQ20,('NSW Apr 2022'!N20*'NSW Apr 2022'!Y20/100)* 'NSW Apr 2022'!AQ20)),0)</f>
        <v>0</v>
      </c>
      <c r="J26" s="155">
        <f>IF(AND('NSW Apr 2022'!N20&gt;0,'NSW Apr 2022'!O20&gt;0),IF($C$5*E26/'NSW Apr 2022'!AQ20&lt;('NSW Apr 2022'!L20+'NSW Apr 2022'!M20+'NSW Apr 2022'!N20),0,IF(($C$5*E26/'NSW Apr 2022'!AQ20-'NSW Apr 2022'!L20+'NSW Apr 2022'!M20+'NSW Apr 2022'!N20)&lt;=('NSW Apr 2022'!L20+'NSW Apr 2022'!M20+'NSW Apr 2022'!N20+'NSW Apr 2022'!O20),(($C$5*E26/'NSW Apr 2022'!AQ20-('NSW Apr 2022'!L20+'NSW Apr 2022'!M20+'NSW Apr 2022'!N20))*'NSW Apr 2022'!Z20/100)*'NSW Apr 2022'!AQ20,('NSW Apr 2022'!O20*'NSW Apr 2022'!Z20/100)*'NSW Apr 2022'!AQ20)),0)</f>
        <v>0</v>
      </c>
      <c r="K26" s="155">
        <f>IF(AND('NSW Apr 2022'!O20&gt;0,'NSW Apr 2022'!P20&gt;0),IF($C$5*E26/'NSW Apr 2022'!AQ20&lt;('NSW Apr 2022'!L20+'NSW Apr 2022'!M20+'NSW Apr 2022'!N20+'NSW Apr 2022'!O20),0,IF(($C$5*E26/'NSW Apr 2022'!AQ20-'NSW Apr 2022'!L20+'NSW Apr 2022'!M20+'NSW Apr 2022'!N20+'NSW Apr 2022'!O20)&lt;=('NSW Apr 2022'!L20+'NSW Apr 2022'!M20+'NSW Apr 2022'!N20+'NSW Apr 2022'!O20+'NSW Apr 2022'!P20),(($C$5*E26/'NSW Apr 2022'!AQ20-('NSW Apr 2022'!L20+'NSW Apr 2022'!M20+'NSW Apr 2022'!N20+'NSW Apr 2022'!O20))*'NSW Apr 2022'!AA20/100)*'NSW Apr 2022'!AQ20,('NSW Apr 2022'!P20*'NSW Apr 2022'!AA20/100)*'NSW Apr 2022'!AQ20)),0)</f>
        <v>0</v>
      </c>
      <c r="L26" s="155">
        <f>IF(AND('NSW Apr 2022'!P20&gt;0,'NSW Apr 2022'!O20&gt;0),IF(($C$5*E26/'NSW Apr 2022'!AQ20&lt;SUM('NSW Apr 2022'!L20:P20)),(0),($C$5*E26/'NSW Apr 2022'!AQ20-SUM('NSW Apr 2022'!L20:P20))*'NSW Apr 2022'!AB20/100)* 'NSW Apr 2022'!AQ20,IF(AND('NSW Apr 2022'!O20&gt;0,'NSW Apr 2022'!P20=""),IF(($C$5*E26/'NSW Apr 2022'!AQ20&lt; SUM('NSW Apr 2022'!L20:O20)),(0),($C$5*E26/'NSW Apr 2022'!AQ20-SUM('NSW Apr 2022'!L20:O20))*'NSW Apr 2022'!AA20/100)* 'NSW Apr 2022'!AQ20,IF(AND('NSW Apr 2022'!N20&gt;0,'NSW Apr 2022'!O20=""),IF(($C$5*E26/'NSW Apr 2022'!AQ20&lt; SUM('NSW Apr 2022'!L20:N20)),(0),($C$5*E26/'NSW Apr 2022'!AQ20-SUM('NSW Apr 2022'!L20:N20))*'NSW Apr 2022'!Z20/100)* 'NSW Apr 2022'!AQ20,IF(AND('NSW Apr 2022'!M20&gt;0,'NSW Apr 2022'!N20=""),IF(($C$5*E26/'NSW Apr 2022'!AQ20&lt;'NSW Apr 2022'!M20+'NSW Apr 2022'!L20),(0),(($C$5*E26/'NSW Apr 2022'!AQ20-('NSW Apr 2022'!M20+'NSW Apr 2022'!L20))*'NSW Apr 2022'!Y20/100))*'NSW Apr 2022'!AQ20,IF(AND('NSW Apr 2022'!L20&gt;0,'NSW Apr 2022'!M20=""&gt;0),IF(($C$5*E26/'NSW Apr 2022'!AQ20&lt;'NSW Apr 2022'!L20),(0),($C$5*E26/'NSW Apr 2022'!AQ20-'NSW Apr 2022'!L20)*'NSW Apr 2022'!X20/100)*'NSW Apr 2022'!AQ20,0)))))</f>
        <v>815.04254545454558</v>
      </c>
      <c r="M26" s="155">
        <f>IF('NSW Apr 2022'!K20="",($C$5*F26/'NSW Apr 2022'!AR20*'NSW Apr 2022'!AC20/100)*'NSW Apr 2022'!AR20,IF($C$5*F26/'NSW Apr 2022'!AR20&gt;='NSW Apr 2022'!L20,('NSW Apr 2022'!L20*'NSW Apr 2022'!AC20/100)*'NSW Apr 2022'!AR20,($C$5*F26/'NSW Apr 2022'!AR20*'NSW Apr 2022'!AC20/100)*'NSW Apr 2022'!AR20))</f>
        <v>106.71054545454544</v>
      </c>
      <c r="N26" s="155">
        <f>IF(AND('NSW Apr 2022'!L20&gt;0,'NSW Apr 2022'!M20&gt;0),IF($C$5*F26/'NSW Apr 2022'!AR20&lt;'NSW Apr 2022'!L20,0,IF(($C$5*F26/'NSW Apr 2022'!AR20-'NSW Apr 2022'!L20)&lt;=('NSW Apr 2022'!M20+'NSW Apr 2022'!L20),((($C$5*F26/'NSW Apr 2022'!AR20-'NSW Apr 2022'!L20)*'NSW Apr 2022'!AD20/100))*'NSW Apr 2022'!AR20,((('NSW Apr 2022'!M20)*'NSW Apr 2022'!AD20/100)*'NSW Apr 2022'!AR20))),0)</f>
        <v>83.49872727272728</v>
      </c>
      <c r="O26" s="155">
        <f>IF(AND('NSW Apr 2022'!M20&gt;0,'NSW Apr 2022'!N20&gt;0),IF($C$5*F26/'NSW Apr 2022'!AR20&lt;('NSW Apr 2022'!L20+'NSW Apr 2022'!M20),0,IF(($C$5*F26/'NSW Apr 2022'!AR20-'NSW Apr 2022'!L20+'NSW Apr 2022'!M20)&lt;=('NSW Apr 2022'!L20+'NSW Apr 2022'!M20+'NSW Apr 2022'!N20),((($C$5*F26/'NSW Apr 2022'!AR20-('NSW Apr 2022'!L20+'NSW Apr 2022'!M20))*'NSW Apr 2022'!AE20/100))*'NSW Apr 2022'!AR20,('NSW Apr 2022'!N20*'NSW Apr 2022'!AE20/100)*'NSW Apr 2022'!AR20)),0)</f>
        <v>0</v>
      </c>
      <c r="P26" s="155">
        <f>IF(AND('NSW Apr 2022'!N20&gt;0,'NSW Apr 2022'!O20&gt;0),IF($C$5*F26/'NSW Apr 2022'!AR20&lt;('NSW Apr 2022'!L20+'NSW Apr 2022'!M20+'NSW Apr 2022'!N20),0,IF(($C$5*F26/'NSW Apr 2022'!AR20-'NSW Apr 2022'!L20+'NSW Apr 2022'!M20+'NSW Apr 2022'!N20)&lt;=('NSW Apr 2022'!L20+'NSW Apr 2022'!M20+'NSW Apr 2022'!N20+'NSW Apr 2022'!O20),(($C$5*F26/'NSW Apr 2022'!AR20-('NSW Apr 2022'!L20+'NSW Apr 2022'!M20+'NSW Apr 2022'!N20))*'NSW Apr 2022'!AF20/100)*'NSW Apr 2022'!AR20,('NSW Apr 2022'!O20*'NSW Apr 2022'!AF20/100)*'NSW Apr 2022'!AR20)),0)</f>
        <v>0</v>
      </c>
      <c r="Q26" s="155">
        <f>IF(AND('NSW Apr 2022'!P20&gt;0,'NSW Apr 2022'!P20&gt;0),IF($C$5*F26/'NSW Apr 2022'!AR20&lt;('NSW Apr 2022'!L20+'NSW Apr 2022'!M20+'NSW Apr 2022'!N20+'NSW Apr 2022'!O20),0,IF(($C$5*F26/'NSW Apr 2022'!AR20-'NSW Apr 2022'!L20+'NSW Apr 2022'!M20+'NSW Apr 2022'!N20+'NSW Apr 2022'!O20)&lt;=('NSW Apr 2022'!L20+'NSW Apr 2022'!M20+'NSW Apr 2022'!N20+'NSW Apr 2022'!O20+'NSW Apr 2022'!P20),(($C$5*F26/'NSW Apr 2022'!AR20-('NSW Apr 2022'!L20+'NSW Apr 2022'!M20+'NSW Apr 2022'!N20+'NSW Apr 2022'!O20))*'NSW Apr 2022'!AG20/100)*'NSW Apr 2022'!AR20,('NSW Apr 2022'!P20*'NSW Apr 2022'!AG20/100)*'NSW Apr 2022'!AR20)),0)</f>
        <v>0</v>
      </c>
      <c r="R26" s="155">
        <f>IF(AND('NSW Apr 2022'!P20&gt;0,'NSW Apr 2022'!O20&gt;0),IF(($C$5*F26/'NSW Apr 2022'!AR20&lt;SUM('NSW Apr 2022'!L20:P20)),(0),($C$5*F26/'NSW Apr 2022'!AR20-SUM('NSW Apr 2022'!L20:P20))*'NSW Apr 2022'!AB20/100)* 'NSW Apr 2022'!AR20,IF(AND('NSW Apr 2022'!O20&gt;0,'NSW Apr 2022'!P20=""),IF(($C$5*F26/'NSW Apr 2022'!AR20&lt; SUM('NSW Apr 2022'!L20:O20)),(0),($C$5*F26/'NSW Apr 2022'!AR20-SUM('NSW Apr 2022'!L20:O20))*'NSW Apr 2022'!AG20/100)* 'NSW Apr 2022'!AR20,IF(AND('NSW Apr 2022'!N20&gt;0,'NSW Apr 2022'!O20=""),IF(($C$5*F26/'NSW Apr 2022'!AR20&lt; SUM('NSW Apr 2022'!L20:N20)),(0),($C$5*F26/'NSW Apr 2022'!AR20-SUM('NSW Apr 2022'!L20:N20))*'NSW Apr 2022'!AF20/100)* 'NSW Apr 2022'!AR20,IF(AND('NSW Apr 2022'!M20&gt;0,'NSW Apr 2022'!N20=""),IF(($C$5*F26/'NSW Apr 2022'!AR20&lt;'NSW Apr 2022'!M20+'NSW Apr 2022'!L20),(0),(($C$5*F26/'NSW Apr 2022'!AR20-('NSW Apr 2022'!M20+'NSW Apr 2022'!L20))*'NSW Apr 2022'!AE20/100))*'NSW Apr 2022'!AR20,IF(AND('NSW Apr 2022'!L20&gt;0,'NSW Apr 2022'!M20=""&gt;0),IF(($C$5*F26/'NSW Apr 2022'!AR20&lt;'NSW Apr 2022'!L20),(0),($C$5*F26/'NSW Apr 2022'!AR20-'NSW Apr 2022'!L20)*'NSW Apr 2022'!AD20/100)*'NSW Apr 2022'!AR20,0)))))</f>
        <v>815.04254545454558</v>
      </c>
      <c r="S26" s="273">
        <f>SUM(G26:R26)</f>
        <v>2010.5036363636368</v>
      </c>
      <c r="T26" s="268">
        <f>S26+D26</f>
        <v>2308.7418181818184</v>
      </c>
      <c r="U26" s="151">
        <f>T26*1.1</f>
        <v>2539.6160000000004</v>
      </c>
      <c r="V26" s="154">
        <f>'NSW Apr 2022'!AT20</f>
        <v>0</v>
      </c>
      <c r="W26" s="154">
        <f>'NSW Apr 2022'!AU20</f>
        <v>0</v>
      </c>
      <c r="X26" s="154">
        <f>'NSW Apr 2022'!AV20</f>
        <v>0</v>
      </c>
      <c r="Y26" s="154">
        <f>'NSW Apr 2022'!AW20</f>
        <v>0</v>
      </c>
      <c r="Z26" s="268" t="str">
        <f>IF(SUM(V26:Y26)=0,"No discount",IF(V26&gt;0,"Guaranteed off bill",IF(W26&gt;0,"Guaranteed off usage",IF(X26&gt;0,"Pay-on-time off bill","Pay-on-time off usage"))))</f>
        <v>No discount</v>
      </c>
      <c r="AA26" s="268" t="str">
        <f>IF(OR(B26="Origin Energy",B26="Red Energy",B26="Powershop"),"Inclusive","Exclusive")</f>
        <v>Inclusive</v>
      </c>
      <c r="AB26" s="268">
        <f>IF(AND(Z26="Guaranteed off bill",AA26="Inclusive"),((T26*1.1)-((T26*1.1)*V26/100))/1.1,IF(AND(Z26="Guaranteed off usage",AA26="Inclusive"),((T26*1.1)-((S26*1.1)*W26/100))/1.1,IF(AND(Z26="Guaranteed off bill",AA26="Exclusive"),T26-(T26*V26/100),IF(AND(Z26="Guaranteed off usage",AA26="Exclusive"),T26-(S26*W26/100),IF(AA26="Inclusive",((T26*1.1))/1.1,T26)))))</f>
        <v>2308.7418181818184</v>
      </c>
      <c r="AC26" s="268">
        <f>IF(AND(Z26="Pay-on-time off bill",AA26="Inclusive"),((AB26*1.1)-((AB26*1.1)*X26/100))/1.1,IF(AND(Z26="Pay-on-time off usage",AA26="Inclusive"),((AB26*1.1)-((S26*1.1)*Y26/100))/1.1,IF(AND(Z26="Pay-on-time off bill",AA26="Exclusive"),AB26-(AB26*X26/100),IF(AND(Z26="Pay-on-time off usage",AA26="Exclusive"),AB26-(S26*Y26/100),IF(AA26="Inclusive",((AB26*1.1))/1.1,AB26)))))</f>
        <v>2308.7418181818184</v>
      </c>
      <c r="AD26" s="151">
        <f>AB26*1.1</f>
        <v>2539.6160000000004</v>
      </c>
      <c r="AE26" s="151">
        <f>AC26*1.1</f>
        <v>2539.6160000000004</v>
      </c>
      <c r="AF26" s="211">
        <f>'NSW Apr 2022'!BJ20</f>
        <v>0</v>
      </c>
      <c r="AG26" s="386">
        <f>'NSW Apr 2022'!BH20</f>
        <v>0</v>
      </c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24" t="str">
        <f>'NSW Apr 2022'!D21</f>
        <v>AGN Cooma</v>
      </c>
      <c r="B27" s="130" t="str">
        <f>'NSW Apr 2022'!F21</f>
        <v>Origin Energy</v>
      </c>
      <c r="C27" s="83" t="str">
        <f>'NSW Apr 2022'!G21</f>
        <v>Business Go</v>
      </c>
      <c r="D27" s="136">
        <f>365*'NSW Apr 2022'!H21/100</f>
        <v>303.08272727272725</v>
      </c>
      <c r="E27" s="264">
        <f>IF('NSW Apr 2022'!AQ21=3,0.5,IF('NSW Apr 2022'!AQ21=2,0.33,0))</f>
        <v>0.5</v>
      </c>
      <c r="F27" s="264">
        <f t="shared" ref="F27:F38" si="9">1-E27</f>
        <v>0.5</v>
      </c>
      <c r="G27" s="136">
        <f>IF('NSW Apr 2022'!K21="",($C$5*E27/'NSW Apr 2022'!AQ21*'NSW Apr 2022'!W21/100)*'NSW Apr 2022'!AQ21,IF($C$5*E27/'NSW Apr 2022'!AQ21&gt;='NSW Apr 2022'!L21,('NSW Apr 2022'!L21*'NSW Apr 2022'!W21/100)*'NSW Apr 2022'!AQ21,($C$5*E27/'NSW Apr 2022'!AQ21*'NSW Apr 2022'!W21/100)*'NSW Apr 2022'!AQ21))</f>
        <v>1231.8181818181818</v>
      </c>
      <c r="H27" s="136">
        <f>IF(AND('NSW Apr 2022'!L21&gt;0,'NSW Apr 2022'!M21&gt;0),IF($C$5*E27/'NSW Apr 2022'!AQ21&lt;'NSW Apr 2022'!L21,0,IF(($C$5*E27/'NSW Apr 2022'!AQ21-'NSW Apr 2022'!L21)&lt;=('NSW Apr 2022'!M21+'NSW Apr 2022'!L21),((($C$5*E27/'NSW Apr 2022'!AQ21-'NSW Apr 2022'!L21)*'NSW Apr 2022'!X21/100))*'NSW Apr 2022'!AQ21,((('NSW Apr 2022'!M21)*'NSW Apr 2022'!X21/100)*'NSW Apr 2022'!AQ21))),0)</f>
        <v>0</v>
      </c>
      <c r="I27" s="136">
        <f>IF(AND('NSW Apr 2022'!M21&gt;0,'NSW Apr 2022'!N21&gt;0),IF($C$5*E27/'NSW Apr 2022'!AQ21&lt;('NSW Apr 2022'!L21+'NSW Apr 2022'!M21),0,IF(($C$5*E27/'NSW Apr 2022'!AQ21-'NSW Apr 2022'!L21+'NSW Apr 2022'!M21)&lt;=('NSW Apr 2022'!L21+'NSW Apr 2022'!M21+'NSW Apr 2022'!N21),((($C$5*E27/'NSW Apr 2022'!AQ21-('NSW Apr 2022'!L21+'NSW Apr 2022'!M21))*'NSW Apr 2022'!Y21/100))*'NSW Apr 2022'!AQ21,('NSW Apr 2022'!N21*'NSW Apr 2022'!Y21/100)* 'NSW Apr 2022'!AQ21)),0)</f>
        <v>0</v>
      </c>
      <c r="J27" s="136">
        <f>IF(AND('NSW Apr 2022'!N21&gt;0,'NSW Apr 2022'!O21&gt;0),IF($C$5*E27/'NSW Apr 2022'!AQ21&lt;('NSW Apr 2022'!L21+'NSW Apr 2022'!M21+'NSW Apr 2022'!N21),0,IF(($C$5*E27/'NSW Apr 2022'!AQ21-'NSW Apr 2022'!L21+'NSW Apr 2022'!M21+'NSW Apr 2022'!N21)&lt;=('NSW Apr 2022'!L21+'NSW Apr 2022'!M21+'NSW Apr 2022'!N21+'NSW Apr 2022'!O21),(($C$5*E27/'NSW Apr 2022'!AQ21-('NSW Apr 2022'!L21+'NSW Apr 2022'!M21+'NSW Apr 2022'!N21))*'NSW Apr 2022'!Z21/100)*'NSW Apr 2022'!AQ21,('NSW Apr 2022'!O21*'NSW Apr 2022'!Z21/100)*'NSW Apr 2022'!AQ21)),0)</f>
        <v>0</v>
      </c>
      <c r="K27" s="136">
        <f>IF(AND('NSW Apr 2022'!O21&gt;0,'NSW Apr 2022'!P21&gt;0),IF($C$5*E27/'NSW Apr 2022'!AQ21&lt;('NSW Apr 2022'!L21+'NSW Apr 2022'!M21+'NSW Apr 2022'!N21+'NSW Apr 2022'!O21),0,IF(($C$5*E27/'NSW Apr 2022'!AQ21-'NSW Apr 2022'!L21+'NSW Apr 2022'!M21+'NSW Apr 2022'!N21+'NSW Apr 2022'!O21)&lt;=('NSW Apr 2022'!L21+'NSW Apr 2022'!M21+'NSW Apr 2022'!N21+'NSW Apr 2022'!O21+'NSW Apr 2022'!P21),(($C$5*E27/'NSW Apr 2022'!AQ21-('NSW Apr 2022'!L21+'NSW Apr 2022'!M21+'NSW Apr 2022'!N21+'NSW Apr 2022'!O21))*'NSW Apr 2022'!AA21/100)*'NSW Apr 2022'!AQ21,('NSW Apr 2022'!P21*'NSW Apr 2022'!AA21/100)*'NSW Apr 2022'!AQ21)),0)</f>
        <v>0</v>
      </c>
      <c r="L27" s="136">
        <f>IF(AND('NSW Apr 2022'!P21&gt;0,'NSW Apr 2022'!O21&gt;0),IF(($C$5*E27/'NSW Apr 2022'!AQ21&lt;SUM('NSW Apr 2022'!L21:P21)),(0),($C$5*E27/'NSW Apr 2022'!AQ21-SUM('NSW Apr 2022'!L21:P21))*'NSW Apr 2022'!AB21/100)* 'NSW Apr 2022'!AQ21,IF(AND('NSW Apr 2022'!O21&gt;0,'NSW Apr 2022'!P21=""),IF(($C$5*E27/'NSW Apr 2022'!AQ21&lt; SUM('NSW Apr 2022'!L21:O21)),(0),($C$5*E27/'NSW Apr 2022'!AQ21-SUM('NSW Apr 2022'!L21:O21))*'NSW Apr 2022'!AA21/100)* 'NSW Apr 2022'!AQ21,IF(AND('NSW Apr 2022'!N21&gt;0,'NSW Apr 2022'!O21=""),IF(($C$5*E27/'NSW Apr 2022'!AQ21&lt; SUM('NSW Apr 2022'!L21:N21)),(0),($C$5*E27/'NSW Apr 2022'!AQ21-SUM('NSW Apr 2022'!L21:N21))*'NSW Apr 2022'!Z21/100)* 'NSW Apr 2022'!AQ21,IF(AND('NSW Apr 2022'!M21&gt;0,'NSW Apr 2022'!N21=""),IF(($C$5*E27/'NSW Apr 2022'!AQ21&lt;'NSW Apr 2022'!M21+'NSW Apr 2022'!L21),(0),(($C$5*E27/'NSW Apr 2022'!AQ21-('NSW Apr 2022'!M21+'NSW Apr 2022'!L21))*'NSW Apr 2022'!Y21/100))*'NSW Apr 2022'!AQ21,IF(AND('NSW Apr 2022'!L21&gt;0,'NSW Apr 2022'!M21=""&gt;0),IF(($C$5*E27/'NSW Apr 2022'!AQ21&lt;'NSW Apr 2022'!L21),(0),($C$5*E27/'NSW Apr 2022'!AQ21-'NSW Apr 2022'!L21)*'NSW Apr 2022'!X21/100)*'NSW Apr 2022'!AQ21,0)))))</f>
        <v>0</v>
      </c>
      <c r="M27" s="136">
        <f>IF('NSW Apr 2022'!K21="",($C$5*F27/'NSW Apr 2022'!AR21*'NSW Apr 2022'!AC21/100)*'NSW Apr 2022'!AR21,IF($C$5*F27/'NSW Apr 2022'!AR21&gt;='NSW Apr 2022'!L21,('NSW Apr 2022'!L21*'NSW Apr 2022'!AC21/100)*'NSW Apr 2022'!AR21,($C$5*F27/'NSW Apr 2022'!AR21*'NSW Apr 2022'!AC21/100)*'NSW Apr 2022'!AR21))</f>
        <v>1245.4545454545455</v>
      </c>
      <c r="N27" s="136">
        <f>IF(AND('NSW Apr 2022'!L21&gt;0,'NSW Apr 2022'!M21&gt;0),IF($C$5*F27/'NSW Apr 2022'!AR21&lt;'NSW Apr 2022'!L21,0,IF(($C$5*F27/'NSW Apr 2022'!AR21-'NSW Apr 2022'!L21)&lt;=('NSW Apr 2022'!M21+'NSW Apr 2022'!L21),((($C$5*F27/'NSW Apr 2022'!AR21-'NSW Apr 2022'!L21)*'NSW Apr 2022'!AD21/100))*'NSW Apr 2022'!AR21,((('NSW Apr 2022'!M21)*'NSW Apr 2022'!AD21/100)*'NSW Apr 2022'!AR21))),0)</f>
        <v>0</v>
      </c>
      <c r="O27" s="136">
        <f>IF(AND('NSW Apr 2022'!M21&gt;0,'NSW Apr 2022'!N21&gt;0),IF($C$5*F27/'NSW Apr 2022'!AR21&lt;('NSW Apr 2022'!L21+'NSW Apr 2022'!M21),0,IF(($C$5*F27/'NSW Apr 2022'!AR21-'NSW Apr 2022'!L21+'NSW Apr 2022'!M21)&lt;=('NSW Apr 2022'!L21+'NSW Apr 2022'!M21+'NSW Apr 2022'!N21),((($C$5*F27/'NSW Apr 2022'!AR21-('NSW Apr 2022'!L21+'NSW Apr 2022'!M21))*'NSW Apr 2022'!AE21/100))*'NSW Apr 2022'!AR21,('NSW Apr 2022'!N21*'NSW Apr 2022'!AE21/100)*'NSW Apr 2022'!AR21)),0)</f>
        <v>0</v>
      </c>
      <c r="P27" s="136">
        <f>IF(AND('NSW Apr 2022'!N21&gt;0,'NSW Apr 2022'!O21&gt;0),IF($C$5*F27/'NSW Apr 2022'!AR21&lt;('NSW Apr 2022'!L21+'NSW Apr 2022'!M21+'NSW Apr 2022'!N21),0,IF(($C$5*F27/'NSW Apr 2022'!AR21-'NSW Apr 2022'!L21+'NSW Apr 2022'!M21+'NSW Apr 2022'!N21)&lt;=('NSW Apr 2022'!L21+'NSW Apr 2022'!M21+'NSW Apr 2022'!N21+'NSW Apr 2022'!O21),(($C$5*F27/'NSW Apr 2022'!AR21-('NSW Apr 2022'!L21+'NSW Apr 2022'!M21+'NSW Apr 2022'!N21))*'NSW Apr 2022'!AF21/100)*'NSW Apr 2022'!AR21,('NSW Apr 2022'!O21*'NSW Apr 2022'!AF21/100)*'NSW Apr 2022'!AR21)),0)</f>
        <v>0</v>
      </c>
      <c r="Q27" s="136">
        <f>IF(AND('NSW Apr 2022'!P21&gt;0,'NSW Apr 2022'!P21&gt;0),IF($C$5*F27/'NSW Apr 2022'!AR21&lt;('NSW Apr 2022'!L21+'NSW Apr 2022'!M21+'NSW Apr 2022'!N21+'NSW Apr 2022'!O21),0,IF(($C$5*F27/'NSW Apr 2022'!AR21-'NSW Apr 2022'!L21+'NSW Apr 2022'!M21+'NSW Apr 2022'!N21+'NSW Apr 2022'!O21)&lt;=('NSW Apr 2022'!L21+'NSW Apr 2022'!M21+'NSW Apr 2022'!N21+'NSW Apr 2022'!O21+'NSW Apr 2022'!P21),(($C$5*F27/'NSW Apr 2022'!AR21-('NSW Apr 2022'!L21+'NSW Apr 2022'!M21+'NSW Apr 2022'!N21+'NSW Apr 2022'!O21))*'NSW Apr 2022'!AG21/100)*'NSW Apr 2022'!AR21,('NSW Apr 2022'!P21*'NSW Apr 2022'!AG21/100)*'NSW Apr 2022'!AR21)),0)</f>
        <v>0</v>
      </c>
      <c r="R27" s="136">
        <f>IF(AND('NSW Apr 2022'!P21&gt;0,'NSW Apr 2022'!O21&gt;0),IF(($C$5*F27/'NSW Apr 2022'!AR21&lt;SUM('NSW Apr 2022'!L21:P21)),(0),($C$5*F27/'NSW Apr 2022'!AR21-SUM('NSW Apr 2022'!L21:P21))*'NSW Apr 2022'!AB21/100)* 'NSW Apr 2022'!AR21,IF(AND('NSW Apr 2022'!O21&gt;0,'NSW Apr 2022'!P21=""),IF(($C$5*F27/'NSW Apr 2022'!AR21&lt; SUM('NSW Apr 2022'!L21:O21)),(0),($C$5*F27/'NSW Apr 2022'!AR21-SUM('NSW Apr 2022'!L21:O21))*'NSW Apr 2022'!AG21/100)* 'NSW Apr 2022'!AR21,IF(AND('NSW Apr 2022'!N21&gt;0,'NSW Apr 2022'!O21=""),IF(($C$5*F27/'NSW Apr 2022'!AR21&lt; SUM('NSW Apr 2022'!L21:N21)),(0),($C$5*F27/'NSW Apr 2022'!AR21-SUM('NSW Apr 2022'!L21:N21))*'NSW Apr 2022'!AF21/100)* 'NSW Apr 2022'!AR21,IF(AND('NSW Apr 2022'!M21&gt;0,'NSW Apr 2022'!N21=""),IF(($C$5*F27/'NSW Apr 2022'!AR21&lt;'NSW Apr 2022'!M21+'NSW Apr 2022'!L21),(0),(($C$5*F27/'NSW Apr 2022'!AR21-('NSW Apr 2022'!M21+'NSW Apr 2022'!L21))*'NSW Apr 2022'!AE21/100))*'NSW Apr 2022'!AR21,IF(AND('NSW Apr 2022'!L21&gt;0,'NSW Apr 2022'!M21=""&gt;0),IF(($C$5*F27/'NSW Apr 2022'!AR21&lt;'NSW Apr 2022'!L21),(0),($C$5*F27/'NSW Apr 2022'!AR21-'NSW Apr 2022'!L21)*'NSW Apr 2022'!AD21/100)*'NSW Apr 2022'!AR21,0)))))</f>
        <v>0</v>
      </c>
      <c r="S27" s="234">
        <f t="shared" si="4"/>
        <v>2477.272727272727</v>
      </c>
      <c r="T27" s="243">
        <f t="shared" si="5"/>
        <v>2780.3554545454544</v>
      </c>
      <c r="U27" s="132">
        <f t="shared" si="6"/>
        <v>3058.3910000000001</v>
      </c>
      <c r="V27" s="83">
        <f>'NSW Apr 2022'!AT21</f>
        <v>0</v>
      </c>
      <c r="W27" s="83">
        <f>'NSW Apr 2022'!AU21</f>
        <v>0</v>
      </c>
      <c r="X27" s="83">
        <f>'NSW Apr 2022'!AV21</f>
        <v>0</v>
      </c>
      <c r="Y27" s="83">
        <f>'NSW Apr 2022'!AW21</f>
        <v>0</v>
      </c>
      <c r="Z27" s="243" t="str">
        <f t="shared" si="7"/>
        <v>No discount</v>
      </c>
      <c r="AA27" s="243" t="str">
        <f t="shared" si="8"/>
        <v>Inclusive</v>
      </c>
      <c r="AB27" s="243">
        <f t="shared" si="0"/>
        <v>2780.3554545454544</v>
      </c>
      <c r="AC27" s="243">
        <f t="shared" si="1"/>
        <v>2780.3554545454544</v>
      </c>
      <c r="AD27" s="132">
        <f t="shared" si="2"/>
        <v>3058.3910000000001</v>
      </c>
      <c r="AE27" s="132">
        <f t="shared" si="2"/>
        <v>3058.3910000000001</v>
      </c>
      <c r="AF27" s="208">
        <f>'NSW Apr 2022'!BJ21</f>
        <v>12</v>
      </c>
      <c r="AG27" s="124">
        <f>'NSW Apr 2022'!BH21</f>
        <v>12</v>
      </c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 thickBot="1">
      <c r="A28" s="425"/>
      <c r="B28" s="150" t="str">
        <f>'NSW Apr 2022'!F22</f>
        <v>Red Energy</v>
      </c>
      <c r="C28" s="154" t="str">
        <f>'NSW Apr 2022'!G22</f>
        <v xml:space="preserve">Business Saver </v>
      </c>
      <c r="D28" s="155">
        <f>365*'NSW Apr 2022'!H22/100</f>
        <v>251.81681818181815</v>
      </c>
      <c r="E28" s="265">
        <f>IF('NSW Apr 2022'!AQ22=3,0.5,IF('NSW Apr 2022'!AQ22=2,0.33,0))</f>
        <v>0.5</v>
      </c>
      <c r="F28" s="265">
        <f t="shared" si="9"/>
        <v>0.5</v>
      </c>
      <c r="G28" s="155">
        <f>IF('NSW Apr 2022'!K22="",($C$5*E28/'NSW Apr 2022'!AQ22*'NSW Apr 2022'!W22/100)*'NSW Apr 2022'!AQ22,IF($C$5*E28/'NSW Apr 2022'!AQ22&gt;='NSW Apr 2022'!L22,('NSW Apr 2022'!L22*'NSW Apr 2022'!W22/100)*'NSW Apr 2022'!AQ22,($C$5*E28/'NSW Apr 2022'!AQ22*'NSW Apr 2022'!W22/100)*'NSW Apr 2022'!AQ22))</f>
        <v>1345.4545454545455</v>
      </c>
      <c r="H28" s="155">
        <f>IF(AND('NSW Apr 2022'!L22&gt;0,'NSW Apr 2022'!M22&gt;0),IF($C$5*E28/'NSW Apr 2022'!AQ22&lt;'NSW Apr 2022'!L22,0,IF(($C$5*E28/'NSW Apr 2022'!AQ22-'NSW Apr 2022'!L22)&lt;=('NSW Apr 2022'!M22+'NSW Apr 2022'!L22),((($C$5*E28/'NSW Apr 2022'!AQ22-'NSW Apr 2022'!L22)*'NSW Apr 2022'!X22/100))*'NSW Apr 2022'!AQ22,((('NSW Apr 2022'!M22)*'NSW Apr 2022'!X22/100)*'NSW Apr 2022'!AQ22))),0)</f>
        <v>0</v>
      </c>
      <c r="I28" s="155">
        <f>IF(AND('NSW Apr 2022'!M22&gt;0,'NSW Apr 2022'!N22&gt;0),IF($C$5*E28/'NSW Apr 2022'!AQ22&lt;('NSW Apr 2022'!L22+'NSW Apr 2022'!M22),0,IF(($C$5*E28/'NSW Apr 2022'!AQ22-'NSW Apr 2022'!L22+'NSW Apr 2022'!M22)&lt;=('NSW Apr 2022'!L22+'NSW Apr 2022'!M22+'NSW Apr 2022'!N22),((($C$5*E28/'NSW Apr 2022'!AQ22-('NSW Apr 2022'!L22+'NSW Apr 2022'!M22))*'NSW Apr 2022'!Y22/100))*'NSW Apr 2022'!AQ22,('NSW Apr 2022'!N22*'NSW Apr 2022'!Y22/100)* 'NSW Apr 2022'!AQ22)),0)</f>
        <v>0</v>
      </c>
      <c r="J28" s="155">
        <f>IF(AND('NSW Apr 2022'!N22&gt;0,'NSW Apr 2022'!O22&gt;0),IF($C$5*E28/'NSW Apr 2022'!AQ22&lt;('NSW Apr 2022'!L22+'NSW Apr 2022'!M22+'NSW Apr 2022'!N22),0,IF(($C$5*E28/'NSW Apr 2022'!AQ22-'NSW Apr 2022'!L22+'NSW Apr 2022'!M22+'NSW Apr 2022'!N22)&lt;=('NSW Apr 2022'!L22+'NSW Apr 2022'!M22+'NSW Apr 2022'!N22+'NSW Apr 2022'!O22),(($C$5*E28/'NSW Apr 2022'!AQ22-('NSW Apr 2022'!L22+'NSW Apr 2022'!M22+'NSW Apr 2022'!N22))*'NSW Apr 2022'!Z22/100)*'NSW Apr 2022'!AQ22,('NSW Apr 2022'!O22*'NSW Apr 2022'!Z22/100)*'NSW Apr 2022'!AQ22)),0)</f>
        <v>0</v>
      </c>
      <c r="K28" s="155">
        <f>IF(AND('NSW Apr 2022'!O22&gt;0,'NSW Apr 2022'!P22&gt;0),IF($C$5*E28/'NSW Apr 2022'!AQ22&lt;('NSW Apr 2022'!L22+'NSW Apr 2022'!M22+'NSW Apr 2022'!N22+'NSW Apr 2022'!O22),0,IF(($C$5*E28/'NSW Apr 2022'!AQ22-'NSW Apr 2022'!L22+'NSW Apr 2022'!M22+'NSW Apr 2022'!N22+'NSW Apr 2022'!O22)&lt;=('NSW Apr 2022'!L22+'NSW Apr 2022'!M22+'NSW Apr 2022'!N22+'NSW Apr 2022'!O22+'NSW Apr 2022'!P22),(($C$5*E28/'NSW Apr 2022'!AQ22-('NSW Apr 2022'!L22+'NSW Apr 2022'!M22+'NSW Apr 2022'!N22+'NSW Apr 2022'!O22))*'NSW Apr 2022'!AA22/100)*'NSW Apr 2022'!AQ22,('NSW Apr 2022'!P22*'NSW Apr 2022'!AA22/100)*'NSW Apr 2022'!AQ22)),0)</f>
        <v>0</v>
      </c>
      <c r="L28" s="155">
        <f>IF(AND('NSW Apr 2022'!P22&gt;0,'NSW Apr 2022'!O22&gt;0),IF(($C$5*E28/'NSW Apr 2022'!AQ22&lt;SUM('NSW Apr 2022'!L22:P22)),(0),($C$5*E28/'NSW Apr 2022'!AQ22-SUM('NSW Apr 2022'!L22:P22))*'NSW Apr 2022'!AB22/100)* 'NSW Apr 2022'!AQ22,IF(AND('NSW Apr 2022'!O22&gt;0,'NSW Apr 2022'!P22=""),IF(($C$5*E28/'NSW Apr 2022'!AQ22&lt; SUM('NSW Apr 2022'!L22:O22)),(0),($C$5*E28/'NSW Apr 2022'!AQ22-SUM('NSW Apr 2022'!L22:O22))*'NSW Apr 2022'!AA22/100)* 'NSW Apr 2022'!AQ22,IF(AND('NSW Apr 2022'!N22&gt;0,'NSW Apr 2022'!O22=""),IF(($C$5*E28/'NSW Apr 2022'!AQ22&lt; SUM('NSW Apr 2022'!L22:N22)),(0),($C$5*E28/'NSW Apr 2022'!AQ22-SUM('NSW Apr 2022'!L22:N22))*'NSW Apr 2022'!Z22/100)* 'NSW Apr 2022'!AQ22,IF(AND('NSW Apr 2022'!M22&gt;0,'NSW Apr 2022'!N22=""),IF(($C$5*E28/'NSW Apr 2022'!AQ22&lt;'NSW Apr 2022'!M22+'NSW Apr 2022'!L22),(0),(($C$5*E28/'NSW Apr 2022'!AQ22-('NSW Apr 2022'!M22+'NSW Apr 2022'!L22))*'NSW Apr 2022'!Y22/100))*'NSW Apr 2022'!AQ22,IF(AND('NSW Apr 2022'!L22&gt;0,'NSW Apr 2022'!M22=""&gt;0),IF(($C$5*E28/'NSW Apr 2022'!AQ22&lt;'NSW Apr 2022'!L22),(0),($C$5*E28/'NSW Apr 2022'!AQ22-'NSW Apr 2022'!L22)*'NSW Apr 2022'!X22/100)*'NSW Apr 2022'!AQ22,0)))))</f>
        <v>0</v>
      </c>
      <c r="M28" s="155">
        <f>IF('NSW Apr 2022'!K22="",($C$5*F28/'NSW Apr 2022'!AR22*'NSW Apr 2022'!AC22/100)*'NSW Apr 2022'!AR22,IF($C$5*F28/'NSW Apr 2022'!AR22&gt;='NSW Apr 2022'!L22,('NSW Apr 2022'!L22*'NSW Apr 2022'!AC22/100)*'NSW Apr 2022'!AR22,($C$5*F28/'NSW Apr 2022'!AR22*'NSW Apr 2022'!AC22/100)*'NSW Apr 2022'!AR22))</f>
        <v>1345.4545454545455</v>
      </c>
      <c r="N28" s="155">
        <f>IF(AND('NSW Apr 2022'!L22&gt;0,'NSW Apr 2022'!M22&gt;0),IF($C$5*F28/'NSW Apr 2022'!AR22&lt;'NSW Apr 2022'!L22,0,IF(($C$5*F28/'NSW Apr 2022'!AR22-'NSW Apr 2022'!L22)&lt;=('NSW Apr 2022'!M22+'NSW Apr 2022'!L22),((($C$5*F28/'NSW Apr 2022'!AR22-'NSW Apr 2022'!L22)*'NSW Apr 2022'!AD22/100))*'NSW Apr 2022'!AR22,((('NSW Apr 2022'!M22)*'NSW Apr 2022'!AD22/100)*'NSW Apr 2022'!AR22))),0)</f>
        <v>0</v>
      </c>
      <c r="O28" s="155">
        <f>IF(AND('NSW Apr 2022'!M22&gt;0,'NSW Apr 2022'!N22&gt;0),IF($C$5*F28/'NSW Apr 2022'!AR22&lt;('NSW Apr 2022'!L22+'NSW Apr 2022'!M22),0,IF(($C$5*F28/'NSW Apr 2022'!AR22-'NSW Apr 2022'!L22+'NSW Apr 2022'!M22)&lt;=('NSW Apr 2022'!L22+'NSW Apr 2022'!M22+'NSW Apr 2022'!N22),((($C$5*F28/'NSW Apr 2022'!AR22-('NSW Apr 2022'!L22+'NSW Apr 2022'!M22))*'NSW Apr 2022'!AE22/100))*'NSW Apr 2022'!AR22,('NSW Apr 2022'!N22*'NSW Apr 2022'!AE22/100)*'NSW Apr 2022'!AR22)),0)</f>
        <v>0</v>
      </c>
      <c r="P28" s="155">
        <f>IF(AND('NSW Apr 2022'!N22&gt;0,'NSW Apr 2022'!O22&gt;0),IF($C$5*F28/'NSW Apr 2022'!AR22&lt;('NSW Apr 2022'!L22+'NSW Apr 2022'!M22+'NSW Apr 2022'!N22),0,IF(($C$5*F28/'NSW Apr 2022'!AR22-'NSW Apr 2022'!L22+'NSW Apr 2022'!M22+'NSW Apr 2022'!N22)&lt;=('NSW Apr 2022'!L22+'NSW Apr 2022'!M22+'NSW Apr 2022'!N22+'NSW Apr 2022'!O22),(($C$5*F28/'NSW Apr 2022'!AR22-('NSW Apr 2022'!L22+'NSW Apr 2022'!M22+'NSW Apr 2022'!N22))*'NSW Apr 2022'!AF22/100)*'NSW Apr 2022'!AR22,('NSW Apr 2022'!O22*'NSW Apr 2022'!AF22/100)*'NSW Apr 2022'!AR22)),0)</f>
        <v>0</v>
      </c>
      <c r="Q28" s="155">
        <f>IF(AND('NSW Apr 2022'!P22&gt;0,'NSW Apr 2022'!P22&gt;0),IF($C$5*F28/'NSW Apr 2022'!AR22&lt;('NSW Apr 2022'!L22+'NSW Apr 2022'!M22+'NSW Apr 2022'!N22+'NSW Apr 2022'!O22),0,IF(($C$5*F28/'NSW Apr 2022'!AR22-'NSW Apr 2022'!L22+'NSW Apr 2022'!M22+'NSW Apr 2022'!N22+'NSW Apr 2022'!O22)&lt;=('NSW Apr 2022'!L22+'NSW Apr 2022'!M22+'NSW Apr 2022'!N22+'NSW Apr 2022'!O22+'NSW Apr 2022'!P22),(($C$5*F28/'NSW Apr 2022'!AR22-('NSW Apr 2022'!L22+'NSW Apr 2022'!M22+'NSW Apr 2022'!N22+'NSW Apr 2022'!O22))*'NSW Apr 2022'!AG22/100)*'NSW Apr 2022'!AR22,('NSW Apr 2022'!P22*'NSW Apr 2022'!AG22/100)*'NSW Apr 2022'!AR22)),0)</f>
        <v>0</v>
      </c>
      <c r="R28" s="155">
        <f>IF(AND('NSW Apr 2022'!P22&gt;0,'NSW Apr 2022'!O22&gt;0),IF(($C$5*F28/'NSW Apr 2022'!AR22&lt;SUM('NSW Apr 2022'!L22:P22)),(0),($C$5*F28/'NSW Apr 2022'!AR22-SUM('NSW Apr 2022'!L22:P22))*'NSW Apr 2022'!AB22/100)* 'NSW Apr 2022'!AR22,IF(AND('NSW Apr 2022'!O22&gt;0,'NSW Apr 2022'!P22=""),IF(($C$5*F28/'NSW Apr 2022'!AR22&lt; SUM('NSW Apr 2022'!L22:O22)),(0),($C$5*F28/'NSW Apr 2022'!AR22-SUM('NSW Apr 2022'!L22:O22))*'NSW Apr 2022'!AG22/100)* 'NSW Apr 2022'!AR22,IF(AND('NSW Apr 2022'!N22&gt;0,'NSW Apr 2022'!O22=""),IF(($C$5*F28/'NSW Apr 2022'!AR22&lt; SUM('NSW Apr 2022'!L22:N22)),(0),($C$5*F28/'NSW Apr 2022'!AR22-SUM('NSW Apr 2022'!L22:N22))*'NSW Apr 2022'!AF22/100)* 'NSW Apr 2022'!AR22,IF(AND('NSW Apr 2022'!M22&gt;0,'NSW Apr 2022'!N22=""),IF(($C$5*F28/'NSW Apr 2022'!AR22&lt;'NSW Apr 2022'!M22+'NSW Apr 2022'!L22),(0),(($C$5*F28/'NSW Apr 2022'!AR22-('NSW Apr 2022'!M22+'NSW Apr 2022'!L22))*'NSW Apr 2022'!AE22/100))*'NSW Apr 2022'!AR22,IF(AND('NSW Apr 2022'!L22&gt;0,'NSW Apr 2022'!M22=""&gt;0),IF(($C$5*F28/'NSW Apr 2022'!AR22&lt;'NSW Apr 2022'!L22),(0),($C$5*F28/'NSW Apr 2022'!AR22-'NSW Apr 2022'!L22)*'NSW Apr 2022'!AD22/100)*'NSW Apr 2022'!AR22,0)))))</f>
        <v>0</v>
      </c>
      <c r="S28" s="273">
        <f t="shared" si="4"/>
        <v>2690.909090909091</v>
      </c>
      <c r="T28" s="268">
        <f t="shared" si="5"/>
        <v>2942.7259090909092</v>
      </c>
      <c r="U28" s="151">
        <f t="shared" si="6"/>
        <v>3236.9985000000006</v>
      </c>
      <c r="V28" s="154">
        <f>'NSW Apr 2022'!AT22</f>
        <v>0</v>
      </c>
      <c r="W28" s="154">
        <f>'NSW Apr 2022'!AU22</f>
        <v>0</v>
      </c>
      <c r="X28" s="154">
        <f>'NSW Apr 2022'!AV22</f>
        <v>0</v>
      </c>
      <c r="Y28" s="154">
        <f>'NSW Apr 2022'!AW22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2942.7259090909092</v>
      </c>
      <c r="AC28" s="268">
        <f t="shared" si="1"/>
        <v>2942.7259090909092</v>
      </c>
      <c r="AD28" s="151">
        <f t="shared" ref="AD28:AE38" si="10">AB28*1.1</f>
        <v>3236.9985000000006</v>
      </c>
      <c r="AE28" s="151">
        <f t="shared" si="10"/>
        <v>3236.9985000000006</v>
      </c>
      <c r="AF28" s="211">
        <f>'NSW Apr 2022'!BJ22</f>
        <v>0</v>
      </c>
      <c r="AG28" s="386">
        <f>'NSW Apr 2022'!BH22</f>
        <v>0</v>
      </c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Top="1">
      <c r="A29" s="433" t="str">
        <f>'NSW Apr 2022'!D23</f>
        <v>AGN Holbrook</v>
      </c>
      <c r="B29" s="130" t="str">
        <f>'NSW Apr 2022'!F23</f>
        <v>Origin Energy</v>
      </c>
      <c r="C29" s="83" t="str">
        <f>'NSW Apr 2022'!G23</f>
        <v>Business Go</v>
      </c>
      <c r="D29" s="136">
        <f>365*'NSW Apr 2022'!H23/100</f>
        <v>228.29090909090908</v>
      </c>
      <c r="E29" s="264">
        <f>IF('NSW Apr 2022'!AQ23=3,0.5,IF('NSW Apr 2022'!AQ23=2,0.33,0))</f>
        <v>0.5</v>
      </c>
      <c r="F29" s="264">
        <f t="shared" si="9"/>
        <v>0.5</v>
      </c>
      <c r="G29" s="136">
        <f>IF('NSW Apr 2022'!K23="",($C$5*E29/'NSW Apr 2022'!AQ23*'NSW Apr 2022'!W23/100)*'NSW Apr 2022'!AQ23,IF($C$5*E29/'NSW Apr 2022'!AQ23&gt;='NSW Apr 2022'!L23,('NSW Apr 2022'!L23*'NSW Apr 2022'!W23/100)*'NSW Apr 2022'!AQ23,($C$5*E29/'NSW Apr 2022'!AQ23*'NSW Apr 2022'!W23/100)*'NSW Apr 2022'!AQ23))</f>
        <v>1231.8181818181818</v>
      </c>
      <c r="H29" s="136">
        <f>IF(AND('NSW Apr 2022'!L23&gt;0,'NSW Apr 2022'!M23&gt;0),IF($C$5*E29/'NSW Apr 2022'!AQ23&lt;'NSW Apr 2022'!L23,0,IF(($C$5*E29/'NSW Apr 2022'!AQ23-'NSW Apr 2022'!L23)&lt;=('NSW Apr 2022'!M23+'NSW Apr 2022'!L23),((($C$5*E29/'NSW Apr 2022'!AQ23-'NSW Apr 2022'!L23)*'NSW Apr 2022'!X23/100))*'NSW Apr 2022'!AQ23,((('NSW Apr 2022'!M23)*'NSW Apr 2022'!X23/100)*'NSW Apr 2022'!AQ23))),0)</f>
        <v>0</v>
      </c>
      <c r="I29" s="136">
        <f>IF(AND('NSW Apr 2022'!M23&gt;0,'NSW Apr 2022'!N23&gt;0),IF($C$5*E29/'NSW Apr 2022'!AQ23&lt;('NSW Apr 2022'!L23+'NSW Apr 2022'!M23),0,IF(($C$5*E29/'NSW Apr 2022'!AQ23-'NSW Apr 2022'!L23+'NSW Apr 2022'!M23)&lt;=('NSW Apr 2022'!L23+'NSW Apr 2022'!M23+'NSW Apr 2022'!N23),((($C$5*E29/'NSW Apr 2022'!AQ23-('NSW Apr 2022'!L23+'NSW Apr 2022'!M23))*'NSW Apr 2022'!Y23/100))*'NSW Apr 2022'!AQ23,('NSW Apr 2022'!N23*'NSW Apr 2022'!Y23/100)* 'NSW Apr 2022'!AQ23)),0)</f>
        <v>0</v>
      </c>
      <c r="J29" s="136">
        <f>IF(AND('NSW Apr 2022'!N23&gt;0,'NSW Apr 2022'!O23&gt;0),IF($C$5*E29/'NSW Apr 2022'!AQ23&lt;('NSW Apr 2022'!L23+'NSW Apr 2022'!M23+'NSW Apr 2022'!N23),0,IF(($C$5*E29/'NSW Apr 2022'!AQ23-'NSW Apr 2022'!L23+'NSW Apr 2022'!M23+'NSW Apr 2022'!N23)&lt;=('NSW Apr 2022'!L23+'NSW Apr 2022'!M23+'NSW Apr 2022'!N23+'NSW Apr 2022'!O23),(($C$5*E29/'NSW Apr 2022'!AQ23-('NSW Apr 2022'!L23+'NSW Apr 2022'!M23+'NSW Apr 2022'!N23))*'NSW Apr 2022'!Z23/100)*'NSW Apr 2022'!AQ23,('NSW Apr 2022'!O23*'NSW Apr 2022'!Z23/100)*'NSW Apr 2022'!AQ23)),0)</f>
        <v>0</v>
      </c>
      <c r="K29" s="136">
        <f>IF(AND('NSW Apr 2022'!O23&gt;0,'NSW Apr 2022'!P23&gt;0),IF($C$5*E29/'NSW Apr 2022'!AQ23&lt;('NSW Apr 2022'!L23+'NSW Apr 2022'!M23+'NSW Apr 2022'!N23+'NSW Apr 2022'!O23),0,IF(($C$5*E29/'NSW Apr 2022'!AQ23-'NSW Apr 2022'!L23+'NSW Apr 2022'!M23+'NSW Apr 2022'!N23+'NSW Apr 2022'!O23)&lt;=('NSW Apr 2022'!L23+'NSW Apr 2022'!M23+'NSW Apr 2022'!N23+'NSW Apr 2022'!O23+'NSW Apr 2022'!P23),(($C$5*E29/'NSW Apr 2022'!AQ23-('NSW Apr 2022'!L23+'NSW Apr 2022'!M23+'NSW Apr 2022'!N23+'NSW Apr 2022'!O23))*'NSW Apr 2022'!AA23/100)*'NSW Apr 2022'!AQ23,('NSW Apr 2022'!P23*'NSW Apr 2022'!AA23/100)*'NSW Apr 2022'!AQ23)),0)</f>
        <v>0</v>
      </c>
      <c r="L29" s="136">
        <f>IF(AND('NSW Apr 2022'!P23&gt;0,'NSW Apr 2022'!O23&gt;0),IF(($C$5*E29/'NSW Apr 2022'!AQ23&lt;SUM('NSW Apr 2022'!L23:P23)),(0),($C$5*E29/'NSW Apr 2022'!AQ23-SUM('NSW Apr 2022'!L23:P23))*'NSW Apr 2022'!AB23/100)* 'NSW Apr 2022'!AQ23,IF(AND('NSW Apr 2022'!O23&gt;0,'NSW Apr 2022'!P23=""),IF(($C$5*E29/'NSW Apr 2022'!AQ23&lt; SUM('NSW Apr 2022'!L23:O23)),(0),($C$5*E29/'NSW Apr 2022'!AQ23-SUM('NSW Apr 2022'!L23:O23))*'NSW Apr 2022'!AA23/100)* 'NSW Apr 2022'!AQ23,IF(AND('NSW Apr 2022'!N23&gt;0,'NSW Apr 2022'!O23=""),IF(($C$5*E29/'NSW Apr 2022'!AQ23&lt; SUM('NSW Apr 2022'!L23:N23)),(0),($C$5*E29/'NSW Apr 2022'!AQ23-SUM('NSW Apr 2022'!L23:N23))*'NSW Apr 2022'!Z23/100)* 'NSW Apr 2022'!AQ23,IF(AND('NSW Apr 2022'!M23&gt;0,'NSW Apr 2022'!N23=""),IF(($C$5*E29/'NSW Apr 2022'!AQ23&lt;'NSW Apr 2022'!M23+'NSW Apr 2022'!L23),(0),(($C$5*E29/'NSW Apr 2022'!AQ23-('NSW Apr 2022'!M23+'NSW Apr 2022'!L23))*'NSW Apr 2022'!Y23/100))*'NSW Apr 2022'!AQ23,IF(AND('NSW Apr 2022'!L23&gt;0,'NSW Apr 2022'!M23=""&gt;0),IF(($C$5*E29/'NSW Apr 2022'!AQ23&lt;'NSW Apr 2022'!L23),(0),($C$5*E29/'NSW Apr 2022'!AQ23-'NSW Apr 2022'!L23)*'NSW Apr 2022'!X23/100)*'NSW Apr 2022'!AQ23,0)))))</f>
        <v>0</v>
      </c>
      <c r="M29" s="136">
        <f>IF('NSW Apr 2022'!K23="",($C$5*F29/'NSW Apr 2022'!AR23*'NSW Apr 2022'!AC23/100)*'NSW Apr 2022'!AR23,IF($C$5*F29/'NSW Apr 2022'!AR23&gt;='NSW Apr 2022'!L23,('NSW Apr 2022'!L23*'NSW Apr 2022'!AC23/100)*'NSW Apr 2022'!AR23,($C$5*F29/'NSW Apr 2022'!AR23*'NSW Apr 2022'!AC23/100)*'NSW Apr 2022'!AR23))</f>
        <v>1231.8181818181818</v>
      </c>
      <c r="N29" s="136">
        <f>IF(AND('NSW Apr 2022'!L23&gt;0,'NSW Apr 2022'!M23&gt;0),IF($C$5*F29/'NSW Apr 2022'!AR23&lt;'NSW Apr 2022'!L23,0,IF(($C$5*F29/'NSW Apr 2022'!AR23-'NSW Apr 2022'!L23)&lt;=('NSW Apr 2022'!M23+'NSW Apr 2022'!L23),((($C$5*F29/'NSW Apr 2022'!AR23-'NSW Apr 2022'!L23)*'NSW Apr 2022'!AD23/100))*'NSW Apr 2022'!AR23,((('NSW Apr 2022'!M23)*'NSW Apr 2022'!AD23/100)*'NSW Apr 2022'!AR23))),0)</f>
        <v>0</v>
      </c>
      <c r="O29" s="136">
        <f>IF(AND('NSW Apr 2022'!M23&gt;0,'NSW Apr 2022'!N23&gt;0),IF($C$5*F29/'NSW Apr 2022'!AR23&lt;('NSW Apr 2022'!L23+'NSW Apr 2022'!M23),0,IF(($C$5*F29/'NSW Apr 2022'!AR23-'NSW Apr 2022'!L23+'NSW Apr 2022'!M23)&lt;=('NSW Apr 2022'!L23+'NSW Apr 2022'!M23+'NSW Apr 2022'!N23),((($C$5*F29/'NSW Apr 2022'!AR23-('NSW Apr 2022'!L23+'NSW Apr 2022'!M23))*'NSW Apr 2022'!AE23/100))*'NSW Apr 2022'!AR23,('NSW Apr 2022'!N23*'NSW Apr 2022'!AE23/100)*'NSW Apr 2022'!AR23)),0)</f>
        <v>0</v>
      </c>
      <c r="P29" s="136">
        <f>IF(AND('NSW Apr 2022'!N23&gt;0,'NSW Apr 2022'!O23&gt;0),IF($C$5*F29/'NSW Apr 2022'!AR23&lt;('NSW Apr 2022'!L23+'NSW Apr 2022'!M23+'NSW Apr 2022'!N23),0,IF(($C$5*F29/'NSW Apr 2022'!AR23-'NSW Apr 2022'!L23+'NSW Apr 2022'!M23+'NSW Apr 2022'!N23)&lt;=('NSW Apr 2022'!L23+'NSW Apr 2022'!M23+'NSW Apr 2022'!N23+'NSW Apr 2022'!O23),(($C$5*F29/'NSW Apr 2022'!AR23-('NSW Apr 2022'!L23+'NSW Apr 2022'!M23+'NSW Apr 2022'!N23))*'NSW Apr 2022'!AF23/100)*'NSW Apr 2022'!AR23,('NSW Apr 2022'!O23*'NSW Apr 2022'!AF23/100)*'NSW Apr 2022'!AR23)),0)</f>
        <v>0</v>
      </c>
      <c r="Q29" s="136">
        <f>IF(AND('NSW Apr 2022'!P23&gt;0,'NSW Apr 2022'!P23&gt;0),IF($C$5*F29/'NSW Apr 2022'!AR23&lt;('NSW Apr 2022'!L23+'NSW Apr 2022'!M23+'NSW Apr 2022'!N23+'NSW Apr 2022'!O23),0,IF(($C$5*F29/'NSW Apr 2022'!AR23-'NSW Apr 2022'!L23+'NSW Apr 2022'!M23+'NSW Apr 2022'!N23+'NSW Apr 2022'!O23)&lt;=('NSW Apr 2022'!L23+'NSW Apr 2022'!M23+'NSW Apr 2022'!N23+'NSW Apr 2022'!O23+'NSW Apr 2022'!P23),(($C$5*F29/'NSW Apr 2022'!AR23-('NSW Apr 2022'!L23+'NSW Apr 2022'!M23+'NSW Apr 2022'!N23+'NSW Apr 2022'!O23))*'NSW Apr 2022'!AG23/100)*'NSW Apr 2022'!AR23,('NSW Apr 2022'!P23*'NSW Apr 2022'!AG23/100)*'NSW Apr 2022'!AR23)),0)</f>
        <v>0</v>
      </c>
      <c r="R29" s="136">
        <f>IF(AND('NSW Apr 2022'!P23&gt;0,'NSW Apr 2022'!O23&gt;0),IF(($C$5*F29/'NSW Apr 2022'!AR23&lt;SUM('NSW Apr 2022'!L23:P23)),(0),($C$5*F29/'NSW Apr 2022'!AR23-SUM('NSW Apr 2022'!L23:P23))*'NSW Apr 2022'!AB23/100)* 'NSW Apr 2022'!AR23,IF(AND('NSW Apr 2022'!O23&gt;0,'NSW Apr 2022'!P23=""),IF(($C$5*F29/'NSW Apr 2022'!AR23&lt; SUM('NSW Apr 2022'!L23:O23)),(0),($C$5*F29/'NSW Apr 2022'!AR23-SUM('NSW Apr 2022'!L23:O23))*'NSW Apr 2022'!AG23/100)* 'NSW Apr 2022'!AR23,IF(AND('NSW Apr 2022'!N23&gt;0,'NSW Apr 2022'!O23=""),IF(($C$5*F29/'NSW Apr 2022'!AR23&lt; SUM('NSW Apr 2022'!L23:N23)),(0),($C$5*F29/'NSW Apr 2022'!AR23-SUM('NSW Apr 2022'!L23:N23))*'NSW Apr 2022'!AF23/100)* 'NSW Apr 2022'!AR23,IF(AND('NSW Apr 2022'!M23&gt;0,'NSW Apr 2022'!N23=""),IF(($C$5*F29/'NSW Apr 2022'!AR23&lt;'NSW Apr 2022'!M23+'NSW Apr 2022'!L23),(0),(($C$5*F29/'NSW Apr 2022'!AR23-('NSW Apr 2022'!M23+'NSW Apr 2022'!L23))*'NSW Apr 2022'!AE23/100))*'NSW Apr 2022'!AR23,IF(AND('NSW Apr 2022'!L23&gt;0,'NSW Apr 2022'!M23=""&gt;0),IF(($C$5*F29/'NSW Apr 2022'!AR23&lt;'NSW Apr 2022'!L23),(0),($C$5*F29/'NSW Apr 2022'!AR23-'NSW Apr 2022'!L23)*'NSW Apr 2022'!AD23/100)*'NSW Apr 2022'!AR23,0)))))</f>
        <v>0</v>
      </c>
      <c r="S29" s="234">
        <f t="shared" si="4"/>
        <v>2463.6363636363635</v>
      </c>
      <c r="T29" s="243">
        <f t="shared" si="5"/>
        <v>2691.9272727272728</v>
      </c>
      <c r="U29" s="132">
        <f t="shared" si="6"/>
        <v>2961.1200000000003</v>
      </c>
      <c r="V29" s="83">
        <f>'NSW Apr 2022'!AT23</f>
        <v>0</v>
      </c>
      <c r="W29" s="83">
        <f>'NSW Apr 2022'!AU23</f>
        <v>0</v>
      </c>
      <c r="X29" s="83">
        <f>'NSW Apr 2022'!AV23</f>
        <v>0</v>
      </c>
      <c r="Y29" s="83">
        <f>'NSW Apr 2022'!AW23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2691.9272727272728</v>
      </c>
      <c r="AC29" s="243">
        <f t="shared" si="1"/>
        <v>2691.9272727272728</v>
      </c>
      <c r="AD29" s="132">
        <f t="shared" si="10"/>
        <v>2961.1200000000003</v>
      </c>
      <c r="AE29" s="132">
        <f t="shared" si="10"/>
        <v>2961.1200000000003</v>
      </c>
      <c r="AF29" s="208">
        <f>'NSW Apr 2022'!BJ23</f>
        <v>12</v>
      </c>
      <c r="AG29" s="124">
        <f>'NSW Apr 2022'!BH23</f>
        <v>12</v>
      </c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>
      <c r="A30" s="426"/>
      <c r="B30" s="130" t="str">
        <f>'NSW Apr 2022'!F24</f>
        <v>AGL</v>
      </c>
      <c r="C30" s="83" t="str">
        <f>'NSW Apr 2022'!G24</f>
        <v>Business Value Saver</v>
      </c>
      <c r="D30" s="136">
        <f>365*'NSW Apr 2022'!H24/100</f>
        <v>241.46409090909086</v>
      </c>
      <c r="E30" s="264">
        <f>IF('NSW Apr 2022'!AQ24=3,0.5,IF('NSW Apr 2022'!AQ24=2,0.33,0))</f>
        <v>0.5</v>
      </c>
      <c r="F30" s="264">
        <f>1-E30</f>
        <v>0.5</v>
      </c>
      <c r="G30" s="136">
        <f>IF('NSW Apr 2022'!K24="",($C$5*E30/'NSW Apr 2022'!AQ24*'NSW Apr 2022'!W24/100)*'NSW Apr 2022'!AQ24,IF($C$5*E30/'NSW Apr 2022'!AQ24&gt;='NSW Apr 2022'!L24,('NSW Apr 2022'!L24*'NSW Apr 2022'!W24/100)*'NSW Apr 2022'!AQ24,($C$5*E30/'NSW Apr 2022'!AQ24*'NSW Apr 2022'!W24/100)*'NSW Apr 2022'!AQ24))</f>
        <v>1050.0000000000002</v>
      </c>
      <c r="H30" s="136">
        <f>IF(AND('NSW Apr 2022'!L24&gt;0,'NSW Apr 2022'!M24&gt;0),IF($C$5*E30/'NSW Apr 2022'!AQ24&lt;'NSW Apr 2022'!L24,0,IF(($C$5*E30/'NSW Apr 2022'!AQ24-'NSW Apr 2022'!L24)&lt;=('NSW Apr 2022'!M24+'NSW Apr 2022'!L24),((($C$5*E30/'NSW Apr 2022'!AQ24-'NSW Apr 2022'!L24)*'NSW Apr 2022'!X24/100))*'NSW Apr 2022'!AQ24,((('NSW Apr 2022'!M24)*'NSW Apr 2022'!X24/100)*'NSW Apr 2022'!AQ24))),0)</f>
        <v>0</v>
      </c>
      <c r="I30" s="136">
        <f>IF(AND('NSW Apr 2022'!M24&gt;0,'NSW Apr 2022'!N24&gt;0),IF($C$5*E30/'NSW Apr 2022'!AQ24&lt;('NSW Apr 2022'!L24+'NSW Apr 2022'!M24),0,IF(($C$5*E30/'NSW Apr 2022'!AQ24-'NSW Apr 2022'!L24+'NSW Apr 2022'!M24)&lt;=('NSW Apr 2022'!L24+'NSW Apr 2022'!M24+'NSW Apr 2022'!N24),((($C$5*E30/'NSW Apr 2022'!AQ24-('NSW Apr 2022'!L24+'NSW Apr 2022'!M24))*'NSW Apr 2022'!Y24/100))*'NSW Apr 2022'!AQ24,('NSW Apr 2022'!N24*'NSW Apr 2022'!Y24/100)* 'NSW Apr 2022'!AQ24)),0)</f>
        <v>0</v>
      </c>
      <c r="J30" s="136">
        <f>IF(AND('NSW Apr 2022'!N24&gt;0,'NSW Apr 2022'!O24&gt;0),IF($C$5*E30/'NSW Apr 2022'!AQ24&lt;('NSW Apr 2022'!L24+'NSW Apr 2022'!M24+'NSW Apr 2022'!N24),0,IF(($C$5*E30/'NSW Apr 2022'!AQ24-'NSW Apr 2022'!L24+'NSW Apr 2022'!M24+'NSW Apr 2022'!N24)&lt;=('NSW Apr 2022'!L24+'NSW Apr 2022'!M24+'NSW Apr 2022'!N24+'NSW Apr 2022'!O24),(($C$5*E30/'NSW Apr 2022'!AQ24-('NSW Apr 2022'!L24+'NSW Apr 2022'!M24+'NSW Apr 2022'!N24))*'NSW Apr 2022'!Z24/100)*'NSW Apr 2022'!AQ24,('NSW Apr 2022'!O24*'NSW Apr 2022'!Z24/100)*'NSW Apr 2022'!AQ24)),0)</f>
        <v>0</v>
      </c>
      <c r="K30" s="136">
        <f>IF(AND('NSW Apr 2022'!O24&gt;0,'NSW Apr 2022'!P24&gt;0),IF($C$5*E30/'NSW Apr 2022'!AQ24&lt;('NSW Apr 2022'!L24+'NSW Apr 2022'!M24+'NSW Apr 2022'!N24+'NSW Apr 2022'!O24),0,IF(($C$5*E30/'NSW Apr 2022'!AQ24-'NSW Apr 2022'!L24+'NSW Apr 2022'!M24+'NSW Apr 2022'!N24+'NSW Apr 2022'!O24)&lt;=('NSW Apr 2022'!L24+'NSW Apr 2022'!M24+'NSW Apr 2022'!N24+'NSW Apr 2022'!O24+'NSW Apr 2022'!P24),(($C$5*E30/'NSW Apr 2022'!AQ24-('NSW Apr 2022'!L24+'NSW Apr 2022'!M24+'NSW Apr 2022'!N24+'NSW Apr 2022'!O24))*'NSW Apr 2022'!AA24/100)*'NSW Apr 2022'!AQ24,('NSW Apr 2022'!P24*'NSW Apr 2022'!AA24/100)*'NSW Apr 2022'!AQ24)),0)</f>
        <v>0</v>
      </c>
      <c r="L30" s="136">
        <f>IF(AND('NSW Apr 2022'!P24&gt;0,'NSW Apr 2022'!O24&gt;0),IF(($C$5*E30/'NSW Apr 2022'!AQ24&lt;SUM('NSW Apr 2022'!L24:P24)),(0),($C$5*E30/'NSW Apr 2022'!AQ24-SUM('NSW Apr 2022'!L24:P24))*'NSW Apr 2022'!AB24/100)* 'NSW Apr 2022'!AQ24,IF(AND('NSW Apr 2022'!O24&gt;0,'NSW Apr 2022'!P24=""),IF(($C$5*E30/'NSW Apr 2022'!AQ24&lt; SUM('NSW Apr 2022'!L24:O24)),(0),($C$5*E30/'NSW Apr 2022'!AQ24-SUM('NSW Apr 2022'!L24:O24))*'NSW Apr 2022'!AA24/100)* 'NSW Apr 2022'!AQ24,IF(AND('NSW Apr 2022'!N24&gt;0,'NSW Apr 2022'!O24=""),IF(($C$5*E30/'NSW Apr 2022'!AQ24&lt; SUM('NSW Apr 2022'!L24:N24)),(0),($C$5*E30/'NSW Apr 2022'!AQ24-SUM('NSW Apr 2022'!L24:N24))*'NSW Apr 2022'!Z24/100)* 'NSW Apr 2022'!AQ24,IF(AND('NSW Apr 2022'!M24&gt;0,'NSW Apr 2022'!N24=""),IF(($C$5*E30/'NSW Apr 2022'!AQ24&lt;'NSW Apr 2022'!M24+'NSW Apr 2022'!L24),(0),(($C$5*E30/'NSW Apr 2022'!AQ24-('NSW Apr 2022'!M24+'NSW Apr 2022'!L24))*'NSW Apr 2022'!Y24/100))*'NSW Apr 2022'!AQ24,IF(AND('NSW Apr 2022'!L24&gt;0,'NSW Apr 2022'!M24=""&gt;0),IF(($C$5*E30/'NSW Apr 2022'!AQ24&lt;'NSW Apr 2022'!L24),(0),($C$5*E30/'NSW Apr 2022'!AQ24-'NSW Apr 2022'!L24)*'NSW Apr 2022'!X24/100)*'NSW Apr 2022'!AQ24,0)))))</f>
        <v>0</v>
      </c>
      <c r="M30" s="136">
        <f>IF('NSW Apr 2022'!K24="",($C$5*F30/'NSW Apr 2022'!AR24*'NSW Apr 2022'!AC24/100)*'NSW Apr 2022'!AR24,IF($C$5*F30/'NSW Apr 2022'!AR24&gt;='NSW Apr 2022'!L24,('NSW Apr 2022'!L24*'NSW Apr 2022'!AC24/100)*'NSW Apr 2022'!AR24,($C$5*F30/'NSW Apr 2022'!AR24*'NSW Apr 2022'!AC24/100)*'NSW Apr 2022'!AR24))</f>
        <v>1050.0000000000002</v>
      </c>
      <c r="N30" s="136">
        <f>IF(AND('NSW Apr 2022'!L24&gt;0,'NSW Apr 2022'!M24&gt;0),IF($C$5*F30/'NSW Apr 2022'!AR24&lt;'NSW Apr 2022'!L24,0,IF(($C$5*F30/'NSW Apr 2022'!AR24-'NSW Apr 2022'!L24)&lt;=('NSW Apr 2022'!M24+'NSW Apr 2022'!L24),((($C$5*F30/'NSW Apr 2022'!AR24-'NSW Apr 2022'!L24)*'NSW Apr 2022'!AD24/100))*'NSW Apr 2022'!AR24,((('NSW Apr 2022'!M24)*'NSW Apr 2022'!AD24/100)*'NSW Apr 2022'!AR24))),0)</f>
        <v>0</v>
      </c>
      <c r="O30" s="136">
        <f>IF(AND('NSW Apr 2022'!M24&gt;0,'NSW Apr 2022'!N24&gt;0),IF($C$5*F30/'NSW Apr 2022'!AR24&lt;('NSW Apr 2022'!L24+'NSW Apr 2022'!M24),0,IF(($C$5*F30/'NSW Apr 2022'!AR24-'NSW Apr 2022'!L24+'NSW Apr 2022'!M24)&lt;=('NSW Apr 2022'!L24+'NSW Apr 2022'!M24+'NSW Apr 2022'!N24),((($C$5*F30/'NSW Apr 2022'!AR24-('NSW Apr 2022'!L24+'NSW Apr 2022'!M24))*'NSW Apr 2022'!AE24/100))*'NSW Apr 2022'!AR24,('NSW Apr 2022'!N24*'NSW Apr 2022'!AE24/100)*'NSW Apr 2022'!AR24)),0)</f>
        <v>0</v>
      </c>
      <c r="P30" s="136">
        <f>IF(AND('NSW Apr 2022'!N24&gt;0,'NSW Apr 2022'!O24&gt;0),IF($C$5*F30/'NSW Apr 2022'!AR24&lt;('NSW Apr 2022'!L24+'NSW Apr 2022'!M24+'NSW Apr 2022'!N24),0,IF(($C$5*F30/'NSW Apr 2022'!AR24-'NSW Apr 2022'!L24+'NSW Apr 2022'!M24+'NSW Apr 2022'!N24)&lt;=('NSW Apr 2022'!L24+'NSW Apr 2022'!M24+'NSW Apr 2022'!N24+'NSW Apr 2022'!O24),(($C$5*F30/'NSW Apr 2022'!AR24-('NSW Apr 2022'!L24+'NSW Apr 2022'!M24+'NSW Apr 2022'!N24))*'NSW Apr 2022'!AF24/100)*'NSW Apr 2022'!AR24,('NSW Apr 2022'!O24*'NSW Apr 2022'!AF24/100)*'NSW Apr 2022'!AR24)),0)</f>
        <v>0</v>
      </c>
      <c r="Q30" s="136">
        <f>IF(AND('NSW Apr 2022'!P24&gt;0,'NSW Apr 2022'!P24&gt;0),IF($C$5*F30/'NSW Apr 2022'!AR24&lt;('NSW Apr 2022'!L24+'NSW Apr 2022'!M24+'NSW Apr 2022'!N24+'NSW Apr 2022'!O24),0,IF(($C$5*F30/'NSW Apr 2022'!AR24-'NSW Apr 2022'!L24+'NSW Apr 2022'!M24+'NSW Apr 2022'!N24+'NSW Apr 2022'!O24)&lt;=('NSW Apr 2022'!L24+'NSW Apr 2022'!M24+'NSW Apr 2022'!N24+'NSW Apr 2022'!O24+'NSW Apr 2022'!P24),(($C$5*F30/'NSW Apr 2022'!AR24-('NSW Apr 2022'!L24+'NSW Apr 2022'!M24+'NSW Apr 2022'!N24+'NSW Apr 2022'!O24))*'NSW Apr 2022'!AG24/100)*'NSW Apr 2022'!AR24,('NSW Apr 2022'!P24*'NSW Apr 2022'!AG24/100)*'NSW Apr 2022'!AR24)),0)</f>
        <v>0</v>
      </c>
      <c r="R30" s="136">
        <f>IF(AND('NSW Apr 2022'!P24&gt;0,'NSW Apr 2022'!O24&gt;0),IF(($C$5*F30/'NSW Apr 2022'!AR24&lt;SUM('NSW Apr 2022'!L24:P24)),(0),($C$5*F30/'NSW Apr 2022'!AR24-SUM('NSW Apr 2022'!L24:P24))*'NSW Apr 2022'!AB24/100)* 'NSW Apr 2022'!AR24,IF(AND('NSW Apr 2022'!O24&gt;0,'NSW Apr 2022'!P24=""),IF(($C$5*F30/'NSW Apr 2022'!AR24&lt; SUM('NSW Apr 2022'!L24:O24)),(0),($C$5*F30/'NSW Apr 2022'!AR24-SUM('NSW Apr 2022'!L24:O24))*'NSW Apr 2022'!AG24/100)* 'NSW Apr 2022'!AR24,IF(AND('NSW Apr 2022'!N24&gt;0,'NSW Apr 2022'!O24=""),IF(($C$5*F30/'NSW Apr 2022'!AR24&lt; SUM('NSW Apr 2022'!L24:N24)),(0),($C$5*F30/'NSW Apr 2022'!AR24-SUM('NSW Apr 2022'!L24:N24))*'NSW Apr 2022'!AF24/100)* 'NSW Apr 2022'!AR24,IF(AND('NSW Apr 2022'!M24&gt;0,'NSW Apr 2022'!N24=""),IF(($C$5*F30/'NSW Apr 2022'!AR24&lt;'NSW Apr 2022'!M24+'NSW Apr 2022'!L24),(0),(($C$5*F30/'NSW Apr 2022'!AR24-('NSW Apr 2022'!M24+'NSW Apr 2022'!L24))*'NSW Apr 2022'!AE24/100))*'NSW Apr 2022'!AR24,IF(AND('NSW Apr 2022'!L24&gt;0,'NSW Apr 2022'!M24=""&gt;0),IF(($C$5*F30/'NSW Apr 2022'!AR24&lt;'NSW Apr 2022'!L24),(0),($C$5*F30/'NSW Apr 2022'!AR24-'NSW Apr 2022'!L24)*'NSW Apr 2022'!AD24/100)*'NSW Apr 2022'!AR24,0)))))</f>
        <v>0</v>
      </c>
      <c r="S30" s="234">
        <f>SUM(G30:R30)</f>
        <v>2100.0000000000005</v>
      </c>
      <c r="T30" s="243">
        <f>S30+D30</f>
        <v>2341.4640909090913</v>
      </c>
      <c r="U30" s="132">
        <f>T30*1.1</f>
        <v>2575.6105000000007</v>
      </c>
      <c r="V30" s="83">
        <f>'NSW Apr 2022'!AT24</f>
        <v>0</v>
      </c>
      <c r="W30" s="83">
        <f>'NSW Apr 2022'!AU24</f>
        <v>0</v>
      </c>
      <c r="X30" s="83">
        <f>'NSW Apr 2022'!AV24</f>
        <v>0</v>
      </c>
      <c r="Y30" s="83">
        <f>'NSW Apr 2022'!AW24</f>
        <v>0</v>
      </c>
      <c r="Z30" s="243" t="str">
        <f>IF(SUM(V30:Y30)=0,"No discount",IF(V30&gt;0,"Guaranteed off bill",IF(W30&gt;0,"Guaranteed off usage",IF(X30&gt;0,"Pay-on-time off bill","Pay-on-time off usage"))))</f>
        <v>No discount</v>
      </c>
      <c r="AA30" s="243" t="str">
        <f>IF(OR(B30="Origin Energy",B30="Red Energy",B30="Powershop"),"Inclusive","Exclusive")</f>
        <v>Exclusive</v>
      </c>
      <c r="AB30" s="243">
        <f>IF(AND(Z30="Guaranteed off bill",AA30="Inclusive"),((T30*1.1)-((T30*1.1)*V30/100))/1.1,IF(AND(Z30="Guaranteed off usage",AA30="Inclusive"),((T30*1.1)-((S30*1.1)*W30/100))/1.1,IF(AND(Z30="Guaranteed off bill",AA30="Exclusive"),T30-(T30*V30/100),IF(AND(Z30="Guaranteed off usage",AA30="Exclusive"),T30-(S30*W30/100),IF(AA30="Inclusive",((T30*1.1))/1.1,T30)))))</f>
        <v>2341.4640909090913</v>
      </c>
      <c r="AC30" s="243">
        <f>IF(AND(Z30="Pay-on-time off bill",AA30="Inclusive"),((AB30*1.1)-((AB30*1.1)*X30/100))/1.1,IF(AND(Z30="Pay-on-time off usage",AA30="Inclusive"),((AB30*1.1)-((S30*1.1)*Y30/100))/1.1,IF(AND(Z30="Pay-on-time off bill",AA30="Exclusive"),AB30-(AB30*X30/100),IF(AND(Z30="Pay-on-time off usage",AA30="Exclusive"),AB30-(S30*Y30/100),IF(AA30="Inclusive",((AB30*1.1))/1.1,AB30)))))</f>
        <v>2341.4640909090913</v>
      </c>
      <c r="AD30" s="132">
        <f>AB30*1.1</f>
        <v>2575.6105000000007</v>
      </c>
      <c r="AE30" s="132">
        <f>AC30*1.1</f>
        <v>2575.6105000000007</v>
      </c>
      <c r="AF30" s="208">
        <f>'NSW Apr 2022'!BJ24</f>
        <v>0</v>
      </c>
      <c r="AG30" s="124">
        <f>'NSW Apr 2022'!BH24</f>
        <v>0</v>
      </c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27"/>
      <c r="B31" s="150" t="str">
        <f>'NSW Apr 2022'!F25</f>
        <v>Red Energy</v>
      </c>
      <c r="C31" s="154" t="str">
        <f>'NSW Apr 2022'!G25</f>
        <v xml:space="preserve">Business Saver </v>
      </c>
      <c r="D31" s="155">
        <f>365*'NSW Apr 2022'!H25/100</f>
        <v>328.13499999999999</v>
      </c>
      <c r="E31" s="265">
        <f>IF('NSW Apr 2022'!AQ25=3,0.5,IF('NSW Apr 2022'!AQ25=2,0.33,0))</f>
        <v>0.5</v>
      </c>
      <c r="F31" s="265">
        <f>1-E31</f>
        <v>0.5</v>
      </c>
      <c r="G31" s="155">
        <f>IF('NSW Apr 2022'!K25="",($C$5*E31/'NSW Apr 2022'!AQ25*'NSW Apr 2022'!W25/100)*'NSW Apr 2022'!AQ25,IF($C$5*E31/'NSW Apr 2022'!AQ25&gt;='NSW Apr 2022'!L25,('NSW Apr 2022'!L25*'NSW Apr 2022'!W25/100)*'NSW Apr 2022'!AQ25,($C$5*E31/'NSW Apr 2022'!AQ25*'NSW Apr 2022'!W25/100)*'NSW Apr 2022'!AQ25))</f>
        <v>147.0632727272727</v>
      </c>
      <c r="H31" s="155">
        <f>IF(AND('NSW Apr 2022'!L25&gt;0,'NSW Apr 2022'!M25&gt;0),IF($C$5*E31/'NSW Apr 2022'!AQ25&lt;'NSW Apr 2022'!L25,0,IF(($C$5*E31/'NSW Apr 2022'!AQ25-'NSW Apr 2022'!L25)&lt;=('NSW Apr 2022'!M25+'NSW Apr 2022'!L25),((($C$5*E31/'NSW Apr 2022'!AQ25-'NSW Apr 2022'!L25)*'NSW Apr 2022'!X25/100))*'NSW Apr 2022'!AQ25,((('NSW Apr 2022'!M25)*'NSW Apr 2022'!X25/100)*'NSW Apr 2022'!AQ25))),0)</f>
        <v>105.35890909090908</v>
      </c>
      <c r="I31" s="155">
        <f>IF(AND('NSW Apr 2022'!M25&gt;0,'NSW Apr 2022'!N25&gt;0),IF($C$5*E31/'NSW Apr 2022'!AQ25&lt;('NSW Apr 2022'!L25+'NSW Apr 2022'!M25),0,IF(($C$5*E31/'NSW Apr 2022'!AQ25-'NSW Apr 2022'!L25+'NSW Apr 2022'!M25)&lt;=('NSW Apr 2022'!L25+'NSW Apr 2022'!M25+'NSW Apr 2022'!N25),((($C$5*E31/'NSW Apr 2022'!AQ25-('NSW Apr 2022'!L25+'NSW Apr 2022'!M25))*'NSW Apr 2022'!Y25/100))*'NSW Apr 2022'!AQ25,('NSW Apr 2022'!N25*'NSW Apr 2022'!Y25/100)* 'NSW Apr 2022'!AQ25)),0)</f>
        <v>0</v>
      </c>
      <c r="J31" s="155">
        <f>IF(AND('NSW Apr 2022'!N25&gt;0,'NSW Apr 2022'!O25&gt;0),IF($C$5*E31/'NSW Apr 2022'!AQ25&lt;('NSW Apr 2022'!L25+'NSW Apr 2022'!M25+'NSW Apr 2022'!N25),0,IF(($C$5*E31/'NSW Apr 2022'!AQ25-'NSW Apr 2022'!L25+'NSW Apr 2022'!M25+'NSW Apr 2022'!N25)&lt;=('NSW Apr 2022'!L25+'NSW Apr 2022'!M25+'NSW Apr 2022'!N25+'NSW Apr 2022'!O25),(($C$5*E31/'NSW Apr 2022'!AQ25-('NSW Apr 2022'!L25+'NSW Apr 2022'!M25+'NSW Apr 2022'!N25))*'NSW Apr 2022'!Z25/100)*'NSW Apr 2022'!AQ25,('NSW Apr 2022'!O25*'NSW Apr 2022'!Z25/100)*'NSW Apr 2022'!AQ25)),0)</f>
        <v>0</v>
      </c>
      <c r="K31" s="155">
        <f>IF(AND('NSW Apr 2022'!O25&gt;0,'NSW Apr 2022'!P25&gt;0),IF($C$5*E31/'NSW Apr 2022'!AQ25&lt;('NSW Apr 2022'!L25+'NSW Apr 2022'!M25+'NSW Apr 2022'!N25+'NSW Apr 2022'!O25),0,IF(($C$5*E31/'NSW Apr 2022'!AQ25-'NSW Apr 2022'!L25+'NSW Apr 2022'!M25+'NSW Apr 2022'!N25+'NSW Apr 2022'!O25)&lt;=('NSW Apr 2022'!L25+'NSW Apr 2022'!M25+'NSW Apr 2022'!N25+'NSW Apr 2022'!O25+'NSW Apr 2022'!P25),(($C$5*E31/'NSW Apr 2022'!AQ25-('NSW Apr 2022'!L25+'NSW Apr 2022'!M25+'NSW Apr 2022'!N25+'NSW Apr 2022'!O25))*'NSW Apr 2022'!AA25/100)*'NSW Apr 2022'!AQ25,('NSW Apr 2022'!P25*'NSW Apr 2022'!AA25/100)*'NSW Apr 2022'!AQ25)),0)</f>
        <v>0</v>
      </c>
      <c r="L31" s="155">
        <f>IF(AND('NSW Apr 2022'!P25&gt;0,'NSW Apr 2022'!O25&gt;0),IF(($C$5*E31/'NSW Apr 2022'!AQ25&lt;SUM('NSW Apr 2022'!L25:P25)),(0),($C$5*E31/'NSW Apr 2022'!AQ25-SUM('NSW Apr 2022'!L25:P25))*'NSW Apr 2022'!AB25/100)* 'NSW Apr 2022'!AQ25,IF(AND('NSW Apr 2022'!O25&gt;0,'NSW Apr 2022'!P25=""),IF(($C$5*E31/'NSW Apr 2022'!AQ25&lt; SUM('NSW Apr 2022'!L25:O25)),(0),($C$5*E31/'NSW Apr 2022'!AQ25-SUM('NSW Apr 2022'!L25:O25))*'NSW Apr 2022'!AA25/100)* 'NSW Apr 2022'!AQ25,IF(AND('NSW Apr 2022'!N25&gt;0,'NSW Apr 2022'!O25=""),IF(($C$5*E31/'NSW Apr 2022'!AQ25&lt; SUM('NSW Apr 2022'!L25:N25)),(0),($C$5*E31/'NSW Apr 2022'!AQ25-SUM('NSW Apr 2022'!L25:N25))*'NSW Apr 2022'!Z25/100)* 'NSW Apr 2022'!AQ25,IF(AND('NSW Apr 2022'!M25&gt;0,'NSW Apr 2022'!N25=""),IF(($C$5*E31/'NSW Apr 2022'!AQ25&lt;'NSW Apr 2022'!M25+'NSW Apr 2022'!L25),(0),(($C$5*E31/'NSW Apr 2022'!AQ25-('NSW Apr 2022'!M25+'NSW Apr 2022'!L25))*'NSW Apr 2022'!Y25/100))*'NSW Apr 2022'!AQ25,IF(AND('NSW Apr 2022'!L25&gt;0,'NSW Apr 2022'!M25=""&gt;0),IF(($C$5*E31/'NSW Apr 2022'!AQ25&lt;'NSW Apr 2022'!L25),(0),($C$5*E31/'NSW Apr 2022'!AQ25-'NSW Apr 2022'!L25)*'NSW Apr 2022'!X25/100)*'NSW Apr 2022'!AQ25,0)))))</f>
        <v>1043.1049090909091</v>
      </c>
      <c r="M31" s="155">
        <f>IF('NSW Apr 2022'!K25="",($C$5*F31/'NSW Apr 2022'!AR25*'NSW Apr 2022'!AC25/100)*'NSW Apr 2022'!AR25,IF($C$5*F31/'NSW Apr 2022'!AR25&gt;='NSW Apr 2022'!L25,('NSW Apr 2022'!L25*'NSW Apr 2022'!AC25/100)*'NSW Apr 2022'!AR25,($C$5*F31/'NSW Apr 2022'!AR25*'NSW Apr 2022'!AC25/100)*'NSW Apr 2022'!AR25))</f>
        <v>147.0632727272727</v>
      </c>
      <c r="N31" s="155">
        <f>IF(AND('NSW Apr 2022'!L25&gt;0,'NSW Apr 2022'!M25&gt;0),IF($C$5*F31/'NSW Apr 2022'!AR25&lt;'NSW Apr 2022'!L25,0,IF(($C$5*F31/'NSW Apr 2022'!AR25-'NSW Apr 2022'!L25)&lt;=('NSW Apr 2022'!M25+'NSW Apr 2022'!L25),((($C$5*F31/'NSW Apr 2022'!AR25-'NSW Apr 2022'!L25)*'NSW Apr 2022'!AD25/100))*'NSW Apr 2022'!AR25,((('NSW Apr 2022'!M25)*'NSW Apr 2022'!AD25/100)*'NSW Apr 2022'!AR25))),0)</f>
        <v>105.35890909090908</v>
      </c>
      <c r="O31" s="155">
        <f>IF(AND('NSW Apr 2022'!M25&gt;0,'NSW Apr 2022'!N25&gt;0),IF($C$5*F31/'NSW Apr 2022'!AR25&lt;('NSW Apr 2022'!L25+'NSW Apr 2022'!M25),0,IF(($C$5*F31/'NSW Apr 2022'!AR25-'NSW Apr 2022'!L25+'NSW Apr 2022'!M25)&lt;=('NSW Apr 2022'!L25+'NSW Apr 2022'!M25+'NSW Apr 2022'!N25),((($C$5*F31/'NSW Apr 2022'!AR25-('NSW Apr 2022'!L25+'NSW Apr 2022'!M25))*'NSW Apr 2022'!AE25/100))*'NSW Apr 2022'!AR25,('NSW Apr 2022'!N25*'NSW Apr 2022'!AE25/100)*'NSW Apr 2022'!AR25)),0)</f>
        <v>0</v>
      </c>
      <c r="P31" s="155">
        <f>IF(AND('NSW Apr 2022'!N25&gt;0,'NSW Apr 2022'!O25&gt;0),IF($C$5*F31/'NSW Apr 2022'!AR25&lt;('NSW Apr 2022'!L25+'NSW Apr 2022'!M25+'NSW Apr 2022'!N25),0,IF(($C$5*F31/'NSW Apr 2022'!AR25-'NSW Apr 2022'!L25+'NSW Apr 2022'!M25+'NSW Apr 2022'!N25)&lt;=('NSW Apr 2022'!L25+'NSW Apr 2022'!M25+'NSW Apr 2022'!N25+'NSW Apr 2022'!O25),(($C$5*F31/'NSW Apr 2022'!AR25-('NSW Apr 2022'!L25+'NSW Apr 2022'!M25+'NSW Apr 2022'!N25))*'NSW Apr 2022'!AF25/100)*'NSW Apr 2022'!AR25,('NSW Apr 2022'!O25*'NSW Apr 2022'!AF25/100)*'NSW Apr 2022'!AR25)),0)</f>
        <v>0</v>
      </c>
      <c r="Q31" s="155">
        <f>IF(AND('NSW Apr 2022'!P25&gt;0,'NSW Apr 2022'!P25&gt;0),IF($C$5*F31/'NSW Apr 2022'!AR25&lt;('NSW Apr 2022'!L25+'NSW Apr 2022'!M25+'NSW Apr 2022'!N25+'NSW Apr 2022'!O25),0,IF(($C$5*F31/'NSW Apr 2022'!AR25-'NSW Apr 2022'!L25+'NSW Apr 2022'!M25+'NSW Apr 2022'!N25+'NSW Apr 2022'!O25)&lt;=('NSW Apr 2022'!L25+'NSW Apr 2022'!M25+'NSW Apr 2022'!N25+'NSW Apr 2022'!O25+'NSW Apr 2022'!P25),(($C$5*F31/'NSW Apr 2022'!AR25-('NSW Apr 2022'!L25+'NSW Apr 2022'!M25+'NSW Apr 2022'!N25+'NSW Apr 2022'!O25))*'NSW Apr 2022'!AG25/100)*'NSW Apr 2022'!AR25,('NSW Apr 2022'!P25*'NSW Apr 2022'!AG25/100)*'NSW Apr 2022'!AR25)),0)</f>
        <v>0</v>
      </c>
      <c r="R31" s="155">
        <f>IF(AND('NSW Apr 2022'!P25&gt;0,'NSW Apr 2022'!O25&gt;0),IF(($C$5*F31/'NSW Apr 2022'!AR25&lt;SUM('NSW Apr 2022'!L25:P25)),(0),($C$5*F31/'NSW Apr 2022'!AR25-SUM('NSW Apr 2022'!L25:P25))*'NSW Apr 2022'!AB25/100)* 'NSW Apr 2022'!AR25,IF(AND('NSW Apr 2022'!O25&gt;0,'NSW Apr 2022'!P25=""),IF(($C$5*F31/'NSW Apr 2022'!AR25&lt; SUM('NSW Apr 2022'!L25:O25)),(0),($C$5*F31/'NSW Apr 2022'!AR25-SUM('NSW Apr 2022'!L25:O25))*'NSW Apr 2022'!AG25/100)* 'NSW Apr 2022'!AR25,IF(AND('NSW Apr 2022'!N25&gt;0,'NSW Apr 2022'!O25=""),IF(($C$5*F31/'NSW Apr 2022'!AR25&lt; SUM('NSW Apr 2022'!L25:N25)),(0),($C$5*F31/'NSW Apr 2022'!AR25-SUM('NSW Apr 2022'!L25:N25))*'NSW Apr 2022'!AF25/100)* 'NSW Apr 2022'!AR25,IF(AND('NSW Apr 2022'!M25&gt;0,'NSW Apr 2022'!N25=""),IF(($C$5*F31/'NSW Apr 2022'!AR25&lt;'NSW Apr 2022'!M25+'NSW Apr 2022'!L25),(0),(($C$5*F31/'NSW Apr 2022'!AR25-('NSW Apr 2022'!M25+'NSW Apr 2022'!L25))*'NSW Apr 2022'!AE25/100))*'NSW Apr 2022'!AR25,IF(AND('NSW Apr 2022'!L25&gt;0,'NSW Apr 2022'!M25=""&gt;0),IF(($C$5*F31/'NSW Apr 2022'!AR25&lt;'NSW Apr 2022'!L25),(0),($C$5*F31/'NSW Apr 2022'!AR25-'NSW Apr 2022'!L25)*'NSW Apr 2022'!AD25/100)*'NSW Apr 2022'!AR25,0)))))</f>
        <v>1043.1049090909091</v>
      </c>
      <c r="S31" s="273">
        <f>SUM(G31:R31)</f>
        <v>2591.0541818181819</v>
      </c>
      <c r="T31" s="268">
        <f>S31+D31</f>
        <v>2919.1891818181821</v>
      </c>
      <c r="U31" s="151">
        <f>T31*1.1</f>
        <v>3211.1081000000004</v>
      </c>
      <c r="V31" s="154">
        <f>'NSW Apr 2022'!AT25</f>
        <v>0</v>
      </c>
      <c r="W31" s="154">
        <f>'NSW Apr 2022'!AU25</f>
        <v>0</v>
      </c>
      <c r="X31" s="154">
        <f>'NSW Apr 2022'!AV25</f>
        <v>0</v>
      </c>
      <c r="Y31" s="154">
        <f>'NSW Apr 2022'!AW25</f>
        <v>0</v>
      </c>
      <c r="Z31" s="268" t="str">
        <f>IF(SUM(V31:Y31)=0,"No discount",IF(V31&gt;0,"Guaranteed off bill",IF(W31&gt;0,"Guaranteed off usage",IF(X31&gt;0,"Pay-on-time off bill","Pay-on-time off usage"))))</f>
        <v>No discount</v>
      </c>
      <c r="AA31" s="268" t="str">
        <f>IF(OR(B31="Origin Energy",B31="Red Energy",B31="Powershop"),"Inclusive","Exclusive")</f>
        <v>Inclusive</v>
      </c>
      <c r="AB31" s="268">
        <f>IF(AND(Z31="Guaranteed off bill",AA31="Inclusive"),((T31*1.1)-((T31*1.1)*V31/100))/1.1,IF(AND(Z31="Guaranteed off usage",AA31="Inclusive"),((T31*1.1)-((S31*1.1)*W31/100))/1.1,IF(AND(Z31="Guaranteed off bill",AA31="Exclusive"),T31-(T31*V31/100),IF(AND(Z31="Guaranteed off usage",AA31="Exclusive"),T31-(S31*W31/100),IF(AA31="Inclusive",((T31*1.1))/1.1,T31)))))</f>
        <v>2919.1891818181821</v>
      </c>
      <c r="AC31" s="268">
        <f>IF(AND(Z31="Pay-on-time off bill",AA31="Inclusive"),((AB31*1.1)-((AB31*1.1)*X31/100))/1.1,IF(AND(Z31="Pay-on-time off usage",AA31="Inclusive"),((AB31*1.1)-((S31*1.1)*Y31/100))/1.1,IF(AND(Z31="Pay-on-time off bill",AA31="Exclusive"),AB31-(AB31*X31/100),IF(AND(Z31="Pay-on-time off usage",AA31="Exclusive"),AB31-(S31*Y31/100),IF(AA31="Inclusive",((AB31*1.1))/1.1,AB31)))))</f>
        <v>2919.1891818181821</v>
      </c>
      <c r="AD31" s="151">
        <f>AB31*1.1</f>
        <v>3211.1081000000004</v>
      </c>
      <c r="AE31" s="151">
        <f>AC31*1.1</f>
        <v>3211.1081000000004</v>
      </c>
      <c r="AF31" s="211">
        <f>'NSW Apr 2022'!BJ25</f>
        <v>0</v>
      </c>
      <c r="AG31" s="386">
        <f>'NSW Apr 2022'!BH25</f>
        <v>0</v>
      </c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>
      <c r="A32" s="428" t="str">
        <f>'NSW Apr 2022'!D26</f>
        <v>AGN Murray Valley</v>
      </c>
      <c r="B32" s="130" t="str">
        <f>'NSW Apr 2022'!F26</f>
        <v>EnergyAustralia</v>
      </c>
      <c r="C32" s="83" t="str">
        <f>'NSW Apr 2022'!G26</f>
        <v>Total Plan</v>
      </c>
      <c r="D32" s="136">
        <f>365*'NSW Apr 2022'!H26/100</f>
        <v>346.11954545454546</v>
      </c>
      <c r="E32" s="264">
        <f>IF('NSW Apr 2022'!AQ26=3,0.5,IF('NSW Apr 2022'!AQ26=2,0.33,0))</f>
        <v>0.5</v>
      </c>
      <c r="F32" s="264">
        <f t="shared" si="9"/>
        <v>0.5</v>
      </c>
      <c r="G32" s="136">
        <f>IF('NSW Apr 2022'!K26="",($C$5*E32/'NSW Apr 2022'!AQ26*'NSW Apr 2022'!W26/100)*'NSW Apr 2022'!AQ26,IF($C$5*E32/'NSW Apr 2022'!AQ26&gt;='NSW Apr 2022'!L26,('NSW Apr 2022'!L26*'NSW Apr 2022'!W26/100)*'NSW Apr 2022'!AQ26,($C$5*E32/'NSW Apr 2022'!AQ26*'NSW Apr 2022'!W26/100)*'NSW Apr 2022'!AQ26))</f>
        <v>495.81818181818176</v>
      </c>
      <c r="H32" s="136">
        <f>IF(AND('NSW Apr 2022'!L26&gt;0,'NSW Apr 2022'!M26&gt;0),IF($C$5*E32/'NSW Apr 2022'!AQ26&lt;'NSW Apr 2022'!L26,0,IF(($C$5*E32/'NSW Apr 2022'!AQ26-'NSW Apr 2022'!L26)&lt;=('NSW Apr 2022'!M26+'NSW Apr 2022'!L26),((($C$5*E32/'NSW Apr 2022'!AQ26-'NSW Apr 2022'!L26)*'NSW Apr 2022'!X26/100))*'NSW Apr 2022'!AQ26,((('NSW Apr 2022'!M26)*'NSW Apr 2022'!X26/100)*'NSW Apr 2022'!AQ26))),0)</f>
        <v>852.36363636363649</v>
      </c>
      <c r="I32" s="136">
        <f>IF(AND('NSW Apr 2022'!M26&gt;0,'NSW Apr 2022'!N26&gt;0),IF($C$5*E32/'NSW Apr 2022'!AQ26&lt;('NSW Apr 2022'!L26+'NSW Apr 2022'!M26),0,IF(($C$5*E32/'NSW Apr 2022'!AQ26-'NSW Apr 2022'!L26+'NSW Apr 2022'!M26)&lt;=('NSW Apr 2022'!L26+'NSW Apr 2022'!M26+'NSW Apr 2022'!N26),((($C$5*E32/'NSW Apr 2022'!AQ26-('NSW Apr 2022'!L26+'NSW Apr 2022'!M26))*'NSW Apr 2022'!Y26/100))*'NSW Apr 2022'!AQ26,('NSW Apr 2022'!N26*'NSW Apr 2022'!Y26/100)* 'NSW Apr 2022'!AQ26)),0)</f>
        <v>337.27272727272731</v>
      </c>
      <c r="J32" s="136">
        <f>IF(AND('NSW Apr 2022'!N26&gt;0,'NSW Apr 2022'!O26&gt;0),IF($C$5*E32/'NSW Apr 2022'!AQ26&lt;('NSW Apr 2022'!L26+'NSW Apr 2022'!M26+'NSW Apr 2022'!N26),0,IF(($C$5*E32/'NSW Apr 2022'!AQ26-'NSW Apr 2022'!L26+'NSW Apr 2022'!M26+'NSW Apr 2022'!N26)&lt;=('NSW Apr 2022'!L26+'NSW Apr 2022'!M26+'NSW Apr 2022'!N26+'NSW Apr 2022'!O26),(($C$5*E32/'NSW Apr 2022'!AQ26-('NSW Apr 2022'!L26+'NSW Apr 2022'!M26+'NSW Apr 2022'!N26))*'NSW Apr 2022'!Z26/100)*'NSW Apr 2022'!AQ26,('NSW Apr 2022'!O26*'NSW Apr 2022'!Z26/100)*'NSW Apr 2022'!AQ26)),0)</f>
        <v>0</v>
      </c>
      <c r="K32" s="136">
        <f>IF(AND('NSW Apr 2022'!O26&gt;0,'NSW Apr 2022'!P26&gt;0),IF($C$5*E32/'NSW Apr 2022'!AQ26&lt;('NSW Apr 2022'!L26+'NSW Apr 2022'!M26+'NSW Apr 2022'!N26+'NSW Apr 2022'!O26),0,IF(($C$5*E32/'NSW Apr 2022'!AQ26-'NSW Apr 2022'!L26+'NSW Apr 2022'!M26+'NSW Apr 2022'!N26+'NSW Apr 2022'!O26)&lt;=('NSW Apr 2022'!L26+'NSW Apr 2022'!M26+'NSW Apr 2022'!N26+'NSW Apr 2022'!O26+'NSW Apr 2022'!P26),(($C$5*E32/'NSW Apr 2022'!AQ26-('NSW Apr 2022'!L26+'NSW Apr 2022'!M26+'NSW Apr 2022'!N26+'NSW Apr 2022'!O26))*'NSW Apr 2022'!AA26/100)*'NSW Apr 2022'!AQ26,('NSW Apr 2022'!P26*'NSW Apr 2022'!AA26/100)*'NSW Apr 2022'!AQ26)),0)</f>
        <v>0</v>
      </c>
      <c r="L32" s="136">
        <f>IF(AND('NSW Apr 2022'!P26&gt;0,'NSW Apr 2022'!O26&gt;0),IF(($C$5*E32/'NSW Apr 2022'!AQ26&lt;SUM('NSW Apr 2022'!L26:P26)),(0),($C$5*E32/'NSW Apr 2022'!AQ26-SUM('NSW Apr 2022'!L26:P26))*'NSW Apr 2022'!AB26/100)* 'NSW Apr 2022'!AQ26,IF(AND('NSW Apr 2022'!O26&gt;0,'NSW Apr 2022'!P26=""),IF(($C$5*E32/'NSW Apr 2022'!AQ26&lt; SUM('NSW Apr 2022'!L26:O26)),(0),($C$5*E32/'NSW Apr 2022'!AQ26-SUM('NSW Apr 2022'!L26:O26))*'NSW Apr 2022'!AA26/100)* 'NSW Apr 2022'!AQ26,IF(AND('NSW Apr 2022'!N26&gt;0,'NSW Apr 2022'!O26=""),IF(($C$5*E32/'NSW Apr 2022'!AQ26&lt; SUM('NSW Apr 2022'!L26:N26)),(0),($C$5*E32/'NSW Apr 2022'!AQ26-SUM('NSW Apr 2022'!L26:N26))*'NSW Apr 2022'!Z26/100)* 'NSW Apr 2022'!AQ26,IF(AND('NSW Apr 2022'!M26&gt;0,'NSW Apr 2022'!N26=""),IF(($C$5*E32/'NSW Apr 2022'!AQ26&lt;'NSW Apr 2022'!M26+'NSW Apr 2022'!L26),(0),(($C$5*E32/'NSW Apr 2022'!AQ26-('NSW Apr 2022'!M26+'NSW Apr 2022'!L26))*'NSW Apr 2022'!Y26/100))*'NSW Apr 2022'!AQ26,IF(AND('NSW Apr 2022'!L26&gt;0,'NSW Apr 2022'!M26=""&gt;0),IF(($C$5*E32/'NSW Apr 2022'!AQ26&lt;'NSW Apr 2022'!L26),(0),($C$5*E32/'NSW Apr 2022'!AQ26-'NSW Apr 2022'!L26)*'NSW Apr 2022'!X26/100)*'NSW Apr 2022'!AQ26,0)))))</f>
        <v>0</v>
      </c>
      <c r="M32" s="136">
        <f>IF('NSW Apr 2022'!K26="",($C$5*F32/'NSW Apr 2022'!AR26*'NSW Apr 2022'!AC26/100)*'NSW Apr 2022'!AR26,IF($C$5*F32/'NSW Apr 2022'!AR26&gt;='NSW Apr 2022'!L26,('NSW Apr 2022'!L26*'NSW Apr 2022'!AC26/100)*'NSW Apr 2022'!AR26,($C$5*F32/'NSW Apr 2022'!AR26*'NSW Apr 2022'!AC26/100)*'NSW Apr 2022'!AR26))</f>
        <v>495.81818181818176</v>
      </c>
      <c r="N32" s="136">
        <f>IF(AND('NSW Apr 2022'!L26&gt;0,'NSW Apr 2022'!M26&gt;0),IF($C$5*F32/'NSW Apr 2022'!AR26&lt;'NSW Apr 2022'!L26,0,IF(($C$5*F32/'NSW Apr 2022'!AR26-'NSW Apr 2022'!L26)&lt;=('NSW Apr 2022'!M26+'NSW Apr 2022'!L26),((($C$5*F32/'NSW Apr 2022'!AR26-'NSW Apr 2022'!L26)*'NSW Apr 2022'!AD26/100))*'NSW Apr 2022'!AR26,((('NSW Apr 2022'!M26)*'NSW Apr 2022'!AD26/100)*'NSW Apr 2022'!AR26))),0)</f>
        <v>852.36363636363649</v>
      </c>
      <c r="O32" s="136">
        <f>IF(AND('NSW Apr 2022'!M26&gt;0,'NSW Apr 2022'!N26&gt;0),IF($C$5*F32/'NSW Apr 2022'!AR26&lt;('NSW Apr 2022'!L26+'NSW Apr 2022'!M26),0,IF(($C$5*F32/'NSW Apr 2022'!AR26-'NSW Apr 2022'!L26+'NSW Apr 2022'!M26)&lt;=('NSW Apr 2022'!L26+'NSW Apr 2022'!M26+'NSW Apr 2022'!N26),((($C$5*F32/'NSW Apr 2022'!AR26-('NSW Apr 2022'!L26+'NSW Apr 2022'!M26))*'NSW Apr 2022'!AE26/100))*'NSW Apr 2022'!AR26,('NSW Apr 2022'!N26*'NSW Apr 2022'!AE26/100)*'NSW Apr 2022'!AR26)),0)</f>
        <v>337.27272727272731</v>
      </c>
      <c r="P32" s="136">
        <f>IF(AND('NSW Apr 2022'!N26&gt;0,'NSW Apr 2022'!O26&gt;0),IF($C$5*F32/'NSW Apr 2022'!AR26&lt;('NSW Apr 2022'!L26+'NSW Apr 2022'!M26+'NSW Apr 2022'!N26),0,IF(($C$5*F32/'NSW Apr 2022'!AR26-'NSW Apr 2022'!L26+'NSW Apr 2022'!M26+'NSW Apr 2022'!N26)&lt;=('NSW Apr 2022'!L26+'NSW Apr 2022'!M26+'NSW Apr 2022'!N26+'NSW Apr 2022'!O26),(($C$5*F32/'NSW Apr 2022'!AR26-('NSW Apr 2022'!L26+'NSW Apr 2022'!M26+'NSW Apr 2022'!N26))*'NSW Apr 2022'!AF26/100)*'NSW Apr 2022'!AR26,('NSW Apr 2022'!O26*'NSW Apr 2022'!AF26/100)*'NSW Apr 2022'!AR26)),0)</f>
        <v>0</v>
      </c>
      <c r="Q32" s="136">
        <f>IF(AND('NSW Apr 2022'!P26&gt;0,'NSW Apr 2022'!P26&gt;0),IF($C$5*F32/'NSW Apr 2022'!AR26&lt;('NSW Apr 2022'!L26+'NSW Apr 2022'!M26+'NSW Apr 2022'!N26+'NSW Apr 2022'!O26),0,IF(($C$5*F32/'NSW Apr 2022'!AR26-'NSW Apr 2022'!L26+'NSW Apr 2022'!M26+'NSW Apr 2022'!N26+'NSW Apr 2022'!O26)&lt;=('NSW Apr 2022'!L26+'NSW Apr 2022'!M26+'NSW Apr 2022'!N26+'NSW Apr 2022'!O26+'NSW Apr 2022'!P26),(($C$5*F32/'NSW Apr 2022'!AR26-('NSW Apr 2022'!L26+'NSW Apr 2022'!M26+'NSW Apr 2022'!N26+'NSW Apr 2022'!O26))*'NSW Apr 2022'!AG26/100)*'NSW Apr 2022'!AR26,('NSW Apr 2022'!P26*'NSW Apr 2022'!AG26/100)*'NSW Apr 2022'!AR26)),0)</f>
        <v>0</v>
      </c>
      <c r="R32" s="136">
        <f>IF(AND('NSW Apr 2022'!P26&gt;0,'NSW Apr 2022'!O26&gt;0),IF(($C$5*F32/'NSW Apr 2022'!AR26&lt;SUM('NSW Apr 2022'!L26:P26)),(0),($C$5*F32/'NSW Apr 2022'!AR26-SUM('NSW Apr 2022'!L26:P26))*'NSW Apr 2022'!AB26/100)* 'NSW Apr 2022'!AR26,IF(AND('NSW Apr 2022'!O26&gt;0,'NSW Apr 2022'!P26=""),IF(($C$5*F32/'NSW Apr 2022'!AR26&lt; SUM('NSW Apr 2022'!L26:O26)),(0),($C$5*F32/'NSW Apr 2022'!AR26-SUM('NSW Apr 2022'!L26:O26))*'NSW Apr 2022'!AG26/100)* 'NSW Apr 2022'!AR26,IF(AND('NSW Apr 2022'!N26&gt;0,'NSW Apr 2022'!O26=""),IF(($C$5*F32/'NSW Apr 2022'!AR26&lt; SUM('NSW Apr 2022'!L26:N26)),(0),($C$5*F32/'NSW Apr 2022'!AR26-SUM('NSW Apr 2022'!L26:N26))*'NSW Apr 2022'!AF26/100)* 'NSW Apr 2022'!AR26,IF(AND('NSW Apr 2022'!M26&gt;0,'NSW Apr 2022'!N26=""),IF(($C$5*F32/'NSW Apr 2022'!AR26&lt;'NSW Apr 2022'!M26+'NSW Apr 2022'!L26),(0),(($C$5*F32/'NSW Apr 2022'!AR26-('NSW Apr 2022'!M26+'NSW Apr 2022'!L26))*'NSW Apr 2022'!AE26/100))*'NSW Apr 2022'!AR26,IF(AND('NSW Apr 2022'!L26&gt;0,'NSW Apr 2022'!M26=""&gt;0),IF(($C$5*F32/'NSW Apr 2022'!AR26&lt;'NSW Apr 2022'!L26),(0),($C$5*F32/'NSW Apr 2022'!AR26-'NSW Apr 2022'!L26)*'NSW Apr 2022'!AD26/100)*'NSW Apr 2022'!AR26,0)))))</f>
        <v>0</v>
      </c>
      <c r="S32" s="234">
        <f>SUM(G32:R32)</f>
        <v>3370.909090909091</v>
      </c>
      <c r="T32" s="243">
        <f t="shared" si="5"/>
        <v>3717.0286363636365</v>
      </c>
      <c r="U32" s="132">
        <f t="shared" si="6"/>
        <v>4088.7315000000003</v>
      </c>
      <c r="V32" s="83">
        <f>'NSW Apr 2022'!AT26</f>
        <v>20</v>
      </c>
      <c r="W32" s="83">
        <f>'NSW Apr 2022'!AU26</f>
        <v>0</v>
      </c>
      <c r="X32" s="83">
        <f>'NSW Apr 2022'!AV26</f>
        <v>0</v>
      </c>
      <c r="Y32" s="83">
        <f>'NSW Apr 2022'!AW26</f>
        <v>0</v>
      </c>
      <c r="Z32" s="243" t="str">
        <f t="shared" si="7"/>
        <v>Guaranteed off bill</v>
      </c>
      <c r="AA32" s="243" t="str">
        <f t="shared" si="8"/>
        <v>Exclusive</v>
      </c>
      <c r="AB32" s="243">
        <f t="shared" si="0"/>
        <v>2973.6229090909092</v>
      </c>
      <c r="AC32" s="243">
        <f t="shared" si="1"/>
        <v>2973.6229090909092</v>
      </c>
      <c r="AD32" s="132">
        <f t="shared" si="10"/>
        <v>3270.9852000000005</v>
      </c>
      <c r="AE32" s="132">
        <f t="shared" si="10"/>
        <v>3270.9852000000005</v>
      </c>
      <c r="AF32" s="208">
        <f>'NSW Apr 2022'!BJ26</f>
        <v>12</v>
      </c>
      <c r="AG32" s="124">
        <f>'NSW Apr 2022'!BH26</f>
        <v>12</v>
      </c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61" customFormat="1" ht="23" customHeight="1">
      <c r="A33" s="424"/>
      <c r="B33" s="130" t="str">
        <f>'NSW Apr 2022'!F27</f>
        <v>Origin Energy</v>
      </c>
      <c r="C33" s="83" t="str">
        <f>'NSW Apr 2022'!G27</f>
        <v>Business Go</v>
      </c>
      <c r="D33" s="136">
        <f>365*'NSW Apr 2022'!H27/100</f>
        <v>248.26636363636356</v>
      </c>
      <c r="E33" s="264">
        <f>IF('NSW Apr 2022'!AQ27=3,0.5,IF('NSW Apr 2022'!AQ27=2,0.33,0))</f>
        <v>0.5</v>
      </c>
      <c r="F33" s="264">
        <f t="shared" si="9"/>
        <v>0.5</v>
      </c>
      <c r="G33" s="136">
        <f>IF('NSW Apr 2022'!K27="",($C$5*E33/'NSW Apr 2022'!AQ27*'NSW Apr 2022'!W27/100)*'NSW Apr 2022'!AQ27,IF($C$5*E33/'NSW Apr 2022'!AQ27&gt;='NSW Apr 2022'!L27,('NSW Apr 2022'!L27*'NSW Apr 2022'!W27/100)*'NSW Apr 2022'!AQ27,($C$5*E33/'NSW Apr 2022'!AQ27*'NSW Apr 2022'!W27/100)*'NSW Apr 2022'!AQ27))</f>
        <v>1145.4545454545453</v>
      </c>
      <c r="H33" s="136">
        <f>IF(AND('NSW Apr 2022'!L27&gt;0,'NSW Apr 2022'!M27&gt;0),IF($C$5*E33/'NSW Apr 2022'!AQ27&lt;'NSW Apr 2022'!L27,0,IF(($C$5*E33/'NSW Apr 2022'!AQ27-'NSW Apr 2022'!L27)&lt;=('NSW Apr 2022'!M27+'NSW Apr 2022'!L27),((($C$5*E33/'NSW Apr 2022'!AQ27-'NSW Apr 2022'!L27)*'NSW Apr 2022'!X27/100))*'NSW Apr 2022'!AQ27,((('NSW Apr 2022'!M27)*'NSW Apr 2022'!X27/100)*'NSW Apr 2022'!AQ27))),0)</f>
        <v>0</v>
      </c>
      <c r="I33" s="136">
        <f>IF(AND('NSW Apr 2022'!M27&gt;0,'NSW Apr 2022'!N27&gt;0),IF($C$5*E33/'NSW Apr 2022'!AQ27&lt;('NSW Apr 2022'!L27+'NSW Apr 2022'!M27),0,IF(($C$5*E33/'NSW Apr 2022'!AQ27-'NSW Apr 2022'!L27+'NSW Apr 2022'!M27)&lt;=('NSW Apr 2022'!L27+'NSW Apr 2022'!M27+'NSW Apr 2022'!N27),((($C$5*E33/'NSW Apr 2022'!AQ27-('NSW Apr 2022'!L27+'NSW Apr 2022'!M27))*'NSW Apr 2022'!Y27/100))*'NSW Apr 2022'!AQ27,('NSW Apr 2022'!N27*'NSW Apr 2022'!Y27/100)* 'NSW Apr 2022'!AQ27)),0)</f>
        <v>0</v>
      </c>
      <c r="J33" s="136">
        <f>IF(AND('NSW Apr 2022'!N27&gt;0,'NSW Apr 2022'!O27&gt;0),IF($C$5*E33/'NSW Apr 2022'!AQ27&lt;('NSW Apr 2022'!L27+'NSW Apr 2022'!M27+'NSW Apr 2022'!N27),0,IF(($C$5*E33/'NSW Apr 2022'!AQ27-'NSW Apr 2022'!L27+'NSW Apr 2022'!M27+'NSW Apr 2022'!N27)&lt;=('NSW Apr 2022'!L27+'NSW Apr 2022'!M27+'NSW Apr 2022'!N27+'NSW Apr 2022'!O27),(($C$5*E33/'NSW Apr 2022'!AQ27-('NSW Apr 2022'!L27+'NSW Apr 2022'!M27+'NSW Apr 2022'!N27))*'NSW Apr 2022'!Z27/100)*'NSW Apr 2022'!AQ27,('NSW Apr 2022'!O27*'NSW Apr 2022'!Z27/100)*'NSW Apr 2022'!AQ27)),0)</f>
        <v>0</v>
      </c>
      <c r="K33" s="136">
        <f>IF(AND('NSW Apr 2022'!O27&gt;0,'NSW Apr 2022'!P27&gt;0),IF($C$5*E33/'NSW Apr 2022'!AQ27&lt;('NSW Apr 2022'!L27+'NSW Apr 2022'!M27+'NSW Apr 2022'!N27+'NSW Apr 2022'!O27),0,IF(($C$5*E33/'NSW Apr 2022'!AQ27-'NSW Apr 2022'!L27+'NSW Apr 2022'!M27+'NSW Apr 2022'!N27+'NSW Apr 2022'!O27)&lt;=('NSW Apr 2022'!L27+'NSW Apr 2022'!M27+'NSW Apr 2022'!N27+'NSW Apr 2022'!O27+'NSW Apr 2022'!P27),(($C$5*E33/'NSW Apr 2022'!AQ27-('NSW Apr 2022'!L27+'NSW Apr 2022'!M27+'NSW Apr 2022'!N27+'NSW Apr 2022'!O27))*'NSW Apr 2022'!AA27/100)*'NSW Apr 2022'!AQ27,('NSW Apr 2022'!P27*'NSW Apr 2022'!AA27/100)*'NSW Apr 2022'!AQ27)),0)</f>
        <v>0</v>
      </c>
      <c r="L33" s="136">
        <f>IF(AND('NSW Apr 2022'!P27&gt;0,'NSW Apr 2022'!O27&gt;0),IF(($C$5*E33/'NSW Apr 2022'!AQ27&lt;SUM('NSW Apr 2022'!L27:P27)),(0),($C$5*E33/'NSW Apr 2022'!AQ27-SUM('NSW Apr 2022'!L27:P27))*'NSW Apr 2022'!AB27/100)* 'NSW Apr 2022'!AQ27,IF(AND('NSW Apr 2022'!O27&gt;0,'NSW Apr 2022'!P27=""),IF(($C$5*E33/'NSW Apr 2022'!AQ27&lt; SUM('NSW Apr 2022'!L27:O27)),(0),($C$5*E33/'NSW Apr 2022'!AQ27-SUM('NSW Apr 2022'!L27:O27))*'NSW Apr 2022'!AA27/100)* 'NSW Apr 2022'!AQ27,IF(AND('NSW Apr 2022'!N27&gt;0,'NSW Apr 2022'!O27=""),IF(($C$5*E33/'NSW Apr 2022'!AQ27&lt; SUM('NSW Apr 2022'!L27:N27)),(0),($C$5*E33/'NSW Apr 2022'!AQ27-SUM('NSW Apr 2022'!L27:N27))*'NSW Apr 2022'!Z27/100)* 'NSW Apr 2022'!AQ27,IF(AND('NSW Apr 2022'!M27&gt;0,'NSW Apr 2022'!N27=""),IF(($C$5*E33/'NSW Apr 2022'!AQ27&lt;'NSW Apr 2022'!M27+'NSW Apr 2022'!L27),(0),(($C$5*E33/'NSW Apr 2022'!AQ27-('NSW Apr 2022'!M27+'NSW Apr 2022'!L27))*'NSW Apr 2022'!Y27/100))*'NSW Apr 2022'!AQ27,IF(AND('NSW Apr 2022'!L27&gt;0,'NSW Apr 2022'!M27=""&gt;0),IF(($C$5*E33/'NSW Apr 2022'!AQ27&lt;'NSW Apr 2022'!L27),(0),($C$5*E33/'NSW Apr 2022'!AQ27-'NSW Apr 2022'!L27)*'NSW Apr 2022'!X27/100)*'NSW Apr 2022'!AQ27,0)))))</f>
        <v>0</v>
      </c>
      <c r="M33" s="136">
        <f>IF('NSW Apr 2022'!K27="",($C$5*F33/'NSW Apr 2022'!AR27*'NSW Apr 2022'!AC27/100)*'NSW Apr 2022'!AR27,IF($C$5*F33/'NSW Apr 2022'!AR27&gt;='NSW Apr 2022'!L27,('NSW Apr 2022'!L27*'NSW Apr 2022'!AC27/100)*'NSW Apr 2022'!AR27,($C$5*F33/'NSW Apr 2022'!AR27*'NSW Apr 2022'!AC27/100)*'NSW Apr 2022'!AR27))</f>
        <v>1145.4545454545453</v>
      </c>
      <c r="N33" s="136">
        <f>IF(AND('NSW Apr 2022'!L27&gt;0,'NSW Apr 2022'!M27&gt;0),IF($C$5*F33/'NSW Apr 2022'!AR27&lt;'NSW Apr 2022'!L27,0,IF(($C$5*F33/'NSW Apr 2022'!AR27-'NSW Apr 2022'!L27)&lt;=('NSW Apr 2022'!M27+'NSW Apr 2022'!L27),((($C$5*F33/'NSW Apr 2022'!AR27-'NSW Apr 2022'!L27)*'NSW Apr 2022'!AD27/100))*'NSW Apr 2022'!AR27,((('NSW Apr 2022'!M27)*'NSW Apr 2022'!AD27/100)*'NSW Apr 2022'!AR27))),0)</f>
        <v>0</v>
      </c>
      <c r="O33" s="136">
        <f>IF(AND('NSW Apr 2022'!M27&gt;0,'NSW Apr 2022'!N27&gt;0),IF($C$5*F33/'NSW Apr 2022'!AR27&lt;('NSW Apr 2022'!L27+'NSW Apr 2022'!M27),0,IF(($C$5*F33/'NSW Apr 2022'!AR27-'NSW Apr 2022'!L27+'NSW Apr 2022'!M27)&lt;=('NSW Apr 2022'!L27+'NSW Apr 2022'!M27+'NSW Apr 2022'!N27),((($C$5*F33/'NSW Apr 2022'!AR27-('NSW Apr 2022'!L27+'NSW Apr 2022'!M27))*'NSW Apr 2022'!AE27/100))*'NSW Apr 2022'!AR27,('NSW Apr 2022'!N27*'NSW Apr 2022'!AE27/100)*'NSW Apr 2022'!AR27)),0)</f>
        <v>0</v>
      </c>
      <c r="P33" s="136">
        <f>IF(AND('NSW Apr 2022'!N27&gt;0,'NSW Apr 2022'!O27&gt;0),IF($C$5*F33/'NSW Apr 2022'!AR27&lt;('NSW Apr 2022'!L27+'NSW Apr 2022'!M27+'NSW Apr 2022'!N27),0,IF(($C$5*F33/'NSW Apr 2022'!AR27-'NSW Apr 2022'!L27+'NSW Apr 2022'!M27+'NSW Apr 2022'!N27)&lt;=('NSW Apr 2022'!L27+'NSW Apr 2022'!M27+'NSW Apr 2022'!N27+'NSW Apr 2022'!O27),(($C$5*F33/'NSW Apr 2022'!AR27-('NSW Apr 2022'!L27+'NSW Apr 2022'!M27+'NSW Apr 2022'!N27))*'NSW Apr 2022'!AF27/100)*'NSW Apr 2022'!AR27,('NSW Apr 2022'!O27*'NSW Apr 2022'!AF27/100)*'NSW Apr 2022'!AR27)),0)</f>
        <v>0</v>
      </c>
      <c r="Q33" s="136">
        <f>IF(AND('NSW Apr 2022'!P27&gt;0,'NSW Apr 2022'!P27&gt;0),IF($C$5*F33/'NSW Apr 2022'!AR27&lt;('NSW Apr 2022'!L27+'NSW Apr 2022'!M27+'NSW Apr 2022'!N27+'NSW Apr 2022'!O27),0,IF(($C$5*F33/'NSW Apr 2022'!AR27-'NSW Apr 2022'!L27+'NSW Apr 2022'!M27+'NSW Apr 2022'!N27+'NSW Apr 2022'!O27)&lt;=('NSW Apr 2022'!L27+'NSW Apr 2022'!M27+'NSW Apr 2022'!N27+'NSW Apr 2022'!O27+'NSW Apr 2022'!P27),(($C$5*F33/'NSW Apr 2022'!AR27-('NSW Apr 2022'!L27+'NSW Apr 2022'!M27+'NSW Apr 2022'!N27+'NSW Apr 2022'!O27))*'NSW Apr 2022'!AG27/100)*'NSW Apr 2022'!AR27,('NSW Apr 2022'!P27*'NSW Apr 2022'!AG27/100)*'NSW Apr 2022'!AR27)),0)</f>
        <v>0</v>
      </c>
      <c r="R33" s="136">
        <f>IF(AND('NSW Apr 2022'!P27&gt;0,'NSW Apr 2022'!O27&gt;0),IF(($C$5*F33/'NSW Apr 2022'!AR27&lt;SUM('NSW Apr 2022'!L27:P27)),(0),($C$5*F33/'NSW Apr 2022'!AR27-SUM('NSW Apr 2022'!L27:P27))*'NSW Apr 2022'!AB27/100)* 'NSW Apr 2022'!AR27,IF(AND('NSW Apr 2022'!O27&gt;0,'NSW Apr 2022'!P27=""),IF(($C$5*F33/'NSW Apr 2022'!AR27&lt; SUM('NSW Apr 2022'!L27:O27)),(0),($C$5*F33/'NSW Apr 2022'!AR27-SUM('NSW Apr 2022'!L27:O27))*'NSW Apr 2022'!AG27/100)* 'NSW Apr 2022'!AR27,IF(AND('NSW Apr 2022'!N27&gt;0,'NSW Apr 2022'!O27=""),IF(($C$5*F33/'NSW Apr 2022'!AR27&lt; SUM('NSW Apr 2022'!L27:N27)),(0),($C$5*F33/'NSW Apr 2022'!AR27-SUM('NSW Apr 2022'!L27:N27))*'NSW Apr 2022'!AF27/100)* 'NSW Apr 2022'!AR27,IF(AND('NSW Apr 2022'!M27&gt;0,'NSW Apr 2022'!N27=""),IF(($C$5*F33/'NSW Apr 2022'!AR27&lt;'NSW Apr 2022'!M27+'NSW Apr 2022'!L27),(0),(($C$5*F33/'NSW Apr 2022'!AR27-('NSW Apr 2022'!M27+'NSW Apr 2022'!L27))*'NSW Apr 2022'!AE27/100))*'NSW Apr 2022'!AR27,IF(AND('NSW Apr 2022'!L27&gt;0,'NSW Apr 2022'!M27=""&gt;0),IF(($C$5*F33/'NSW Apr 2022'!AR27&lt;'NSW Apr 2022'!L27),(0),($C$5*F33/'NSW Apr 2022'!AR27-'NSW Apr 2022'!L27)*'NSW Apr 2022'!AD27/100)*'NSW Apr 2022'!AR27,0)))))</f>
        <v>0</v>
      </c>
      <c r="S33" s="234">
        <f t="shared" si="4"/>
        <v>2290.9090909090905</v>
      </c>
      <c r="T33" s="243">
        <f t="shared" si="5"/>
        <v>2539.1754545454542</v>
      </c>
      <c r="U33" s="132">
        <f t="shared" si="6"/>
        <v>2793.0929999999998</v>
      </c>
      <c r="V33" s="83">
        <f>'NSW Apr 2022'!AT27</f>
        <v>0</v>
      </c>
      <c r="W33" s="83">
        <f>'NSW Apr 2022'!AU27</f>
        <v>0</v>
      </c>
      <c r="X33" s="83">
        <f>'NSW Apr 2022'!AV27</f>
        <v>0</v>
      </c>
      <c r="Y33" s="83">
        <f>'NSW Apr 2022'!AW27</f>
        <v>0</v>
      </c>
      <c r="Z33" s="243" t="str">
        <f t="shared" si="7"/>
        <v>No discount</v>
      </c>
      <c r="AA33" s="243" t="str">
        <f t="shared" si="8"/>
        <v>Inclusive</v>
      </c>
      <c r="AB33" s="243">
        <f t="shared" si="0"/>
        <v>2539.1754545454542</v>
      </c>
      <c r="AC33" s="243">
        <f t="shared" si="1"/>
        <v>2539.1754545454542</v>
      </c>
      <c r="AD33" s="132">
        <f t="shared" si="10"/>
        <v>2793.0929999999998</v>
      </c>
      <c r="AE33" s="132">
        <f t="shared" si="10"/>
        <v>2793.0929999999998</v>
      </c>
      <c r="AF33" s="208">
        <f>'NSW Apr 2022'!BJ27</f>
        <v>12</v>
      </c>
      <c r="AG33" s="124">
        <f>'NSW Apr 2022'!BH27</f>
        <v>12</v>
      </c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/>
      <c r="AU3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</row>
    <row r="34" spans="1:148" s="261" customFormat="1" ht="23" customHeight="1">
      <c r="A34" s="424"/>
      <c r="B34" s="130" t="str">
        <f>'NSW Apr 2022'!F28</f>
        <v>AGL</v>
      </c>
      <c r="C34" s="83" t="str">
        <f>'NSW Apr 2022'!G28</f>
        <v>Business Value Saver</v>
      </c>
      <c r="D34" s="136">
        <f>365*'NSW Apr 2022'!H28/100</f>
        <v>299.1340909090909</v>
      </c>
      <c r="E34" s="264">
        <f>IF('NSW Apr 2022'!AQ28=3,0.5,IF('NSW Apr 2022'!AQ28=2,0.33,0))</f>
        <v>0.5</v>
      </c>
      <c r="F34" s="264">
        <f t="shared" si="9"/>
        <v>0.5</v>
      </c>
      <c r="G34" s="136">
        <f>IF('NSW Apr 2022'!K28="",($C$5*E34/'NSW Apr 2022'!AQ28*'NSW Apr 2022'!W28/100)*'NSW Apr 2022'!AQ28,IF($C$5*E34/'NSW Apr 2022'!AQ28&gt;='NSW Apr 2022'!L28,('NSW Apr 2022'!L28*'NSW Apr 2022'!W28/100)*'NSW Apr 2022'!AQ28,($C$5*E34/'NSW Apr 2022'!AQ28*'NSW Apr 2022'!W28/100)*'NSW Apr 2022'!AQ28))</f>
        <v>206.99999999999994</v>
      </c>
      <c r="H34" s="136">
        <f>IF(AND('NSW Apr 2022'!L28&gt;0,'NSW Apr 2022'!M28&gt;0),IF($C$5*E34/'NSW Apr 2022'!AQ28&lt;'NSW Apr 2022'!L28,0,IF(($C$5*E34/'NSW Apr 2022'!AQ28-'NSW Apr 2022'!L28)&lt;=('NSW Apr 2022'!M28+'NSW Apr 2022'!L28),((($C$5*E34/'NSW Apr 2022'!AQ28-'NSW Apr 2022'!L28)*'NSW Apr 2022'!X28/100))*'NSW Apr 2022'!AQ28,((('NSW Apr 2022'!M28)*'NSW Apr 2022'!X28/100)*'NSW Apr 2022'!AQ28))),0)</f>
        <v>864.72727272727275</v>
      </c>
      <c r="I34" s="136">
        <f>IF(AND('NSW Apr 2022'!M28&gt;0,'NSW Apr 2022'!N28&gt;0),IF($C$5*E34/'NSW Apr 2022'!AQ28&lt;('NSW Apr 2022'!L28+'NSW Apr 2022'!M28),0,IF(($C$5*E34/'NSW Apr 2022'!AQ28-'NSW Apr 2022'!L28+'NSW Apr 2022'!M28)&lt;=('NSW Apr 2022'!L28+'NSW Apr 2022'!M28+'NSW Apr 2022'!N28),((($C$5*E34/'NSW Apr 2022'!AQ28-('NSW Apr 2022'!L28+'NSW Apr 2022'!M28))*'NSW Apr 2022'!Y28/100))*'NSW Apr 2022'!AQ28,('NSW Apr 2022'!N28*'NSW Apr 2022'!Y28/100)* 'NSW Apr 2022'!AQ28)),0)</f>
        <v>0</v>
      </c>
      <c r="J34" s="136">
        <f>IF(AND('NSW Apr 2022'!N28&gt;0,'NSW Apr 2022'!O28&gt;0),IF($C$5*E34/'NSW Apr 2022'!AQ28&lt;('NSW Apr 2022'!L28+'NSW Apr 2022'!M28+'NSW Apr 2022'!N28),0,IF(($C$5*E34/'NSW Apr 2022'!AQ28-'NSW Apr 2022'!L28+'NSW Apr 2022'!M28+'NSW Apr 2022'!N28)&lt;=('NSW Apr 2022'!L28+'NSW Apr 2022'!M28+'NSW Apr 2022'!N28+'NSW Apr 2022'!O28),(($C$5*E34/'NSW Apr 2022'!AQ28-('NSW Apr 2022'!L28+'NSW Apr 2022'!M28+'NSW Apr 2022'!N28))*'NSW Apr 2022'!Z28/100)*'NSW Apr 2022'!AQ28,('NSW Apr 2022'!O28*'NSW Apr 2022'!Z28/100)*'NSW Apr 2022'!AQ28)),0)</f>
        <v>0</v>
      </c>
      <c r="K34" s="136">
        <f>IF(AND('NSW Apr 2022'!O28&gt;0,'NSW Apr 2022'!P28&gt;0),IF($C$5*E34/'NSW Apr 2022'!AQ28&lt;('NSW Apr 2022'!L28+'NSW Apr 2022'!M28+'NSW Apr 2022'!N28+'NSW Apr 2022'!O28),0,IF(($C$5*E34/'NSW Apr 2022'!AQ28-'NSW Apr 2022'!L28+'NSW Apr 2022'!M28+'NSW Apr 2022'!N28+'NSW Apr 2022'!O28)&lt;=('NSW Apr 2022'!L28+'NSW Apr 2022'!M28+'NSW Apr 2022'!N28+'NSW Apr 2022'!O28+'NSW Apr 2022'!P28),(($C$5*E34/'NSW Apr 2022'!AQ28-('NSW Apr 2022'!L28+'NSW Apr 2022'!M28+'NSW Apr 2022'!N28+'NSW Apr 2022'!O28))*'NSW Apr 2022'!AA28/100)*'NSW Apr 2022'!AQ28,('NSW Apr 2022'!P28*'NSW Apr 2022'!AA28/100)*'NSW Apr 2022'!AQ28)),0)</f>
        <v>0</v>
      </c>
      <c r="L34" s="136">
        <f>IF(AND('NSW Apr 2022'!P28&gt;0,'NSW Apr 2022'!O28&gt;0),IF(($C$5*E34/'NSW Apr 2022'!AQ28&lt;SUM('NSW Apr 2022'!L28:P28)),(0),($C$5*E34/'NSW Apr 2022'!AQ28-SUM('NSW Apr 2022'!L28:P28))*'NSW Apr 2022'!AB28/100)* 'NSW Apr 2022'!AQ28,IF(AND('NSW Apr 2022'!O28&gt;0,'NSW Apr 2022'!P28=""),IF(($C$5*E34/'NSW Apr 2022'!AQ28&lt; SUM('NSW Apr 2022'!L28:O28)),(0),($C$5*E34/'NSW Apr 2022'!AQ28-SUM('NSW Apr 2022'!L28:O28))*'NSW Apr 2022'!AA28/100)* 'NSW Apr 2022'!AQ28,IF(AND('NSW Apr 2022'!N28&gt;0,'NSW Apr 2022'!O28=""),IF(($C$5*E34/'NSW Apr 2022'!AQ28&lt; SUM('NSW Apr 2022'!L28:N28)),(0),($C$5*E34/'NSW Apr 2022'!AQ28-SUM('NSW Apr 2022'!L28:N28))*'NSW Apr 2022'!Z28/100)* 'NSW Apr 2022'!AQ28,IF(AND('NSW Apr 2022'!M28&gt;0,'NSW Apr 2022'!N28=""),IF(($C$5*E34/'NSW Apr 2022'!AQ28&lt;'NSW Apr 2022'!M28+'NSW Apr 2022'!L28),(0),(($C$5*E34/'NSW Apr 2022'!AQ28-('NSW Apr 2022'!M28+'NSW Apr 2022'!L28))*'NSW Apr 2022'!Y28/100))*'NSW Apr 2022'!AQ28,IF(AND('NSW Apr 2022'!L28&gt;0,'NSW Apr 2022'!M28=""&gt;0),IF(($C$5*E34/'NSW Apr 2022'!AQ28&lt;'NSW Apr 2022'!L28),(0),($C$5*E34/'NSW Apr 2022'!AQ28-'NSW Apr 2022'!L28)*'NSW Apr 2022'!X28/100)*'NSW Apr 2022'!AQ28,0)))))</f>
        <v>0</v>
      </c>
      <c r="M34" s="136">
        <f>IF('NSW Apr 2022'!K28="",($C$5*F34/'NSW Apr 2022'!AR28*'NSW Apr 2022'!AC28/100)*'NSW Apr 2022'!AR28,IF($C$5*F34/'NSW Apr 2022'!AR28&gt;='NSW Apr 2022'!L28,('NSW Apr 2022'!L28*'NSW Apr 2022'!AC28/100)*'NSW Apr 2022'!AR28,($C$5*F34/'NSW Apr 2022'!AR28*'NSW Apr 2022'!AC28/100)*'NSW Apr 2022'!AR28))</f>
        <v>206.99999999999994</v>
      </c>
      <c r="N34" s="136">
        <f>IF(AND('NSW Apr 2022'!L28&gt;0,'NSW Apr 2022'!M28&gt;0),IF($C$5*F34/'NSW Apr 2022'!AR28&lt;'NSW Apr 2022'!L28,0,IF(($C$5*F34/'NSW Apr 2022'!AR28-'NSW Apr 2022'!L28)&lt;=('NSW Apr 2022'!M28+'NSW Apr 2022'!L28),((($C$5*F34/'NSW Apr 2022'!AR28-'NSW Apr 2022'!L28)*'NSW Apr 2022'!AD28/100))*'NSW Apr 2022'!AR28,((('NSW Apr 2022'!M28)*'NSW Apr 2022'!AD28/100)*'NSW Apr 2022'!AR28))),0)</f>
        <v>864.72727272727275</v>
      </c>
      <c r="O34" s="136">
        <f>IF(AND('NSW Apr 2022'!M28&gt;0,'NSW Apr 2022'!N28&gt;0),IF($C$5*F34/'NSW Apr 2022'!AR28&lt;('NSW Apr 2022'!L28+'NSW Apr 2022'!M28),0,IF(($C$5*F34/'NSW Apr 2022'!AR28-'NSW Apr 2022'!L28+'NSW Apr 2022'!M28)&lt;=('NSW Apr 2022'!L28+'NSW Apr 2022'!M28+'NSW Apr 2022'!N28),((($C$5*F34/'NSW Apr 2022'!AR28-('NSW Apr 2022'!L28+'NSW Apr 2022'!M28))*'NSW Apr 2022'!AE28/100))*'NSW Apr 2022'!AR28,('NSW Apr 2022'!N28*'NSW Apr 2022'!AE28/100)*'NSW Apr 2022'!AR28)),0)</f>
        <v>0</v>
      </c>
      <c r="P34" s="136">
        <f>IF(AND('NSW Apr 2022'!N28&gt;0,'NSW Apr 2022'!O28&gt;0),IF($C$5*F34/'NSW Apr 2022'!AR28&lt;('NSW Apr 2022'!L28+'NSW Apr 2022'!M28+'NSW Apr 2022'!N28),0,IF(($C$5*F34/'NSW Apr 2022'!AR28-'NSW Apr 2022'!L28+'NSW Apr 2022'!M28+'NSW Apr 2022'!N28)&lt;=('NSW Apr 2022'!L28+'NSW Apr 2022'!M28+'NSW Apr 2022'!N28+'NSW Apr 2022'!O28),(($C$5*F34/'NSW Apr 2022'!AR28-('NSW Apr 2022'!L28+'NSW Apr 2022'!M28+'NSW Apr 2022'!N28))*'NSW Apr 2022'!AF28/100)*'NSW Apr 2022'!AR28,('NSW Apr 2022'!O28*'NSW Apr 2022'!AF28/100)*'NSW Apr 2022'!AR28)),0)</f>
        <v>0</v>
      </c>
      <c r="Q34" s="136">
        <f>IF(AND('NSW Apr 2022'!P28&gt;0,'NSW Apr 2022'!P28&gt;0),IF($C$5*F34/'NSW Apr 2022'!AR28&lt;('NSW Apr 2022'!L28+'NSW Apr 2022'!M28+'NSW Apr 2022'!N28+'NSW Apr 2022'!O28),0,IF(($C$5*F34/'NSW Apr 2022'!AR28-'NSW Apr 2022'!L28+'NSW Apr 2022'!M28+'NSW Apr 2022'!N28+'NSW Apr 2022'!O28)&lt;=('NSW Apr 2022'!L28+'NSW Apr 2022'!M28+'NSW Apr 2022'!N28+'NSW Apr 2022'!O28+'NSW Apr 2022'!P28),(($C$5*F34/'NSW Apr 2022'!AR28-('NSW Apr 2022'!L28+'NSW Apr 2022'!M28+'NSW Apr 2022'!N28+'NSW Apr 2022'!O28))*'NSW Apr 2022'!AG28/100)*'NSW Apr 2022'!AR28,('NSW Apr 2022'!P28*'NSW Apr 2022'!AG28/100)*'NSW Apr 2022'!AR28)),0)</f>
        <v>0</v>
      </c>
      <c r="R34" s="136">
        <f>IF(AND('NSW Apr 2022'!P28&gt;0,'NSW Apr 2022'!O28&gt;0),IF(($C$5*F34/'NSW Apr 2022'!AR28&lt;SUM('NSW Apr 2022'!L28:P28)),(0),($C$5*F34/'NSW Apr 2022'!AR28-SUM('NSW Apr 2022'!L28:P28))*'NSW Apr 2022'!AB28/100)* 'NSW Apr 2022'!AR28,IF(AND('NSW Apr 2022'!O28&gt;0,'NSW Apr 2022'!P28=""),IF(($C$5*F34/'NSW Apr 2022'!AR28&lt; SUM('NSW Apr 2022'!L28:O28)),(0),($C$5*F34/'NSW Apr 2022'!AR28-SUM('NSW Apr 2022'!L28:O28))*'NSW Apr 2022'!AG28/100)* 'NSW Apr 2022'!AR28,IF(AND('NSW Apr 2022'!N28&gt;0,'NSW Apr 2022'!O28=""),IF(($C$5*F34/'NSW Apr 2022'!AR28&lt; SUM('NSW Apr 2022'!L28:N28)),(0),($C$5*F34/'NSW Apr 2022'!AR28-SUM('NSW Apr 2022'!L28:N28))*'NSW Apr 2022'!AF28/100)* 'NSW Apr 2022'!AR28,IF(AND('NSW Apr 2022'!M28&gt;0,'NSW Apr 2022'!N28=""),IF(($C$5*F34/'NSW Apr 2022'!AR28&lt;'NSW Apr 2022'!M28+'NSW Apr 2022'!L28),(0),(($C$5*F34/'NSW Apr 2022'!AR28-('NSW Apr 2022'!M28+'NSW Apr 2022'!L28))*'NSW Apr 2022'!AE28/100))*'NSW Apr 2022'!AR28,IF(AND('NSW Apr 2022'!L28&gt;0,'NSW Apr 2022'!M28=""&gt;0),IF(($C$5*F34/'NSW Apr 2022'!AR28&lt;'NSW Apr 2022'!L28),(0),($C$5*F34/'NSW Apr 2022'!AR28-'NSW Apr 2022'!L28)*'NSW Apr 2022'!AD28/100)*'NSW Apr 2022'!AR28,0)))))</f>
        <v>0</v>
      </c>
      <c r="S34" s="234">
        <f t="shared" si="4"/>
        <v>2143.4545454545455</v>
      </c>
      <c r="T34" s="243">
        <f t="shared" si="5"/>
        <v>2442.5886363636364</v>
      </c>
      <c r="U34" s="132">
        <f t="shared" si="6"/>
        <v>2686.8475000000003</v>
      </c>
      <c r="V34" s="83">
        <f>'NSW Apr 2022'!AT28</f>
        <v>0</v>
      </c>
      <c r="W34" s="83">
        <f>'NSW Apr 2022'!AU28</f>
        <v>0</v>
      </c>
      <c r="X34" s="83">
        <f>'NSW Apr 2022'!AV28</f>
        <v>0</v>
      </c>
      <c r="Y34" s="83">
        <f>'NSW Apr 2022'!AW28</f>
        <v>0</v>
      </c>
      <c r="Z34" s="243" t="str">
        <f t="shared" si="7"/>
        <v>No discount</v>
      </c>
      <c r="AA34" s="243" t="str">
        <f t="shared" si="8"/>
        <v>Exclusive</v>
      </c>
      <c r="AB34" s="243">
        <f t="shared" si="0"/>
        <v>2442.5886363636364</v>
      </c>
      <c r="AC34" s="243">
        <f t="shared" si="1"/>
        <v>2442.5886363636364</v>
      </c>
      <c r="AD34" s="132">
        <f t="shared" si="10"/>
        <v>2686.8475000000003</v>
      </c>
      <c r="AE34" s="132">
        <f t="shared" si="10"/>
        <v>2686.8475000000003</v>
      </c>
      <c r="AF34" s="208">
        <f>'NSW Apr 2022'!BJ28</f>
        <v>0</v>
      </c>
      <c r="AG34" s="124">
        <f>'NSW Apr 2022'!BH28</f>
        <v>0</v>
      </c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/>
      <c r="AU34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61" customFormat="1" ht="23" customHeight="1" thickBot="1">
      <c r="A35" s="425"/>
      <c r="B35" s="150" t="str">
        <f>'NSW Apr 2022'!F29</f>
        <v>Red Energy</v>
      </c>
      <c r="C35" s="154" t="str">
        <f>'NSW Apr 2022'!G29</f>
        <v xml:space="preserve">Business Saver </v>
      </c>
      <c r="D35" s="155">
        <f>365*'NSW Apr 2022'!H29/100</f>
        <v>328.13499999999999</v>
      </c>
      <c r="E35" s="265">
        <f>IF('NSW Apr 2022'!AQ29=3,0.5,IF('NSW Apr 2022'!AQ29=2,0.33,0))</f>
        <v>0.5</v>
      </c>
      <c r="F35" s="265">
        <f>1-E35</f>
        <v>0.5</v>
      </c>
      <c r="G35" s="155">
        <f>IF('NSW Apr 2022'!K29="",($C$5*E35/'NSW Apr 2022'!AQ29*'NSW Apr 2022'!W29/100)*'NSW Apr 2022'!AQ29,IF($C$5*E35/'NSW Apr 2022'!AQ29&gt;='NSW Apr 2022'!L29,('NSW Apr 2022'!L29*'NSW Apr 2022'!W29/100)*'NSW Apr 2022'!AQ29,($C$5*E35/'NSW Apr 2022'!AQ29*'NSW Apr 2022'!W29/100)*'NSW Apr 2022'!AQ29))</f>
        <v>147.0632727272727</v>
      </c>
      <c r="H35" s="155">
        <f>IF(AND('NSW Apr 2022'!L29&gt;0,'NSW Apr 2022'!M29&gt;0),IF($C$5*E35/'NSW Apr 2022'!AQ29&lt;'NSW Apr 2022'!L29,0,IF(($C$5*E35/'NSW Apr 2022'!AQ29-'NSW Apr 2022'!L29)&lt;=('NSW Apr 2022'!M29+'NSW Apr 2022'!L29),((($C$5*E35/'NSW Apr 2022'!AQ29-'NSW Apr 2022'!L29)*'NSW Apr 2022'!X29/100))*'NSW Apr 2022'!AQ29,((('NSW Apr 2022'!M29)*'NSW Apr 2022'!X29/100)*'NSW Apr 2022'!AQ29))),0)</f>
        <v>105.35890909090908</v>
      </c>
      <c r="I35" s="155">
        <f>IF(AND('NSW Apr 2022'!M29&gt;0,'NSW Apr 2022'!N29&gt;0),IF($C$5*E35/'NSW Apr 2022'!AQ29&lt;('NSW Apr 2022'!L29+'NSW Apr 2022'!M29),0,IF(($C$5*E35/'NSW Apr 2022'!AQ29-'NSW Apr 2022'!L29+'NSW Apr 2022'!M29)&lt;=('NSW Apr 2022'!L29+'NSW Apr 2022'!M29+'NSW Apr 2022'!N29),((($C$5*E35/'NSW Apr 2022'!AQ29-('NSW Apr 2022'!L29+'NSW Apr 2022'!M29))*'NSW Apr 2022'!Y29/100))*'NSW Apr 2022'!AQ29,('NSW Apr 2022'!N29*'NSW Apr 2022'!Y29/100)* 'NSW Apr 2022'!AQ29)),0)</f>
        <v>0</v>
      </c>
      <c r="J35" s="155">
        <f>IF(AND('NSW Apr 2022'!N29&gt;0,'NSW Apr 2022'!O29&gt;0),IF($C$5*E35/'NSW Apr 2022'!AQ29&lt;('NSW Apr 2022'!L29+'NSW Apr 2022'!M29+'NSW Apr 2022'!N29),0,IF(($C$5*E35/'NSW Apr 2022'!AQ29-'NSW Apr 2022'!L29+'NSW Apr 2022'!M29+'NSW Apr 2022'!N29)&lt;=('NSW Apr 2022'!L29+'NSW Apr 2022'!M29+'NSW Apr 2022'!N29+'NSW Apr 2022'!O29),(($C$5*E35/'NSW Apr 2022'!AQ29-('NSW Apr 2022'!L29+'NSW Apr 2022'!M29+'NSW Apr 2022'!N29))*'NSW Apr 2022'!Z29/100)*'NSW Apr 2022'!AQ29,('NSW Apr 2022'!O29*'NSW Apr 2022'!Z29/100)*'NSW Apr 2022'!AQ29)),0)</f>
        <v>0</v>
      </c>
      <c r="K35" s="155">
        <f>IF(AND('NSW Apr 2022'!O29&gt;0,'NSW Apr 2022'!P29&gt;0),IF($C$5*E35/'NSW Apr 2022'!AQ29&lt;('NSW Apr 2022'!L29+'NSW Apr 2022'!M29+'NSW Apr 2022'!N29+'NSW Apr 2022'!O29),0,IF(($C$5*E35/'NSW Apr 2022'!AQ29-'NSW Apr 2022'!L29+'NSW Apr 2022'!M29+'NSW Apr 2022'!N29+'NSW Apr 2022'!O29)&lt;=('NSW Apr 2022'!L29+'NSW Apr 2022'!M29+'NSW Apr 2022'!N29+'NSW Apr 2022'!O29+'NSW Apr 2022'!P29),(($C$5*E35/'NSW Apr 2022'!AQ29-('NSW Apr 2022'!L29+'NSW Apr 2022'!M29+'NSW Apr 2022'!N29+'NSW Apr 2022'!O29))*'NSW Apr 2022'!AA29/100)*'NSW Apr 2022'!AQ29,('NSW Apr 2022'!P29*'NSW Apr 2022'!AA29/100)*'NSW Apr 2022'!AQ29)),0)</f>
        <v>0</v>
      </c>
      <c r="L35" s="155">
        <f>IF(AND('NSW Apr 2022'!P29&gt;0,'NSW Apr 2022'!O29&gt;0),IF(($C$5*E35/'NSW Apr 2022'!AQ29&lt;SUM('NSW Apr 2022'!L29:P29)),(0),($C$5*E35/'NSW Apr 2022'!AQ29-SUM('NSW Apr 2022'!L29:P29))*'NSW Apr 2022'!AB29/100)* 'NSW Apr 2022'!AQ29,IF(AND('NSW Apr 2022'!O29&gt;0,'NSW Apr 2022'!P29=""),IF(($C$5*E35/'NSW Apr 2022'!AQ29&lt; SUM('NSW Apr 2022'!L29:O29)),(0),($C$5*E35/'NSW Apr 2022'!AQ29-SUM('NSW Apr 2022'!L29:O29))*'NSW Apr 2022'!AA29/100)* 'NSW Apr 2022'!AQ29,IF(AND('NSW Apr 2022'!N29&gt;0,'NSW Apr 2022'!O29=""),IF(($C$5*E35/'NSW Apr 2022'!AQ29&lt; SUM('NSW Apr 2022'!L29:N29)),(0),($C$5*E35/'NSW Apr 2022'!AQ29-SUM('NSW Apr 2022'!L29:N29))*'NSW Apr 2022'!Z29/100)* 'NSW Apr 2022'!AQ29,IF(AND('NSW Apr 2022'!M29&gt;0,'NSW Apr 2022'!N29=""),IF(($C$5*E35/'NSW Apr 2022'!AQ29&lt;'NSW Apr 2022'!M29+'NSW Apr 2022'!L29),(0),(($C$5*E35/'NSW Apr 2022'!AQ29-('NSW Apr 2022'!M29+'NSW Apr 2022'!L29))*'NSW Apr 2022'!Y29/100))*'NSW Apr 2022'!AQ29,IF(AND('NSW Apr 2022'!L29&gt;0,'NSW Apr 2022'!M29=""&gt;0),IF(($C$5*E35/'NSW Apr 2022'!AQ29&lt;'NSW Apr 2022'!L29),(0),($C$5*E35/'NSW Apr 2022'!AQ29-'NSW Apr 2022'!L29)*'NSW Apr 2022'!X29/100)*'NSW Apr 2022'!AQ29,0)))))</f>
        <v>1043.1049090909091</v>
      </c>
      <c r="M35" s="155">
        <f>IF('NSW Apr 2022'!K29="",($C$5*F35/'NSW Apr 2022'!AR29*'NSW Apr 2022'!AC29/100)*'NSW Apr 2022'!AR29,IF($C$5*F35/'NSW Apr 2022'!AR29&gt;='NSW Apr 2022'!L29,('NSW Apr 2022'!L29*'NSW Apr 2022'!AC29/100)*'NSW Apr 2022'!AR29,($C$5*F35/'NSW Apr 2022'!AR29*'NSW Apr 2022'!AC29/100)*'NSW Apr 2022'!AR29))</f>
        <v>147.0632727272727</v>
      </c>
      <c r="N35" s="155">
        <f>IF(AND('NSW Apr 2022'!L29&gt;0,'NSW Apr 2022'!M29&gt;0),IF($C$5*F35/'NSW Apr 2022'!AR29&lt;'NSW Apr 2022'!L29,0,IF(($C$5*F35/'NSW Apr 2022'!AR29-'NSW Apr 2022'!L29)&lt;=('NSW Apr 2022'!M29+'NSW Apr 2022'!L29),((($C$5*F35/'NSW Apr 2022'!AR29-'NSW Apr 2022'!L29)*'NSW Apr 2022'!AD29/100))*'NSW Apr 2022'!AR29,((('NSW Apr 2022'!M29)*'NSW Apr 2022'!AD29/100)*'NSW Apr 2022'!AR29))),0)</f>
        <v>105.35890909090908</v>
      </c>
      <c r="O35" s="155">
        <f>IF(AND('NSW Apr 2022'!M29&gt;0,'NSW Apr 2022'!N29&gt;0),IF($C$5*F35/'NSW Apr 2022'!AR29&lt;('NSW Apr 2022'!L29+'NSW Apr 2022'!M29),0,IF(($C$5*F35/'NSW Apr 2022'!AR29-'NSW Apr 2022'!L29+'NSW Apr 2022'!M29)&lt;=('NSW Apr 2022'!L29+'NSW Apr 2022'!M29+'NSW Apr 2022'!N29),((($C$5*F35/'NSW Apr 2022'!AR29-('NSW Apr 2022'!L29+'NSW Apr 2022'!M29))*'NSW Apr 2022'!AE29/100))*'NSW Apr 2022'!AR29,('NSW Apr 2022'!N29*'NSW Apr 2022'!AE29/100)*'NSW Apr 2022'!AR29)),0)</f>
        <v>0</v>
      </c>
      <c r="P35" s="155">
        <f>IF(AND('NSW Apr 2022'!N29&gt;0,'NSW Apr 2022'!O29&gt;0),IF($C$5*F35/'NSW Apr 2022'!AR29&lt;('NSW Apr 2022'!L29+'NSW Apr 2022'!M29+'NSW Apr 2022'!N29),0,IF(($C$5*F35/'NSW Apr 2022'!AR29-'NSW Apr 2022'!L29+'NSW Apr 2022'!M29+'NSW Apr 2022'!N29)&lt;=('NSW Apr 2022'!L29+'NSW Apr 2022'!M29+'NSW Apr 2022'!N29+'NSW Apr 2022'!O29),(($C$5*F35/'NSW Apr 2022'!AR29-('NSW Apr 2022'!L29+'NSW Apr 2022'!M29+'NSW Apr 2022'!N29))*'NSW Apr 2022'!AF29/100)*'NSW Apr 2022'!AR29,('NSW Apr 2022'!O29*'NSW Apr 2022'!AF29/100)*'NSW Apr 2022'!AR29)),0)</f>
        <v>0</v>
      </c>
      <c r="Q35" s="155">
        <f>IF(AND('NSW Apr 2022'!P29&gt;0,'NSW Apr 2022'!P29&gt;0),IF($C$5*F35/'NSW Apr 2022'!AR29&lt;('NSW Apr 2022'!L29+'NSW Apr 2022'!M29+'NSW Apr 2022'!N29+'NSW Apr 2022'!O29),0,IF(($C$5*F35/'NSW Apr 2022'!AR29-'NSW Apr 2022'!L29+'NSW Apr 2022'!M29+'NSW Apr 2022'!N29+'NSW Apr 2022'!O29)&lt;=('NSW Apr 2022'!L29+'NSW Apr 2022'!M29+'NSW Apr 2022'!N29+'NSW Apr 2022'!O29+'NSW Apr 2022'!P29),(($C$5*F35/'NSW Apr 2022'!AR29-('NSW Apr 2022'!L29+'NSW Apr 2022'!M29+'NSW Apr 2022'!N29+'NSW Apr 2022'!O29))*'NSW Apr 2022'!AG29/100)*'NSW Apr 2022'!AR29,('NSW Apr 2022'!P29*'NSW Apr 2022'!AG29/100)*'NSW Apr 2022'!AR29)),0)</f>
        <v>0</v>
      </c>
      <c r="R35" s="155">
        <f>IF(AND('NSW Apr 2022'!P29&gt;0,'NSW Apr 2022'!O29&gt;0),IF(($C$5*F35/'NSW Apr 2022'!AR29&lt;SUM('NSW Apr 2022'!L29:P29)),(0),($C$5*F35/'NSW Apr 2022'!AR29-SUM('NSW Apr 2022'!L29:P29))*'NSW Apr 2022'!AB29/100)* 'NSW Apr 2022'!AR29,IF(AND('NSW Apr 2022'!O29&gt;0,'NSW Apr 2022'!P29=""),IF(($C$5*F35/'NSW Apr 2022'!AR29&lt; SUM('NSW Apr 2022'!L29:O29)),(0),($C$5*F35/'NSW Apr 2022'!AR29-SUM('NSW Apr 2022'!L29:O29))*'NSW Apr 2022'!AG29/100)* 'NSW Apr 2022'!AR29,IF(AND('NSW Apr 2022'!N29&gt;0,'NSW Apr 2022'!O29=""),IF(($C$5*F35/'NSW Apr 2022'!AR29&lt; SUM('NSW Apr 2022'!L29:N29)),(0),($C$5*F35/'NSW Apr 2022'!AR29-SUM('NSW Apr 2022'!L29:N29))*'NSW Apr 2022'!AF29/100)* 'NSW Apr 2022'!AR29,IF(AND('NSW Apr 2022'!M29&gt;0,'NSW Apr 2022'!N29=""),IF(($C$5*F35/'NSW Apr 2022'!AR29&lt;'NSW Apr 2022'!M29+'NSW Apr 2022'!L29),(0),(($C$5*F35/'NSW Apr 2022'!AR29-('NSW Apr 2022'!M29+'NSW Apr 2022'!L29))*'NSW Apr 2022'!AE29/100))*'NSW Apr 2022'!AR29,IF(AND('NSW Apr 2022'!L29&gt;0,'NSW Apr 2022'!M29=""&gt;0),IF(($C$5*F35/'NSW Apr 2022'!AR29&lt;'NSW Apr 2022'!L29),(0),($C$5*F35/'NSW Apr 2022'!AR29-'NSW Apr 2022'!L29)*'NSW Apr 2022'!AD29/100)*'NSW Apr 2022'!AR29,0)))))</f>
        <v>1043.1049090909091</v>
      </c>
      <c r="S35" s="273">
        <f>SUM(G35:R35)</f>
        <v>2591.0541818181819</v>
      </c>
      <c r="T35" s="268">
        <f>S35+D35</f>
        <v>2919.1891818181821</v>
      </c>
      <c r="U35" s="151">
        <f>T35*1.1</f>
        <v>3211.1081000000004</v>
      </c>
      <c r="V35" s="154">
        <f>'NSW Apr 2022'!AT29</f>
        <v>0</v>
      </c>
      <c r="W35" s="154">
        <f>'NSW Apr 2022'!AU29</f>
        <v>0</v>
      </c>
      <c r="X35" s="154">
        <f>'NSW Apr 2022'!AV29</f>
        <v>0</v>
      </c>
      <c r="Y35" s="154">
        <f>'NSW Apr 2022'!AW29</f>
        <v>0</v>
      </c>
      <c r="Z35" s="268" t="str">
        <f>IF(SUM(V35:Y35)=0,"No discount",IF(V35&gt;0,"Guaranteed off bill",IF(W35&gt;0,"Guaranteed off usage",IF(X35&gt;0,"Pay-on-time off bill","Pay-on-time off usage"))))</f>
        <v>No discount</v>
      </c>
      <c r="AA35" s="268" t="str">
        <f>IF(OR(B35="Origin Energy",B35="Red Energy",B35="Powershop"),"Inclusive","Exclusive")</f>
        <v>Inclusive</v>
      </c>
      <c r="AB35" s="268">
        <f>IF(AND(Z35="Guaranteed off bill",AA35="Inclusive"),((T35*1.1)-((T35*1.1)*V35/100))/1.1,IF(AND(Z35="Guaranteed off usage",AA35="Inclusive"),((T35*1.1)-((S35*1.1)*W35/100))/1.1,IF(AND(Z35="Guaranteed off bill",AA35="Exclusive"),T35-(T35*V35/100),IF(AND(Z35="Guaranteed off usage",AA35="Exclusive"),T35-(S35*W35/100),IF(AA35="Inclusive",((T35*1.1))/1.1,T35)))))</f>
        <v>2919.1891818181821</v>
      </c>
      <c r="AC35" s="268">
        <f>IF(AND(Z35="Pay-on-time off bill",AA35="Inclusive"),((AB35*1.1)-((AB35*1.1)*X35/100))/1.1,IF(AND(Z35="Pay-on-time off usage",AA35="Inclusive"),((AB35*1.1)-((S35*1.1)*Y35/100))/1.1,IF(AND(Z35="Pay-on-time off bill",AA35="Exclusive"),AB35-(AB35*X35/100),IF(AND(Z35="Pay-on-time off usage",AA35="Exclusive"),AB35-(S35*Y35/100),IF(AA35="Inclusive",((AB35*1.1))/1.1,AB35)))))</f>
        <v>2919.1891818181821</v>
      </c>
      <c r="AD35" s="151">
        <f>AB35*1.1</f>
        <v>3211.1081000000004</v>
      </c>
      <c r="AE35" s="151">
        <f>AC35*1.1</f>
        <v>3211.1081000000004</v>
      </c>
      <c r="AF35" s="211">
        <f>'NSW Apr 2022'!BJ29</f>
        <v>0</v>
      </c>
      <c r="AG35" s="386">
        <f>'NSW Apr 2022'!BH29</f>
        <v>0</v>
      </c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/>
      <c r="AU35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</row>
    <row r="36" spans="1:148" s="261" customFormat="1" ht="23" customHeight="1" thickTop="1">
      <c r="A36" s="428" t="str">
        <f>'NSW Apr 2022'!D30</f>
        <v>AGN Tumut</v>
      </c>
      <c r="B36" s="130" t="str">
        <f>'NSW Apr 2022'!F30</f>
        <v>Origin Energy</v>
      </c>
      <c r="C36" s="83" t="str">
        <f>'NSW Apr 2022'!G30</f>
        <v>Business Go</v>
      </c>
      <c r="D36" s="136">
        <f>365*'NSW Apr 2022'!H30/100</f>
        <v>304.47636363636366</v>
      </c>
      <c r="E36" s="264">
        <f>IF('NSW Apr 2022'!AQ30=3,0.5,IF('NSW Apr 2022'!AQ30=2,0.33,0))</f>
        <v>0.5</v>
      </c>
      <c r="F36" s="264">
        <f t="shared" si="9"/>
        <v>0.5</v>
      </c>
      <c r="G36" s="136">
        <f>IF('NSW Apr 2022'!K30="",($C$5*E36/'NSW Apr 2022'!AQ30*'NSW Apr 2022'!W30/100)*'NSW Apr 2022'!AQ30,IF($C$5*E36/'NSW Apr 2022'!AQ30&gt;='NSW Apr 2022'!L30,('NSW Apr 2022'!L30*'NSW Apr 2022'!W30/100)*'NSW Apr 2022'!AQ30,($C$5*E36/'NSW Apr 2022'!AQ30*'NSW Apr 2022'!W30/100)*'NSW Apr 2022'!AQ30))</f>
        <v>1231.8181818181818</v>
      </c>
      <c r="H36" s="136">
        <f>IF(AND('NSW Apr 2022'!L30&gt;0,'NSW Apr 2022'!M30&gt;0),IF($C$5*E36/'NSW Apr 2022'!AQ30&lt;'NSW Apr 2022'!L30,0,IF(($C$5*E36/'NSW Apr 2022'!AQ30-'NSW Apr 2022'!L30)&lt;=('NSW Apr 2022'!M30+'NSW Apr 2022'!L30),((($C$5*E36/'NSW Apr 2022'!AQ30-'NSW Apr 2022'!L30)*'NSW Apr 2022'!X30/100))*'NSW Apr 2022'!AQ30,((('NSW Apr 2022'!M30)*'NSW Apr 2022'!X30/100)*'NSW Apr 2022'!AQ30))),0)</f>
        <v>0</v>
      </c>
      <c r="I36" s="136">
        <f>IF(AND('NSW Apr 2022'!M30&gt;0,'NSW Apr 2022'!N30&gt;0),IF($C$5*E36/'NSW Apr 2022'!AQ30&lt;('NSW Apr 2022'!L30+'NSW Apr 2022'!M30),0,IF(($C$5*E36/'NSW Apr 2022'!AQ30-'NSW Apr 2022'!L30+'NSW Apr 2022'!M30)&lt;=('NSW Apr 2022'!L30+'NSW Apr 2022'!M30+'NSW Apr 2022'!N30),((($C$5*E36/'NSW Apr 2022'!AQ30-('NSW Apr 2022'!L30+'NSW Apr 2022'!M30))*'NSW Apr 2022'!Y30/100))*'NSW Apr 2022'!AQ30,('NSW Apr 2022'!N30*'NSW Apr 2022'!Y30/100)* 'NSW Apr 2022'!AQ30)),0)</f>
        <v>0</v>
      </c>
      <c r="J36" s="136">
        <f>IF(AND('NSW Apr 2022'!N30&gt;0,'NSW Apr 2022'!O30&gt;0),IF($C$5*E36/'NSW Apr 2022'!AQ30&lt;('NSW Apr 2022'!L30+'NSW Apr 2022'!M30+'NSW Apr 2022'!N30),0,IF(($C$5*E36/'NSW Apr 2022'!AQ30-'NSW Apr 2022'!L30+'NSW Apr 2022'!M30+'NSW Apr 2022'!N30)&lt;=('NSW Apr 2022'!L30+'NSW Apr 2022'!M30+'NSW Apr 2022'!N30+'NSW Apr 2022'!O30),(($C$5*E36/'NSW Apr 2022'!AQ30-('NSW Apr 2022'!L30+'NSW Apr 2022'!M30+'NSW Apr 2022'!N30))*'NSW Apr 2022'!Z30/100)*'NSW Apr 2022'!AQ30,('NSW Apr 2022'!O30*'NSW Apr 2022'!Z30/100)*'NSW Apr 2022'!AQ30)),0)</f>
        <v>0</v>
      </c>
      <c r="K36" s="136">
        <f>IF(AND('NSW Apr 2022'!O30&gt;0,'NSW Apr 2022'!P30&gt;0),IF($C$5*E36/'NSW Apr 2022'!AQ30&lt;('NSW Apr 2022'!L30+'NSW Apr 2022'!M30+'NSW Apr 2022'!N30+'NSW Apr 2022'!O30),0,IF(($C$5*E36/'NSW Apr 2022'!AQ30-'NSW Apr 2022'!L30+'NSW Apr 2022'!M30+'NSW Apr 2022'!N30+'NSW Apr 2022'!O30)&lt;=('NSW Apr 2022'!L30+'NSW Apr 2022'!M30+'NSW Apr 2022'!N30+'NSW Apr 2022'!O30+'NSW Apr 2022'!P30),(($C$5*E36/'NSW Apr 2022'!AQ30-('NSW Apr 2022'!L30+'NSW Apr 2022'!M30+'NSW Apr 2022'!N30+'NSW Apr 2022'!O30))*'NSW Apr 2022'!AA30/100)*'NSW Apr 2022'!AQ30,('NSW Apr 2022'!P30*'NSW Apr 2022'!AA30/100)*'NSW Apr 2022'!AQ30)),0)</f>
        <v>0</v>
      </c>
      <c r="L36" s="136">
        <f>IF(AND('NSW Apr 2022'!P30&gt;0,'NSW Apr 2022'!O30&gt;0),IF(($C$5*E36/'NSW Apr 2022'!AQ30&lt;SUM('NSW Apr 2022'!L30:P30)),(0),($C$5*E36/'NSW Apr 2022'!AQ30-SUM('NSW Apr 2022'!L30:P30))*'NSW Apr 2022'!AB30/100)* 'NSW Apr 2022'!AQ30,IF(AND('NSW Apr 2022'!O30&gt;0,'NSW Apr 2022'!P30=""),IF(($C$5*E36/'NSW Apr 2022'!AQ30&lt; SUM('NSW Apr 2022'!L30:O30)),(0),($C$5*E36/'NSW Apr 2022'!AQ30-SUM('NSW Apr 2022'!L30:O30))*'NSW Apr 2022'!AA30/100)* 'NSW Apr 2022'!AQ30,IF(AND('NSW Apr 2022'!N30&gt;0,'NSW Apr 2022'!O30=""),IF(($C$5*E36/'NSW Apr 2022'!AQ30&lt; SUM('NSW Apr 2022'!L30:N30)),(0),($C$5*E36/'NSW Apr 2022'!AQ30-SUM('NSW Apr 2022'!L30:N30))*'NSW Apr 2022'!Z30/100)* 'NSW Apr 2022'!AQ30,IF(AND('NSW Apr 2022'!M30&gt;0,'NSW Apr 2022'!N30=""),IF(($C$5*E36/'NSW Apr 2022'!AQ30&lt;'NSW Apr 2022'!M30+'NSW Apr 2022'!L30),(0),(($C$5*E36/'NSW Apr 2022'!AQ30-('NSW Apr 2022'!M30+'NSW Apr 2022'!L30))*'NSW Apr 2022'!Y30/100))*'NSW Apr 2022'!AQ30,IF(AND('NSW Apr 2022'!L30&gt;0,'NSW Apr 2022'!M30=""&gt;0),IF(($C$5*E36/'NSW Apr 2022'!AQ30&lt;'NSW Apr 2022'!L30),(0),($C$5*E36/'NSW Apr 2022'!AQ30-'NSW Apr 2022'!L30)*'NSW Apr 2022'!X30/100)*'NSW Apr 2022'!AQ30,0)))))</f>
        <v>0</v>
      </c>
      <c r="M36" s="136">
        <f>IF('NSW Apr 2022'!K30="",($C$5*F36/'NSW Apr 2022'!AR30*'NSW Apr 2022'!AC30/100)*'NSW Apr 2022'!AR30,IF($C$5*F36/'NSW Apr 2022'!AR30&gt;='NSW Apr 2022'!L30,('NSW Apr 2022'!L30*'NSW Apr 2022'!AC30/100)*'NSW Apr 2022'!AR30,($C$5*F36/'NSW Apr 2022'!AR30*'NSW Apr 2022'!AC30/100)*'NSW Apr 2022'!AR30))</f>
        <v>1231.8181818181818</v>
      </c>
      <c r="N36" s="136">
        <f>IF(AND('NSW Apr 2022'!L30&gt;0,'NSW Apr 2022'!M30&gt;0),IF($C$5*F36/'NSW Apr 2022'!AR30&lt;'NSW Apr 2022'!L30,0,IF(($C$5*F36/'NSW Apr 2022'!AR30-'NSW Apr 2022'!L30)&lt;=('NSW Apr 2022'!M30+'NSW Apr 2022'!L30),((($C$5*F36/'NSW Apr 2022'!AR30-'NSW Apr 2022'!L30)*'NSW Apr 2022'!AD30/100))*'NSW Apr 2022'!AR30,((('NSW Apr 2022'!M30)*'NSW Apr 2022'!AD30/100)*'NSW Apr 2022'!AR30))),0)</f>
        <v>0</v>
      </c>
      <c r="O36" s="136">
        <f>IF(AND('NSW Apr 2022'!M30&gt;0,'NSW Apr 2022'!N30&gt;0),IF($C$5*F36/'NSW Apr 2022'!AR30&lt;('NSW Apr 2022'!L30+'NSW Apr 2022'!M30),0,IF(($C$5*F36/'NSW Apr 2022'!AR30-'NSW Apr 2022'!L30+'NSW Apr 2022'!M30)&lt;=('NSW Apr 2022'!L30+'NSW Apr 2022'!M30+'NSW Apr 2022'!N30),((($C$5*F36/'NSW Apr 2022'!AR30-('NSW Apr 2022'!L30+'NSW Apr 2022'!M30))*'NSW Apr 2022'!AE30/100))*'NSW Apr 2022'!AR30,('NSW Apr 2022'!N30*'NSW Apr 2022'!AE30/100)*'NSW Apr 2022'!AR30)),0)</f>
        <v>0</v>
      </c>
      <c r="P36" s="136">
        <f>IF(AND('NSW Apr 2022'!N30&gt;0,'NSW Apr 2022'!O30&gt;0),IF($C$5*F36/'NSW Apr 2022'!AR30&lt;('NSW Apr 2022'!L30+'NSW Apr 2022'!M30+'NSW Apr 2022'!N30),0,IF(($C$5*F36/'NSW Apr 2022'!AR30-'NSW Apr 2022'!L30+'NSW Apr 2022'!M30+'NSW Apr 2022'!N30)&lt;=('NSW Apr 2022'!L30+'NSW Apr 2022'!M30+'NSW Apr 2022'!N30+'NSW Apr 2022'!O30),(($C$5*F36/'NSW Apr 2022'!AR30-('NSW Apr 2022'!L30+'NSW Apr 2022'!M30+'NSW Apr 2022'!N30))*'NSW Apr 2022'!AF30/100)*'NSW Apr 2022'!AR30,('NSW Apr 2022'!O30*'NSW Apr 2022'!AF30/100)*'NSW Apr 2022'!AR30)),0)</f>
        <v>0</v>
      </c>
      <c r="Q36" s="136">
        <f>IF(AND('NSW Apr 2022'!P30&gt;0,'NSW Apr 2022'!P30&gt;0),IF($C$5*F36/'NSW Apr 2022'!AR30&lt;('NSW Apr 2022'!L30+'NSW Apr 2022'!M30+'NSW Apr 2022'!N30+'NSW Apr 2022'!O30),0,IF(($C$5*F36/'NSW Apr 2022'!AR30-'NSW Apr 2022'!L30+'NSW Apr 2022'!M30+'NSW Apr 2022'!N30+'NSW Apr 2022'!O30)&lt;=('NSW Apr 2022'!L30+'NSW Apr 2022'!M30+'NSW Apr 2022'!N30+'NSW Apr 2022'!O30+'NSW Apr 2022'!P30),(($C$5*F36/'NSW Apr 2022'!AR30-('NSW Apr 2022'!L30+'NSW Apr 2022'!M30+'NSW Apr 2022'!N30+'NSW Apr 2022'!O30))*'NSW Apr 2022'!AG30/100)*'NSW Apr 2022'!AR30,('NSW Apr 2022'!P30*'NSW Apr 2022'!AG30/100)*'NSW Apr 2022'!AR30)),0)</f>
        <v>0</v>
      </c>
      <c r="R36" s="136">
        <f>IF(AND('NSW Apr 2022'!P30&gt;0,'NSW Apr 2022'!O30&gt;0),IF(($C$5*F36/'NSW Apr 2022'!AR30&lt;SUM('NSW Apr 2022'!L30:P30)),(0),($C$5*F36/'NSW Apr 2022'!AR30-SUM('NSW Apr 2022'!L30:P30))*'NSW Apr 2022'!AB30/100)* 'NSW Apr 2022'!AR30,IF(AND('NSW Apr 2022'!O30&gt;0,'NSW Apr 2022'!P30=""),IF(($C$5*F36/'NSW Apr 2022'!AR30&lt; SUM('NSW Apr 2022'!L30:O30)),(0),($C$5*F36/'NSW Apr 2022'!AR30-SUM('NSW Apr 2022'!L30:O30))*'NSW Apr 2022'!AG30/100)* 'NSW Apr 2022'!AR30,IF(AND('NSW Apr 2022'!N30&gt;0,'NSW Apr 2022'!O30=""),IF(($C$5*F36/'NSW Apr 2022'!AR30&lt; SUM('NSW Apr 2022'!L30:N30)),(0),($C$5*F36/'NSW Apr 2022'!AR30-SUM('NSW Apr 2022'!L30:N30))*'NSW Apr 2022'!AF30/100)* 'NSW Apr 2022'!AR30,IF(AND('NSW Apr 2022'!M30&gt;0,'NSW Apr 2022'!N30=""),IF(($C$5*F36/'NSW Apr 2022'!AR30&lt;'NSW Apr 2022'!M30+'NSW Apr 2022'!L30),(0),(($C$5*F36/'NSW Apr 2022'!AR30-('NSW Apr 2022'!M30+'NSW Apr 2022'!L30))*'NSW Apr 2022'!AE30/100))*'NSW Apr 2022'!AR30,IF(AND('NSW Apr 2022'!L30&gt;0,'NSW Apr 2022'!M30=""&gt;0),IF(($C$5*F36/'NSW Apr 2022'!AR30&lt;'NSW Apr 2022'!L30),(0),($C$5*F36/'NSW Apr 2022'!AR30-'NSW Apr 2022'!L30)*'NSW Apr 2022'!AD30/100)*'NSW Apr 2022'!AR30,0)))))</f>
        <v>0</v>
      </c>
      <c r="S36" s="234">
        <f t="shared" si="4"/>
        <v>2463.6363636363635</v>
      </c>
      <c r="T36" s="243">
        <f t="shared" si="5"/>
        <v>2768.1127272727272</v>
      </c>
      <c r="U36" s="132">
        <f t="shared" si="6"/>
        <v>3044.924</v>
      </c>
      <c r="V36" s="83">
        <f>'NSW Apr 2022'!AT30</f>
        <v>0</v>
      </c>
      <c r="W36" s="83">
        <f>'NSW Apr 2022'!AU30</f>
        <v>0</v>
      </c>
      <c r="X36" s="83">
        <f>'NSW Apr 2022'!AV30</f>
        <v>0</v>
      </c>
      <c r="Y36" s="83">
        <f>'NSW Apr 2022'!AW30</f>
        <v>0</v>
      </c>
      <c r="Z36" s="243" t="str">
        <f t="shared" si="7"/>
        <v>No discount</v>
      </c>
      <c r="AA36" s="243" t="str">
        <f t="shared" si="8"/>
        <v>Inclusive</v>
      </c>
      <c r="AB36" s="243">
        <f t="shared" si="0"/>
        <v>2768.1127272727272</v>
      </c>
      <c r="AC36" s="243">
        <f t="shared" si="1"/>
        <v>2768.1127272727272</v>
      </c>
      <c r="AD36" s="132">
        <f t="shared" si="10"/>
        <v>3044.924</v>
      </c>
      <c r="AE36" s="132">
        <f t="shared" si="10"/>
        <v>3044.924</v>
      </c>
      <c r="AF36" s="208">
        <f>'NSW Apr 2022'!BJ30</f>
        <v>12</v>
      </c>
      <c r="AG36" s="124">
        <f>'NSW Apr 2022'!BH30</f>
        <v>12</v>
      </c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/>
      <c r="AU36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</row>
    <row r="37" spans="1:148" s="261" customFormat="1" ht="23" customHeight="1" thickBot="1">
      <c r="A37" s="425"/>
      <c r="B37" s="150" t="str">
        <f>'NSW Apr 2022'!F31</f>
        <v>Red Energy</v>
      </c>
      <c r="C37" s="154" t="str">
        <f>'NSW Apr 2022'!G31</f>
        <v xml:space="preserve">Business Saver </v>
      </c>
      <c r="D37" s="155">
        <f>365*'NSW Apr 2022'!H31/100</f>
        <v>270.10000000000002</v>
      </c>
      <c r="E37" s="265">
        <f>IF('NSW Apr 2022'!AQ31=3,0.5,IF('NSW Apr 2022'!AQ31=2,0.33,0))</f>
        <v>0.5</v>
      </c>
      <c r="F37" s="265">
        <f t="shared" si="9"/>
        <v>0.5</v>
      </c>
      <c r="G37" s="155">
        <f>IF('NSW Apr 2022'!K31="",($C$5*E37/'NSW Apr 2022'!AQ31*'NSW Apr 2022'!W31/100)*'NSW Apr 2022'!AQ31,IF($C$5*E37/'NSW Apr 2022'!AQ31&gt;='NSW Apr 2022'!L31,('NSW Apr 2022'!L31*'NSW Apr 2022'!W31/100)*'NSW Apr 2022'!AQ31,($C$5*E37/'NSW Apr 2022'!AQ31*'NSW Apr 2022'!W31/100)*'NSW Apr 2022'!AQ31))</f>
        <v>1350.0000000000002</v>
      </c>
      <c r="H37" s="155">
        <f>IF(AND('NSW Apr 2022'!L31&gt;0,'NSW Apr 2022'!M31&gt;0),IF($C$5*E37/'NSW Apr 2022'!AQ31&lt;'NSW Apr 2022'!L31,0,IF(($C$5*E37/'NSW Apr 2022'!AQ31-'NSW Apr 2022'!L31)&lt;=('NSW Apr 2022'!M31+'NSW Apr 2022'!L31),((($C$5*E37/'NSW Apr 2022'!AQ31-'NSW Apr 2022'!L31)*'NSW Apr 2022'!X31/100))*'NSW Apr 2022'!AQ31,((('NSW Apr 2022'!M31)*'NSW Apr 2022'!X31/100)*'NSW Apr 2022'!AQ31))),0)</f>
        <v>0</v>
      </c>
      <c r="I37" s="155">
        <f>IF(AND('NSW Apr 2022'!M31&gt;0,'NSW Apr 2022'!N31&gt;0),IF($C$5*E37/'NSW Apr 2022'!AQ31&lt;('NSW Apr 2022'!L31+'NSW Apr 2022'!M31),0,IF(($C$5*E37/'NSW Apr 2022'!AQ31-'NSW Apr 2022'!L31+'NSW Apr 2022'!M31)&lt;=('NSW Apr 2022'!L31+'NSW Apr 2022'!M31+'NSW Apr 2022'!N31),((($C$5*E37/'NSW Apr 2022'!AQ31-('NSW Apr 2022'!L31+'NSW Apr 2022'!M31))*'NSW Apr 2022'!Y31/100))*'NSW Apr 2022'!AQ31,('NSW Apr 2022'!N31*'NSW Apr 2022'!Y31/100)* 'NSW Apr 2022'!AQ31)),0)</f>
        <v>0</v>
      </c>
      <c r="J37" s="155">
        <f>IF(AND('NSW Apr 2022'!N31&gt;0,'NSW Apr 2022'!O31&gt;0),IF($C$5*E37/'NSW Apr 2022'!AQ31&lt;('NSW Apr 2022'!L31+'NSW Apr 2022'!M31+'NSW Apr 2022'!N31),0,IF(($C$5*E37/'NSW Apr 2022'!AQ31-'NSW Apr 2022'!L31+'NSW Apr 2022'!M31+'NSW Apr 2022'!N31)&lt;=('NSW Apr 2022'!L31+'NSW Apr 2022'!M31+'NSW Apr 2022'!N31+'NSW Apr 2022'!O31),(($C$5*E37/'NSW Apr 2022'!AQ31-('NSW Apr 2022'!L31+'NSW Apr 2022'!M31+'NSW Apr 2022'!N31))*'NSW Apr 2022'!Z31/100)*'NSW Apr 2022'!AQ31,('NSW Apr 2022'!O31*'NSW Apr 2022'!Z31/100)*'NSW Apr 2022'!AQ31)),0)</f>
        <v>0</v>
      </c>
      <c r="K37" s="155">
        <f>IF(AND('NSW Apr 2022'!O31&gt;0,'NSW Apr 2022'!P31&gt;0),IF($C$5*E37/'NSW Apr 2022'!AQ31&lt;('NSW Apr 2022'!L31+'NSW Apr 2022'!M31+'NSW Apr 2022'!N31+'NSW Apr 2022'!O31),0,IF(($C$5*E37/'NSW Apr 2022'!AQ31-'NSW Apr 2022'!L31+'NSW Apr 2022'!M31+'NSW Apr 2022'!N31+'NSW Apr 2022'!O31)&lt;=('NSW Apr 2022'!L31+'NSW Apr 2022'!M31+'NSW Apr 2022'!N31+'NSW Apr 2022'!O31+'NSW Apr 2022'!P31),(($C$5*E37/'NSW Apr 2022'!AQ31-('NSW Apr 2022'!L31+'NSW Apr 2022'!M31+'NSW Apr 2022'!N31+'NSW Apr 2022'!O31))*'NSW Apr 2022'!AA31/100)*'NSW Apr 2022'!AQ31,('NSW Apr 2022'!P31*'NSW Apr 2022'!AA31/100)*'NSW Apr 2022'!AQ31)),0)</f>
        <v>0</v>
      </c>
      <c r="L37" s="155">
        <f>IF(AND('NSW Apr 2022'!P31&gt;0,'NSW Apr 2022'!O31&gt;0),IF(($C$5*E37/'NSW Apr 2022'!AQ31&lt;SUM('NSW Apr 2022'!L31:P31)),(0),($C$5*E37/'NSW Apr 2022'!AQ31-SUM('NSW Apr 2022'!L31:P31))*'NSW Apr 2022'!AB31/100)* 'NSW Apr 2022'!AQ31,IF(AND('NSW Apr 2022'!O31&gt;0,'NSW Apr 2022'!P31=""),IF(($C$5*E37/'NSW Apr 2022'!AQ31&lt; SUM('NSW Apr 2022'!L31:O31)),(0),($C$5*E37/'NSW Apr 2022'!AQ31-SUM('NSW Apr 2022'!L31:O31))*'NSW Apr 2022'!AA31/100)* 'NSW Apr 2022'!AQ31,IF(AND('NSW Apr 2022'!N31&gt;0,'NSW Apr 2022'!O31=""),IF(($C$5*E37/'NSW Apr 2022'!AQ31&lt; SUM('NSW Apr 2022'!L31:N31)),(0),($C$5*E37/'NSW Apr 2022'!AQ31-SUM('NSW Apr 2022'!L31:N31))*'NSW Apr 2022'!Z31/100)* 'NSW Apr 2022'!AQ31,IF(AND('NSW Apr 2022'!M31&gt;0,'NSW Apr 2022'!N31=""),IF(($C$5*E37/'NSW Apr 2022'!AQ31&lt;'NSW Apr 2022'!M31+'NSW Apr 2022'!L31),(0),(($C$5*E37/'NSW Apr 2022'!AQ31-('NSW Apr 2022'!M31+'NSW Apr 2022'!L31))*'NSW Apr 2022'!Y31/100))*'NSW Apr 2022'!AQ31,IF(AND('NSW Apr 2022'!L31&gt;0,'NSW Apr 2022'!M31=""&gt;0),IF(($C$5*E37/'NSW Apr 2022'!AQ31&lt;'NSW Apr 2022'!L31),(0),($C$5*E37/'NSW Apr 2022'!AQ31-'NSW Apr 2022'!L31)*'NSW Apr 2022'!X31/100)*'NSW Apr 2022'!AQ31,0)))))</f>
        <v>0</v>
      </c>
      <c r="M37" s="155">
        <f>IF('NSW Apr 2022'!K31="",($C$5*F37/'NSW Apr 2022'!AR31*'NSW Apr 2022'!AC31/100)*'NSW Apr 2022'!AR31,IF($C$5*F37/'NSW Apr 2022'!AR31&gt;='NSW Apr 2022'!L31,('NSW Apr 2022'!L31*'NSW Apr 2022'!AC31/100)*'NSW Apr 2022'!AR31,($C$5*F37/'NSW Apr 2022'!AR31*'NSW Apr 2022'!AC31/100)*'NSW Apr 2022'!AR31))</f>
        <v>1350.0000000000002</v>
      </c>
      <c r="N37" s="155">
        <f>IF(AND('NSW Apr 2022'!L31&gt;0,'NSW Apr 2022'!M31&gt;0),IF($C$5*F37/'NSW Apr 2022'!AR31&lt;'NSW Apr 2022'!L31,0,IF(($C$5*F37/'NSW Apr 2022'!AR31-'NSW Apr 2022'!L31)&lt;=('NSW Apr 2022'!M31+'NSW Apr 2022'!L31),((($C$5*F37/'NSW Apr 2022'!AR31-'NSW Apr 2022'!L31)*'NSW Apr 2022'!AD31/100))*'NSW Apr 2022'!AR31,((('NSW Apr 2022'!M31)*'NSW Apr 2022'!AD31/100)*'NSW Apr 2022'!AR31))),0)</f>
        <v>0</v>
      </c>
      <c r="O37" s="155">
        <f>IF(AND('NSW Apr 2022'!M31&gt;0,'NSW Apr 2022'!N31&gt;0),IF($C$5*F37/'NSW Apr 2022'!AR31&lt;('NSW Apr 2022'!L31+'NSW Apr 2022'!M31),0,IF(($C$5*F37/'NSW Apr 2022'!AR31-'NSW Apr 2022'!L31+'NSW Apr 2022'!M31)&lt;=('NSW Apr 2022'!L31+'NSW Apr 2022'!M31+'NSW Apr 2022'!N31),((($C$5*F37/'NSW Apr 2022'!AR31-('NSW Apr 2022'!L31+'NSW Apr 2022'!M31))*'NSW Apr 2022'!AE31/100))*'NSW Apr 2022'!AR31,('NSW Apr 2022'!N31*'NSW Apr 2022'!AE31/100)*'NSW Apr 2022'!AR31)),0)</f>
        <v>0</v>
      </c>
      <c r="P37" s="155">
        <f>IF(AND('NSW Apr 2022'!N31&gt;0,'NSW Apr 2022'!O31&gt;0),IF($C$5*F37/'NSW Apr 2022'!AR31&lt;('NSW Apr 2022'!L31+'NSW Apr 2022'!M31+'NSW Apr 2022'!N31),0,IF(($C$5*F37/'NSW Apr 2022'!AR31-'NSW Apr 2022'!L31+'NSW Apr 2022'!M31+'NSW Apr 2022'!N31)&lt;=('NSW Apr 2022'!L31+'NSW Apr 2022'!M31+'NSW Apr 2022'!N31+'NSW Apr 2022'!O31),(($C$5*F37/'NSW Apr 2022'!AR31-('NSW Apr 2022'!L31+'NSW Apr 2022'!M31+'NSW Apr 2022'!N31))*'NSW Apr 2022'!AF31/100)*'NSW Apr 2022'!AR31,('NSW Apr 2022'!O31*'NSW Apr 2022'!AF31/100)*'NSW Apr 2022'!AR31)),0)</f>
        <v>0</v>
      </c>
      <c r="Q37" s="155">
        <f>IF(AND('NSW Apr 2022'!P31&gt;0,'NSW Apr 2022'!P31&gt;0),IF($C$5*F37/'NSW Apr 2022'!AR31&lt;('NSW Apr 2022'!L31+'NSW Apr 2022'!M31+'NSW Apr 2022'!N31+'NSW Apr 2022'!O31),0,IF(($C$5*F37/'NSW Apr 2022'!AR31-'NSW Apr 2022'!L31+'NSW Apr 2022'!M31+'NSW Apr 2022'!N31+'NSW Apr 2022'!O31)&lt;=('NSW Apr 2022'!L31+'NSW Apr 2022'!M31+'NSW Apr 2022'!N31+'NSW Apr 2022'!O31+'NSW Apr 2022'!P31),(($C$5*F37/'NSW Apr 2022'!AR31-('NSW Apr 2022'!L31+'NSW Apr 2022'!M31+'NSW Apr 2022'!N31+'NSW Apr 2022'!O31))*'NSW Apr 2022'!AG31/100)*'NSW Apr 2022'!AR31,('NSW Apr 2022'!P31*'NSW Apr 2022'!AG31/100)*'NSW Apr 2022'!AR31)),0)</f>
        <v>0</v>
      </c>
      <c r="R37" s="155">
        <f>IF(AND('NSW Apr 2022'!P31&gt;0,'NSW Apr 2022'!O31&gt;0),IF(($C$5*F37/'NSW Apr 2022'!AR31&lt;SUM('NSW Apr 2022'!L31:P31)),(0),($C$5*F37/'NSW Apr 2022'!AR31-SUM('NSW Apr 2022'!L31:P31))*'NSW Apr 2022'!AB31/100)* 'NSW Apr 2022'!AR31,IF(AND('NSW Apr 2022'!O31&gt;0,'NSW Apr 2022'!P31=""),IF(($C$5*F37/'NSW Apr 2022'!AR31&lt; SUM('NSW Apr 2022'!L31:O31)),(0),($C$5*F37/'NSW Apr 2022'!AR31-SUM('NSW Apr 2022'!L31:O31))*'NSW Apr 2022'!AG31/100)* 'NSW Apr 2022'!AR31,IF(AND('NSW Apr 2022'!N31&gt;0,'NSW Apr 2022'!O31=""),IF(($C$5*F37/'NSW Apr 2022'!AR31&lt; SUM('NSW Apr 2022'!L31:N31)),(0),($C$5*F37/'NSW Apr 2022'!AR31-SUM('NSW Apr 2022'!L31:N31))*'NSW Apr 2022'!AF31/100)* 'NSW Apr 2022'!AR31,IF(AND('NSW Apr 2022'!M31&gt;0,'NSW Apr 2022'!N31=""),IF(($C$5*F37/'NSW Apr 2022'!AR31&lt;'NSW Apr 2022'!M31+'NSW Apr 2022'!L31),(0),(($C$5*F37/'NSW Apr 2022'!AR31-('NSW Apr 2022'!M31+'NSW Apr 2022'!L31))*'NSW Apr 2022'!AE31/100))*'NSW Apr 2022'!AR31,IF(AND('NSW Apr 2022'!L31&gt;0,'NSW Apr 2022'!M31=""&gt;0),IF(($C$5*F37/'NSW Apr 2022'!AR31&lt;'NSW Apr 2022'!L31),(0),($C$5*F37/'NSW Apr 2022'!AR31-'NSW Apr 2022'!L31)*'NSW Apr 2022'!AD31/100)*'NSW Apr 2022'!AR31,0)))))</f>
        <v>0</v>
      </c>
      <c r="S37" s="273">
        <f t="shared" si="4"/>
        <v>2700.0000000000005</v>
      </c>
      <c r="T37" s="268">
        <f t="shared" si="5"/>
        <v>2970.1000000000004</v>
      </c>
      <c r="U37" s="151">
        <f t="shared" si="6"/>
        <v>3267.1100000000006</v>
      </c>
      <c r="V37" s="154">
        <f>'NSW Apr 2022'!AT31</f>
        <v>0</v>
      </c>
      <c r="W37" s="154">
        <f>'NSW Apr 2022'!AU31</f>
        <v>0</v>
      </c>
      <c r="X37" s="154">
        <f>'NSW Apr 2022'!AV31</f>
        <v>0</v>
      </c>
      <c r="Y37" s="154">
        <f>'NSW Apr 2022'!AW31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2970.1000000000004</v>
      </c>
      <c r="AC37" s="268">
        <f t="shared" si="1"/>
        <v>2970.1000000000004</v>
      </c>
      <c r="AD37" s="151">
        <f t="shared" si="10"/>
        <v>3267.1100000000006</v>
      </c>
      <c r="AE37" s="151">
        <f t="shared" si="10"/>
        <v>3267.1100000000006</v>
      </c>
      <c r="AF37" s="211">
        <f>'NSW Apr 2022'!BJ31</f>
        <v>0</v>
      </c>
      <c r="AG37" s="386">
        <f>'NSW Apr 2022'!BH31</f>
        <v>0</v>
      </c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/>
      <c r="AU37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</row>
    <row r="38" spans="1:148" s="261" customFormat="1" ht="23" customHeight="1" thickTop="1">
      <c r="A38" s="430" t="str">
        <f>'NSW Apr 2022'!D32</f>
        <v>AGN Wagga Wagga</v>
      </c>
      <c r="B38" s="130" t="str">
        <f>'NSW Apr 2022'!F32</f>
        <v>Origin Energy</v>
      </c>
      <c r="C38" s="83" t="str">
        <f>'NSW Apr 2022'!G32</f>
        <v>Business Go</v>
      </c>
      <c r="D38" s="136">
        <f>365*'NSW Apr 2022'!H32/100</f>
        <v>383.71454545454543</v>
      </c>
      <c r="E38" s="264">
        <f>IF('NSW Apr 2022'!AQ32=3,0.5,IF('NSW Apr 2022'!AQ32=2,0.33,0))</f>
        <v>0.5</v>
      </c>
      <c r="F38" s="264">
        <f t="shared" si="9"/>
        <v>0.5</v>
      </c>
      <c r="G38" s="136">
        <f>IF('NSW Apr 2022'!K32="",($C$5*E38/'NSW Apr 2022'!AQ32*'NSW Apr 2022'!W32/100)*'NSW Apr 2022'!AQ32,IF($C$5*E38/'NSW Apr 2022'!AQ32&gt;='NSW Apr 2022'!L32,('NSW Apr 2022'!L32*'NSW Apr 2022'!W32/100)*'NSW Apr 2022'!AQ32,($C$5*E38/'NSW Apr 2022'!AQ32*'NSW Apr 2022'!W32/100)*'NSW Apr 2022'!AQ32))</f>
        <v>945.4545454545455</v>
      </c>
      <c r="H38" s="136">
        <f>IF(AND('NSW Apr 2022'!L32&gt;0,'NSW Apr 2022'!M32&gt;0),IF($C$5*E38/'NSW Apr 2022'!AQ32&lt;'NSW Apr 2022'!L32,0,IF(($C$5*E38/'NSW Apr 2022'!AQ32-'NSW Apr 2022'!L32)&lt;=('NSW Apr 2022'!M32+'NSW Apr 2022'!L32),((($C$5*E38/'NSW Apr 2022'!AQ32-'NSW Apr 2022'!L32)*'NSW Apr 2022'!X32/100))*'NSW Apr 2022'!AQ32,((('NSW Apr 2022'!M32)*'NSW Apr 2022'!X32/100)*'NSW Apr 2022'!AQ32))),0)</f>
        <v>0</v>
      </c>
      <c r="I38" s="136">
        <f>IF(AND('NSW Apr 2022'!M32&gt;0,'NSW Apr 2022'!N32&gt;0),IF($C$5*E38/'NSW Apr 2022'!AQ32&lt;('NSW Apr 2022'!L32+'NSW Apr 2022'!M32),0,IF(($C$5*E38/'NSW Apr 2022'!AQ32-'NSW Apr 2022'!L32+'NSW Apr 2022'!M32)&lt;=('NSW Apr 2022'!L32+'NSW Apr 2022'!M32+'NSW Apr 2022'!N32),((($C$5*E38/'NSW Apr 2022'!AQ32-('NSW Apr 2022'!L32+'NSW Apr 2022'!M32))*'NSW Apr 2022'!Y32/100))*'NSW Apr 2022'!AQ32,('NSW Apr 2022'!N32*'NSW Apr 2022'!Y32/100)* 'NSW Apr 2022'!AQ32)),0)</f>
        <v>0</v>
      </c>
      <c r="J38" s="136">
        <f>IF(AND('NSW Apr 2022'!N32&gt;0,'NSW Apr 2022'!O32&gt;0),IF($C$5*E38/'NSW Apr 2022'!AQ32&lt;('NSW Apr 2022'!L32+'NSW Apr 2022'!M32+'NSW Apr 2022'!N32),0,IF(($C$5*E38/'NSW Apr 2022'!AQ32-'NSW Apr 2022'!L32+'NSW Apr 2022'!M32+'NSW Apr 2022'!N32)&lt;=('NSW Apr 2022'!L32+'NSW Apr 2022'!M32+'NSW Apr 2022'!N32+'NSW Apr 2022'!O32),(($C$5*E38/'NSW Apr 2022'!AQ32-('NSW Apr 2022'!L32+'NSW Apr 2022'!M32+'NSW Apr 2022'!N32))*'NSW Apr 2022'!Z32/100)*'NSW Apr 2022'!AQ32,('NSW Apr 2022'!O32*'NSW Apr 2022'!Z32/100)*'NSW Apr 2022'!AQ32)),0)</f>
        <v>0</v>
      </c>
      <c r="K38" s="136">
        <f>IF(AND('NSW Apr 2022'!O32&gt;0,'NSW Apr 2022'!P32&gt;0),IF($C$5*E38/'NSW Apr 2022'!AQ32&lt;('NSW Apr 2022'!L32+'NSW Apr 2022'!M32+'NSW Apr 2022'!N32+'NSW Apr 2022'!O32),0,IF(($C$5*E38/'NSW Apr 2022'!AQ32-'NSW Apr 2022'!L32+'NSW Apr 2022'!M32+'NSW Apr 2022'!N32+'NSW Apr 2022'!O32)&lt;=('NSW Apr 2022'!L32+'NSW Apr 2022'!M32+'NSW Apr 2022'!N32+'NSW Apr 2022'!O32+'NSW Apr 2022'!P32),(($C$5*E38/'NSW Apr 2022'!AQ32-('NSW Apr 2022'!L32+'NSW Apr 2022'!M32+'NSW Apr 2022'!N32+'NSW Apr 2022'!O32))*'NSW Apr 2022'!AA32/100)*'NSW Apr 2022'!AQ32,('NSW Apr 2022'!P32*'NSW Apr 2022'!AA32/100)*'NSW Apr 2022'!AQ32)),0)</f>
        <v>0</v>
      </c>
      <c r="L38" s="136">
        <f>IF(AND('NSW Apr 2022'!P32&gt;0,'NSW Apr 2022'!O32&gt;0),IF(($C$5*E38/'NSW Apr 2022'!AQ32&lt;SUM('NSW Apr 2022'!L32:P32)),(0),($C$5*E38/'NSW Apr 2022'!AQ32-SUM('NSW Apr 2022'!L32:P32))*'NSW Apr 2022'!AB32/100)* 'NSW Apr 2022'!AQ32,IF(AND('NSW Apr 2022'!O32&gt;0,'NSW Apr 2022'!P32=""),IF(($C$5*E38/'NSW Apr 2022'!AQ32&lt; SUM('NSW Apr 2022'!L32:O32)),(0),($C$5*E38/'NSW Apr 2022'!AQ32-SUM('NSW Apr 2022'!L32:O32))*'NSW Apr 2022'!AA32/100)* 'NSW Apr 2022'!AQ32,IF(AND('NSW Apr 2022'!N32&gt;0,'NSW Apr 2022'!O32=""),IF(($C$5*E38/'NSW Apr 2022'!AQ32&lt; SUM('NSW Apr 2022'!L32:N32)),(0),($C$5*E38/'NSW Apr 2022'!AQ32-SUM('NSW Apr 2022'!L32:N32))*'NSW Apr 2022'!Z32/100)* 'NSW Apr 2022'!AQ32,IF(AND('NSW Apr 2022'!M32&gt;0,'NSW Apr 2022'!N32=""),IF(($C$5*E38/'NSW Apr 2022'!AQ32&lt;'NSW Apr 2022'!M32+'NSW Apr 2022'!L32),(0),(($C$5*E38/'NSW Apr 2022'!AQ32-('NSW Apr 2022'!M32+'NSW Apr 2022'!L32))*'NSW Apr 2022'!Y32/100))*'NSW Apr 2022'!AQ32,IF(AND('NSW Apr 2022'!L32&gt;0,'NSW Apr 2022'!M32=""&gt;0),IF(($C$5*E38/'NSW Apr 2022'!AQ32&lt;'NSW Apr 2022'!L32),(0),($C$5*E38/'NSW Apr 2022'!AQ32-'NSW Apr 2022'!L32)*'NSW Apr 2022'!X32/100)*'NSW Apr 2022'!AQ32,0)))))</f>
        <v>0</v>
      </c>
      <c r="M38" s="136">
        <f>IF('NSW Apr 2022'!K32="",($C$5*F38/'NSW Apr 2022'!AR32*'NSW Apr 2022'!AC32/100)*'NSW Apr 2022'!AR32,IF($C$5*F38/'NSW Apr 2022'!AR32&gt;='NSW Apr 2022'!L32,('NSW Apr 2022'!L32*'NSW Apr 2022'!AC32/100)*'NSW Apr 2022'!AR32,($C$5*F38/'NSW Apr 2022'!AR32*'NSW Apr 2022'!AC32/100)*'NSW Apr 2022'!AR32))</f>
        <v>945.4545454545455</v>
      </c>
      <c r="N38" s="136">
        <f>IF(AND('NSW Apr 2022'!L32&gt;0,'NSW Apr 2022'!M32&gt;0),IF($C$5*F38/'NSW Apr 2022'!AR32&lt;'NSW Apr 2022'!L32,0,IF(($C$5*F38/'NSW Apr 2022'!AR32-'NSW Apr 2022'!L32)&lt;=('NSW Apr 2022'!M32+'NSW Apr 2022'!L32),((($C$5*F38/'NSW Apr 2022'!AR32-'NSW Apr 2022'!L32)*'NSW Apr 2022'!AD32/100))*'NSW Apr 2022'!AR32,((('NSW Apr 2022'!M32)*'NSW Apr 2022'!AD32/100)*'NSW Apr 2022'!AR32))),0)</f>
        <v>0</v>
      </c>
      <c r="O38" s="136">
        <f>IF(AND('NSW Apr 2022'!M32&gt;0,'NSW Apr 2022'!N32&gt;0),IF($C$5*F38/'NSW Apr 2022'!AR32&lt;('NSW Apr 2022'!L32+'NSW Apr 2022'!M32),0,IF(($C$5*F38/'NSW Apr 2022'!AR32-'NSW Apr 2022'!L32+'NSW Apr 2022'!M32)&lt;=('NSW Apr 2022'!L32+'NSW Apr 2022'!M32+'NSW Apr 2022'!N32),((($C$5*F38/'NSW Apr 2022'!AR32-('NSW Apr 2022'!L32+'NSW Apr 2022'!M32))*'NSW Apr 2022'!AE32/100))*'NSW Apr 2022'!AR32,('NSW Apr 2022'!N32*'NSW Apr 2022'!AE32/100)*'NSW Apr 2022'!AR32)),0)</f>
        <v>0</v>
      </c>
      <c r="P38" s="136">
        <f>IF(AND('NSW Apr 2022'!N32&gt;0,'NSW Apr 2022'!O32&gt;0),IF($C$5*F38/'NSW Apr 2022'!AR32&lt;('NSW Apr 2022'!L32+'NSW Apr 2022'!M32+'NSW Apr 2022'!N32),0,IF(($C$5*F38/'NSW Apr 2022'!AR32-'NSW Apr 2022'!L32+'NSW Apr 2022'!M32+'NSW Apr 2022'!N32)&lt;=('NSW Apr 2022'!L32+'NSW Apr 2022'!M32+'NSW Apr 2022'!N32+'NSW Apr 2022'!O32),(($C$5*F38/'NSW Apr 2022'!AR32-('NSW Apr 2022'!L32+'NSW Apr 2022'!M32+'NSW Apr 2022'!N32))*'NSW Apr 2022'!AF32/100)*'NSW Apr 2022'!AR32,('NSW Apr 2022'!O32*'NSW Apr 2022'!AF32/100)*'NSW Apr 2022'!AR32)),0)</f>
        <v>0</v>
      </c>
      <c r="Q38" s="136">
        <f>IF(AND('NSW Apr 2022'!P32&gt;0,'NSW Apr 2022'!P32&gt;0),IF($C$5*F38/'NSW Apr 2022'!AR32&lt;('NSW Apr 2022'!L32+'NSW Apr 2022'!M32+'NSW Apr 2022'!N32+'NSW Apr 2022'!O32),0,IF(($C$5*F38/'NSW Apr 2022'!AR32-'NSW Apr 2022'!L32+'NSW Apr 2022'!M32+'NSW Apr 2022'!N32+'NSW Apr 2022'!O32)&lt;=('NSW Apr 2022'!L32+'NSW Apr 2022'!M32+'NSW Apr 2022'!N32+'NSW Apr 2022'!O32+'NSW Apr 2022'!P32),(($C$5*F38/'NSW Apr 2022'!AR32-('NSW Apr 2022'!L32+'NSW Apr 2022'!M32+'NSW Apr 2022'!N32+'NSW Apr 2022'!O32))*'NSW Apr 2022'!AG32/100)*'NSW Apr 2022'!AR32,('NSW Apr 2022'!P32*'NSW Apr 2022'!AG32/100)*'NSW Apr 2022'!AR32)),0)</f>
        <v>0</v>
      </c>
      <c r="R38" s="136">
        <f>IF(AND('NSW Apr 2022'!P32&gt;0,'NSW Apr 2022'!O32&gt;0),IF(($C$5*F38/'NSW Apr 2022'!AR32&lt;SUM('NSW Apr 2022'!L32:P32)),(0),($C$5*F38/'NSW Apr 2022'!AR32-SUM('NSW Apr 2022'!L32:P32))*'NSW Apr 2022'!AB32/100)* 'NSW Apr 2022'!AR32,IF(AND('NSW Apr 2022'!O32&gt;0,'NSW Apr 2022'!P32=""),IF(($C$5*F38/'NSW Apr 2022'!AR32&lt; SUM('NSW Apr 2022'!L32:O32)),(0),($C$5*F38/'NSW Apr 2022'!AR32-SUM('NSW Apr 2022'!L32:O32))*'NSW Apr 2022'!AG32/100)* 'NSW Apr 2022'!AR32,IF(AND('NSW Apr 2022'!N32&gt;0,'NSW Apr 2022'!O32=""),IF(($C$5*F38/'NSW Apr 2022'!AR32&lt; SUM('NSW Apr 2022'!L32:N32)),(0),($C$5*F38/'NSW Apr 2022'!AR32-SUM('NSW Apr 2022'!L32:N32))*'NSW Apr 2022'!AF32/100)* 'NSW Apr 2022'!AR32,IF(AND('NSW Apr 2022'!M32&gt;0,'NSW Apr 2022'!N32=""),IF(($C$5*F38/'NSW Apr 2022'!AR32&lt;'NSW Apr 2022'!M32+'NSW Apr 2022'!L32),(0),(($C$5*F38/'NSW Apr 2022'!AR32-('NSW Apr 2022'!M32+'NSW Apr 2022'!L32))*'NSW Apr 2022'!AE32/100))*'NSW Apr 2022'!AR32,IF(AND('NSW Apr 2022'!L32&gt;0,'NSW Apr 2022'!M32=""&gt;0),IF(($C$5*F38/'NSW Apr 2022'!AR32&lt;'NSW Apr 2022'!L32),(0),($C$5*F38/'NSW Apr 2022'!AR32-'NSW Apr 2022'!L32)*'NSW Apr 2022'!AD32/100)*'NSW Apr 2022'!AR32,0)))))</f>
        <v>0</v>
      </c>
      <c r="S38" s="234">
        <f t="shared" si="4"/>
        <v>1890.909090909091</v>
      </c>
      <c r="T38" s="243">
        <f t="shared" si="5"/>
        <v>2274.6236363636363</v>
      </c>
      <c r="U38" s="132">
        <f t="shared" si="6"/>
        <v>2502.0860000000002</v>
      </c>
      <c r="V38" s="83">
        <f>'NSW Apr 2022'!AT32</f>
        <v>0</v>
      </c>
      <c r="W38" s="83">
        <f>'NSW Apr 2022'!AU32</f>
        <v>0</v>
      </c>
      <c r="X38" s="83">
        <f>'NSW Apr 2022'!AV32</f>
        <v>0</v>
      </c>
      <c r="Y38" s="83">
        <f>'NSW Apr 2022'!AW32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2274.6236363636363</v>
      </c>
      <c r="AC38" s="243">
        <f t="shared" si="1"/>
        <v>2274.6236363636363</v>
      </c>
      <c r="AD38" s="132">
        <f t="shared" si="10"/>
        <v>2502.0860000000002</v>
      </c>
      <c r="AE38" s="132">
        <f t="shared" si="10"/>
        <v>2502.0860000000002</v>
      </c>
      <c r="AF38" s="208">
        <f>'NSW Apr 2022'!BJ32</f>
        <v>12</v>
      </c>
      <c r="AG38" s="124">
        <f>'NSW Apr 2022'!BH32</f>
        <v>12</v>
      </c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/>
      <c r="AU38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</row>
    <row r="39" spans="1:148" ht="23" customHeight="1">
      <c r="A39" s="431"/>
      <c r="B39" s="130" t="str">
        <f>'NSW Apr 2022'!F33</f>
        <v>Covau</v>
      </c>
      <c r="C39" s="83" t="str">
        <f>'NSW Apr 2022'!G33</f>
        <v>Freedom</v>
      </c>
      <c r="D39" s="136">
        <f>365*'NSW Apr 2022'!H33/100</f>
        <v>554.26909090909089</v>
      </c>
      <c r="E39" s="264">
        <f>IF('NSW Apr 2022'!AQ33=3,0.5,IF('NSW Apr 2022'!AQ33=2,0.33,0))</f>
        <v>0.5</v>
      </c>
      <c r="F39" s="264">
        <f>1-E39</f>
        <v>0.5</v>
      </c>
      <c r="G39" s="136">
        <f>IF('NSW Apr 2022'!K33="",($C$5*E39/'NSW Apr 2022'!AQ33*'NSW Apr 2022'!W33/100)*'NSW Apr 2022'!AQ33,IF($C$5*E39/'NSW Apr 2022'!AQ33&gt;='NSW Apr 2022'!L33,('NSW Apr 2022'!L33*'NSW Apr 2022'!W33/100)*'NSW Apr 2022'!AQ33,($C$5*E39/'NSW Apr 2022'!AQ33*'NSW Apr 2022'!W33/100)*'NSW Apr 2022'!AQ33))</f>
        <v>1090.909090909091</v>
      </c>
      <c r="H39" s="136">
        <f>IF(AND('NSW Apr 2022'!L33&gt;0,'NSW Apr 2022'!M33&gt;0),IF($C$5*E39/'NSW Apr 2022'!AQ33&lt;'NSW Apr 2022'!L33,0,IF(($C$5*E39/'NSW Apr 2022'!AQ33-'NSW Apr 2022'!L33)&lt;=('NSW Apr 2022'!M33+'NSW Apr 2022'!L33),((($C$5*E39/'NSW Apr 2022'!AQ33-'NSW Apr 2022'!L33)*'NSW Apr 2022'!X33/100))*'NSW Apr 2022'!AQ33,((('NSW Apr 2022'!M33)*'NSW Apr 2022'!X33/100)*'NSW Apr 2022'!AQ33))),0)</f>
        <v>0</v>
      </c>
      <c r="I39" s="136">
        <f>IF(AND('NSW Apr 2022'!M33&gt;0,'NSW Apr 2022'!N33&gt;0),IF($C$5*E39/'NSW Apr 2022'!AQ33&lt;('NSW Apr 2022'!L33+'NSW Apr 2022'!M33),0,IF(($C$5*E39/'NSW Apr 2022'!AQ33-'NSW Apr 2022'!L33+'NSW Apr 2022'!M33)&lt;=('NSW Apr 2022'!L33+'NSW Apr 2022'!M33+'NSW Apr 2022'!N33),((($C$5*E39/'NSW Apr 2022'!AQ33-('NSW Apr 2022'!L33+'NSW Apr 2022'!M33))*'NSW Apr 2022'!Y33/100))*'NSW Apr 2022'!AQ33,('NSW Apr 2022'!N33*'NSW Apr 2022'!Y33/100)* 'NSW Apr 2022'!AQ33)),0)</f>
        <v>0</v>
      </c>
      <c r="J39" s="136">
        <f>IF(AND('NSW Apr 2022'!N33&gt;0,'NSW Apr 2022'!O33&gt;0),IF($C$5*E39/'NSW Apr 2022'!AQ33&lt;('NSW Apr 2022'!L33+'NSW Apr 2022'!M33+'NSW Apr 2022'!N33),0,IF(($C$5*E39/'NSW Apr 2022'!AQ33-'NSW Apr 2022'!L33+'NSW Apr 2022'!M33+'NSW Apr 2022'!N33)&lt;=('NSW Apr 2022'!L33+'NSW Apr 2022'!M33+'NSW Apr 2022'!N33+'NSW Apr 2022'!O33),(($C$5*E39/'NSW Apr 2022'!AQ33-('NSW Apr 2022'!L33+'NSW Apr 2022'!M33+'NSW Apr 2022'!N33))*'NSW Apr 2022'!Z33/100)*'NSW Apr 2022'!AQ33,('NSW Apr 2022'!O33*'NSW Apr 2022'!Z33/100)*'NSW Apr 2022'!AQ33)),0)</f>
        <v>0</v>
      </c>
      <c r="K39" s="136">
        <f>IF(AND('NSW Apr 2022'!O33&gt;0,'NSW Apr 2022'!P33&gt;0),IF($C$5*E39/'NSW Apr 2022'!AQ33&lt;('NSW Apr 2022'!L33+'NSW Apr 2022'!M33+'NSW Apr 2022'!N33+'NSW Apr 2022'!O33),0,IF(($C$5*E39/'NSW Apr 2022'!AQ33-'NSW Apr 2022'!L33+'NSW Apr 2022'!M33+'NSW Apr 2022'!N33+'NSW Apr 2022'!O33)&lt;=('NSW Apr 2022'!L33+'NSW Apr 2022'!M33+'NSW Apr 2022'!N33+'NSW Apr 2022'!O33+'NSW Apr 2022'!P33),(($C$5*E39/'NSW Apr 2022'!AQ33-('NSW Apr 2022'!L33+'NSW Apr 2022'!M33+'NSW Apr 2022'!N33+'NSW Apr 2022'!O33))*'NSW Apr 2022'!AA33/100)*'NSW Apr 2022'!AQ33,('NSW Apr 2022'!P33*'NSW Apr 2022'!AA33/100)*'NSW Apr 2022'!AQ33)),0)</f>
        <v>0</v>
      </c>
      <c r="L39" s="136">
        <f>IF(AND('NSW Apr 2022'!P33&gt;0,'NSW Apr 2022'!O33&gt;0),IF(($C$5*E39/'NSW Apr 2022'!AQ33&lt;SUM('NSW Apr 2022'!L33:P33)),(0),($C$5*E39/'NSW Apr 2022'!AQ33-SUM('NSW Apr 2022'!L33:P33))*'NSW Apr 2022'!AB33/100)* 'NSW Apr 2022'!AQ33,IF(AND('NSW Apr 2022'!O33&gt;0,'NSW Apr 2022'!P33=""),IF(($C$5*E39/'NSW Apr 2022'!AQ33&lt; SUM('NSW Apr 2022'!L33:O33)),(0),($C$5*E39/'NSW Apr 2022'!AQ33-SUM('NSW Apr 2022'!L33:O33))*'NSW Apr 2022'!AA33/100)* 'NSW Apr 2022'!AQ33,IF(AND('NSW Apr 2022'!N33&gt;0,'NSW Apr 2022'!O33=""),IF(($C$5*E39/'NSW Apr 2022'!AQ33&lt; SUM('NSW Apr 2022'!L33:N33)),(0),($C$5*E39/'NSW Apr 2022'!AQ33-SUM('NSW Apr 2022'!L33:N33))*'NSW Apr 2022'!Z33/100)* 'NSW Apr 2022'!AQ33,IF(AND('NSW Apr 2022'!M33&gt;0,'NSW Apr 2022'!N33=""),IF(($C$5*E39/'NSW Apr 2022'!AQ33&lt;'NSW Apr 2022'!M33+'NSW Apr 2022'!L33),(0),(($C$5*E39/'NSW Apr 2022'!AQ33-('NSW Apr 2022'!M33+'NSW Apr 2022'!L33))*'NSW Apr 2022'!Y33/100))*'NSW Apr 2022'!AQ33,IF(AND('NSW Apr 2022'!L33&gt;0,'NSW Apr 2022'!M33=""&gt;0),IF(($C$5*E39/'NSW Apr 2022'!AQ33&lt;'NSW Apr 2022'!L33),(0),($C$5*E39/'NSW Apr 2022'!AQ33-'NSW Apr 2022'!L33)*'NSW Apr 2022'!X33/100)*'NSW Apr 2022'!AQ33,0)))))</f>
        <v>0</v>
      </c>
      <c r="M39" s="136">
        <f>IF('NSW Apr 2022'!K33="",($C$5*F39/'NSW Apr 2022'!AR33*'NSW Apr 2022'!AC33/100)*'NSW Apr 2022'!AR33,IF($C$5*F39/'NSW Apr 2022'!AR33&gt;='NSW Apr 2022'!L33,('NSW Apr 2022'!L33*'NSW Apr 2022'!AC33/100)*'NSW Apr 2022'!AR33,($C$5*F39/'NSW Apr 2022'!AR33*'NSW Apr 2022'!AC33/100)*'NSW Apr 2022'!AR33))</f>
        <v>1090.909090909091</v>
      </c>
      <c r="N39" s="136">
        <f>IF(AND('NSW Apr 2022'!L33&gt;0,'NSW Apr 2022'!M33&gt;0),IF($C$5*F39/'NSW Apr 2022'!AR33&lt;'NSW Apr 2022'!L33,0,IF(($C$5*F39/'NSW Apr 2022'!AR33-'NSW Apr 2022'!L33)&lt;=('NSW Apr 2022'!M33+'NSW Apr 2022'!L33),((($C$5*F39/'NSW Apr 2022'!AR33-'NSW Apr 2022'!L33)*'NSW Apr 2022'!AD33/100))*'NSW Apr 2022'!AR33,((('NSW Apr 2022'!M33)*'NSW Apr 2022'!AD33/100)*'NSW Apr 2022'!AR33))),0)</f>
        <v>0</v>
      </c>
      <c r="O39" s="136">
        <f>IF(AND('NSW Apr 2022'!M33&gt;0,'NSW Apr 2022'!N33&gt;0),IF($C$5*F39/'NSW Apr 2022'!AR33&lt;('NSW Apr 2022'!L33+'NSW Apr 2022'!M33),0,IF(($C$5*F39/'NSW Apr 2022'!AR33-'NSW Apr 2022'!L33+'NSW Apr 2022'!M33)&lt;=('NSW Apr 2022'!L33+'NSW Apr 2022'!M33+'NSW Apr 2022'!N33),((($C$5*F39/'NSW Apr 2022'!AR33-('NSW Apr 2022'!L33+'NSW Apr 2022'!M33))*'NSW Apr 2022'!AE33/100))*'NSW Apr 2022'!AR33,('NSW Apr 2022'!N33*'NSW Apr 2022'!AE33/100)*'NSW Apr 2022'!AR33)),0)</f>
        <v>0</v>
      </c>
      <c r="P39" s="136">
        <f>IF(AND('NSW Apr 2022'!N33&gt;0,'NSW Apr 2022'!O33&gt;0),IF($C$5*F39/'NSW Apr 2022'!AR33&lt;('NSW Apr 2022'!L33+'NSW Apr 2022'!M33+'NSW Apr 2022'!N33),0,IF(($C$5*F39/'NSW Apr 2022'!AR33-'NSW Apr 2022'!L33+'NSW Apr 2022'!M33+'NSW Apr 2022'!N33)&lt;=('NSW Apr 2022'!L33+'NSW Apr 2022'!M33+'NSW Apr 2022'!N33+'NSW Apr 2022'!O33),(($C$5*F39/'NSW Apr 2022'!AR33-('NSW Apr 2022'!L33+'NSW Apr 2022'!M33+'NSW Apr 2022'!N33))*'NSW Apr 2022'!AF33/100)*'NSW Apr 2022'!AR33,('NSW Apr 2022'!O33*'NSW Apr 2022'!AF33/100)*'NSW Apr 2022'!AR33)),0)</f>
        <v>0</v>
      </c>
      <c r="Q39" s="136">
        <f>IF(AND('NSW Apr 2022'!P33&gt;0,'NSW Apr 2022'!P33&gt;0),IF($C$5*F39/'NSW Apr 2022'!AR33&lt;('NSW Apr 2022'!L33+'NSW Apr 2022'!M33+'NSW Apr 2022'!N33+'NSW Apr 2022'!O33),0,IF(($C$5*F39/'NSW Apr 2022'!AR33-'NSW Apr 2022'!L33+'NSW Apr 2022'!M33+'NSW Apr 2022'!N33+'NSW Apr 2022'!O33)&lt;=('NSW Apr 2022'!L33+'NSW Apr 2022'!M33+'NSW Apr 2022'!N33+'NSW Apr 2022'!O33+'NSW Apr 2022'!P33),(($C$5*F39/'NSW Apr 2022'!AR33-('NSW Apr 2022'!L33+'NSW Apr 2022'!M33+'NSW Apr 2022'!N33+'NSW Apr 2022'!O33))*'NSW Apr 2022'!AG33/100)*'NSW Apr 2022'!AR33,('NSW Apr 2022'!P33*'NSW Apr 2022'!AG33/100)*'NSW Apr 2022'!AR33)),0)</f>
        <v>0</v>
      </c>
      <c r="R39" s="136">
        <f>IF(AND('NSW Apr 2022'!P33&gt;0,'NSW Apr 2022'!O33&gt;0),IF(($C$5*F39/'NSW Apr 2022'!AR33&lt;SUM('NSW Apr 2022'!L33:P33)),(0),($C$5*F39/'NSW Apr 2022'!AR33-SUM('NSW Apr 2022'!L33:P33))*'NSW Apr 2022'!AB33/100)* 'NSW Apr 2022'!AR33,IF(AND('NSW Apr 2022'!O33&gt;0,'NSW Apr 2022'!P33=""),IF(($C$5*F39/'NSW Apr 2022'!AR33&lt; SUM('NSW Apr 2022'!L33:O33)),(0),($C$5*F39/'NSW Apr 2022'!AR33-SUM('NSW Apr 2022'!L33:O33))*'NSW Apr 2022'!AG33/100)* 'NSW Apr 2022'!AR33,IF(AND('NSW Apr 2022'!N33&gt;0,'NSW Apr 2022'!O33=""),IF(($C$5*F39/'NSW Apr 2022'!AR33&lt; SUM('NSW Apr 2022'!L33:N33)),(0),($C$5*F39/'NSW Apr 2022'!AR33-SUM('NSW Apr 2022'!L33:N33))*'NSW Apr 2022'!AF33/100)* 'NSW Apr 2022'!AR33,IF(AND('NSW Apr 2022'!M33&gt;0,'NSW Apr 2022'!N33=""),IF(($C$5*F39/'NSW Apr 2022'!AR33&lt;'NSW Apr 2022'!M33+'NSW Apr 2022'!L33),(0),(($C$5*F39/'NSW Apr 2022'!AR33-('NSW Apr 2022'!M33+'NSW Apr 2022'!L33))*'NSW Apr 2022'!AE33/100))*'NSW Apr 2022'!AR33,IF(AND('NSW Apr 2022'!L33&gt;0,'NSW Apr 2022'!M33=""&gt;0),IF(($C$5*F39/'NSW Apr 2022'!AR33&lt;'NSW Apr 2022'!L33),(0),($C$5*F39/'NSW Apr 2022'!AR33-'NSW Apr 2022'!L33)*'NSW Apr 2022'!AD33/100)*'NSW Apr 2022'!AR33,0)))))</f>
        <v>0</v>
      </c>
      <c r="S39" s="234">
        <f>SUM(G39:R39)</f>
        <v>2181.818181818182</v>
      </c>
      <c r="T39" s="243">
        <f>S39+D39</f>
        <v>2736.0872727272726</v>
      </c>
      <c r="U39" s="132">
        <f>T39*1.1</f>
        <v>3009.6960000000004</v>
      </c>
      <c r="V39" s="83">
        <f>'NSW Apr 2022'!AT33</f>
        <v>0</v>
      </c>
      <c r="W39" s="83">
        <f>'NSW Apr 2022'!AU33</f>
        <v>15</v>
      </c>
      <c r="X39" s="83">
        <f>'NSW Apr 2022'!AV33</f>
        <v>0</v>
      </c>
      <c r="Y39" s="83">
        <f>'NSW Apr 2022'!AW33</f>
        <v>0</v>
      </c>
      <c r="Z39" s="243" t="str">
        <f>IF(SUM(V39:Y39)=0,"No discount",IF(V39&gt;0,"Guaranteed off bill",IF(W39&gt;0,"Guaranteed off usage",IF(X39&gt;0,"Pay-on-time off bill","Pay-on-time off usage"))))</f>
        <v>Guaranteed off usage</v>
      </c>
      <c r="AA39" s="243" t="str">
        <f>IF(OR(B39="Origin Energy",B39="Red Energy",B39="Powershop"),"Inclusive","Exclusive")</f>
        <v>Exclusive</v>
      </c>
      <c r="AB39" s="243">
        <f>IF(AND(Z39="Guaranteed off bill",AA39="Inclusive"),((T39*1.1)-((T39*1.1)*V39/100))/1.1,IF(AND(Z39="Guaranteed off usage",AA39="Inclusive"),((T39*1.1)-((S39*1.1)*W39/100))/1.1,IF(AND(Z39="Guaranteed off bill",AA39="Exclusive"),T39-(T39*V39/100),IF(AND(Z39="Guaranteed off usage",AA39="Exclusive"),T39-(S39*W39/100),IF(AA39="Inclusive",((T39*1.1))/1.1,T39)))))</f>
        <v>2408.8145454545456</v>
      </c>
      <c r="AC39" s="243">
        <f>IF(AND(Z39="Pay-on-time off bill",AA39="Inclusive"),((AB39*1.1)-((AB39*1.1)*X39/100))/1.1,IF(AND(Z39="Pay-on-time off usage",AA39="Inclusive"),((AB39*1.1)-((S39*1.1)*Y39/100))/1.1,IF(AND(Z39="Pay-on-time off bill",AA39="Exclusive"),AB39-(AB39*X39/100),IF(AND(Z39="Pay-on-time off usage",AA39="Exclusive"),AB39-(S39*Y39/100),IF(AA39="Inclusive",((AB39*1.1))/1.1,AB39)))))</f>
        <v>2408.8145454545456</v>
      </c>
      <c r="AD39" s="132">
        <f t="shared" ref="AD39:AE41" si="11">AB39*1.1</f>
        <v>2649.6960000000004</v>
      </c>
      <c r="AE39" s="132">
        <f t="shared" si="11"/>
        <v>2649.6960000000004</v>
      </c>
      <c r="AF39" s="208">
        <f>'NSW Apr 2022'!BJ33</f>
        <v>0</v>
      </c>
      <c r="AG39" s="124">
        <f>'NSW Apr 2022'!BH33</f>
        <v>0</v>
      </c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</row>
    <row r="40" spans="1:148" ht="23" customHeight="1">
      <c r="A40" s="431"/>
      <c r="B40" s="130" t="str">
        <f>'NSW Apr 2022'!F34</f>
        <v>Red Energy</v>
      </c>
      <c r="C40" s="83" t="str">
        <f>'NSW Apr 2022'!G34</f>
        <v xml:space="preserve">Business Saver </v>
      </c>
      <c r="D40" s="136">
        <f>365*'NSW Apr 2022'!H34/100</f>
        <v>474.5</v>
      </c>
      <c r="E40" s="264">
        <f>IF('NSW Apr 2022'!AQ34=3,0.5,IF('NSW Apr 2022'!AQ34=2,0.33,0))</f>
        <v>0.5</v>
      </c>
      <c r="F40" s="264">
        <f>1-E40</f>
        <v>0.5</v>
      </c>
      <c r="G40" s="136">
        <f>IF('NSW Apr 2022'!K34="",($C$5*E40/'NSW Apr 2022'!AQ34*'NSW Apr 2022'!W34/100)*'NSW Apr 2022'!AQ34,IF($C$5*E40/'NSW Apr 2022'!AQ34&gt;='NSW Apr 2022'!L34,('NSW Apr 2022'!L34*'NSW Apr 2022'!W34/100)*'NSW Apr 2022'!AQ34,($C$5*E40/'NSW Apr 2022'!AQ34*'NSW Apr 2022'!W34/100)*'NSW Apr 2022'!AQ34))</f>
        <v>877.27272727272725</v>
      </c>
      <c r="H40" s="136">
        <f>IF(AND('NSW Apr 2022'!L34&gt;0,'NSW Apr 2022'!M34&gt;0),IF($C$5*E40/'NSW Apr 2022'!AQ34&lt;'NSW Apr 2022'!L34,0,IF(($C$5*E40/'NSW Apr 2022'!AQ34-'NSW Apr 2022'!L34)&lt;=('NSW Apr 2022'!M34+'NSW Apr 2022'!L34),((($C$5*E40/'NSW Apr 2022'!AQ34-'NSW Apr 2022'!L34)*'NSW Apr 2022'!X34/100))*'NSW Apr 2022'!AQ34,((('NSW Apr 2022'!M34)*'NSW Apr 2022'!X34/100)*'NSW Apr 2022'!AQ34))),0)</f>
        <v>0</v>
      </c>
      <c r="I40" s="136">
        <f>IF(AND('NSW Apr 2022'!M34&gt;0,'NSW Apr 2022'!N34&gt;0),IF($C$5*E40/'NSW Apr 2022'!AQ34&lt;('NSW Apr 2022'!L34+'NSW Apr 2022'!M34),0,IF(($C$5*E40/'NSW Apr 2022'!AQ34-'NSW Apr 2022'!L34+'NSW Apr 2022'!M34)&lt;=('NSW Apr 2022'!L34+'NSW Apr 2022'!M34+'NSW Apr 2022'!N34),((($C$5*E40/'NSW Apr 2022'!AQ34-('NSW Apr 2022'!L34+'NSW Apr 2022'!M34))*'NSW Apr 2022'!Y34/100))*'NSW Apr 2022'!AQ34,('NSW Apr 2022'!N34*'NSW Apr 2022'!Y34/100)* 'NSW Apr 2022'!AQ34)),0)</f>
        <v>0</v>
      </c>
      <c r="J40" s="136">
        <f>IF(AND('NSW Apr 2022'!N34&gt;0,'NSW Apr 2022'!O34&gt;0),IF($C$5*E40/'NSW Apr 2022'!AQ34&lt;('NSW Apr 2022'!L34+'NSW Apr 2022'!M34+'NSW Apr 2022'!N34),0,IF(($C$5*E40/'NSW Apr 2022'!AQ34-'NSW Apr 2022'!L34+'NSW Apr 2022'!M34+'NSW Apr 2022'!N34)&lt;=('NSW Apr 2022'!L34+'NSW Apr 2022'!M34+'NSW Apr 2022'!N34+'NSW Apr 2022'!O34),(($C$5*E40/'NSW Apr 2022'!AQ34-('NSW Apr 2022'!L34+'NSW Apr 2022'!M34+'NSW Apr 2022'!N34))*'NSW Apr 2022'!Z34/100)*'NSW Apr 2022'!AQ34,('NSW Apr 2022'!O34*'NSW Apr 2022'!Z34/100)*'NSW Apr 2022'!AQ34)),0)</f>
        <v>0</v>
      </c>
      <c r="K40" s="136">
        <f>IF(AND('NSW Apr 2022'!O34&gt;0,'NSW Apr 2022'!P34&gt;0),IF($C$5*E40/'NSW Apr 2022'!AQ34&lt;('NSW Apr 2022'!L34+'NSW Apr 2022'!M34+'NSW Apr 2022'!N34+'NSW Apr 2022'!O34),0,IF(($C$5*E40/'NSW Apr 2022'!AQ34-'NSW Apr 2022'!L34+'NSW Apr 2022'!M34+'NSW Apr 2022'!N34+'NSW Apr 2022'!O34)&lt;=('NSW Apr 2022'!L34+'NSW Apr 2022'!M34+'NSW Apr 2022'!N34+'NSW Apr 2022'!O34+'NSW Apr 2022'!P34),(($C$5*E40/'NSW Apr 2022'!AQ34-('NSW Apr 2022'!L34+'NSW Apr 2022'!M34+'NSW Apr 2022'!N34+'NSW Apr 2022'!O34))*'NSW Apr 2022'!AA34/100)*'NSW Apr 2022'!AQ34,('NSW Apr 2022'!P34*'NSW Apr 2022'!AA34/100)*'NSW Apr 2022'!AQ34)),0)</f>
        <v>0</v>
      </c>
      <c r="L40" s="136">
        <f>IF(AND('NSW Apr 2022'!P34&gt;0,'NSW Apr 2022'!O34&gt;0),IF(($C$5*E40/'NSW Apr 2022'!AQ34&lt;SUM('NSW Apr 2022'!L34:P34)),(0),($C$5*E40/'NSW Apr 2022'!AQ34-SUM('NSW Apr 2022'!L34:P34))*'NSW Apr 2022'!AB34/100)* 'NSW Apr 2022'!AQ34,IF(AND('NSW Apr 2022'!O34&gt;0,'NSW Apr 2022'!P34=""),IF(($C$5*E40/'NSW Apr 2022'!AQ34&lt; SUM('NSW Apr 2022'!L34:O34)),(0),($C$5*E40/'NSW Apr 2022'!AQ34-SUM('NSW Apr 2022'!L34:O34))*'NSW Apr 2022'!AA34/100)* 'NSW Apr 2022'!AQ34,IF(AND('NSW Apr 2022'!N34&gt;0,'NSW Apr 2022'!O34=""),IF(($C$5*E40/'NSW Apr 2022'!AQ34&lt; SUM('NSW Apr 2022'!L34:N34)),(0),($C$5*E40/'NSW Apr 2022'!AQ34-SUM('NSW Apr 2022'!L34:N34))*'NSW Apr 2022'!Z34/100)* 'NSW Apr 2022'!AQ34,IF(AND('NSW Apr 2022'!M34&gt;0,'NSW Apr 2022'!N34=""),IF(($C$5*E40/'NSW Apr 2022'!AQ34&lt;'NSW Apr 2022'!M34+'NSW Apr 2022'!L34),(0),(($C$5*E40/'NSW Apr 2022'!AQ34-('NSW Apr 2022'!M34+'NSW Apr 2022'!L34))*'NSW Apr 2022'!Y34/100))*'NSW Apr 2022'!AQ34,IF(AND('NSW Apr 2022'!L34&gt;0,'NSW Apr 2022'!M34=""&gt;0),IF(($C$5*E40/'NSW Apr 2022'!AQ34&lt;'NSW Apr 2022'!L34),(0),($C$5*E40/'NSW Apr 2022'!AQ34-'NSW Apr 2022'!L34)*'NSW Apr 2022'!X34/100)*'NSW Apr 2022'!AQ34,0)))))</f>
        <v>0</v>
      </c>
      <c r="M40" s="136">
        <f>IF('NSW Apr 2022'!K34="",($C$5*F40/'NSW Apr 2022'!AR34*'NSW Apr 2022'!AC34/100)*'NSW Apr 2022'!AR34,IF($C$5*F40/'NSW Apr 2022'!AR34&gt;='NSW Apr 2022'!L34,('NSW Apr 2022'!L34*'NSW Apr 2022'!AC34/100)*'NSW Apr 2022'!AR34,($C$5*F40/'NSW Apr 2022'!AR34*'NSW Apr 2022'!AC34/100)*'NSW Apr 2022'!AR34))</f>
        <v>877.27272727272725</v>
      </c>
      <c r="N40" s="136">
        <f>IF(AND('NSW Apr 2022'!L34&gt;0,'NSW Apr 2022'!M34&gt;0),IF($C$5*F40/'NSW Apr 2022'!AR34&lt;'NSW Apr 2022'!L34,0,IF(($C$5*F40/'NSW Apr 2022'!AR34-'NSW Apr 2022'!L34)&lt;=('NSW Apr 2022'!M34+'NSW Apr 2022'!L34),((($C$5*F40/'NSW Apr 2022'!AR34-'NSW Apr 2022'!L34)*'NSW Apr 2022'!AD34/100))*'NSW Apr 2022'!AR34,((('NSW Apr 2022'!M34)*'NSW Apr 2022'!AD34/100)*'NSW Apr 2022'!AR34))),0)</f>
        <v>0</v>
      </c>
      <c r="O40" s="136">
        <f>IF(AND('NSW Apr 2022'!M34&gt;0,'NSW Apr 2022'!N34&gt;0),IF($C$5*F40/'NSW Apr 2022'!AR34&lt;('NSW Apr 2022'!L34+'NSW Apr 2022'!M34),0,IF(($C$5*F40/'NSW Apr 2022'!AR34-'NSW Apr 2022'!L34+'NSW Apr 2022'!M34)&lt;=('NSW Apr 2022'!L34+'NSW Apr 2022'!M34+'NSW Apr 2022'!N34),((($C$5*F40/'NSW Apr 2022'!AR34-('NSW Apr 2022'!L34+'NSW Apr 2022'!M34))*'NSW Apr 2022'!AE34/100))*'NSW Apr 2022'!AR34,('NSW Apr 2022'!N34*'NSW Apr 2022'!AE34/100)*'NSW Apr 2022'!AR34)),0)</f>
        <v>0</v>
      </c>
      <c r="P40" s="136">
        <f>IF(AND('NSW Apr 2022'!N34&gt;0,'NSW Apr 2022'!O34&gt;0),IF($C$5*F40/'NSW Apr 2022'!AR34&lt;('NSW Apr 2022'!L34+'NSW Apr 2022'!M34+'NSW Apr 2022'!N34),0,IF(($C$5*F40/'NSW Apr 2022'!AR34-'NSW Apr 2022'!L34+'NSW Apr 2022'!M34+'NSW Apr 2022'!N34)&lt;=('NSW Apr 2022'!L34+'NSW Apr 2022'!M34+'NSW Apr 2022'!N34+'NSW Apr 2022'!O34),(($C$5*F40/'NSW Apr 2022'!AR34-('NSW Apr 2022'!L34+'NSW Apr 2022'!M34+'NSW Apr 2022'!N34))*'NSW Apr 2022'!AF34/100)*'NSW Apr 2022'!AR34,('NSW Apr 2022'!O34*'NSW Apr 2022'!AF34/100)*'NSW Apr 2022'!AR34)),0)</f>
        <v>0</v>
      </c>
      <c r="Q40" s="136">
        <f>IF(AND('NSW Apr 2022'!P34&gt;0,'NSW Apr 2022'!P34&gt;0),IF($C$5*F40/'NSW Apr 2022'!AR34&lt;('NSW Apr 2022'!L34+'NSW Apr 2022'!M34+'NSW Apr 2022'!N34+'NSW Apr 2022'!O34),0,IF(($C$5*F40/'NSW Apr 2022'!AR34-'NSW Apr 2022'!L34+'NSW Apr 2022'!M34+'NSW Apr 2022'!N34+'NSW Apr 2022'!O34)&lt;=('NSW Apr 2022'!L34+'NSW Apr 2022'!M34+'NSW Apr 2022'!N34+'NSW Apr 2022'!O34+'NSW Apr 2022'!P34),(($C$5*F40/'NSW Apr 2022'!AR34-('NSW Apr 2022'!L34+'NSW Apr 2022'!M34+'NSW Apr 2022'!N34+'NSW Apr 2022'!O34))*'NSW Apr 2022'!AG34/100)*'NSW Apr 2022'!AR34,('NSW Apr 2022'!P34*'NSW Apr 2022'!AG34/100)*'NSW Apr 2022'!AR34)),0)</f>
        <v>0</v>
      </c>
      <c r="R40" s="136">
        <f>IF(AND('NSW Apr 2022'!P34&gt;0,'NSW Apr 2022'!O34&gt;0),IF(($C$5*F40/'NSW Apr 2022'!AR34&lt;SUM('NSW Apr 2022'!L34:P34)),(0),($C$5*F40/'NSW Apr 2022'!AR34-SUM('NSW Apr 2022'!L34:P34))*'NSW Apr 2022'!AB34/100)* 'NSW Apr 2022'!AR34,IF(AND('NSW Apr 2022'!O34&gt;0,'NSW Apr 2022'!P34=""),IF(($C$5*F40/'NSW Apr 2022'!AR34&lt; SUM('NSW Apr 2022'!L34:O34)),(0),($C$5*F40/'NSW Apr 2022'!AR34-SUM('NSW Apr 2022'!L34:O34))*'NSW Apr 2022'!AG34/100)* 'NSW Apr 2022'!AR34,IF(AND('NSW Apr 2022'!N34&gt;0,'NSW Apr 2022'!O34=""),IF(($C$5*F40/'NSW Apr 2022'!AR34&lt; SUM('NSW Apr 2022'!L34:N34)),(0),($C$5*F40/'NSW Apr 2022'!AR34-SUM('NSW Apr 2022'!L34:N34))*'NSW Apr 2022'!AF34/100)* 'NSW Apr 2022'!AR34,IF(AND('NSW Apr 2022'!M34&gt;0,'NSW Apr 2022'!N34=""),IF(($C$5*F40/'NSW Apr 2022'!AR34&lt;'NSW Apr 2022'!M34+'NSW Apr 2022'!L34),(0),(($C$5*F40/'NSW Apr 2022'!AR34-('NSW Apr 2022'!M34+'NSW Apr 2022'!L34))*'NSW Apr 2022'!AE34/100))*'NSW Apr 2022'!AR34,IF(AND('NSW Apr 2022'!L34&gt;0,'NSW Apr 2022'!M34=""&gt;0),IF(($C$5*F40/'NSW Apr 2022'!AR34&lt;'NSW Apr 2022'!L34),(0),($C$5*F40/'NSW Apr 2022'!AR34-'NSW Apr 2022'!L34)*'NSW Apr 2022'!AD34/100)*'NSW Apr 2022'!AR34,0)))))</f>
        <v>0</v>
      </c>
      <c r="S40" s="234">
        <f>SUM(G40:R40)</f>
        <v>1754.5454545454545</v>
      </c>
      <c r="T40" s="243">
        <f>S40+D40</f>
        <v>2229.0454545454545</v>
      </c>
      <c r="U40" s="132">
        <f>T40*1.1</f>
        <v>2451.9500000000003</v>
      </c>
      <c r="V40" s="83">
        <f>'NSW Apr 2022'!AT34</f>
        <v>0</v>
      </c>
      <c r="W40" s="83">
        <f>'NSW Apr 2022'!AU34</f>
        <v>0</v>
      </c>
      <c r="X40" s="83">
        <f>'NSW Apr 2022'!AV34</f>
        <v>0</v>
      </c>
      <c r="Y40" s="83">
        <f>'NSW Apr 2022'!AW34</f>
        <v>0</v>
      </c>
      <c r="Z40" s="243" t="str">
        <f>IF(SUM(V40:Y40)=0,"No discount",IF(V40&gt;0,"Guaranteed off bill",IF(W40&gt;0,"Guaranteed off usage",IF(X40&gt;0,"Pay-on-time off bill","Pay-on-time off usage"))))</f>
        <v>No discount</v>
      </c>
      <c r="AA40" s="243" t="str">
        <f>IF(OR(B40="Origin Energy",B40="Red Energy",B40="Powershop"),"Inclusive","Exclusive")</f>
        <v>Inclusive</v>
      </c>
      <c r="AB40" s="243">
        <f>IF(AND(Z40="Guaranteed off bill",AA40="Inclusive"),((T40*1.1)-((T40*1.1)*V40/100))/1.1,IF(AND(Z40="Guaranteed off usage",AA40="Inclusive"),((T40*1.1)-((S40*1.1)*W40/100))/1.1,IF(AND(Z40="Guaranteed off bill",AA40="Exclusive"),T40-(T40*V40/100),IF(AND(Z40="Guaranteed off usage",AA40="Exclusive"),T40-(S40*W40/100),IF(AA40="Inclusive",((T40*1.1))/1.1,T40)))))</f>
        <v>2229.0454545454545</v>
      </c>
      <c r="AC40" s="243">
        <f>IF(AND(Z40="Pay-on-time off bill",AA40="Inclusive"),((AB40*1.1)-((AB40*1.1)*X40/100))/1.1,IF(AND(Z40="Pay-on-time off usage",AA40="Inclusive"),((AB40*1.1)-((S40*1.1)*Y40/100))/1.1,IF(AND(Z40="Pay-on-time off bill",AA40="Exclusive"),AB40-(AB40*X40/100),IF(AND(Z40="Pay-on-time off usage",AA40="Exclusive"),AB40-(S40*Y40/100),IF(AA40="Inclusive",((AB40*1.1))/1.1,AB40)))))</f>
        <v>2229.0454545454545</v>
      </c>
      <c r="AD40" s="132">
        <f t="shared" si="11"/>
        <v>2451.9500000000003</v>
      </c>
      <c r="AE40" s="132">
        <f t="shared" si="11"/>
        <v>2451.9500000000003</v>
      </c>
      <c r="AF40" s="208">
        <f>'NSW Apr 2022'!BJ34</f>
        <v>0</v>
      </c>
      <c r="AG40" s="124">
        <f>'NSW Apr 2022'!BH34</f>
        <v>0</v>
      </c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</row>
    <row r="41" spans="1:148" ht="23" customHeight="1" thickBot="1">
      <c r="A41" s="432"/>
      <c r="B41" s="150" t="str">
        <f>'NSW Apr 2022'!F35</f>
        <v>AGL</v>
      </c>
      <c r="C41" s="154" t="str">
        <f>'NSW Apr 2022'!G35</f>
        <v>Business Value Saver</v>
      </c>
      <c r="D41" s="155">
        <f>365*'NSW Apr 2022'!H35/100</f>
        <v>407.63863636363635</v>
      </c>
      <c r="E41" s="265">
        <f>IF('NSW Apr 2022'!AQ35=3,0.5,IF('NSW Apr 2022'!AQ35=2,0.33,0))</f>
        <v>0.5</v>
      </c>
      <c r="F41" s="265">
        <f>1-E41</f>
        <v>0.5</v>
      </c>
      <c r="G41" s="155">
        <f>IF('NSW Apr 2022'!K35="",($C$5*E41/'NSW Apr 2022'!AQ35*'NSW Apr 2022'!W35/100)*'NSW Apr 2022'!AQ35,IF($C$5*E41/'NSW Apr 2022'!AQ35&gt;='NSW Apr 2022'!L35,('NSW Apr 2022'!L35*'NSW Apr 2022'!W35/100)*'NSW Apr 2022'!AQ35,($C$5*E41/'NSW Apr 2022'!AQ35*'NSW Apr 2022'!W35/100)*'NSW Apr 2022'!AQ35))</f>
        <v>786.36363636363637</v>
      </c>
      <c r="H41" s="155">
        <f>IF(AND('NSW Apr 2022'!L35&gt;0,'NSW Apr 2022'!M35&gt;0),IF($C$5*E41/'NSW Apr 2022'!AQ35&lt;'NSW Apr 2022'!L35,0,IF(($C$5*E41/'NSW Apr 2022'!AQ35-'NSW Apr 2022'!L35)&lt;=('NSW Apr 2022'!M35+'NSW Apr 2022'!L35),((($C$5*E41/'NSW Apr 2022'!AQ35-'NSW Apr 2022'!L35)*'NSW Apr 2022'!X35/100))*'NSW Apr 2022'!AQ35,((('NSW Apr 2022'!M35)*'NSW Apr 2022'!X35/100)*'NSW Apr 2022'!AQ35))),0)</f>
        <v>0</v>
      </c>
      <c r="I41" s="155">
        <f>IF(AND('NSW Apr 2022'!M35&gt;0,'NSW Apr 2022'!N35&gt;0),IF($C$5*E41/'NSW Apr 2022'!AQ35&lt;('NSW Apr 2022'!L35+'NSW Apr 2022'!M35),0,IF(($C$5*E41/'NSW Apr 2022'!AQ35-'NSW Apr 2022'!L35+'NSW Apr 2022'!M35)&lt;=('NSW Apr 2022'!L35+'NSW Apr 2022'!M35+'NSW Apr 2022'!N35),((($C$5*E41/'NSW Apr 2022'!AQ35-('NSW Apr 2022'!L35+'NSW Apr 2022'!M35))*'NSW Apr 2022'!Y35/100))*'NSW Apr 2022'!AQ35,('NSW Apr 2022'!N35*'NSW Apr 2022'!Y35/100)* 'NSW Apr 2022'!AQ35)),0)</f>
        <v>0</v>
      </c>
      <c r="J41" s="155">
        <f>IF(AND('NSW Apr 2022'!N35&gt;0,'NSW Apr 2022'!O35&gt;0),IF($C$5*E41/'NSW Apr 2022'!AQ35&lt;('NSW Apr 2022'!L35+'NSW Apr 2022'!M35+'NSW Apr 2022'!N35),0,IF(($C$5*E41/'NSW Apr 2022'!AQ35-'NSW Apr 2022'!L35+'NSW Apr 2022'!M35+'NSW Apr 2022'!N35)&lt;=('NSW Apr 2022'!L35+'NSW Apr 2022'!M35+'NSW Apr 2022'!N35+'NSW Apr 2022'!O35),(($C$5*E41/'NSW Apr 2022'!AQ35-('NSW Apr 2022'!L35+'NSW Apr 2022'!M35+'NSW Apr 2022'!N35))*'NSW Apr 2022'!Z35/100)*'NSW Apr 2022'!AQ35,('NSW Apr 2022'!O35*'NSW Apr 2022'!Z35/100)*'NSW Apr 2022'!AQ35)),0)</f>
        <v>0</v>
      </c>
      <c r="K41" s="155">
        <f>IF(AND('NSW Apr 2022'!O35&gt;0,'NSW Apr 2022'!P35&gt;0),IF($C$5*E41/'NSW Apr 2022'!AQ35&lt;('NSW Apr 2022'!L35+'NSW Apr 2022'!M35+'NSW Apr 2022'!N35+'NSW Apr 2022'!O35),0,IF(($C$5*E41/'NSW Apr 2022'!AQ35-'NSW Apr 2022'!L35+'NSW Apr 2022'!M35+'NSW Apr 2022'!N35+'NSW Apr 2022'!O35)&lt;=('NSW Apr 2022'!L35+'NSW Apr 2022'!M35+'NSW Apr 2022'!N35+'NSW Apr 2022'!O35+'NSW Apr 2022'!P35),(($C$5*E41/'NSW Apr 2022'!AQ35-('NSW Apr 2022'!L35+'NSW Apr 2022'!M35+'NSW Apr 2022'!N35+'NSW Apr 2022'!O35))*'NSW Apr 2022'!AA35/100)*'NSW Apr 2022'!AQ35,('NSW Apr 2022'!P35*'NSW Apr 2022'!AA35/100)*'NSW Apr 2022'!AQ35)),0)</f>
        <v>0</v>
      </c>
      <c r="L41" s="155">
        <f>IF(AND('NSW Apr 2022'!P35&gt;0,'NSW Apr 2022'!O35&gt;0),IF(($C$5*E41/'NSW Apr 2022'!AQ35&lt;SUM('NSW Apr 2022'!L35:P35)),(0),($C$5*E41/'NSW Apr 2022'!AQ35-SUM('NSW Apr 2022'!L35:P35))*'NSW Apr 2022'!AB35/100)* 'NSW Apr 2022'!AQ35,IF(AND('NSW Apr 2022'!O35&gt;0,'NSW Apr 2022'!P35=""),IF(($C$5*E41/'NSW Apr 2022'!AQ35&lt; SUM('NSW Apr 2022'!L35:O35)),(0),($C$5*E41/'NSW Apr 2022'!AQ35-SUM('NSW Apr 2022'!L35:O35))*'NSW Apr 2022'!AA35/100)* 'NSW Apr 2022'!AQ35,IF(AND('NSW Apr 2022'!N35&gt;0,'NSW Apr 2022'!O35=""),IF(($C$5*E41/'NSW Apr 2022'!AQ35&lt; SUM('NSW Apr 2022'!L35:N35)),(0),($C$5*E41/'NSW Apr 2022'!AQ35-SUM('NSW Apr 2022'!L35:N35))*'NSW Apr 2022'!Z35/100)* 'NSW Apr 2022'!AQ35,IF(AND('NSW Apr 2022'!M35&gt;0,'NSW Apr 2022'!N35=""),IF(($C$5*E41/'NSW Apr 2022'!AQ35&lt;'NSW Apr 2022'!M35+'NSW Apr 2022'!L35),(0),(($C$5*E41/'NSW Apr 2022'!AQ35-('NSW Apr 2022'!M35+'NSW Apr 2022'!L35))*'NSW Apr 2022'!Y35/100))*'NSW Apr 2022'!AQ35,IF(AND('NSW Apr 2022'!L35&gt;0,'NSW Apr 2022'!M35=""&gt;0),IF(($C$5*E41/'NSW Apr 2022'!AQ35&lt;'NSW Apr 2022'!L35),(0),($C$5*E41/'NSW Apr 2022'!AQ35-'NSW Apr 2022'!L35)*'NSW Apr 2022'!X35/100)*'NSW Apr 2022'!AQ35,0)))))</f>
        <v>0</v>
      </c>
      <c r="M41" s="155">
        <f>IF('NSW Apr 2022'!K35="",($C$5*F41/'NSW Apr 2022'!AR35*'NSW Apr 2022'!AC35/100)*'NSW Apr 2022'!AR35,IF($C$5*F41/'NSW Apr 2022'!AR35&gt;='NSW Apr 2022'!L35,('NSW Apr 2022'!L35*'NSW Apr 2022'!AC35/100)*'NSW Apr 2022'!AR35,($C$5*F41/'NSW Apr 2022'!AR35*'NSW Apr 2022'!AC35/100)*'NSW Apr 2022'!AR35))</f>
        <v>786.36363636363637</v>
      </c>
      <c r="N41" s="155">
        <f>IF(AND('NSW Apr 2022'!L35&gt;0,'NSW Apr 2022'!M35&gt;0),IF($C$5*F41/'NSW Apr 2022'!AR35&lt;'NSW Apr 2022'!L35,0,IF(($C$5*F41/'NSW Apr 2022'!AR35-'NSW Apr 2022'!L35)&lt;=('NSW Apr 2022'!M35+'NSW Apr 2022'!L35),((($C$5*F41/'NSW Apr 2022'!AR35-'NSW Apr 2022'!L35)*'NSW Apr 2022'!AD35/100))*'NSW Apr 2022'!AR35,((('NSW Apr 2022'!M35)*'NSW Apr 2022'!AD35/100)*'NSW Apr 2022'!AR35))),0)</f>
        <v>0</v>
      </c>
      <c r="O41" s="155">
        <f>IF(AND('NSW Apr 2022'!M35&gt;0,'NSW Apr 2022'!N35&gt;0),IF($C$5*F41/'NSW Apr 2022'!AR35&lt;('NSW Apr 2022'!L35+'NSW Apr 2022'!M35),0,IF(($C$5*F41/'NSW Apr 2022'!AR35-'NSW Apr 2022'!L35+'NSW Apr 2022'!M35)&lt;=('NSW Apr 2022'!L35+'NSW Apr 2022'!M35+'NSW Apr 2022'!N35),((($C$5*F41/'NSW Apr 2022'!AR35-('NSW Apr 2022'!L35+'NSW Apr 2022'!M35))*'NSW Apr 2022'!AE35/100))*'NSW Apr 2022'!AR35,('NSW Apr 2022'!N35*'NSW Apr 2022'!AE35/100)*'NSW Apr 2022'!AR35)),0)</f>
        <v>0</v>
      </c>
      <c r="P41" s="155">
        <f>IF(AND('NSW Apr 2022'!N35&gt;0,'NSW Apr 2022'!O35&gt;0),IF($C$5*F41/'NSW Apr 2022'!AR35&lt;('NSW Apr 2022'!L35+'NSW Apr 2022'!M35+'NSW Apr 2022'!N35),0,IF(($C$5*F41/'NSW Apr 2022'!AR35-'NSW Apr 2022'!L35+'NSW Apr 2022'!M35+'NSW Apr 2022'!N35)&lt;=('NSW Apr 2022'!L35+'NSW Apr 2022'!M35+'NSW Apr 2022'!N35+'NSW Apr 2022'!O35),(($C$5*F41/'NSW Apr 2022'!AR35-('NSW Apr 2022'!L35+'NSW Apr 2022'!M35+'NSW Apr 2022'!N35))*'NSW Apr 2022'!AF35/100)*'NSW Apr 2022'!AR35,('NSW Apr 2022'!O35*'NSW Apr 2022'!AF35/100)*'NSW Apr 2022'!AR35)),0)</f>
        <v>0</v>
      </c>
      <c r="Q41" s="155">
        <f>IF(AND('NSW Apr 2022'!P35&gt;0,'NSW Apr 2022'!P35&gt;0),IF($C$5*F41/'NSW Apr 2022'!AR35&lt;('NSW Apr 2022'!L35+'NSW Apr 2022'!M35+'NSW Apr 2022'!N35+'NSW Apr 2022'!O35),0,IF(($C$5*F41/'NSW Apr 2022'!AR35-'NSW Apr 2022'!L35+'NSW Apr 2022'!M35+'NSW Apr 2022'!N35+'NSW Apr 2022'!O35)&lt;=('NSW Apr 2022'!L35+'NSW Apr 2022'!M35+'NSW Apr 2022'!N35+'NSW Apr 2022'!O35+'NSW Apr 2022'!P35),(($C$5*F41/'NSW Apr 2022'!AR35-('NSW Apr 2022'!L35+'NSW Apr 2022'!M35+'NSW Apr 2022'!N35+'NSW Apr 2022'!O35))*'NSW Apr 2022'!AG35/100)*'NSW Apr 2022'!AR35,('NSW Apr 2022'!P35*'NSW Apr 2022'!AG35/100)*'NSW Apr 2022'!AR35)),0)</f>
        <v>0</v>
      </c>
      <c r="R41" s="155">
        <f>IF(AND('NSW Apr 2022'!P35&gt;0,'NSW Apr 2022'!O35&gt;0),IF(($C$5*F41/'NSW Apr 2022'!AR35&lt;SUM('NSW Apr 2022'!L35:P35)),(0),($C$5*F41/'NSW Apr 2022'!AR35-SUM('NSW Apr 2022'!L35:P35))*'NSW Apr 2022'!AB35/100)* 'NSW Apr 2022'!AR35,IF(AND('NSW Apr 2022'!O35&gt;0,'NSW Apr 2022'!P35=""),IF(($C$5*F41/'NSW Apr 2022'!AR35&lt; SUM('NSW Apr 2022'!L35:O35)),(0),($C$5*F41/'NSW Apr 2022'!AR35-SUM('NSW Apr 2022'!L35:O35))*'NSW Apr 2022'!AG35/100)* 'NSW Apr 2022'!AR35,IF(AND('NSW Apr 2022'!N35&gt;0,'NSW Apr 2022'!O35=""),IF(($C$5*F41/'NSW Apr 2022'!AR35&lt; SUM('NSW Apr 2022'!L35:N35)),(0),($C$5*F41/'NSW Apr 2022'!AR35-SUM('NSW Apr 2022'!L35:N35))*'NSW Apr 2022'!AF35/100)* 'NSW Apr 2022'!AR35,IF(AND('NSW Apr 2022'!M35&gt;0,'NSW Apr 2022'!N35=""),IF(($C$5*F41/'NSW Apr 2022'!AR35&lt;'NSW Apr 2022'!M35+'NSW Apr 2022'!L35),(0),(($C$5*F41/'NSW Apr 2022'!AR35-('NSW Apr 2022'!M35+'NSW Apr 2022'!L35))*'NSW Apr 2022'!AE35/100))*'NSW Apr 2022'!AR35,IF(AND('NSW Apr 2022'!L35&gt;0,'NSW Apr 2022'!M35=""&gt;0),IF(($C$5*F41/'NSW Apr 2022'!AR35&lt;'NSW Apr 2022'!L35),(0),($C$5*F41/'NSW Apr 2022'!AR35-'NSW Apr 2022'!L35)*'NSW Apr 2022'!AD35/100)*'NSW Apr 2022'!AR35,0)))))</f>
        <v>0</v>
      </c>
      <c r="S41" s="273">
        <f>SUM(G41:R41)</f>
        <v>1572.7272727272727</v>
      </c>
      <c r="T41" s="268">
        <f>S41+D41</f>
        <v>1980.3659090909091</v>
      </c>
      <c r="U41" s="151">
        <f>T41*1.1</f>
        <v>2178.4025000000001</v>
      </c>
      <c r="V41" s="154">
        <f>'NSW Apr 2022'!AT35</f>
        <v>0</v>
      </c>
      <c r="W41" s="154">
        <f>'NSW Apr 2022'!AU35</f>
        <v>0</v>
      </c>
      <c r="X41" s="154">
        <f>'NSW Apr 2022'!AV35</f>
        <v>0</v>
      </c>
      <c r="Y41" s="154">
        <f>'NSW Apr 2022'!AW35</f>
        <v>0</v>
      </c>
      <c r="Z41" s="268" t="str">
        <f>IF(SUM(V41:Y41)=0,"No discount",IF(V41&gt;0,"Guaranteed off bill",IF(W41&gt;0,"Guaranteed off usage",IF(X41&gt;0,"Pay-on-time off bill","Pay-on-time off usage"))))</f>
        <v>No discount</v>
      </c>
      <c r="AA41" s="268" t="str">
        <f>IF(OR(B41="Origin Energy",B41="Red Energy",B41="Powershop"),"Inclusive","Exclusive")</f>
        <v>Exclusive</v>
      </c>
      <c r="AB41" s="268">
        <f>IF(AND(Z41="Guaranteed off bill",AA41="Inclusive"),((T41*1.1)-((T41*1.1)*V41/100))/1.1,IF(AND(Z41="Guaranteed off usage",AA41="Inclusive"),((T41*1.1)-((S41*1.1)*W41/100))/1.1,IF(AND(Z41="Guaranteed off bill",AA41="Exclusive"),T41-(T41*V41/100),IF(AND(Z41="Guaranteed off usage",AA41="Exclusive"),T41-(S41*W41/100),IF(AA41="Inclusive",((T41*1.1))/1.1,T41)))))</f>
        <v>1980.3659090909091</v>
      </c>
      <c r="AC41" s="268">
        <f>IF(AND(Z41="Pay-on-time off bill",AA41="Inclusive"),((AB41*1.1)-((AB41*1.1)*X41/100))/1.1,IF(AND(Z41="Pay-on-time off usage",AA41="Inclusive"),((AB41*1.1)-((S41*1.1)*Y41/100))/1.1,IF(AND(Z41="Pay-on-time off bill",AA41="Exclusive"),AB41-(AB41*X41/100),IF(AND(Z41="Pay-on-time off usage",AA41="Exclusive"),AB41-(S41*Y41/100),IF(AA41="Inclusive",((AB41*1.1))/1.1,AB41)))))</f>
        <v>1980.3659090909091</v>
      </c>
      <c r="AD41" s="151">
        <f t="shared" si="11"/>
        <v>2178.4025000000001</v>
      </c>
      <c r="AE41" s="151">
        <f t="shared" si="11"/>
        <v>2178.4025000000001</v>
      </c>
      <c r="AF41" s="211">
        <f>'NSW Apr 2022'!BJ35</f>
        <v>0</v>
      </c>
      <c r="AG41" s="386">
        <f>'NSW Apr 2022'!BH35</f>
        <v>0</v>
      </c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</row>
    <row r="42" spans="1:148" ht="14" thickTop="1">
      <c r="A42" s="364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</row>
    <row r="43" spans="1:148">
      <c r="A43" s="364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</row>
    <row r="44" spans="1:148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</row>
    <row r="45" spans="1:148">
      <c r="A45" s="364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</row>
    <row r="46" spans="1:148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</row>
    <row r="47" spans="1:148">
      <c r="A47" s="364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</row>
    <row r="48" spans="1:148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</row>
    <row r="49" spans="1:4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</row>
    <row r="50" spans="1:45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</row>
    <row r="51" spans="1:45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</row>
    <row r="52" spans="1:45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</row>
    <row r="53" spans="1:45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</row>
    <row r="54" spans="1:45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</row>
    <row r="55" spans="1:45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</row>
    <row r="56" spans="1:4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</row>
    <row r="57" spans="1:4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</row>
    <row r="58" spans="1:45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</row>
    <row r="59" spans="1:4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</row>
    <row r="60" spans="1:45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</row>
    <row r="61" spans="1:4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</row>
    <row r="62" spans="1:45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</row>
    <row r="63" spans="1:45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</row>
    <row r="64" spans="1:45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</row>
    <row r="65" spans="1:45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</row>
    <row r="66" spans="1:45">
      <c r="A66" s="364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</row>
    <row r="67" spans="1:45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</row>
    <row r="68" spans="1:45">
      <c r="A68" s="364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</row>
    <row r="69" spans="1:45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</row>
    <row r="70" spans="1:45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</row>
  </sheetData>
  <sheetProtection algorithmName="SHA-512" hashValue="oofozsFabSbq6lP9x0xlSTQUXPwXir56yQ/NvG6MXVjxWzIHsamf6kad+TtPONPpxC0iVmeXYNAu5e8gmvEhRQ==" saltValue="9pLMrdnnmXmwO/N7vMTuPg==" spinCount="100000" sheet="1" objects="1" scenarios="1"/>
  <mergeCells count="9">
    <mergeCell ref="A38:A41"/>
    <mergeCell ref="A8:A15"/>
    <mergeCell ref="A16:A17"/>
    <mergeCell ref="A27:A28"/>
    <mergeCell ref="A36:A37"/>
    <mergeCell ref="A23:A26"/>
    <mergeCell ref="A29:A31"/>
    <mergeCell ref="A32:A35"/>
    <mergeCell ref="A20:A22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404A-7ADE-DD47-95A8-1A5DFE4C844D}">
  <sheetPr codeName="Sheet22">
    <tabColor theme="9" tint="0.79998168889431442"/>
  </sheetPr>
  <dimension ref="A1:ER64"/>
  <sheetViews>
    <sheetView zoomScale="90" zoomScaleNormal="90" workbookViewId="0">
      <selection activeCell="D11" sqref="D11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39" t="s">
        <v>55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</row>
    <row r="2" spans="1:148">
      <c r="A2" s="340" t="s">
        <v>93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</row>
    <row r="3" spans="1:148" ht="14" thickBot="1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7" t="s">
        <v>286</v>
      </c>
      <c r="T7" s="267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3" t="s">
        <v>366</v>
      </c>
      <c r="AG7" s="116" t="s">
        <v>367</v>
      </c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24" t="str">
        <f>'NSW Oct 2021'!D2</f>
        <v>Jemena Sydney</v>
      </c>
      <c r="B8" s="83" t="str">
        <f>'NSW Oct 2021'!F2</f>
        <v>AGL</v>
      </c>
      <c r="C8" s="83" t="str">
        <f>'NSW Oct 2021'!G2</f>
        <v>Business Flexible Saver</v>
      </c>
      <c r="D8" s="136">
        <f>365*'NSW Oct 2021'!H2/100</f>
        <v>259.08363636363634</v>
      </c>
      <c r="E8" s="264">
        <f>IF('NSW Oct 2021'!AQ2=3,0.5,IF('NSW Oct 2021'!AQ2=2,0.33,0))</f>
        <v>0.5</v>
      </c>
      <c r="F8" s="264">
        <f>1-E8</f>
        <v>0.5</v>
      </c>
      <c r="G8" s="136">
        <f>IF('NSW Oct 2021'!K2="",($C$5*E8/'NSW Oct 2021'!AQ2*'NSW Oct 2021'!W2/100)*'NSW Oct 2021'!AQ2,IF($C$5*E8/'NSW Oct 2021'!AQ2&gt;='NSW Oct 2021'!L2,('NSW Oct 2021'!L2*'NSW Oct 2021'!W2/100)*'NSW Oct 2021'!AQ2,($C$5*E8/'NSW Oct 2021'!AQ2*'NSW Oct 2021'!W2/100)*'NSW Oct 2021'!AQ2))</f>
        <v>96.953999999999994</v>
      </c>
      <c r="H8" s="136">
        <f>IF(AND('NSW Oct 2021'!L2&gt;0,'NSW Oct 2021'!M2&gt;0),IF($C$5*E8/'NSW Oct 2021'!AQ2&lt;'NSW Oct 2021'!L2,0,IF(($C$5*E8/'NSW Oct 2021'!AQ2-'NSW Oct 2021'!L2)&lt;=('NSW Oct 2021'!M2+'NSW Oct 2021'!L2),((($C$5*E8/'NSW Oct 2021'!AQ2-'NSW Oct 2021'!L2)*'NSW Oct 2021'!X2/100))*'NSW Oct 2021'!AQ2,((('NSW Oct 2021'!M2)*'NSW Oct 2021'!X2/100)*'NSW Oct 2021'!AQ2))),0)</f>
        <v>90.724363636363634</v>
      </c>
      <c r="I8" s="136">
        <f>IF(AND('NSW Oct 2021'!M2&gt;0,'NSW Oct 2021'!N2&gt;0),IF($C$5*E8/'NSW Oct 2021'!AQ2&lt;('NSW Oct 2021'!L2+'NSW Oct 2021'!M2),0,IF(($C$5*E8/'NSW Oct 2021'!AQ2-'NSW Oct 2021'!L2+'NSW Oct 2021'!M2)&lt;=('NSW Oct 2021'!L2+'NSW Oct 2021'!M2+'NSW Oct 2021'!N2),((($C$5*E8/'NSW Oct 2021'!AQ2-('NSW Oct 2021'!L2+'NSW Oct 2021'!M2))*'NSW Oct 2021'!Y2/100))*'NSW Oct 2021'!AQ2,('NSW Oct 2021'!N2*'NSW Oct 2021'!Y2/100)* 'NSW Oct 2021'!AQ2)),0)</f>
        <v>217.89</v>
      </c>
      <c r="J8" s="136">
        <f>IF(AND('NSW Oct 2021'!N2&gt;0,'NSW Oct 2021'!O2&gt;0),IF($C$5*E8/'NSW Oct 2021'!AQ2&lt;('NSW Oct 2021'!L2+'NSW Oct 2021'!M2+'NSW Oct 2021'!N2),0,IF(($C$5*E8/'NSW Oct 2021'!AQ2-'NSW Oct 2021'!L2+'NSW Oct 2021'!M2+'NSW Oct 2021'!N2)&lt;=('NSW Oct 2021'!L2+'NSW Oct 2021'!M2+'NSW Oct 2021'!N2+'NSW Oct 2021'!O2),(($C$5*E8/'NSW Oct 2021'!AQ2-('NSW Oct 2021'!L2+'NSW Oct 2021'!M2+'NSW Oct 2021'!N2))*'NSW Oct 2021'!Z2/100)*'NSW Oct 2021'!AQ2,('NSW Oct 2021'!O2*'NSW Oct 2021'!Z2/100)*'NSW Oct 2021'!AQ2)),0)</f>
        <v>818.5977272727273</v>
      </c>
      <c r="K8" s="136">
        <f>IF(AND('NSW Oct 2021'!O2&gt;0,'NSW Oct 2021'!P2&gt;0),IF($C$5*E8/'NSW Oct 2021'!AQ2&lt;('NSW Oct 2021'!L2+'NSW Oct 2021'!M2+'NSW Oct 2021'!N2+'NSW Oct 2021'!O2),0,IF(($C$5*E8/'NSW Oct 2021'!AQ2-'NSW Oct 2021'!L2+'NSW Oct 2021'!M2+'NSW Oct 2021'!N2+'NSW Oct 2021'!O2)&lt;=('NSW Oct 2021'!L2+'NSW Oct 2021'!M2+'NSW Oct 2021'!N2+'NSW Oct 2021'!O2+'NSW Oct 2021'!P2),(($C$5*E8/'NSW Oct 2021'!AQ2-('NSW Oct 2021'!L2+'NSW Oct 2021'!M2+'NSW Oct 2021'!N2+'NSW Oct 2021'!O2))*'NSW Oct 2021'!AA2/100)*'NSW Oct 2021'!AQ2,('NSW Oct 2021'!P2*'NSW Oct 2021'!AA2/100)*'NSW Oct 2021'!AQ2)),0)</f>
        <v>0</v>
      </c>
      <c r="L8" s="136">
        <f>IF(AND('NSW Oct 2021'!P2&gt;0,'NSW Oct 2021'!O2&gt;0),IF(($C$5*E8/'NSW Oct 2021'!AQ2&lt;SUM('NSW Oct 2021'!L2:P2)),(0),($C$5*E8/'NSW Oct 2021'!AQ2-SUM('NSW Oct 2021'!L2:P2))*'NSW Oct 2021'!AB2/100)* 'NSW Oct 2021'!AQ2,IF(AND('NSW Oct 2021'!O2&gt;0,'NSW Oct 2021'!P2=""),IF(($C$5*E8/'NSW Oct 2021'!AQ2&lt; SUM('NSW Oct 2021'!L2:O2)),(0),($C$5*E8/'NSW Oct 2021'!AQ2-SUM('NSW Oct 2021'!L2:O2))*'NSW Oct 2021'!AA2/100)* 'NSW Oct 2021'!AQ2,IF(AND('NSW Oct 2021'!N2&gt;0,'NSW Oct 2021'!O2=""),IF(($C$5*E8/'NSW Oct 2021'!AQ2&lt; SUM('NSW Oct 2021'!L2:N2)),(0),($C$5*E8/'NSW Oct 2021'!AQ2-SUM('NSW Oct 2021'!L2:N2))*'NSW Oct 2021'!Z2/100)* 'NSW Oct 2021'!AQ2,IF(AND('NSW Oct 2021'!M2&gt;0,'NSW Oct 2021'!N2=""),IF(($C$5*E8/'NSW Oct 2021'!AQ2&lt;'NSW Oct 2021'!M2+'NSW Oct 2021'!L2),(0),(($C$5*E8/'NSW Oct 2021'!AQ2-('NSW Oct 2021'!M2+'NSW Oct 2021'!L2))*'NSW Oct 2021'!Y2/100))*'NSW Oct 2021'!AQ2,IF(AND('NSW Oct 2021'!L2&gt;0,'NSW Oct 2021'!M2=""&gt;0),IF(($C$5*E8/'NSW Oct 2021'!AQ2&lt;'NSW Oct 2021'!L2),(0),($C$5*E8/'NSW Oct 2021'!AQ2-'NSW Oct 2021'!L2)*'NSW Oct 2021'!X2/100)*'NSW Oct 2021'!AQ2,0)))))</f>
        <v>0</v>
      </c>
      <c r="M8" s="136">
        <f>IF('NSW Oct 2021'!K2="",($C$5*F8/'NSW Oct 2021'!AR2*'NSW Oct 2021'!AC2/100)*'NSW Oct 2021'!AR2,IF($C$5*F8/'NSW Oct 2021'!AR2&gt;='NSW Oct 2021'!L2,('NSW Oct 2021'!L2*'NSW Oct 2021'!AC2/100)*'NSW Oct 2021'!AR2,($C$5*F8/'NSW Oct 2021'!AR2*'NSW Oct 2021'!AC2/100)*'NSW Oct 2021'!AR2))</f>
        <v>96.953999999999994</v>
      </c>
      <c r="N8" s="136">
        <f>IF(AND('NSW Oct 2021'!L2&gt;0,'NSW Oct 2021'!M2&gt;0),IF($C$5*F8/'NSW Oct 2021'!AR2&lt;'NSW Oct 2021'!L2,0,IF(($C$5*F8/'NSW Oct 2021'!AR2-'NSW Oct 2021'!L2)&lt;=('NSW Oct 2021'!M2+'NSW Oct 2021'!L2),((($C$5*F8/'NSW Oct 2021'!AR2-'NSW Oct 2021'!L2)*'NSW Oct 2021'!AD2/100))*'NSW Oct 2021'!AR2,((('NSW Oct 2021'!M2)*'NSW Oct 2021'!AD2/100)*'NSW Oct 2021'!AR2))),0)</f>
        <v>90.724363636363634</v>
      </c>
      <c r="O8" s="136">
        <f>IF(AND('NSW Oct 2021'!M2&gt;0,'NSW Oct 2021'!N2&gt;0),IF($C$5*F8/'NSW Oct 2021'!AR2&lt;('NSW Oct 2021'!L2+'NSW Oct 2021'!M2),0,IF(($C$5*F8/'NSW Oct 2021'!AR2-'NSW Oct 2021'!L2+'NSW Oct 2021'!M2)&lt;=('NSW Oct 2021'!L2+'NSW Oct 2021'!M2+'NSW Oct 2021'!N2),((($C$5*F8/'NSW Oct 2021'!AR2-('NSW Oct 2021'!L2+'NSW Oct 2021'!M2))*'NSW Oct 2021'!AE2/100))*'NSW Oct 2021'!AR2,('NSW Oct 2021'!N2*'NSW Oct 2021'!AE2/100)*'NSW Oct 2021'!AR2)),0)</f>
        <v>217.89</v>
      </c>
      <c r="P8" s="136">
        <f>IF(AND('NSW Oct 2021'!N2&gt;0,'NSW Oct 2021'!O2&gt;0),IF($C$5*F8/'NSW Oct 2021'!AR2&lt;('NSW Oct 2021'!L2+'NSW Oct 2021'!M2+'NSW Oct 2021'!N2),0,IF(($C$5*F8/'NSW Oct 2021'!AR2-'NSW Oct 2021'!L2+'NSW Oct 2021'!M2+'NSW Oct 2021'!N2)&lt;=('NSW Oct 2021'!L2+'NSW Oct 2021'!M2+'NSW Oct 2021'!N2+'NSW Oct 2021'!O2),(($C$5*F8/'NSW Oct 2021'!AR2-('NSW Oct 2021'!L2+'NSW Oct 2021'!M2+'NSW Oct 2021'!N2))*'NSW Oct 2021'!AF2/100)*'NSW Oct 2021'!AR2,('NSW Oct 2021'!O2*'NSW Oct 2021'!AF2/100)*'NSW Oct 2021'!AR2)),0)</f>
        <v>818.5977272727273</v>
      </c>
      <c r="Q8" s="136">
        <f>IF(AND('NSW Oct 2021'!P2&gt;0,'NSW Oct 2021'!P2&gt;0),IF($C$5*F8/'NSW Oct 2021'!AR2&lt;('NSW Oct 2021'!L2+'NSW Oct 2021'!M2+'NSW Oct 2021'!N2+'NSW Oct 2021'!O2),0,IF(($C$5*F8/'NSW Oct 2021'!AR2-'NSW Oct 2021'!L2+'NSW Oct 2021'!M2+'NSW Oct 2021'!N2+'NSW Oct 2021'!O2)&lt;=('NSW Oct 2021'!L2+'NSW Oct 2021'!M2+'NSW Oct 2021'!N2+'NSW Oct 2021'!O2+'NSW Oct 2021'!P2),(($C$5*F8/'NSW Oct 2021'!AR2-('NSW Oct 2021'!L2+'NSW Oct 2021'!M2+'NSW Oct 2021'!N2+'NSW Oct 2021'!O2))*'NSW Oct 2021'!AG2/100)*'NSW Oct 2021'!AR2,('NSW Oct 2021'!P2*'NSW Oct 2021'!AG2/100)*'NSW Oct 2021'!AR2)),0)</f>
        <v>0</v>
      </c>
      <c r="R8" s="136">
        <f>IF(AND('NSW Oct 2021'!P2&gt;0,'NSW Oct 2021'!O2&gt;0),IF(($C$5*F8/'NSW Oct 2021'!AR2&lt;SUM('NSW Oct 2021'!L2:P2)),(0),($C$5*F8/'NSW Oct 2021'!AR2-SUM('NSW Oct 2021'!L2:P2))*'NSW Oct 2021'!AB2/100)* 'NSW Oct 2021'!AR2,IF(AND('NSW Oct 2021'!O2&gt;0,'NSW Oct 2021'!P2=""),IF(($C$5*F8/'NSW Oct 2021'!AR2&lt; SUM('NSW Oct 2021'!L2:O2)),(0),($C$5*F8/'NSW Oct 2021'!AR2-SUM('NSW Oct 2021'!L2:O2))*'NSW Oct 2021'!AG2/100)* 'NSW Oct 2021'!AR2,IF(AND('NSW Oct 2021'!N2&gt;0,'NSW Oct 2021'!O2=""),IF(($C$5*F8/'NSW Oct 2021'!AR2&lt; SUM('NSW Oct 2021'!L2:N2)),(0),($C$5*F8/'NSW Oct 2021'!AR2-SUM('NSW Oct 2021'!L2:N2))*'NSW Oct 2021'!AF2/100)* 'NSW Oct 2021'!AR2,IF(AND('NSW Oct 2021'!M2&gt;0,'NSW Oct 2021'!N2=""),IF(($C$5*F8/'NSW Oct 2021'!AR2&lt;'NSW Oct 2021'!M2+'NSW Oct 2021'!L2),(0),(($C$5*F8/'NSW Oct 2021'!AR2-('NSW Oct 2021'!M2+'NSW Oct 2021'!L2))*'NSW Oct 2021'!AE2/100))*'NSW Oct 2021'!AR2,IF(AND('NSW Oct 2021'!L2&gt;0,'NSW Oct 2021'!M2=""&gt;0),IF(($C$5*F8/'NSW Oct 2021'!AR2&lt;'NSW Oct 2021'!L2),(0),($C$5*F8/'NSW Oct 2021'!AR2-'NSW Oct 2021'!L2)*'NSW Oct 2021'!AD2/100)*'NSW Oct 2021'!AR2,0)))))</f>
        <v>0</v>
      </c>
      <c r="S8" s="234">
        <f>SUM(G8:R8)</f>
        <v>2448.3321818181821</v>
      </c>
      <c r="T8" s="243">
        <f>S8+D8</f>
        <v>2707.4158181818184</v>
      </c>
      <c r="U8" s="132">
        <f>T8*1.1</f>
        <v>2978.1574000000005</v>
      </c>
      <c r="V8" s="83">
        <f>'NSW Oct 2021'!AT2</f>
        <v>0</v>
      </c>
      <c r="W8" s="83">
        <f>'NSW Oct 2021'!AU2</f>
        <v>0</v>
      </c>
      <c r="X8" s="83">
        <f>'NSW Oct 2021'!AV2</f>
        <v>0</v>
      </c>
      <c r="Y8" s="83">
        <f>'NSW Oct 2021'!AW2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2707.4158181818184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2707.4158181818184</v>
      </c>
      <c r="AD8" s="122">
        <f t="shared" ref="AD8:AE24" si="2">AB8*1.1</f>
        <v>2978.1574000000005</v>
      </c>
      <c r="AE8" s="122">
        <f t="shared" si="2"/>
        <v>2978.1574000000005</v>
      </c>
      <c r="AF8" s="341">
        <f>'NSW Oct 2021'!BJ2</f>
        <v>0</v>
      </c>
      <c r="AG8" s="125">
        <f>'NSW Oct 2021'!BH2</f>
        <v>0</v>
      </c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24"/>
      <c r="B9" s="83" t="str">
        <f>'NSW Oct 2021'!F3</f>
        <v>Covau</v>
      </c>
      <c r="C9" s="83" t="str">
        <f>'NSW Oct 2021'!G3</f>
        <v xml:space="preserve">Business Freedom </v>
      </c>
      <c r="D9" s="136">
        <f>365*'NSW Oct 2021'!H3/100</f>
        <v>216.57772727272723</v>
      </c>
      <c r="E9" s="264">
        <f>IF('NSW Oct 2021'!AQ3=3,0.5,IF('NSW Oct 2021'!AQ3=2,0.33,0))</f>
        <v>0.5</v>
      </c>
      <c r="F9" s="264">
        <f t="shared" ref="F9:F32" si="3">1-E9</f>
        <v>0.5</v>
      </c>
      <c r="G9" s="136">
        <f>IF('NSW Oct 2021'!K3="",($C$5*E9/'NSW Oct 2021'!AQ3*'NSW Oct 2021'!W3/100)*'NSW Oct 2021'!AQ3,IF($C$5*E9/'NSW Oct 2021'!AQ3&gt;='NSW Oct 2021'!L3,('NSW Oct 2021'!L3*'NSW Oct 2021'!W3/100)*'NSW Oct 2021'!AQ3,($C$5*E9/'NSW Oct 2021'!AQ3*'NSW Oct 2021'!W3/100)*'NSW Oct 2021'!AQ3))</f>
        <v>138.98999999999998</v>
      </c>
      <c r="H9" s="136">
        <f>IF(AND('NSW Oct 2021'!L3&gt;0,'NSW Oct 2021'!M3&gt;0),IF($C$5*E9/'NSW Oct 2021'!AQ3&lt;'NSW Oct 2021'!L3,0,IF(($C$5*E9/'NSW Oct 2021'!AQ3-'NSW Oct 2021'!L3)&lt;=('NSW Oct 2021'!M3+'NSW Oct 2021'!L3),((($C$5*E9/'NSW Oct 2021'!AQ3-'NSW Oct 2021'!L3)*'NSW Oct 2021'!X3/100))*'NSW Oct 2021'!AQ3,((('NSW Oct 2021'!M3)*'NSW Oct 2021'!X3/100)*'NSW Oct 2021'!AQ3))),0)</f>
        <v>95.393999999999991</v>
      </c>
      <c r="I9" s="136">
        <f>IF(AND('NSW Oct 2021'!M3&gt;0,'NSW Oct 2021'!N3&gt;0),IF($C$5*E9/'NSW Oct 2021'!AQ3&lt;('NSW Oct 2021'!L3+'NSW Oct 2021'!M3),0,IF(($C$5*E9/'NSW Oct 2021'!AQ3-'NSW Oct 2021'!L3+'NSW Oct 2021'!M3)&lt;=('NSW Oct 2021'!L3+'NSW Oct 2021'!M3+'NSW Oct 2021'!N3),((($C$5*E9/'NSW Oct 2021'!AQ3-('NSW Oct 2021'!L3+'NSW Oct 2021'!M3))*'NSW Oct 2021'!Y3/100))*'NSW Oct 2021'!AQ3,('NSW Oct 2021'!N3*'NSW Oct 2021'!Y3/100)* 'NSW Oct 2021'!AQ3)),0)</f>
        <v>221.11799999999997</v>
      </c>
      <c r="J9" s="136">
        <f>IF(AND('NSW Oct 2021'!N3&gt;0,'NSW Oct 2021'!O3&gt;0),IF($C$5*E9/'NSW Oct 2021'!AQ3&lt;('NSW Oct 2021'!L3+'NSW Oct 2021'!M3+'NSW Oct 2021'!N3),0,IF(($C$5*E9/'NSW Oct 2021'!AQ3-'NSW Oct 2021'!L3+'NSW Oct 2021'!M3+'NSW Oct 2021'!N3)&lt;=('NSW Oct 2021'!L3+'NSW Oct 2021'!M3+'NSW Oct 2021'!N3+'NSW Oct 2021'!O3),(($C$5*E9/'NSW Oct 2021'!AQ3-('NSW Oct 2021'!L3+'NSW Oct 2021'!M3+'NSW Oct 2021'!N3))*'NSW Oct 2021'!Z3/100)*'NSW Oct 2021'!AQ3,('NSW Oct 2021'!O3*'NSW Oct 2021'!Z3/100)*'NSW Oct 2021'!AQ3)),0)</f>
        <v>806.33409090909095</v>
      </c>
      <c r="K9" s="136">
        <f>IF(AND('NSW Oct 2021'!O3&gt;0,'NSW Oct 2021'!P3&gt;0),IF($C$5*E9/'NSW Oct 2021'!AQ3&lt;('NSW Oct 2021'!L3+'NSW Oct 2021'!M3+'NSW Oct 2021'!N3+'NSW Oct 2021'!O3),0,IF(($C$5*E9/'NSW Oct 2021'!AQ3-'NSW Oct 2021'!L3+'NSW Oct 2021'!M3+'NSW Oct 2021'!N3+'NSW Oct 2021'!O3)&lt;=('NSW Oct 2021'!L3+'NSW Oct 2021'!M3+'NSW Oct 2021'!N3+'NSW Oct 2021'!O3+'NSW Oct 2021'!P3),(($C$5*E9/'NSW Oct 2021'!AQ3-('NSW Oct 2021'!L3+'NSW Oct 2021'!M3+'NSW Oct 2021'!N3+'NSW Oct 2021'!O3))*'NSW Oct 2021'!AA3/100)*'NSW Oct 2021'!AQ3,('NSW Oct 2021'!P3*'NSW Oct 2021'!AA3/100)*'NSW Oct 2021'!AQ3)),0)</f>
        <v>0</v>
      </c>
      <c r="L9" s="136">
        <f>IF(AND('NSW Oct 2021'!P3&gt;0,'NSW Oct 2021'!O3&gt;0),IF(($C$5*E9/'NSW Oct 2021'!AQ3&lt;SUM('NSW Oct 2021'!L3:P3)),(0),($C$5*E9/'NSW Oct 2021'!AQ3-SUM('NSW Oct 2021'!L3:P3))*'NSW Oct 2021'!AB3/100)* 'NSW Oct 2021'!AQ3,IF(AND('NSW Oct 2021'!O3&gt;0,'NSW Oct 2021'!P3=""),IF(($C$5*E9/'NSW Oct 2021'!AQ3&lt; SUM('NSW Oct 2021'!L3:O3)),(0),($C$5*E9/'NSW Oct 2021'!AQ3-SUM('NSW Oct 2021'!L3:O3))*'NSW Oct 2021'!AA3/100)* 'NSW Oct 2021'!AQ3,IF(AND('NSW Oct 2021'!N3&gt;0,'NSW Oct 2021'!O3=""),IF(($C$5*E9/'NSW Oct 2021'!AQ3&lt; SUM('NSW Oct 2021'!L3:N3)),(0),($C$5*E9/'NSW Oct 2021'!AQ3-SUM('NSW Oct 2021'!L3:N3))*'NSW Oct 2021'!Z3/100)* 'NSW Oct 2021'!AQ3,IF(AND('NSW Oct 2021'!M3&gt;0,'NSW Oct 2021'!N3=""),IF(($C$5*E9/'NSW Oct 2021'!AQ3&lt;'NSW Oct 2021'!M3+'NSW Oct 2021'!L3),(0),(($C$5*E9/'NSW Oct 2021'!AQ3-('NSW Oct 2021'!M3+'NSW Oct 2021'!L3))*'NSW Oct 2021'!Y3/100))*'NSW Oct 2021'!AQ3,IF(AND('NSW Oct 2021'!L3&gt;0,'NSW Oct 2021'!M3=""&gt;0),IF(($C$5*E9/'NSW Oct 2021'!AQ3&lt;'NSW Oct 2021'!L3),(0),($C$5*E9/'NSW Oct 2021'!AQ3-'NSW Oct 2021'!L3)*'NSW Oct 2021'!X3/100)*'NSW Oct 2021'!AQ3,0)))))</f>
        <v>0</v>
      </c>
      <c r="M9" s="136">
        <f>IF('NSW Oct 2021'!K3="",($C$5*F9/'NSW Oct 2021'!AR3*'NSW Oct 2021'!AC3/100)*'NSW Oct 2021'!AR3,IF($C$5*F9/'NSW Oct 2021'!AR3&gt;='NSW Oct 2021'!L3,('NSW Oct 2021'!L3*'NSW Oct 2021'!AC3/100)*'NSW Oct 2021'!AR3,($C$5*F9/'NSW Oct 2021'!AR3*'NSW Oct 2021'!AC3/100)*'NSW Oct 2021'!AR3))</f>
        <v>138.98999999999998</v>
      </c>
      <c r="N9" s="136">
        <f>IF(AND('NSW Oct 2021'!L3&gt;0,'NSW Oct 2021'!M3&gt;0),IF($C$5*F9/'NSW Oct 2021'!AR3&lt;'NSW Oct 2021'!L3,0,IF(($C$5*F9/'NSW Oct 2021'!AR3-'NSW Oct 2021'!L3)&lt;=('NSW Oct 2021'!M3+'NSW Oct 2021'!L3),((($C$5*F9/'NSW Oct 2021'!AR3-'NSW Oct 2021'!L3)*'NSW Oct 2021'!AD3/100))*'NSW Oct 2021'!AR3,((('NSW Oct 2021'!M3)*'NSW Oct 2021'!AD3/100)*'NSW Oct 2021'!AR3))),0)</f>
        <v>95.393999999999991</v>
      </c>
      <c r="O9" s="136">
        <f>IF(AND('NSW Oct 2021'!M3&gt;0,'NSW Oct 2021'!N3&gt;0),IF($C$5*F9/'NSW Oct 2021'!AR3&lt;('NSW Oct 2021'!L3+'NSW Oct 2021'!M3),0,IF(($C$5*F9/'NSW Oct 2021'!AR3-'NSW Oct 2021'!L3+'NSW Oct 2021'!M3)&lt;=('NSW Oct 2021'!L3+'NSW Oct 2021'!M3+'NSW Oct 2021'!N3),((($C$5*F9/'NSW Oct 2021'!AR3-('NSW Oct 2021'!L3+'NSW Oct 2021'!M3))*'NSW Oct 2021'!AE3/100))*'NSW Oct 2021'!AR3,('NSW Oct 2021'!N3*'NSW Oct 2021'!AE3/100)*'NSW Oct 2021'!AR3)),0)</f>
        <v>221.11799999999997</v>
      </c>
      <c r="P9" s="136">
        <f>IF(AND('NSW Oct 2021'!N3&gt;0,'NSW Oct 2021'!O3&gt;0),IF($C$5*F9/'NSW Oct 2021'!AR3&lt;('NSW Oct 2021'!L3+'NSW Oct 2021'!M3+'NSW Oct 2021'!N3),0,IF(($C$5*F9/'NSW Oct 2021'!AR3-'NSW Oct 2021'!L3+'NSW Oct 2021'!M3+'NSW Oct 2021'!N3)&lt;=('NSW Oct 2021'!L3+'NSW Oct 2021'!M3+'NSW Oct 2021'!N3+'NSW Oct 2021'!O3),(($C$5*F9/'NSW Oct 2021'!AR3-('NSW Oct 2021'!L3+'NSW Oct 2021'!M3+'NSW Oct 2021'!N3))*'NSW Oct 2021'!AF3/100)*'NSW Oct 2021'!AR3,('NSW Oct 2021'!O3*'NSW Oct 2021'!AF3/100)*'NSW Oct 2021'!AR3)),0)</f>
        <v>806.33409090909095</v>
      </c>
      <c r="Q9" s="136">
        <f>IF(AND('NSW Oct 2021'!P3&gt;0,'NSW Oct 2021'!P3&gt;0),IF($C$5*F9/'NSW Oct 2021'!AR3&lt;('NSW Oct 2021'!L3+'NSW Oct 2021'!M3+'NSW Oct 2021'!N3+'NSW Oct 2021'!O3),0,IF(($C$5*F9/'NSW Oct 2021'!AR3-'NSW Oct 2021'!L3+'NSW Oct 2021'!M3+'NSW Oct 2021'!N3+'NSW Oct 2021'!O3)&lt;=('NSW Oct 2021'!L3+'NSW Oct 2021'!M3+'NSW Oct 2021'!N3+'NSW Oct 2021'!O3+'NSW Oct 2021'!P3),(($C$5*F9/'NSW Oct 2021'!AR3-('NSW Oct 2021'!L3+'NSW Oct 2021'!M3+'NSW Oct 2021'!N3+'NSW Oct 2021'!O3))*'NSW Oct 2021'!AG3/100)*'NSW Oct 2021'!AR3,('NSW Oct 2021'!P3*'NSW Oct 2021'!AG3/100)*'NSW Oct 2021'!AR3)),0)</f>
        <v>0</v>
      </c>
      <c r="R9" s="136">
        <f>IF(AND('NSW Oct 2021'!P3&gt;0,'NSW Oct 2021'!O3&gt;0),IF(($C$5*F9/'NSW Oct 2021'!AR3&lt;SUM('NSW Oct 2021'!L3:P3)),(0),($C$5*F9/'NSW Oct 2021'!AR3-SUM('NSW Oct 2021'!L3:P3))*'NSW Oct 2021'!AB3/100)* 'NSW Oct 2021'!AR3,IF(AND('NSW Oct 2021'!O3&gt;0,'NSW Oct 2021'!P3=""),IF(($C$5*F9/'NSW Oct 2021'!AR3&lt; SUM('NSW Oct 2021'!L3:O3)),(0),($C$5*F9/'NSW Oct 2021'!AR3-SUM('NSW Oct 2021'!L3:O3))*'NSW Oct 2021'!AG3/100)* 'NSW Oct 2021'!AR3,IF(AND('NSW Oct 2021'!N3&gt;0,'NSW Oct 2021'!O3=""),IF(($C$5*F9/'NSW Oct 2021'!AR3&lt; SUM('NSW Oct 2021'!L3:N3)),(0),($C$5*F9/'NSW Oct 2021'!AR3-SUM('NSW Oct 2021'!L3:N3))*'NSW Oct 2021'!AF3/100)* 'NSW Oct 2021'!AR3,IF(AND('NSW Oct 2021'!M3&gt;0,'NSW Oct 2021'!N3=""),IF(($C$5*F9/'NSW Oct 2021'!AR3&lt;'NSW Oct 2021'!M3+'NSW Oct 2021'!L3),(0),(($C$5*F9/'NSW Oct 2021'!AR3-('NSW Oct 2021'!M3+'NSW Oct 2021'!L3))*'NSW Oct 2021'!AE3/100))*'NSW Oct 2021'!AR3,IF(AND('NSW Oct 2021'!L3&gt;0,'NSW Oct 2021'!M3=""&gt;0),IF(($C$5*F9/'NSW Oct 2021'!AR3&lt;'NSW Oct 2021'!L3),(0),($C$5*F9/'NSW Oct 2021'!AR3-'NSW Oct 2021'!L3)*'NSW Oct 2021'!AD3/100)*'NSW Oct 2021'!AR3,0)))))</f>
        <v>0</v>
      </c>
      <c r="S9" s="234">
        <f t="shared" ref="S9:S32" si="4">SUM(G9:R9)</f>
        <v>2523.6721818181818</v>
      </c>
      <c r="T9" s="243">
        <f t="shared" ref="T9:T32" si="5">S9+D9</f>
        <v>2740.2499090909091</v>
      </c>
      <c r="U9" s="132">
        <f t="shared" ref="U9:U32" si="6">T9*1.1</f>
        <v>3014.2749000000003</v>
      </c>
      <c r="V9" s="83">
        <f>'NSW Oct 2021'!AT3</f>
        <v>0</v>
      </c>
      <c r="W9" s="83">
        <f>'NSW Oct 2021'!AU3</f>
        <v>15</v>
      </c>
      <c r="X9" s="83">
        <f>'NSW Oct 2021'!AV3</f>
        <v>0</v>
      </c>
      <c r="Y9" s="83">
        <f>'NSW Oct 2021'!AW3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2361.6990818181821</v>
      </c>
      <c r="AC9" s="243">
        <f t="shared" si="1"/>
        <v>2361.6990818181821</v>
      </c>
      <c r="AD9" s="122">
        <f t="shared" si="2"/>
        <v>2597.8689900000004</v>
      </c>
      <c r="AE9" s="122">
        <f t="shared" si="2"/>
        <v>2597.8689900000004</v>
      </c>
      <c r="AF9" s="133">
        <f>'NSW Oct 2021'!BJ3</f>
        <v>0</v>
      </c>
      <c r="AG9" s="125">
        <f>'NSW Oct 2021'!BH3</f>
        <v>0</v>
      </c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24"/>
      <c r="B10" s="83" t="str">
        <f>'NSW Oct 2021'!F4</f>
        <v>EnergyAustralia</v>
      </c>
      <c r="C10" s="83" t="str">
        <f>'NSW Oct 2021'!G4</f>
        <v>Total Plan</v>
      </c>
      <c r="D10" s="136">
        <f>365*'NSW Oct 2021'!H4/100</f>
        <v>245.11409090909092</v>
      </c>
      <c r="E10" s="264">
        <f>IF('NSW Oct 2021'!AQ4=3,0.5,IF('NSW Oct 2021'!AQ4=2,0.33,0))</f>
        <v>0.5</v>
      </c>
      <c r="F10" s="264">
        <f t="shared" si="3"/>
        <v>0.5</v>
      </c>
      <c r="G10" s="136">
        <f>IF('NSW Oct 2021'!K4="",($C$5*E10/'NSW Oct 2021'!AQ4*'NSW Oct 2021'!W4/100)*'NSW Oct 2021'!AQ4,IF($C$5*E10/'NSW Oct 2021'!AQ4&gt;='NSW Oct 2021'!L4,('NSW Oct 2021'!L4*'NSW Oct 2021'!W4/100)*'NSW Oct 2021'!AQ4,($C$5*E10/'NSW Oct 2021'!AQ4*'NSW Oct 2021'!W4/100)*'NSW Oct 2021'!AQ4))</f>
        <v>146.44800000000001</v>
      </c>
      <c r="H10" s="136">
        <f>IF(AND('NSW Oct 2021'!L4&gt;0,'NSW Oct 2021'!M4&gt;0),IF($C$5*E10/'NSW Oct 2021'!AQ4&lt;'NSW Oct 2021'!L4,0,IF(($C$5*E10/'NSW Oct 2021'!AQ4-'NSW Oct 2021'!L4)&lt;=('NSW Oct 2021'!M4+'NSW Oct 2021'!L4),((($C$5*E10/'NSW Oct 2021'!AQ4-'NSW Oct 2021'!L4)*'NSW Oct 2021'!X4/100))*'NSW Oct 2021'!AQ4,((('NSW Oct 2021'!M4)*'NSW Oct 2021'!X4/100)*'NSW Oct 2021'!AQ4))),0)</f>
        <v>101.06427272727271</v>
      </c>
      <c r="I10" s="136">
        <f>IF(AND('NSW Oct 2021'!M4&gt;0,'NSW Oct 2021'!N4&gt;0),IF($C$5*E10/'NSW Oct 2021'!AQ4&lt;('NSW Oct 2021'!L4+'NSW Oct 2021'!M4),0,IF(($C$5*E10/'NSW Oct 2021'!AQ4-'NSW Oct 2021'!L4+'NSW Oct 2021'!M4)&lt;=('NSW Oct 2021'!L4+'NSW Oct 2021'!M4+'NSW Oct 2021'!N4),((($C$5*E10/'NSW Oct 2021'!AQ4-('NSW Oct 2021'!L4+'NSW Oct 2021'!M4))*'NSW Oct 2021'!Y4/100))*'NSW Oct 2021'!AQ4,('NSW Oct 2021'!N4*'NSW Oct 2021'!Y4/100)* 'NSW Oct 2021'!AQ4)),0)</f>
        <v>233.22300000000001</v>
      </c>
      <c r="J10" s="136">
        <f>IF(AND('NSW Oct 2021'!N4&gt;0,'NSW Oct 2021'!O4&gt;0),IF($C$5*E10/'NSW Oct 2021'!AQ4&lt;('NSW Oct 2021'!L4+'NSW Oct 2021'!M4+'NSW Oct 2021'!N4),0,IF(($C$5*E10/'NSW Oct 2021'!AQ4-'NSW Oct 2021'!L4+'NSW Oct 2021'!M4+'NSW Oct 2021'!N4)&lt;=('NSW Oct 2021'!L4+'NSW Oct 2021'!M4+'NSW Oct 2021'!N4+'NSW Oct 2021'!O4),(($C$5*E10/'NSW Oct 2021'!AQ4-('NSW Oct 2021'!L4+'NSW Oct 2021'!M4+'NSW Oct 2021'!N4))*'NSW Oct 2021'!Z4/100)*'NSW Oct 2021'!AQ4,('NSW Oct 2021'!O4*'NSW Oct 2021'!Z4/100)*'NSW Oct 2021'!AQ4)),0)</f>
        <v>849.25681818181829</v>
      </c>
      <c r="K10" s="136">
        <f>IF(AND('NSW Oct 2021'!O4&gt;0,'NSW Oct 2021'!P4&gt;0),IF($C$5*E10/'NSW Oct 2021'!AQ4&lt;('NSW Oct 2021'!L4+'NSW Oct 2021'!M4+'NSW Oct 2021'!N4+'NSW Oct 2021'!O4),0,IF(($C$5*E10/'NSW Oct 2021'!AQ4-'NSW Oct 2021'!L4+'NSW Oct 2021'!M4+'NSW Oct 2021'!N4+'NSW Oct 2021'!O4)&lt;=('NSW Oct 2021'!L4+'NSW Oct 2021'!M4+'NSW Oct 2021'!N4+'NSW Oct 2021'!O4+'NSW Oct 2021'!P4),(($C$5*E10/'NSW Oct 2021'!AQ4-('NSW Oct 2021'!L4+'NSW Oct 2021'!M4+'NSW Oct 2021'!N4+'NSW Oct 2021'!O4))*'NSW Oct 2021'!AA4/100)*'NSW Oct 2021'!AQ4,('NSW Oct 2021'!P4*'NSW Oct 2021'!AA4/100)*'NSW Oct 2021'!AQ4)),0)</f>
        <v>0</v>
      </c>
      <c r="L10" s="136">
        <f>IF(AND('NSW Oct 2021'!P4&gt;0,'NSW Oct 2021'!O4&gt;0),IF(($C$5*E10/'NSW Oct 2021'!AQ4&lt;SUM('NSW Oct 2021'!L4:P4)),(0),($C$5*E10/'NSW Oct 2021'!AQ4-SUM('NSW Oct 2021'!L4:P4))*'NSW Oct 2021'!AB4/100)* 'NSW Oct 2021'!AQ4,IF(AND('NSW Oct 2021'!O4&gt;0,'NSW Oct 2021'!P4=""),IF(($C$5*E10/'NSW Oct 2021'!AQ4&lt; SUM('NSW Oct 2021'!L4:O4)),(0),($C$5*E10/'NSW Oct 2021'!AQ4-SUM('NSW Oct 2021'!L4:O4))*'NSW Oct 2021'!AA4/100)* 'NSW Oct 2021'!AQ4,IF(AND('NSW Oct 2021'!N4&gt;0,'NSW Oct 2021'!O4=""),IF(($C$5*E10/'NSW Oct 2021'!AQ4&lt; SUM('NSW Oct 2021'!L4:N4)),(0),($C$5*E10/'NSW Oct 2021'!AQ4-SUM('NSW Oct 2021'!L4:N4))*'NSW Oct 2021'!Z4/100)* 'NSW Oct 2021'!AQ4,IF(AND('NSW Oct 2021'!M4&gt;0,'NSW Oct 2021'!N4=""),IF(($C$5*E10/'NSW Oct 2021'!AQ4&lt;'NSW Oct 2021'!M4+'NSW Oct 2021'!L4),(0),(($C$5*E10/'NSW Oct 2021'!AQ4-('NSW Oct 2021'!M4+'NSW Oct 2021'!L4))*'NSW Oct 2021'!Y4/100))*'NSW Oct 2021'!AQ4,IF(AND('NSW Oct 2021'!L4&gt;0,'NSW Oct 2021'!M4=""&gt;0),IF(($C$5*E10/'NSW Oct 2021'!AQ4&lt;'NSW Oct 2021'!L4),(0),($C$5*E10/'NSW Oct 2021'!AQ4-'NSW Oct 2021'!L4)*'NSW Oct 2021'!X4/100)*'NSW Oct 2021'!AQ4,0)))))</f>
        <v>0</v>
      </c>
      <c r="M10" s="136">
        <f>IF('NSW Oct 2021'!K4="",($C$5*F10/'NSW Oct 2021'!AR4*'NSW Oct 2021'!AC4/100)*'NSW Oct 2021'!AR4,IF($C$5*F10/'NSW Oct 2021'!AR4&gt;='NSW Oct 2021'!L4,('NSW Oct 2021'!L4*'NSW Oct 2021'!AC4/100)*'NSW Oct 2021'!AR4,($C$5*F10/'NSW Oct 2021'!AR4*'NSW Oct 2021'!AC4/100)*'NSW Oct 2021'!AR4))</f>
        <v>146.44800000000001</v>
      </c>
      <c r="N10" s="136">
        <f>IF(AND('NSW Oct 2021'!L4&gt;0,'NSW Oct 2021'!M4&gt;0),IF($C$5*F10/'NSW Oct 2021'!AR4&lt;'NSW Oct 2021'!L4,0,IF(($C$5*F10/'NSW Oct 2021'!AR4-'NSW Oct 2021'!L4)&lt;=('NSW Oct 2021'!M4+'NSW Oct 2021'!L4),((($C$5*F10/'NSW Oct 2021'!AR4-'NSW Oct 2021'!L4)*'NSW Oct 2021'!AD4/100))*'NSW Oct 2021'!AR4,((('NSW Oct 2021'!M4)*'NSW Oct 2021'!AD4/100)*'NSW Oct 2021'!AR4))),0)</f>
        <v>101.06427272727271</v>
      </c>
      <c r="O10" s="136">
        <f>IF(AND('NSW Oct 2021'!M4&gt;0,'NSW Oct 2021'!N4&gt;0),IF($C$5*F10/'NSW Oct 2021'!AR4&lt;('NSW Oct 2021'!L4+'NSW Oct 2021'!M4),0,IF(($C$5*F10/'NSW Oct 2021'!AR4-'NSW Oct 2021'!L4+'NSW Oct 2021'!M4)&lt;=('NSW Oct 2021'!L4+'NSW Oct 2021'!M4+'NSW Oct 2021'!N4),((($C$5*F10/'NSW Oct 2021'!AR4-('NSW Oct 2021'!L4+'NSW Oct 2021'!M4))*'NSW Oct 2021'!AE4/100))*'NSW Oct 2021'!AR4,('NSW Oct 2021'!N4*'NSW Oct 2021'!AE4/100)*'NSW Oct 2021'!AR4)),0)</f>
        <v>233.22300000000001</v>
      </c>
      <c r="P10" s="136">
        <f>IF(AND('NSW Oct 2021'!N4&gt;0,'NSW Oct 2021'!O4&gt;0),IF($C$5*F10/'NSW Oct 2021'!AR4&lt;('NSW Oct 2021'!L4+'NSW Oct 2021'!M4+'NSW Oct 2021'!N4),0,IF(($C$5*F10/'NSW Oct 2021'!AR4-'NSW Oct 2021'!L4+'NSW Oct 2021'!M4+'NSW Oct 2021'!N4)&lt;=('NSW Oct 2021'!L4+'NSW Oct 2021'!M4+'NSW Oct 2021'!N4+'NSW Oct 2021'!O4),(($C$5*F10/'NSW Oct 2021'!AR4-('NSW Oct 2021'!L4+'NSW Oct 2021'!M4+'NSW Oct 2021'!N4))*'NSW Oct 2021'!AF4/100)*'NSW Oct 2021'!AR4,('NSW Oct 2021'!O4*'NSW Oct 2021'!AF4/100)*'NSW Oct 2021'!AR4)),0)</f>
        <v>849.25681818181829</v>
      </c>
      <c r="Q10" s="136">
        <f>IF(AND('NSW Oct 2021'!P4&gt;0,'NSW Oct 2021'!P4&gt;0),IF($C$5*F10/'NSW Oct 2021'!AR4&lt;('NSW Oct 2021'!L4+'NSW Oct 2021'!M4+'NSW Oct 2021'!N4+'NSW Oct 2021'!O4),0,IF(($C$5*F10/'NSW Oct 2021'!AR4-'NSW Oct 2021'!L4+'NSW Oct 2021'!M4+'NSW Oct 2021'!N4+'NSW Oct 2021'!O4)&lt;=('NSW Oct 2021'!L4+'NSW Oct 2021'!M4+'NSW Oct 2021'!N4+'NSW Oct 2021'!O4+'NSW Oct 2021'!P4),(($C$5*F10/'NSW Oct 2021'!AR4-('NSW Oct 2021'!L4+'NSW Oct 2021'!M4+'NSW Oct 2021'!N4+'NSW Oct 2021'!O4))*'NSW Oct 2021'!AG4/100)*'NSW Oct 2021'!AR4,('NSW Oct 2021'!P4*'NSW Oct 2021'!AG4/100)*'NSW Oct 2021'!AR4)),0)</f>
        <v>0</v>
      </c>
      <c r="R10" s="136">
        <f>IF(AND('NSW Oct 2021'!P4&gt;0,'NSW Oct 2021'!O4&gt;0),IF(($C$5*F10/'NSW Oct 2021'!AR4&lt;SUM('NSW Oct 2021'!L4:P4)),(0),($C$5*F10/'NSW Oct 2021'!AR4-SUM('NSW Oct 2021'!L4:P4))*'NSW Oct 2021'!AB4/100)* 'NSW Oct 2021'!AR4,IF(AND('NSW Oct 2021'!O4&gt;0,'NSW Oct 2021'!P4=""),IF(($C$5*F10/'NSW Oct 2021'!AR4&lt; SUM('NSW Oct 2021'!L4:O4)),(0),($C$5*F10/'NSW Oct 2021'!AR4-SUM('NSW Oct 2021'!L4:O4))*'NSW Oct 2021'!AG4/100)* 'NSW Oct 2021'!AR4,IF(AND('NSW Oct 2021'!N4&gt;0,'NSW Oct 2021'!O4=""),IF(($C$5*F10/'NSW Oct 2021'!AR4&lt; SUM('NSW Oct 2021'!L4:N4)),(0),($C$5*F10/'NSW Oct 2021'!AR4-SUM('NSW Oct 2021'!L4:N4))*'NSW Oct 2021'!AF4/100)* 'NSW Oct 2021'!AR4,IF(AND('NSW Oct 2021'!M4&gt;0,'NSW Oct 2021'!N4=""),IF(($C$5*F10/'NSW Oct 2021'!AR4&lt;'NSW Oct 2021'!M4+'NSW Oct 2021'!L4),(0),(($C$5*F10/'NSW Oct 2021'!AR4-('NSW Oct 2021'!M4+'NSW Oct 2021'!L4))*'NSW Oct 2021'!AE4/100))*'NSW Oct 2021'!AR4,IF(AND('NSW Oct 2021'!L4&gt;0,'NSW Oct 2021'!M4=""&gt;0),IF(($C$5*F10/'NSW Oct 2021'!AR4&lt;'NSW Oct 2021'!L4),(0),($C$5*F10/'NSW Oct 2021'!AR4-'NSW Oct 2021'!L4)*'NSW Oct 2021'!AD4/100)*'NSW Oct 2021'!AR4,0)))))</f>
        <v>0</v>
      </c>
      <c r="S10" s="234">
        <f t="shared" si="4"/>
        <v>2659.9841818181822</v>
      </c>
      <c r="T10" s="243">
        <f t="shared" si="5"/>
        <v>2905.0982727272731</v>
      </c>
      <c r="U10" s="132">
        <f t="shared" si="6"/>
        <v>3195.6081000000008</v>
      </c>
      <c r="V10" s="83">
        <f>'NSW Oct 2021'!AT4</f>
        <v>24</v>
      </c>
      <c r="W10" s="83">
        <f>'NSW Oct 2021'!AU4</f>
        <v>0</v>
      </c>
      <c r="X10" s="83">
        <f>'NSW Oct 2021'!AV4</f>
        <v>0</v>
      </c>
      <c r="Y10" s="83">
        <f>'NSW Oct 2021'!AW4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2207.8746872727274</v>
      </c>
      <c r="AC10" s="243">
        <f t="shared" si="1"/>
        <v>2207.8746872727274</v>
      </c>
      <c r="AD10" s="122">
        <f t="shared" si="2"/>
        <v>2428.6621560000003</v>
      </c>
      <c r="AE10" s="122">
        <f t="shared" si="2"/>
        <v>2428.6621560000003</v>
      </c>
      <c r="AF10" s="133">
        <f>'NSW Oct 2021'!BJ4</f>
        <v>0</v>
      </c>
      <c r="AG10" s="125">
        <f>'NSW Oct 2021'!BH4</f>
        <v>12</v>
      </c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24"/>
      <c r="B11" s="83" t="str">
        <f>'NSW Oct 2021'!F5</f>
        <v>Origin Energy</v>
      </c>
      <c r="C11" s="83" t="str">
        <f>'NSW Oct 2021'!G5</f>
        <v>Business Go</v>
      </c>
      <c r="D11" s="136">
        <f>365*'NSW Oct 2021'!H5/100</f>
        <v>216.57772727272723</v>
      </c>
      <c r="E11" s="264">
        <f>IF('NSW Oct 2021'!AQ5=3,0.5,IF('NSW Oct 2021'!AQ5=2,0.33,0))</f>
        <v>0.5</v>
      </c>
      <c r="F11" s="264">
        <f t="shared" si="3"/>
        <v>0.5</v>
      </c>
      <c r="G11" s="136">
        <f>IF('NSW Oct 2021'!K5="",($C$5*E11/'NSW Oct 2021'!AQ5*'NSW Oct 2021'!W5/100)*'NSW Oct 2021'!AQ5,IF($C$5*E11/'NSW Oct 2021'!AQ5&gt;='NSW Oct 2021'!L5,('NSW Oct 2021'!L5*'NSW Oct 2021'!W5/100)*'NSW Oct 2021'!AQ5,($C$5*E11/'NSW Oct 2021'!AQ5*'NSW Oct 2021'!W5/100)*'NSW Oct 2021'!AQ5))</f>
        <v>123.39599999999999</v>
      </c>
      <c r="H11" s="136">
        <f>IF(AND('NSW Oct 2021'!L5&gt;0,'NSW Oct 2021'!M5&gt;0),IF($C$5*E11/'NSW Oct 2021'!AQ5&lt;'NSW Oct 2021'!L5,0,IF(($C$5*E11/'NSW Oct 2021'!AQ5-'NSW Oct 2021'!L5)&lt;=('NSW Oct 2021'!M5+'NSW Oct 2021'!L5),((($C$5*E11/'NSW Oct 2021'!AQ5-'NSW Oct 2021'!L5)*'NSW Oct 2021'!X5/100))*'NSW Oct 2021'!AQ5,((('NSW Oct 2021'!M5)*'NSW Oct 2021'!X5/100)*'NSW Oct 2021'!AQ5))),0)</f>
        <v>1017.962</v>
      </c>
      <c r="I11" s="136">
        <f>IF(AND('NSW Oct 2021'!M5&gt;0,'NSW Oct 2021'!N5&gt;0),IF($C$5*E11/'NSW Oct 2021'!AQ5&lt;('NSW Oct 2021'!L5+'NSW Oct 2021'!M5),0,IF(($C$5*E11/'NSW Oct 2021'!AQ5-'NSW Oct 2021'!L5+'NSW Oct 2021'!M5)&lt;=('NSW Oct 2021'!L5+'NSW Oct 2021'!M5+'NSW Oct 2021'!N5),((($C$5*E11/'NSW Oct 2021'!AQ5-('NSW Oct 2021'!L5+'NSW Oct 2021'!M5))*'NSW Oct 2021'!Y5/100))*'NSW Oct 2021'!AQ5,('NSW Oct 2021'!N5*'NSW Oct 2021'!Y5/100)* 'NSW Oct 2021'!AQ5)),0)</f>
        <v>0</v>
      </c>
      <c r="J11" s="136">
        <f>IF(AND('NSW Oct 2021'!N5&gt;0,'NSW Oct 2021'!O5&gt;0),IF($C$5*E11/'NSW Oct 2021'!AQ5&lt;('NSW Oct 2021'!L5+'NSW Oct 2021'!M5+'NSW Oct 2021'!N5),0,IF(($C$5*E11/'NSW Oct 2021'!AQ5-'NSW Oct 2021'!L5+'NSW Oct 2021'!M5+'NSW Oct 2021'!N5)&lt;=('NSW Oct 2021'!L5+'NSW Oct 2021'!M5+'NSW Oct 2021'!N5+'NSW Oct 2021'!O5),(($C$5*E11/'NSW Oct 2021'!AQ5-('NSW Oct 2021'!L5+'NSW Oct 2021'!M5+'NSW Oct 2021'!N5))*'NSW Oct 2021'!Z5/100)*'NSW Oct 2021'!AQ5,('NSW Oct 2021'!O5*'NSW Oct 2021'!Z5/100)*'NSW Oct 2021'!AQ5)),0)</f>
        <v>0</v>
      </c>
      <c r="K11" s="136">
        <f>IF(AND('NSW Oct 2021'!O5&gt;0,'NSW Oct 2021'!P5&gt;0),IF($C$5*E11/'NSW Oct 2021'!AQ5&lt;('NSW Oct 2021'!L5+'NSW Oct 2021'!M5+'NSW Oct 2021'!N5+'NSW Oct 2021'!O5),0,IF(($C$5*E11/'NSW Oct 2021'!AQ5-'NSW Oct 2021'!L5+'NSW Oct 2021'!M5+'NSW Oct 2021'!N5+'NSW Oct 2021'!O5)&lt;=('NSW Oct 2021'!L5+'NSW Oct 2021'!M5+'NSW Oct 2021'!N5+'NSW Oct 2021'!O5+'NSW Oct 2021'!P5),(($C$5*E11/'NSW Oct 2021'!AQ5-('NSW Oct 2021'!L5+'NSW Oct 2021'!M5+'NSW Oct 2021'!N5+'NSW Oct 2021'!O5))*'NSW Oct 2021'!AA5/100)*'NSW Oct 2021'!AQ5,('NSW Oct 2021'!P5*'NSW Oct 2021'!AA5/100)*'NSW Oct 2021'!AQ5)),0)</f>
        <v>0</v>
      </c>
      <c r="L11" s="136">
        <f>IF(AND('NSW Oct 2021'!P5&gt;0,'NSW Oct 2021'!O5&gt;0),IF(($C$5*E11/'NSW Oct 2021'!AQ5&lt;SUM('NSW Oct 2021'!L5:P5)),(0),($C$5*E11/'NSW Oct 2021'!AQ5-SUM('NSW Oct 2021'!L5:P5))*'NSW Oct 2021'!AB5/100)* 'NSW Oct 2021'!AQ5,IF(AND('NSW Oct 2021'!O5&gt;0,'NSW Oct 2021'!P5=""),IF(($C$5*E11/'NSW Oct 2021'!AQ5&lt; SUM('NSW Oct 2021'!L5:O5)),(0),($C$5*E11/'NSW Oct 2021'!AQ5-SUM('NSW Oct 2021'!L5:O5))*'NSW Oct 2021'!AA5/100)* 'NSW Oct 2021'!AQ5,IF(AND('NSW Oct 2021'!N5&gt;0,'NSW Oct 2021'!O5=""),IF(($C$5*E11/'NSW Oct 2021'!AQ5&lt; SUM('NSW Oct 2021'!L5:N5)),(0),($C$5*E11/'NSW Oct 2021'!AQ5-SUM('NSW Oct 2021'!L5:N5))*'NSW Oct 2021'!Z5/100)* 'NSW Oct 2021'!AQ5,IF(AND('NSW Oct 2021'!M5&gt;0,'NSW Oct 2021'!N5=""),IF(($C$5*E11/'NSW Oct 2021'!AQ5&lt;'NSW Oct 2021'!M5+'NSW Oct 2021'!L5),(0),(($C$5*E11/'NSW Oct 2021'!AQ5-('NSW Oct 2021'!M5+'NSW Oct 2021'!L5))*'NSW Oct 2021'!Y5/100))*'NSW Oct 2021'!AQ5,IF(AND('NSW Oct 2021'!L5&gt;0,'NSW Oct 2021'!M5=""&gt;0),IF(($C$5*E11/'NSW Oct 2021'!AQ5&lt;'NSW Oct 2021'!L5),(0),($C$5*E11/'NSW Oct 2021'!AQ5-'NSW Oct 2021'!L5)*'NSW Oct 2021'!X5/100)*'NSW Oct 2021'!AQ5,0)))))</f>
        <v>0</v>
      </c>
      <c r="M11" s="136">
        <f>IF('NSW Oct 2021'!K5="",($C$5*F11/'NSW Oct 2021'!AR5*'NSW Oct 2021'!AC5/100)*'NSW Oct 2021'!AR5,IF($C$5*F11/'NSW Oct 2021'!AR5&gt;='NSW Oct 2021'!L5,('NSW Oct 2021'!L5*'NSW Oct 2021'!AC5/100)*'NSW Oct 2021'!AR5,($C$5*F11/'NSW Oct 2021'!AR5*'NSW Oct 2021'!AC5/100)*'NSW Oct 2021'!AR5))</f>
        <v>123.39599999999999</v>
      </c>
      <c r="N11" s="136">
        <f>IF(AND('NSW Oct 2021'!L5&gt;0,'NSW Oct 2021'!M5&gt;0),IF($C$5*F11/'NSW Oct 2021'!AR5&lt;'NSW Oct 2021'!L5,0,IF(($C$5*F11/'NSW Oct 2021'!AR5-'NSW Oct 2021'!L5)&lt;=('NSW Oct 2021'!M5+'NSW Oct 2021'!L5),((($C$5*F11/'NSW Oct 2021'!AR5-'NSW Oct 2021'!L5)*'NSW Oct 2021'!AD5/100))*'NSW Oct 2021'!AR5,((('NSW Oct 2021'!M5)*'NSW Oct 2021'!AD5/100)*'NSW Oct 2021'!AR5))),0)</f>
        <v>1017.962</v>
      </c>
      <c r="O11" s="136">
        <f>IF(AND('NSW Oct 2021'!M5&gt;0,'NSW Oct 2021'!N5&gt;0),IF($C$5*F11/'NSW Oct 2021'!AR5&lt;('NSW Oct 2021'!L5+'NSW Oct 2021'!M5),0,IF(($C$5*F11/'NSW Oct 2021'!AR5-'NSW Oct 2021'!L5+'NSW Oct 2021'!M5)&lt;=('NSW Oct 2021'!L5+'NSW Oct 2021'!M5+'NSW Oct 2021'!N5),((($C$5*F11/'NSW Oct 2021'!AR5-('NSW Oct 2021'!L5+'NSW Oct 2021'!M5))*'NSW Oct 2021'!AE5/100))*'NSW Oct 2021'!AR5,('NSW Oct 2021'!N5*'NSW Oct 2021'!AE5/100)*'NSW Oct 2021'!AR5)),0)</f>
        <v>0</v>
      </c>
      <c r="P11" s="136">
        <f>IF(AND('NSW Oct 2021'!N5&gt;0,'NSW Oct 2021'!O5&gt;0),IF($C$5*F11/'NSW Oct 2021'!AR5&lt;('NSW Oct 2021'!L5+'NSW Oct 2021'!M5+'NSW Oct 2021'!N5),0,IF(($C$5*F11/'NSW Oct 2021'!AR5-'NSW Oct 2021'!L5+'NSW Oct 2021'!M5+'NSW Oct 2021'!N5)&lt;=('NSW Oct 2021'!L5+'NSW Oct 2021'!M5+'NSW Oct 2021'!N5+'NSW Oct 2021'!O5),(($C$5*F11/'NSW Oct 2021'!AR5-('NSW Oct 2021'!L5+'NSW Oct 2021'!M5+'NSW Oct 2021'!N5))*'NSW Oct 2021'!AF5/100)*'NSW Oct 2021'!AR5,('NSW Oct 2021'!O5*'NSW Oct 2021'!AF5/100)*'NSW Oct 2021'!AR5)),0)</f>
        <v>0</v>
      </c>
      <c r="Q11" s="136">
        <f>IF(AND('NSW Oct 2021'!P5&gt;0,'NSW Oct 2021'!P5&gt;0),IF($C$5*F11/'NSW Oct 2021'!AR5&lt;('NSW Oct 2021'!L5+'NSW Oct 2021'!M5+'NSW Oct 2021'!N5+'NSW Oct 2021'!O5),0,IF(($C$5*F11/'NSW Oct 2021'!AR5-'NSW Oct 2021'!L5+'NSW Oct 2021'!M5+'NSW Oct 2021'!N5+'NSW Oct 2021'!O5)&lt;=('NSW Oct 2021'!L5+'NSW Oct 2021'!M5+'NSW Oct 2021'!N5+'NSW Oct 2021'!O5+'NSW Oct 2021'!P5),(($C$5*F11/'NSW Oct 2021'!AR5-('NSW Oct 2021'!L5+'NSW Oct 2021'!M5+'NSW Oct 2021'!N5+'NSW Oct 2021'!O5))*'NSW Oct 2021'!AG5/100)*'NSW Oct 2021'!AR5,('NSW Oct 2021'!P5*'NSW Oct 2021'!AG5/100)*'NSW Oct 2021'!AR5)),0)</f>
        <v>0</v>
      </c>
      <c r="R11" s="136">
        <f>IF(AND('NSW Oct 2021'!P5&gt;0,'NSW Oct 2021'!O5&gt;0),IF(($C$5*F11/'NSW Oct 2021'!AR5&lt;SUM('NSW Oct 2021'!L5:P5)),(0),($C$5*F11/'NSW Oct 2021'!AR5-SUM('NSW Oct 2021'!L5:P5))*'NSW Oct 2021'!AB5/100)* 'NSW Oct 2021'!AR5,IF(AND('NSW Oct 2021'!O5&gt;0,'NSW Oct 2021'!P5=""),IF(($C$5*F11/'NSW Oct 2021'!AR5&lt; SUM('NSW Oct 2021'!L5:O5)),(0),($C$5*F11/'NSW Oct 2021'!AR5-SUM('NSW Oct 2021'!L5:O5))*'NSW Oct 2021'!AG5/100)* 'NSW Oct 2021'!AR5,IF(AND('NSW Oct 2021'!N5&gt;0,'NSW Oct 2021'!O5=""),IF(($C$5*F11/'NSW Oct 2021'!AR5&lt; SUM('NSW Oct 2021'!L5:N5)),(0),($C$5*F11/'NSW Oct 2021'!AR5-SUM('NSW Oct 2021'!L5:N5))*'NSW Oct 2021'!AF5/100)* 'NSW Oct 2021'!AR5,IF(AND('NSW Oct 2021'!M5&gt;0,'NSW Oct 2021'!N5=""),IF(($C$5*F11/'NSW Oct 2021'!AR5&lt;'NSW Oct 2021'!M5+'NSW Oct 2021'!L5),(0),(($C$5*F11/'NSW Oct 2021'!AR5-('NSW Oct 2021'!M5+'NSW Oct 2021'!L5))*'NSW Oct 2021'!AE5/100))*'NSW Oct 2021'!AR5,IF(AND('NSW Oct 2021'!L5&gt;0,'NSW Oct 2021'!M5=""&gt;0),IF(($C$5*F11/'NSW Oct 2021'!AR5&lt;'NSW Oct 2021'!L5),(0),($C$5*F11/'NSW Oct 2021'!AR5-'NSW Oct 2021'!L5)*'NSW Oct 2021'!AD5/100)*'NSW Oct 2021'!AR5,0)))))</f>
        <v>0</v>
      </c>
      <c r="S11" s="234">
        <f t="shared" si="4"/>
        <v>2282.7159999999999</v>
      </c>
      <c r="T11" s="243">
        <f t="shared" si="5"/>
        <v>2499.2937272727272</v>
      </c>
      <c r="U11" s="132">
        <f t="shared" si="6"/>
        <v>2749.2231000000002</v>
      </c>
      <c r="V11" s="83">
        <f>'NSW Oct 2021'!AT5</f>
        <v>0</v>
      </c>
      <c r="W11" s="83">
        <f>'NSW Oct 2021'!AU5</f>
        <v>0</v>
      </c>
      <c r="X11" s="83">
        <f>'NSW Oct 2021'!AV5</f>
        <v>0</v>
      </c>
      <c r="Y11" s="83">
        <f>'NSW Oct 2021'!AW5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2499.2937272727272</v>
      </c>
      <c r="AC11" s="243">
        <f t="shared" si="1"/>
        <v>2499.2937272727272</v>
      </c>
      <c r="AD11" s="122">
        <f t="shared" si="2"/>
        <v>2749.2231000000002</v>
      </c>
      <c r="AE11" s="122">
        <f t="shared" si="2"/>
        <v>2749.2231000000002</v>
      </c>
      <c r="AF11" s="133">
        <f>'NSW Oct 2021'!BJ5</f>
        <v>12</v>
      </c>
      <c r="AG11" s="125">
        <f>'NSW Oct 2021'!BH5</f>
        <v>12</v>
      </c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24"/>
      <c r="B12" s="83" t="str">
        <f>'NSW Oct 2021'!F6</f>
        <v>Red Energy</v>
      </c>
      <c r="C12" s="83" t="str">
        <f>'NSW Oct 2021'!G6</f>
        <v xml:space="preserve">Business Saver </v>
      </c>
      <c r="D12" s="136">
        <f>365*'NSW Oct 2021'!H6/100</f>
        <v>218.96681818181816</v>
      </c>
      <c r="E12" s="264">
        <f>IF('NSW Oct 2021'!AQ6=3,0.5,IF('NSW Oct 2021'!AQ6=2,0.33,0))</f>
        <v>0.5</v>
      </c>
      <c r="F12" s="264">
        <f t="shared" si="3"/>
        <v>0.5</v>
      </c>
      <c r="G12" s="136">
        <f>IF('NSW Oct 2021'!K6="",($C$5*E12/'NSW Oct 2021'!AQ6*'NSW Oct 2021'!W6/100)*'NSW Oct 2021'!AQ6,IF($C$5*E12/'NSW Oct 2021'!AQ6&gt;='NSW Oct 2021'!L6,('NSW Oct 2021'!L6*'NSW Oct 2021'!W6/100)*'NSW Oct 2021'!AQ6,($C$5*E12/'NSW Oct 2021'!AQ6*'NSW Oct 2021'!W6/100)*'NSW Oct 2021'!AQ6))</f>
        <v>111.53100000000001</v>
      </c>
      <c r="H12" s="136">
        <f>IF(AND('NSW Oct 2021'!L6&gt;0,'NSW Oct 2021'!M6&gt;0),IF($C$5*E12/'NSW Oct 2021'!AQ6&lt;'NSW Oct 2021'!L6,0,IF(($C$5*E12/'NSW Oct 2021'!AQ6-'NSW Oct 2021'!L6)&lt;=('NSW Oct 2021'!M6+'NSW Oct 2021'!L6),((($C$5*E12/'NSW Oct 2021'!AQ6-'NSW Oct 2021'!L6)*'NSW Oct 2021'!X6/100))*'NSW Oct 2021'!AQ6,((('NSW Oct 2021'!M6)*'NSW Oct 2021'!X6/100)*'NSW Oct 2021'!AQ6))),0)</f>
        <v>87.388909090909095</v>
      </c>
      <c r="I12" s="136">
        <f>IF(AND('NSW Oct 2021'!M6&gt;0,'NSW Oct 2021'!N6&gt;0),IF($C$5*E12/'NSW Oct 2021'!AQ6&lt;('NSW Oct 2021'!L6+'NSW Oct 2021'!M6),0,IF(($C$5*E12/'NSW Oct 2021'!AQ6-'NSW Oct 2021'!L6+'NSW Oct 2021'!M6)&lt;=('NSW Oct 2021'!L6+'NSW Oct 2021'!M6+'NSW Oct 2021'!N6),((($C$5*E12/'NSW Oct 2021'!AQ6-('NSW Oct 2021'!L6+'NSW Oct 2021'!M6))*'NSW Oct 2021'!Y6/100))*'NSW Oct 2021'!AQ6,('NSW Oct 2021'!N6*'NSW Oct 2021'!Y6/100)* 'NSW Oct 2021'!AQ6)),0)</f>
        <v>193.67999999999995</v>
      </c>
      <c r="J12" s="136">
        <f>IF(AND('NSW Oct 2021'!N6&gt;0,'NSW Oct 2021'!O6&gt;0),IF($C$5*E12/'NSW Oct 2021'!AQ6&lt;('NSW Oct 2021'!L6+'NSW Oct 2021'!M6+'NSW Oct 2021'!N6),0,IF(($C$5*E12/'NSW Oct 2021'!AQ6-'NSW Oct 2021'!L6+'NSW Oct 2021'!M6+'NSW Oct 2021'!N6)&lt;=('NSW Oct 2021'!L6+'NSW Oct 2021'!M6+'NSW Oct 2021'!N6+'NSW Oct 2021'!O6),(($C$5*E12/'NSW Oct 2021'!AQ6-('NSW Oct 2021'!L6+'NSW Oct 2021'!M6+'NSW Oct 2021'!N6))*'NSW Oct 2021'!Z6/100)*'NSW Oct 2021'!AQ6,('NSW Oct 2021'!O6*'NSW Oct 2021'!Z6/100)*'NSW Oct 2021'!AQ6)),0)</f>
        <v>668.36818181818194</v>
      </c>
      <c r="K12" s="136">
        <f>IF(AND('NSW Oct 2021'!O6&gt;0,'NSW Oct 2021'!P6&gt;0),IF($C$5*E12/'NSW Oct 2021'!AQ6&lt;('NSW Oct 2021'!L6+'NSW Oct 2021'!M6+'NSW Oct 2021'!N6+'NSW Oct 2021'!O6),0,IF(($C$5*E12/'NSW Oct 2021'!AQ6-'NSW Oct 2021'!L6+'NSW Oct 2021'!M6+'NSW Oct 2021'!N6+'NSW Oct 2021'!O6)&lt;=('NSW Oct 2021'!L6+'NSW Oct 2021'!M6+'NSW Oct 2021'!N6+'NSW Oct 2021'!O6+'NSW Oct 2021'!P6),(($C$5*E12/'NSW Oct 2021'!AQ6-('NSW Oct 2021'!L6+'NSW Oct 2021'!M6+'NSW Oct 2021'!N6+'NSW Oct 2021'!O6))*'NSW Oct 2021'!AA6/100)*'NSW Oct 2021'!AQ6,('NSW Oct 2021'!P6*'NSW Oct 2021'!AA6/100)*'NSW Oct 2021'!AQ6)),0)</f>
        <v>0</v>
      </c>
      <c r="L12" s="136">
        <f>IF(AND('NSW Oct 2021'!P6&gt;0,'NSW Oct 2021'!O6&gt;0),IF(($C$5*E12/'NSW Oct 2021'!AQ6&lt;SUM('NSW Oct 2021'!L6:P6)),(0),($C$5*E12/'NSW Oct 2021'!AQ6-SUM('NSW Oct 2021'!L6:P6))*'NSW Oct 2021'!AB6/100)* 'NSW Oct 2021'!AQ6,IF(AND('NSW Oct 2021'!O6&gt;0,'NSW Oct 2021'!P6=""),IF(($C$5*E12/'NSW Oct 2021'!AQ6&lt; SUM('NSW Oct 2021'!L6:O6)),(0),($C$5*E12/'NSW Oct 2021'!AQ6-SUM('NSW Oct 2021'!L6:O6))*'NSW Oct 2021'!AA6/100)* 'NSW Oct 2021'!AQ6,IF(AND('NSW Oct 2021'!N6&gt;0,'NSW Oct 2021'!O6=""),IF(($C$5*E12/'NSW Oct 2021'!AQ6&lt; SUM('NSW Oct 2021'!L6:N6)),(0),($C$5*E12/'NSW Oct 2021'!AQ6-SUM('NSW Oct 2021'!L6:N6))*'NSW Oct 2021'!Z6/100)* 'NSW Oct 2021'!AQ6,IF(AND('NSW Oct 2021'!M6&gt;0,'NSW Oct 2021'!N6=""),IF(($C$5*E12/'NSW Oct 2021'!AQ6&lt;'NSW Oct 2021'!M6+'NSW Oct 2021'!L6),(0),(($C$5*E12/'NSW Oct 2021'!AQ6-('NSW Oct 2021'!M6+'NSW Oct 2021'!L6))*'NSW Oct 2021'!Y6/100))*'NSW Oct 2021'!AQ6,IF(AND('NSW Oct 2021'!L6&gt;0,'NSW Oct 2021'!M6=""&gt;0),IF(($C$5*E12/'NSW Oct 2021'!AQ6&lt;'NSW Oct 2021'!L6),(0),($C$5*E12/'NSW Oct 2021'!AQ6-'NSW Oct 2021'!L6)*'NSW Oct 2021'!X6/100)*'NSW Oct 2021'!AQ6,0)))))</f>
        <v>0</v>
      </c>
      <c r="M12" s="136">
        <f>IF('NSW Oct 2021'!K6="",($C$5*F12/'NSW Oct 2021'!AR6*'NSW Oct 2021'!AC6/100)*'NSW Oct 2021'!AR6,IF($C$5*F12/'NSW Oct 2021'!AR6&gt;='NSW Oct 2021'!L6,('NSW Oct 2021'!L6*'NSW Oct 2021'!AC6/100)*'NSW Oct 2021'!AR6,($C$5*F12/'NSW Oct 2021'!AR6*'NSW Oct 2021'!AC6/100)*'NSW Oct 2021'!AR6))</f>
        <v>111.53100000000001</v>
      </c>
      <c r="N12" s="136">
        <f>IF(AND('NSW Oct 2021'!L6&gt;0,'NSW Oct 2021'!M6&gt;0),IF($C$5*F12/'NSW Oct 2021'!AR6&lt;'NSW Oct 2021'!L6,0,IF(($C$5*F12/'NSW Oct 2021'!AR6-'NSW Oct 2021'!L6)&lt;=('NSW Oct 2021'!M6+'NSW Oct 2021'!L6),((($C$5*F12/'NSW Oct 2021'!AR6-'NSW Oct 2021'!L6)*'NSW Oct 2021'!AD6/100))*'NSW Oct 2021'!AR6,((('NSW Oct 2021'!M6)*'NSW Oct 2021'!AD6/100)*'NSW Oct 2021'!AR6))),0)</f>
        <v>87.388909090909095</v>
      </c>
      <c r="O12" s="136">
        <f>IF(AND('NSW Oct 2021'!M6&gt;0,'NSW Oct 2021'!N6&gt;0),IF($C$5*F12/'NSW Oct 2021'!AR6&lt;('NSW Oct 2021'!L6+'NSW Oct 2021'!M6),0,IF(($C$5*F12/'NSW Oct 2021'!AR6-'NSW Oct 2021'!L6+'NSW Oct 2021'!M6)&lt;=('NSW Oct 2021'!L6+'NSW Oct 2021'!M6+'NSW Oct 2021'!N6),((($C$5*F12/'NSW Oct 2021'!AR6-('NSW Oct 2021'!L6+'NSW Oct 2021'!M6))*'NSW Oct 2021'!AE6/100))*'NSW Oct 2021'!AR6,('NSW Oct 2021'!N6*'NSW Oct 2021'!AE6/100)*'NSW Oct 2021'!AR6)),0)</f>
        <v>193.67999999999995</v>
      </c>
      <c r="P12" s="136">
        <f>IF(AND('NSW Oct 2021'!N6&gt;0,'NSW Oct 2021'!O6&gt;0),IF($C$5*F12/'NSW Oct 2021'!AR6&lt;('NSW Oct 2021'!L6+'NSW Oct 2021'!M6+'NSW Oct 2021'!N6),0,IF(($C$5*F12/'NSW Oct 2021'!AR6-'NSW Oct 2021'!L6+'NSW Oct 2021'!M6+'NSW Oct 2021'!N6)&lt;=('NSW Oct 2021'!L6+'NSW Oct 2021'!M6+'NSW Oct 2021'!N6+'NSW Oct 2021'!O6),(($C$5*F12/'NSW Oct 2021'!AR6-('NSW Oct 2021'!L6+'NSW Oct 2021'!M6+'NSW Oct 2021'!N6))*'NSW Oct 2021'!AF6/100)*'NSW Oct 2021'!AR6,('NSW Oct 2021'!O6*'NSW Oct 2021'!AF6/100)*'NSW Oct 2021'!AR6)),0)</f>
        <v>668.36818181818194</v>
      </c>
      <c r="Q12" s="136">
        <f>IF(AND('NSW Oct 2021'!P6&gt;0,'NSW Oct 2021'!P6&gt;0),IF($C$5*F12/'NSW Oct 2021'!AR6&lt;('NSW Oct 2021'!L6+'NSW Oct 2021'!M6+'NSW Oct 2021'!N6+'NSW Oct 2021'!O6),0,IF(($C$5*F12/'NSW Oct 2021'!AR6-'NSW Oct 2021'!L6+'NSW Oct 2021'!M6+'NSW Oct 2021'!N6+'NSW Oct 2021'!O6)&lt;=('NSW Oct 2021'!L6+'NSW Oct 2021'!M6+'NSW Oct 2021'!N6+'NSW Oct 2021'!O6+'NSW Oct 2021'!P6),(($C$5*F12/'NSW Oct 2021'!AR6-('NSW Oct 2021'!L6+'NSW Oct 2021'!M6+'NSW Oct 2021'!N6+'NSW Oct 2021'!O6))*'NSW Oct 2021'!AG6/100)*'NSW Oct 2021'!AR6,('NSW Oct 2021'!P6*'NSW Oct 2021'!AG6/100)*'NSW Oct 2021'!AR6)),0)</f>
        <v>0</v>
      </c>
      <c r="R12" s="136">
        <f>IF(AND('NSW Oct 2021'!P6&gt;0,'NSW Oct 2021'!O6&gt;0),IF(($C$5*F12/'NSW Oct 2021'!AR6&lt;SUM('NSW Oct 2021'!L6:P6)),(0),($C$5*F12/'NSW Oct 2021'!AR6-SUM('NSW Oct 2021'!L6:P6))*'NSW Oct 2021'!AB6/100)* 'NSW Oct 2021'!AR6,IF(AND('NSW Oct 2021'!O6&gt;0,'NSW Oct 2021'!P6=""),IF(($C$5*F12/'NSW Oct 2021'!AR6&lt; SUM('NSW Oct 2021'!L6:O6)),(0),($C$5*F12/'NSW Oct 2021'!AR6-SUM('NSW Oct 2021'!L6:O6))*'NSW Oct 2021'!AG6/100)* 'NSW Oct 2021'!AR6,IF(AND('NSW Oct 2021'!N6&gt;0,'NSW Oct 2021'!O6=""),IF(($C$5*F12/'NSW Oct 2021'!AR6&lt; SUM('NSW Oct 2021'!L6:N6)),(0),($C$5*F12/'NSW Oct 2021'!AR6-SUM('NSW Oct 2021'!L6:N6))*'NSW Oct 2021'!AF6/100)* 'NSW Oct 2021'!AR6,IF(AND('NSW Oct 2021'!M6&gt;0,'NSW Oct 2021'!N6=""),IF(($C$5*F12/'NSW Oct 2021'!AR6&lt;'NSW Oct 2021'!M6+'NSW Oct 2021'!L6),(0),(($C$5*F12/'NSW Oct 2021'!AR6-('NSW Oct 2021'!M6+'NSW Oct 2021'!L6))*'NSW Oct 2021'!AE6/100))*'NSW Oct 2021'!AR6,IF(AND('NSW Oct 2021'!L6&gt;0,'NSW Oct 2021'!M6=""&gt;0),IF(($C$5*F12/'NSW Oct 2021'!AR6&lt;'NSW Oct 2021'!L6),(0),($C$5*F12/'NSW Oct 2021'!AR6-'NSW Oct 2021'!L6)*'NSW Oct 2021'!AD6/100)*'NSW Oct 2021'!AR6,0)))))</f>
        <v>0</v>
      </c>
      <c r="S12" s="234">
        <f t="shared" si="4"/>
        <v>2121.9361818181815</v>
      </c>
      <c r="T12" s="243">
        <f t="shared" si="5"/>
        <v>2340.9029999999998</v>
      </c>
      <c r="U12" s="132">
        <f t="shared" si="6"/>
        <v>2574.9933000000001</v>
      </c>
      <c r="V12" s="83">
        <f>'NSW Oct 2021'!AT6</f>
        <v>0</v>
      </c>
      <c r="W12" s="83">
        <f>'NSW Oct 2021'!AU6</f>
        <v>0</v>
      </c>
      <c r="X12" s="83">
        <f>'NSW Oct 2021'!AV6</f>
        <v>0</v>
      </c>
      <c r="Y12" s="83">
        <f>'NSW Oct 2021'!AW6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2340.9029999999998</v>
      </c>
      <c r="AC12" s="243">
        <f t="shared" si="1"/>
        <v>2340.9029999999998</v>
      </c>
      <c r="AD12" s="122">
        <f t="shared" si="2"/>
        <v>2574.9933000000001</v>
      </c>
      <c r="AE12" s="122">
        <f t="shared" si="2"/>
        <v>2574.9933000000001</v>
      </c>
      <c r="AF12" s="133">
        <f>'NSW Oct 2021'!BJ6</f>
        <v>0</v>
      </c>
      <c r="AG12" s="125">
        <f>'NSW Oct 2021'!BH6</f>
        <v>0</v>
      </c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24"/>
      <c r="B13" s="83" t="str">
        <f>'NSW Oct 2021'!F7</f>
        <v>Simply Energy</v>
      </c>
      <c r="C13" s="83" t="str">
        <f>'NSW Oct 2021'!G7</f>
        <v xml:space="preserve">Business Saver </v>
      </c>
      <c r="D13" s="136">
        <f>365*'NSW Oct 2021'!H7/100</f>
        <v>229.78409090909088</v>
      </c>
      <c r="E13" s="264">
        <f>IF('NSW Oct 2021'!AQ7=3,0.5,IF('NSW Oct 2021'!AQ7=2,0.33,0))</f>
        <v>0.5</v>
      </c>
      <c r="F13" s="264">
        <f t="shared" si="3"/>
        <v>0.5</v>
      </c>
      <c r="G13" s="136">
        <f>IF('NSW Oct 2021'!K7="",($C$5*E13/'NSW Oct 2021'!AQ7*'NSW Oct 2021'!W7/100)*'NSW Oct 2021'!AQ7,IF($C$5*E13/'NSW Oct 2021'!AQ7&gt;='NSW Oct 2021'!L7,('NSW Oct 2021'!L7*'NSW Oct 2021'!W7/100)*'NSW Oct 2021'!AQ7,($C$5*E13/'NSW Oct 2021'!AQ7*'NSW Oct 2021'!W7/100)*'NSW Oct 2021'!AQ7))</f>
        <v>121.70099999999998</v>
      </c>
      <c r="H13" s="136">
        <f>IF(AND('NSW Oct 2021'!L7&gt;0,'NSW Oct 2021'!M7&gt;0),IF($C$5*E13/'NSW Oct 2021'!AQ7&lt;'NSW Oct 2021'!L7,0,IF(($C$5*E13/'NSW Oct 2021'!AQ7-'NSW Oct 2021'!L7)&lt;=('NSW Oct 2021'!M7+'NSW Oct 2021'!L7),((($C$5*E13/'NSW Oct 2021'!AQ7-'NSW Oct 2021'!L7)*'NSW Oct 2021'!X7/100))*'NSW Oct 2021'!AQ7,((('NSW Oct 2021'!M7)*'NSW Oct 2021'!X7/100)*'NSW Oct 2021'!AQ7))),0)</f>
        <v>74.380636363636356</v>
      </c>
      <c r="I13" s="136">
        <f>IF(AND('NSW Oct 2021'!M7&gt;0,'NSW Oct 2021'!N7&gt;0),IF($C$5*E13/'NSW Oct 2021'!AQ7&lt;('NSW Oct 2021'!L7+'NSW Oct 2021'!M7),0,IF(($C$5*E13/'NSW Oct 2021'!AQ7-'NSW Oct 2021'!L7+'NSW Oct 2021'!M7)&lt;=('NSW Oct 2021'!L7+'NSW Oct 2021'!M7+'NSW Oct 2021'!N7),((($C$5*E13/'NSW Oct 2021'!AQ7-('NSW Oct 2021'!L7+'NSW Oct 2021'!M7))*'NSW Oct 2021'!Y7/100))*'NSW Oct 2021'!AQ7,('NSW Oct 2021'!N7*'NSW Oct 2021'!Y7/100)* 'NSW Oct 2021'!AQ7)),0)</f>
        <v>175.92599999999999</v>
      </c>
      <c r="J13" s="136">
        <f>IF(AND('NSW Oct 2021'!N7&gt;0,'NSW Oct 2021'!O7&gt;0),IF($C$5*E13/'NSW Oct 2021'!AQ7&lt;('NSW Oct 2021'!L7+'NSW Oct 2021'!M7+'NSW Oct 2021'!N7),0,IF(($C$5*E13/'NSW Oct 2021'!AQ7-'NSW Oct 2021'!L7+'NSW Oct 2021'!M7+'NSW Oct 2021'!N7)&lt;=('NSW Oct 2021'!L7+'NSW Oct 2021'!M7+'NSW Oct 2021'!N7+'NSW Oct 2021'!O7),(($C$5*E13/'NSW Oct 2021'!AQ7-('NSW Oct 2021'!L7+'NSW Oct 2021'!M7+'NSW Oct 2021'!N7))*'NSW Oct 2021'!Z7/100)*'NSW Oct 2021'!AQ7,('NSW Oct 2021'!O7*'NSW Oct 2021'!Z7/100)*'NSW Oct 2021'!AQ7)),0)</f>
        <v>665.30227272727268</v>
      </c>
      <c r="K13" s="136">
        <f>IF(AND('NSW Oct 2021'!O7&gt;0,'NSW Oct 2021'!P7&gt;0),IF($C$5*E13/'NSW Oct 2021'!AQ7&lt;('NSW Oct 2021'!L7+'NSW Oct 2021'!M7+'NSW Oct 2021'!N7+'NSW Oct 2021'!O7),0,IF(($C$5*E13/'NSW Oct 2021'!AQ7-'NSW Oct 2021'!L7+'NSW Oct 2021'!M7+'NSW Oct 2021'!N7+'NSW Oct 2021'!O7)&lt;=('NSW Oct 2021'!L7+'NSW Oct 2021'!M7+'NSW Oct 2021'!N7+'NSW Oct 2021'!O7+'NSW Oct 2021'!P7),(($C$5*E13/'NSW Oct 2021'!AQ7-('NSW Oct 2021'!L7+'NSW Oct 2021'!M7+'NSW Oct 2021'!N7+'NSW Oct 2021'!O7))*'NSW Oct 2021'!AA7/100)*'NSW Oct 2021'!AQ7,('NSW Oct 2021'!P7*'NSW Oct 2021'!AA7/100)*'NSW Oct 2021'!AQ7)),0)</f>
        <v>0</v>
      </c>
      <c r="L13" s="136">
        <f>IF(AND('NSW Oct 2021'!P7&gt;0,'NSW Oct 2021'!O7&gt;0),IF(($C$5*E13/'NSW Oct 2021'!AQ7&lt;SUM('NSW Oct 2021'!L7:P7)),(0),($C$5*E13/'NSW Oct 2021'!AQ7-SUM('NSW Oct 2021'!L7:P7))*'NSW Oct 2021'!AB7/100)* 'NSW Oct 2021'!AQ7,IF(AND('NSW Oct 2021'!O7&gt;0,'NSW Oct 2021'!P7=""),IF(($C$5*E13/'NSW Oct 2021'!AQ7&lt; SUM('NSW Oct 2021'!L7:O7)),(0),($C$5*E13/'NSW Oct 2021'!AQ7-SUM('NSW Oct 2021'!L7:O7))*'NSW Oct 2021'!AA7/100)* 'NSW Oct 2021'!AQ7,IF(AND('NSW Oct 2021'!N7&gt;0,'NSW Oct 2021'!O7=""),IF(($C$5*E13/'NSW Oct 2021'!AQ7&lt; SUM('NSW Oct 2021'!L7:N7)),(0),($C$5*E13/'NSW Oct 2021'!AQ7-SUM('NSW Oct 2021'!L7:N7))*'NSW Oct 2021'!Z7/100)* 'NSW Oct 2021'!AQ7,IF(AND('NSW Oct 2021'!M7&gt;0,'NSW Oct 2021'!N7=""),IF(($C$5*E13/'NSW Oct 2021'!AQ7&lt;'NSW Oct 2021'!M7+'NSW Oct 2021'!L7),(0),(($C$5*E13/'NSW Oct 2021'!AQ7-('NSW Oct 2021'!M7+'NSW Oct 2021'!L7))*'NSW Oct 2021'!Y7/100))*'NSW Oct 2021'!AQ7,IF(AND('NSW Oct 2021'!L7&gt;0,'NSW Oct 2021'!M7=""&gt;0),IF(($C$5*E13/'NSW Oct 2021'!AQ7&lt;'NSW Oct 2021'!L7),(0),($C$5*E13/'NSW Oct 2021'!AQ7-'NSW Oct 2021'!L7)*'NSW Oct 2021'!X7/100)*'NSW Oct 2021'!AQ7,0)))))</f>
        <v>0</v>
      </c>
      <c r="M13" s="136">
        <f>IF('NSW Oct 2021'!K7="",($C$5*F13/'NSW Oct 2021'!AR7*'NSW Oct 2021'!AC7/100)*'NSW Oct 2021'!AR7,IF($C$5*F13/'NSW Oct 2021'!AR7&gt;='NSW Oct 2021'!L7,('NSW Oct 2021'!L7*'NSW Oct 2021'!AC7/100)*'NSW Oct 2021'!AR7,($C$5*F13/'NSW Oct 2021'!AR7*'NSW Oct 2021'!AC7/100)*'NSW Oct 2021'!AR7))</f>
        <v>121.70099999999998</v>
      </c>
      <c r="N13" s="136">
        <f>IF(AND('NSW Oct 2021'!L7&gt;0,'NSW Oct 2021'!M7&gt;0),IF($C$5*F13/'NSW Oct 2021'!AR7&lt;'NSW Oct 2021'!L7,0,IF(($C$5*F13/'NSW Oct 2021'!AR7-'NSW Oct 2021'!L7)&lt;=('NSW Oct 2021'!M7+'NSW Oct 2021'!L7),((($C$5*F13/'NSW Oct 2021'!AR7-'NSW Oct 2021'!L7)*'NSW Oct 2021'!AD7/100))*'NSW Oct 2021'!AR7,((('NSW Oct 2021'!M7)*'NSW Oct 2021'!AD7/100)*'NSW Oct 2021'!AR7))),0)</f>
        <v>74.380636363636356</v>
      </c>
      <c r="O13" s="136">
        <f>IF(AND('NSW Oct 2021'!M7&gt;0,'NSW Oct 2021'!N7&gt;0),IF($C$5*F13/'NSW Oct 2021'!AR7&lt;('NSW Oct 2021'!L7+'NSW Oct 2021'!M7),0,IF(($C$5*F13/'NSW Oct 2021'!AR7-'NSW Oct 2021'!L7+'NSW Oct 2021'!M7)&lt;=('NSW Oct 2021'!L7+'NSW Oct 2021'!M7+'NSW Oct 2021'!N7),((($C$5*F13/'NSW Oct 2021'!AR7-('NSW Oct 2021'!L7+'NSW Oct 2021'!M7))*'NSW Oct 2021'!AE7/100))*'NSW Oct 2021'!AR7,('NSW Oct 2021'!N7*'NSW Oct 2021'!AE7/100)*'NSW Oct 2021'!AR7)),0)</f>
        <v>175.92599999999999</v>
      </c>
      <c r="P13" s="136">
        <f>IF(AND('NSW Oct 2021'!N7&gt;0,'NSW Oct 2021'!O7&gt;0),IF($C$5*F13/'NSW Oct 2021'!AR7&lt;('NSW Oct 2021'!L7+'NSW Oct 2021'!M7+'NSW Oct 2021'!N7),0,IF(($C$5*F13/'NSW Oct 2021'!AR7-'NSW Oct 2021'!L7+'NSW Oct 2021'!M7+'NSW Oct 2021'!N7)&lt;=('NSW Oct 2021'!L7+'NSW Oct 2021'!M7+'NSW Oct 2021'!N7+'NSW Oct 2021'!O7),(($C$5*F13/'NSW Oct 2021'!AR7-('NSW Oct 2021'!L7+'NSW Oct 2021'!M7+'NSW Oct 2021'!N7))*'NSW Oct 2021'!AF7/100)*'NSW Oct 2021'!AR7,('NSW Oct 2021'!O7*'NSW Oct 2021'!AF7/100)*'NSW Oct 2021'!AR7)),0)</f>
        <v>665.30227272727268</v>
      </c>
      <c r="Q13" s="136">
        <f>IF(AND('NSW Oct 2021'!P7&gt;0,'NSW Oct 2021'!P7&gt;0),IF($C$5*F13/'NSW Oct 2021'!AR7&lt;('NSW Oct 2021'!L7+'NSW Oct 2021'!M7+'NSW Oct 2021'!N7+'NSW Oct 2021'!O7),0,IF(($C$5*F13/'NSW Oct 2021'!AR7-'NSW Oct 2021'!L7+'NSW Oct 2021'!M7+'NSW Oct 2021'!N7+'NSW Oct 2021'!O7)&lt;=('NSW Oct 2021'!L7+'NSW Oct 2021'!M7+'NSW Oct 2021'!N7+'NSW Oct 2021'!O7+'NSW Oct 2021'!P7),(($C$5*F13/'NSW Oct 2021'!AR7-('NSW Oct 2021'!L7+'NSW Oct 2021'!M7+'NSW Oct 2021'!N7+'NSW Oct 2021'!O7))*'NSW Oct 2021'!AG7/100)*'NSW Oct 2021'!AR7,('NSW Oct 2021'!P7*'NSW Oct 2021'!AG7/100)*'NSW Oct 2021'!AR7)),0)</f>
        <v>0</v>
      </c>
      <c r="R13" s="136">
        <f>IF(AND('NSW Oct 2021'!P7&gt;0,'NSW Oct 2021'!O7&gt;0),IF(($C$5*F13/'NSW Oct 2021'!AR7&lt;SUM('NSW Oct 2021'!L7:P7)),(0),($C$5*F13/'NSW Oct 2021'!AR7-SUM('NSW Oct 2021'!L7:P7))*'NSW Oct 2021'!AB7/100)* 'NSW Oct 2021'!AR7,IF(AND('NSW Oct 2021'!O7&gt;0,'NSW Oct 2021'!P7=""),IF(($C$5*F13/'NSW Oct 2021'!AR7&lt; SUM('NSW Oct 2021'!L7:O7)),(0),($C$5*F13/'NSW Oct 2021'!AR7-SUM('NSW Oct 2021'!L7:O7))*'NSW Oct 2021'!AG7/100)* 'NSW Oct 2021'!AR7,IF(AND('NSW Oct 2021'!N7&gt;0,'NSW Oct 2021'!O7=""),IF(($C$5*F13/'NSW Oct 2021'!AR7&lt; SUM('NSW Oct 2021'!L7:N7)),(0),($C$5*F13/'NSW Oct 2021'!AR7-SUM('NSW Oct 2021'!L7:N7))*'NSW Oct 2021'!AF7/100)* 'NSW Oct 2021'!AR7,IF(AND('NSW Oct 2021'!M7&gt;0,'NSW Oct 2021'!N7=""),IF(($C$5*F13/'NSW Oct 2021'!AR7&lt;'NSW Oct 2021'!M7+'NSW Oct 2021'!L7),(0),(($C$5*F13/'NSW Oct 2021'!AR7-('NSW Oct 2021'!M7+'NSW Oct 2021'!L7))*'NSW Oct 2021'!AE7/100))*'NSW Oct 2021'!AR7,IF(AND('NSW Oct 2021'!L7&gt;0,'NSW Oct 2021'!M7=""&gt;0),IF(($C$5*F13/'NSW Oct 2021'!AR7&lt;'NSW Oct 2021'!L7),(0),($C$5*F13/'NSW Oct 2021'!AR7-'NSW Oct 2021'!L7)*'NSW Oct 2021'!AD7/100)*'NSW Oct 2021'!AR7,0)))))</f>
        <v>0</v>
      </c>
      <c r="S13" s="234">
        <f t="shared" si="4"/>
        <v>2074.6198181818181</v>
      </c>
      <c r="T13" s="243">
        <f t="shared" si="5"/>
        <v>2304.4039090909091</v>
      </c>
      <c r="U13" s="132">
        <f t="shared" si="6"/>
        <v>2534.8443000000002</v>
      </c>
      <c r="V13" s="83">
        <f>'NSW Oct 2021'!AT7</f>
        <v>21</v>
      </c>
      <c r="W13" s="83">
        <f>'NSW Oct 2021'!AU7</f>
        <v>0</v>
      </c>
      <c r="X13" s="83">
        <f>'NSW Oct 2021'!AV7</f>
        <v>0</v>
      </c>
      <c r="Y13" s="336">
        <f>'NSW Oct 2021'!AW7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1820.4790881818183</v>
      </c>
      <c r="AC13" s="255">
        <f t="shared" si="1"/>
        <v>1820.4790881818183</v>
      </c>
      <c r="AD13" s="157">
        <f t="shared" si="2"/>
        <v>2002.5269970000002</v>
      </c>
      <c r="AE13" s="122">
        <f t="shared" si="2"/>
        <v>2002.5269970000002</v>
      </c>
      <c r="AF13" s="133">
        <f>'NSW Oct 2021'!BJ7</f>
        <v>0</v>
      </c>
      <c r="AG13" s="125">
        <f>'NSW Oct 2021'!BH7</f>
        <v>0</v>
      </c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24"/>
      <c r="B14" s="83" t="str">
        <f>'NSW Oct 2021'!F8</f>
        <v>Alinta Energy</v>
      </c>
      <c r="C14" s="83" t="str">
        <f>'NSW Oct 2021'!G8</f>
        <v>BusinessDeal</v>
      </c>
      <c r="D14" s="136">
        <f>365*'NSW Oct 2021'!H8/100</f>
        <v>200.74999999999997</v>
      </c>
      <c r="E14" s="264">
        <f>IF('NSW Oct 2021'!AQ8=3,0.5,IF('NSW Oct 2021'!AQ8=2,0.33,0))</f>
        <v>0.5</v>
      </c>
      <c r="F14" s="264">
        <f t="shared" si="3"/>
        <v>0.5</v>
      </c>
      <c r="G14" s="136">
        <f>IF('NSW Oct 2021'!K8="",($C$5*E14/'NSW Oct 2021'!AQ8*'NSW Oct 2021'!W8/100)*'NSW Oct 2021'!AQ8,IF($C$5*E14/'NSW Oct 2021'!AQ8&gt;='NSW Oct 2021'!L8,('NSW Oct 2021'!L8*'NSW Oct 2021'!W8/100)*'NSW Oct 2021'!AQ8,($C$5*E14/'NSW Oct 2021'!AQ8*'NSW Oct 2021'!W8/100)*'NSW Oct 2021'!AQ8))</f>
        <v>86.783999999999992</v>
      </c>
      <c r="H14" s="136">
        <f>IF(AND('NSW Oct 2021'!L8&gt;0,'NSW Oct 2021'!M8&gt;0),IF($C$5*E14/'NSW Oct 2021'!AQ8&lt;'NSW Oct 2021'!L8,0,IF(($C$5*E14/'NSW Oct 2021'!AQ8-'NSW Oct 2021'!L8)&lt;=('NSW Oct 2021'!M8+'NSW Oct 2021'!L8),((($C$5*E14/'NSW Oct 2021'!AQ8-'NSW Oct 2021'!L8)*'NSW Oct 2021'!X8/100))*'NSW Oct 2021'!AQ8,((('NSW Oct 2021'!M8)*'NSW Oct 2021'!X8/100)*'NSW Oct 2021'!AQ8))),0)</f>
        <v>66.709090909090904</v>
      </c>
      <c r="I14" s="136">
        <f>IF(AND('NSW Oct 2021'!M8&gt;0,'NSW Oct 2021'!N8&gt;0),IF($C$5*E14/'NSW Oct 2021'!AQ8&lt;('NSW Oct 2021'!L8+'NSW Oct 2021'!M8),0,IF(($C$5*E14/'NSW Oct 2021'!AQ8-'NSW Oct 2021'!L8+'NSW Oct 2021'!M8)&lt;=('NSW Oct 2021'!L8+'NSW Oct 2021'!M8+'NSW Oct 2021'!N8),((($C$5*E14/'NSW Oct 2021'!AQ8-('NSW Oct 2021'!L8+'NSW Oct 2021'!M8))*'NSW Oct 2021'!Y8/100))*'NSW Oct 2021'!AQ8,('NSW Oct 2021'!N8*'NSW Oct 2021'!Y8/100)* 'NSW Oct 2021'!AQ8)),0)</f>
        <v>158.172</v>
      </c>
      <c r="J14" s="136">
        <f>IF(AND('NSW Oct 2021'!N8&gt;0,'NSW Oct 2021'!O8&gt;0),IF($C$5*E14/'NSW Oct 2021'!AQ8&lt;('NSW Oct 2021'!L8+'NSW Oct 2021'!M8+'NSW Oct 2021'!N8),0,IF(($C$5*E14/'NSW Oct 2021'!AQ8-'NSW Oct 2021'!L8+'NSW Oct 2021'!M8+'NSW Oct 2021'!N8)&lt;=('NSW Oct 2021'!L8+'NSW Oct 2021'!M8+'NSW Oct 2021'!N8+'NSW Oct 2021'!O8),(($C$5*E14/'NSW Oct 2021'!AQ8-('NSW Oct 2021'!L8+'NSW Oct 2021'!M8+'NSW Oct 2021'!N8))*'NSW Oct 2021'!Z8/100)*'NSW Oct 2021'!AQ8,('NSW Oct 2021'!O8*'NSW Oct 2021'!Z8/100)*'NSW Oct 2021'!AQ8)),0)</f>
        <v>597.85227272727275</v>
      </c>
      <c r="K14" s="136">
        <f>IF(AND('NSW Oct 2021'!O8&gt;0,'NSW Oct 2021'!P8&gt;0),IF($C$5*E14/'NSW Oct 2021'!AQ8&lt;('NSW Oct 2021'!L8+'NSW Oct 2021'!M8+'NSW Oct 2021'!N8+'NSW Oct 2021'!O8),0,IF(($C$5*E14/'NSW Oct 2021'!AQ8-'NSW Oct 2021'!L8+'NSW Oct 2021'!M8+'NSW Oct 2021'!N8+'NSW Oct 2021'!O8)&lt;=('NSW Oct 2021'!L8+'NSW Oct 2021'!M8+'NSW Oct 2021'!N8+'NSW Oct 2021'!O8+'NSW Oct 2021'!P8),(($C$5*E14/'NSW Oct 2021'!AQ8-('NSW Oct 2021'!L8+'NSW Oct 2021'!M8+'NSW Oct 2021'!N8+'NSW Oct 2021'!O8))*'NSW Oct 2021'!AA8/100)*'NSW Oct 2021'!AQ8,('NSW Oct 2021'!P8*'NSW Oct 2021'!AA8/100)*'NSW Oct 2021'!AQ8)),0)</f>
        <v>0</v>
      </c>
      <c r="L14" s="136">
        <f>IF(AND('NSW Oct 2021'!P8&gt;0,'NSW Oct 2021'!O8&gt;0),IF(($C$5*E14/'NSW Oct 2021'!AQ8&lt;SUM('NSW Oct 2021'!L8:P8)),(0),($C$5*E14/'NSW Oct 2021'!AQ8-SUM('NSW Oct 2021'!L8:P8))*'NSW Oct 2021'!AB8/100)* 'NSW Oct 2021'!AQ8,IF(AND('NSW Oct 2021'!O8&gt;0,'NSW Oct 2021'!P8=""),IF(($C$5*E14/'NSW Oct 2021'!AQ8&lt; SUM('NSW Oct 2021'!L8:O8)),(0),($C$5*E14/'NSW Oct 2021'!AQ8-SUM('NSW Oct 2021'!L8:O8))*'NSW Oct 2021'!AA8/100)* 'NSW Oct 2021'!AQ8,IF(AND('NSW Oct 2021'!N8&gt;0,'NSW Oct 2021'!O8=""),IF(($C$5*E14/'NSW Oct 2021'!AQ8&lt; SUM('NSW Oct 2021'!L8:N8)),(0),($C$5*E14/'NSW Oct 2021'!AQ8-SUM('NSW Oct 2021'!L8:N8))*'NSW Oct 2021'!Z8/100)* 'NSW Oct 2021'!AQ8,IF(AND('NSW Oct 2021'!M8&gt;0,'NSW Oct 2021'!N8=""),IF(($C$5*E14/'NSW Oct 2021'!AQ8&lt;'NSW Oct 2021'!M8+'NSW Oct 2021'!L8),(0),(($C$5*E14/'NSW Oct 2021'!AQ8-('NSW Oct 2021'!M8+'NSW Oct 2021'!L8))*'NSW Oct 2021'!Y8/100))*'NSW Oct 2021'!AQ8,IF(AND('NSW Oct 2021'!L8&gt;0,'NSW Oct 2021'!M8=""&gt;0),IF(($C$5*E14/'NSW Oct 2021'!AQ8&lt;'NSW Oct 2021'!L8),(0),($C$5*E14/'NSW Oct 2021'!AQ8-'NSW Oct 2021'!L8)*'NSW Oct 2021'!X8/100)*'NSW Oct 2021'!AQ8,0)))))</f>
        <v>0</v>
      </c>
      <c r="M14" s="136">
        <f>IF('NSW Oct 2021'!K8="",($C$5*F14/'NSW Oct 2021'!AR8*'NSW Oct 2021'!AC8/100)*'NSW Oct 2021'!AR8,IF($C$5*F14/'NSW Oct 2021'!AR8&gt;='NSW Oct 2021'!L8,('NSW Oct 2021'!L8*'NSW Oct 2021'!AC8/100)*'NSW Oct 2021'!AR8,($C$5*F14/'NSW Oct 2021'!AR8*'NSW Oct 2021'!AC8/100)*'NSW Oct 2021'!AR8))</f>
        <v>86.783999999999992</v>
      </c>
      <c r="N14" s="136">
        <f>IF(AND('NSW Oct 2021'!L8&gt;0,'NSW Oct 2021'!M8&gt;0),IF($C$5*F14/'NSW Oct 2021'!AR8&lt;'NSW Oct 2021'!L8,0,IF(($C$5*F14/'NSW Oct 2021'!AR8-'NSW Oct 2021'!L8)&lt;=('NSW Oct 2021'!M8+'NSW Oct 2021'!L8),((($C$5*F14/'NSW Oct 2021'!AR8-'NSW Oct 2021'!L8)*'NSW Oct 2021'!AD8/100))*'NSW Oct 2021'!AR8,((('NSW Oct 2021'!M8)*'NSW Oct 2021'!AD8/100)*'NSW Oct 2021'!AR8))),0)</f>
        <v>66.709090909090904</v>
      </c>
      <c r="O14" s="136">
        <f>IF(AND('NSW Oct 2021'!M8&gt;0,'NSW Oct 2021'!N8&gt;0),IF($C$5*F14/'NSW Oct 2021'!AR8&lt;('NSW Oct 2021'!L8+'NSW Oct 2021'!M8),0,IF(($C$5*F14/'NSW Oct 2021'!AR8-'NSW Oct 2021'!L8+'NSW Oct 2021'!M8)&lt;=('NSW Oct 2021'!L8+'NSW Oct 2021'!M8+'NSW Oct 2021'!N8),((($C$5*F14/'NSW Oct 2021'!AR8-('NSW Oct 2021'!L8+'NSW Oct 2021'!M8))*'NSW Oct 2021'!AE8/100))*'NSW Oct 2021'!AR8,('NSW Oct 2021'!N8*'NSW Oct 2021'!AE8/100)*'NSW Oct 2021'!AR8)),0)</f>
        <v>158.172</v>
      </c>
      <c r="P14" s="136">
        <f>IF(AND('NSW Oct 2021'!N8&gt;0,'NSW Oct 2021'!O8&gt;0),IF($C$5*F14/'NSW Oct 2021'!AR8&lt;('NSW Oct 2021'!L8+'NSW Oct 2021'!M8+'NSW Oct 2021'!N8),0,IF(($C$5*F14/'NSW Oct 2021'!AR8-'NSW Oct 2021'!L8+'NSW Oct 2021'!M8+'NSW Oct 2021'!N8)&lt;=('NSW Oct 2021'!L8+'NSW Oct 2021'!M8+'NSW Oct 2021'!N8+'NSW Oct 2021'!O8),(($C$5*F14/'NSW Oct 2021'!AR8-('NSW Oct 2021'!L8+'NSW Oct 2021'!M8+'NSW Oct 2021'!N8))*'NSW Oct 2021'!AF8/100)*'NSW Oct 2021'!AR8,('NSW Oct 2021'!O8*'NSW Oct 2021'!AF8/100)*'NSW Oct 2021'!AR8)),0)</f>
        <v>597.85227272727275</v>
      </c>
      <c r="Q14" s="136">
        <f>IF(AND('NSW Oct 2021'!P8&gt;0,'NSW Oct 2021'!P8&gt;0),IF($C$5*F14/'NSW Oct 2021'!AR8&lt;('NSW Oct 2021'!L8+'NSW Oct 2021'!M8+'NSW Oct 2021'!N8+'NSW Oct 2021'!O8),0,IF(($C$5*F14/'NSW Oct 2021'!AR8-'NSW Oct 2021'!L8+'NSW Oct 2021'!M8+'NSW Oct 2021'!N8+'NSW Oct 2021'!O8)&lt;=('NSW Oct 2021'!L8+'NSW Oct 2021'!M8+'NSW Oct 2021'!N8+'NSW Oct 2021'!O8+'NSW Oct 2021'!P8),(($C$5*F14/'NSW Oct 2021'!AR8-('NSW Oct 2021'!L8+'NSW Oct 2021'!M8+'NSW Oct 2021'!N8+'NSW Oct 2021'!O8))*'NSW Oct 2021'!AG8/100)*'NSW Oct 2021'!AR8,('NSW Oct 2021'!P8*'NSW Oct 2021'!AG8/100)*'NSW Oct 2021'!AR8)),0)</f>
        <v>0</v>
      </c>
      <c r="R14" s="136">
        <f>IF(AND('NSW Oct 2021'!P8&gt;0,'NSW Oct 2021'!O8&gt;0),IF(($C$5*F14/'NSW Oct 2021'!AR8&lt;SUM('NSW Oct 2021'!L8:P8)),(0),($C$5*F14/'NSW Oct 2021'!AR8-SUM('NSW Oct 2021'!L8:P8))*'NSW Oct 2021'!AB8/100)* 'NSW Oct 2021'!AR8,IF(AND('NSW Oct 2021'!O8&gt;0,'NSW Oct 2021'!P8=""),IF(($C$5*F14/'NSW Oct 2021'!AR8&lt; SUM('NSW Oct 2021'!L8:O8)),(0),($C$5*F14/'NSW Oct 2021'!AR8-SUM('NSW Oct 2021'!L8:O8))*'NSW Oct 2021'!AG8/100)* 'NSW Oct 2021'!AR8,IF(AND('NSW Oct 2021'!N8&gt;0,'NSW Oct 2021'!O8=""),IF(($C$5*F14/'NSW Oct 2021'!AR8&lt; SUM('NSW Oct 2021'!L8:N8)),(0),($C$5*F14/'NSW Oct 2021'!AR8-SUM('NSW Oct 2021'!L8:N8))*'NSW Oct 2021'!AF8/100)* 'NSW Oct 2021'!AR8,IF(AND('NSW Oct 2021'!M8&gt;0,'NSW Oct 2021'!N8=""),IF(($C$5*F14/'NSW Oct 2021'!AR8&lt;'NSW Oct 2021'!M8+'NSW Oct 2021'!L8),(0),(($C$5*F14/'NSW Oct 2021'!AR8-('NSW Oct 2021'!M8+'NSW Oct 2021'!L8))*'NSW Oct 2021'!AE8/100))*'NSW Oct 2021'!AR8,IF(AND('NSW Oct 2021'!L8&gt;0,'NSW Oct 2021'!M8=""&gt;0),IF(($C$5*F14/'NSW Oct 2021'!AR8&lt;'NSW Oct 2021'!L8),(0),($C$5*F14/'NSW Oct 2021'!AR8-'NSW Oct 2021'!L8)*'NSW Oct 2021'!AD8/100)*'NSW Oct 2021'!AR8,0)))))</f>
        <v>0</v>
      </c>
      <c r="S14" s="234">
        <f>SUM(G14:R14)</f>
        <v>1819.0347272727272</v>
      </c>
      <c r="T14" s="243">
        <f t="shared" si="5"/>
        <v>2019.7847272727272</v>
      </c>
      <c r="U14" s="132">
        <f t="shared" si="6"/>
        <v>2221.7631999999999</v>
      </c>
      <c r="V14" s="83">
        <f>'NSW Oct 2021'!AT8</f>
        <v>0</v>
      </c>
      <c r="W14" s="83">
        <f>'NSW Oct 2021'!AU8</f>
        <v>0</v>
      </c>
      <c r="X14" s="83">
        <f>'NSW Oct 2021'!AV8</f>
        <v>0</v>
      </c>
      <c r="Y14" s="336">
        <f>'NSW Oct 2021'!AW8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2019.7847272727272</v>
      </c>
      <c r="AC14" s="255">
        <f t="shared" si="1"/>
        <v>2019.7847272727272</v>
      </c>
      <c r="AD14" s="157">
        <f t="shared" si="2"/>
        <v>2221.7631999999999</v>
      </c>
      <c r="AE14" s="122">
        <f t="shared" si="2"/>
        <v>2221.7631999999999</v>
      </c>
      <c r="AF14" s="133">
        <f>'NSW Oct 2021'!BJ8</f>
        <v>0</v>
      </c>
      <c r="AG14" s="125">
        <f>'NSW Oct 2021'!BH8</f>
        <v>0</v>
      </c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25"/>
      <c r="B15" s="83" t="str">
        <f>'NSW Oct 2021'!F9</f>
        <v>Discover Energy</v>
      </c>
      <c r="C15" s="83" t="str">
        <f>'NSW Oct 2021'!G9</f>
        <v>Budget</v>
      </c>
      <c r="D15" s="155">
        <f>365*'NSW Oct 2021'!H9/100</f>
        <v>202.40909090909091</v>
      </c>
      <c r="E15" s="264">
        <f>IF('NSW Oct 2021'!AQ9=3,0.5,IF('NSW Oct 2021'!AQ9=2,0.33,0))</f>
        <v>0.5</v>
      </c>
      <c r="F15" s="264">
        <f t="shared" si="3"/>
        <v>0.5</v>
      </c>
      <c r="G15" s="136">
        <f>IF('NSW Oct 2021'!K9="",($C$5*E15/'NSW Oct 2021'!AQ9*'NSW Oct 2021'!W9/100)*'NSW Oct 2021'!AQ9,IF($C$5*E15/'NSW Oct 2021'!AQ9&gt;='NSW Oct 2021'!L9,('NSW Oct 2021'!L9*'NSW Oct 2021'!W9/100)*'NSW Oct 2021'!AQ9,($C$5*E15/'NSW Oct 2021'!AQ9*'NSW Oct 2021'!W9/100)*'NSW Oct 2021'!AQ9))</f>
        <v>137.97300000000001</v>
      </c>
      <c r="H15" s="136">
        <f>IF(AND('NSW Oct 2021'!L9&gt;0,'NSW Oct 2021'!M9&gt;0),IF($C$5*E15/'NSW Oct 2021'!AQ9&lt;'NSW Oct 2021'!L9,0,IF(($C$5*E15/'NSW Oct 2021'!AQ9-'NSW Oct 2021'!L9)&lt;=('NSW Oct 2021'!M9+'NSW Oct 2021'!L9),((($C$5*E15/'NSW Oct 2021'!AQ9-'NSW Oct 2021'!L9)*'NSW Oct 2021'!X9/100))*'NSW Oct 2021'!AQ9,((('NSW Oct 2021'!M9)*'NSW Oct 2021'!X9/100)*'NSW Oct 2021'!AQ9))),0)</f>
        <v>109.06936363636365</v>
      </c>
      <c r="I15" s="136">
        <f>IF(AND('NSW Oct 2021'!M9&gt;0,'NSW Oct 2021'!N9&gt;0),IF($C$5*E15/'NSW Oct 2021'!AQ9&lt;('NSW Oct 2021'!L9+'NSW Oct 2021'!M9),0,IF(($C$5*E15/'NSW Oct 2021'!AQ9-'NSW Oct 2021'!L9+'NSW Oct 2021'!M9)&lt;=('NSW Oct 2021'!L9+'NSW Oct 2021'!M9+'NSW Oct 2021'!N9),((($C$5*E15/'NSW Oct 2021'!AQ9-('NSW Oct 2021'!L9+'NSW Oct 2021'!M9))*'NSW Oct 2021'!Y9/100))*'NSW Oct 2021'!AQ9,('NSW Oct 2021'!N9*'NSW Oct 2021'!Y9/100)* 'NSW Oct 2021'!AQ9)),0)</f>
        <v>244.52099999999993</v>
      </c>
      <c r="J15" s="136">
        <f>IF(AND('NSW Oct 2021'!N9&gt;0,'NSW Oct 2021'!O9&gt;0),IF($C$5*E15/'NSW Oct 2021'!AQ9&lt;('NSW Oct 2021'!L9+'NSW Oct 2021'!M9+'NSW Oct 2021'!N9),0,IF(($C$5*E15/'NSW Oct 2021'!AQ9-'NSW Oct 2021'!L9+'NSW Oct 2021'!M9+'NSW Oct 2021'!N9)&lt;=('NSW Oct 2021'!L9+'NSW Oct 2021'!M9+'NSW Oct 2021'!N9+'NSW Oct 2021'!O9),(($C$5*E15/'NSW Oct 2021'!AQ9-('NSW Oct 2021'!L9+'NSW Oct 2021'!M9+'NSW Oct 2021'!N9))*'NSW Oct 2021'!Z9/100)*'NSW Oct 2021'!AQ9,('NSW Oct 2021'!O9*'NSW Oct 2021'!Z9/100)*'NSW Oct 2021'!AQ9)),0)</f>
        <v>928.97045454545446</v>
      </c>
      <c r="K15" s="136">
        <f>IF(AND('NSW Oct 2021'!O9&gt;0,'NSW Oct 2021'!P9&gt;0),IF($C$5*E15/'NSW Oct 2021'!AQ9&lt;('NSW Oct 2021'!L9+'NSW Oct 2021'!M9+'NSW Oct 2021'!N9+'NSW Oct 2021'!O9),0,IF(($C$5*E15/'NSW Oct 2021'!AQ9-'NSW Oct 2021'!L9+'NSW Oct 2021'!M9+'NSW Oct 2021'!N9+'NSW Oct 2021'!O9)&lt;=('NSW Oct 2021'!L9+'NSW Oct 2021'!M9+'NSW Oct 2021'!N9+'NSW Oct 2021'!O9+'NSW Oct 2021'!P9),(($C$5*E15/'NSW Oct 2021'!AQ9-('NSW Oct 2021'!L9+'NSW Oct 2021'!M9+'NSW Oct 2021'!N9+'NSW Oct 2021'!O9))*'NSW Oct 2021'!AA9/100)*'NSW Oct 2021'!AQ9,('NSW Oct 2021'!P9*'NSW Oct 2021'!AA9/100)*'NSW Oct 2021'!AQ9)),0)</f>
        <v>0</v>
      </c>
      <c r="L15" s="136">
        <f>IF(AND('NSW Oct 2021'!P9&gt;0,'NSW Oct 2021'!O9&gt;0),IF(($C$5*E15/'NSW Oct 2021'!AQ9&lt;SUM('NSW Oct 2021'!L9:P9)),(0),($C$5*E15/'NSW Oct 2021'!AQ9-SUM('NSW Oct 2021'!L9:P9))*'NSW Oct 2021'!AB9/100)* 'NSW Oct 2021'!AQ9,IF(AND('NSW Oct 2021'!O9&gt;0,'NSW Oct 2021'!P9=""),IF(($C$5*E15/'NSW Oct 2021'!AQ9&lt; SUM('NSW Oct 2021'!L9:O9)),(0),($C$5*E15/'NSW Oct 2021'!AQ9-SUM('NSW Oct 2021'!L9:O9))*'NSW Oct 2021'!AA9/100)* 'NSW Oct 2021'!AQ9,IF(AND('NSW Oct 2021'!N9&gt;0,'NSW Oct 2021'!O9=""),IF(($C$5*E15/'NSW Oct 2021'!AQ9&lt; SUM('NSW Oct 2021'!L9:N9)),(0),($C$5*E15/'NSW Oct 2021'!AQ9-SUM('NSW Oct 2021'!L9:N9))*'NSW Oct 2021'!Z9/100)* 'NSW Oct 2021'!AQ9,IF(AND('NSW Oct 2021'!M9&gt;0,'NSW Oct 2021'!N9=""),IF(($C$5*E15/'NSW Oct 2021'!AQ9&lt;'NSW Oct 2021'!M9+'NSW Oct 2021'!L9),(0),(($C$5*E15/'NSW Oct 2021'!AQ9-('NSW Oct 2021'!M9+'NSW Oct 2021'!L9))*'NSW Oct 2021'!Y9/100))*'NSW Oct 2021'!AQ9,IF(AND('NSW Oct 2021'!L9&gt;0,'NSW Oct 2021'!M9=""&gt;0),IF(($C$5*E15/'NSW Oct 2021'!AQ9&lt;'NSW Oct 2021'!L9),(0),($C$5*E15/'NSW Oct 2021'!AQ9-'NSW Oct 2021'!L9)*'NSW Oct 2021'!X9/100)*'NSW Oct 2021'!AQ9,0)))))</f>
        <v>0</v>
      </c>
      <c r="M15" s="136">
        <f>IF('NSW Oct 2021'!K9="",($C$5*F15/'NSW Oct 2021'!AR9*'NSW Oct 2021'!AC9/100)*'NSW Oct 2021'!AR9,IF($C$5*F15/'NSW Oct 2021'!AR9&gt;='NSW Oct 2021'!L9,('NSW Oct 2021'!L9*'NSW Oct 2021'!AC9/100)*'NSW Oct 2021'!AR9,($C$5*F15/'NSW Oct 2021'!AR9*'NSW Oct 2021'!AC9/100)*'NSW Oct 2021'!AR9))</f>
        <v>137.97300000000001</v>
      </c>
      <c r="N15" s="136">
        <f>IF(AND('NSW Oct 2021'!L9&gt;0,'NSW Oct 2021'!M9&gt;0),IF($C$5*F15/'NSW Oct 2021'!AR9&lt;'NSW Oct 2021'!L9,0,IF(($C$5*F15/'NSW Oct 2021'!AR9-'NSW Oct 2021'!L9)&lt;=('NSW Oct 2021'!M9+'NSW Oct 2021'!L9),((($C$5*F15/'NSW Oct 2021'!AR9-'NSW Oct 2021'!L9)*'NSW Oct 2021'!AD9/100))*'NSW Oct 2021'!AR9,((('NSW Oct 2021'!M9)*'NSW Oct 2021'!AD9/100)*'NSW Oct 2021'!AR9))),0)</f>
        <v>109.06936363636365</v>
      </c>
      <c r="O15" s="136">
        <f>IF(AND('NSW Oct 2021'!M9&gt;0,'NSW Oct 2021'!N9&gt;0),IF($C$5*F15/'NSW Oct 2021'!AR9&lt;('NSW Oct 2021'!L9+'NSW Oct 2021'!M9),0,IF(($C$5*F15/'NSW Oct 2021'!AR9-'NSW Oct 2021'!L9+'NSW Oct 2021'!M9)&lt;=('NSW Oct 2021'!L9+'NSW Oct 2021'!M9+'NSW Oct 2021'!N9),((($C$5*F15/'NSW Oct 2021'!AR9-('NSW Oct 2021'!L9+'NSW Oct 2021'!M9))*'NSW Oct 2021'!AE9/100))*'NSW Oct 2021'!AR9,('NSW Oct 2021'!N9*'NSW Oct 2021'!AE9/100)*'NSW Oct 2021'!AR9)),0)</f>
        <v>244.52099999999993</v>
      </c>
      <c r="P15" s="136">
        <f>IF(AND('NSW Oct 2021'!N9&gt;0,'NSW Oct 2021'!O9&gt;0),IF($C$5*F15/'NSW Oct 2021'!AR9&lt;('NSW Oct 2021'!L9+'NSW Oct 2021'!M9+'NSW Oct 2021'!N9),0,IF(($C$5*F15/'NSW Oct 2021'!AR9-'NSW Oct 2021'!L9+'NSW Oct 2021'!M9+'NSW Oct 2021'!N9)&lt;=('NSW Oct 2021'!L9+'NSW Oct 2021'!M9+'NSW Oct 2021'!N9+'NSW Oct 2021'!O9),(($C$5*F15/'NSW Oct 2021'!AR9-('NSW Oct 2021'!L9+'NSW Oct 2021'!M9+'NSW Oct 2021'!N9))*'NSW Oct 2021'!AF9/100)*'NSW Oct 2021'!AR9,('NSW Oct 2021'!O9*'NSW Oct 2021'!AF9/100)*'NSW Oct 2021'!AR9)),0)</f>
        <v>928.97045454545446</v>
      </c>
      <c r="Q15" s="136">
        <f>IF(AND('NSW Oct 2021'!P9&gt;0,'NSW Oct 2021'!P9&gt;0),IF($C$5*F15/'NSW Oct 2021'!AR9&lt;('NSW Oct 2021'!L9+'NSW Oct 2021'!M9+'NSW Oct 2021'!N9+'NSW Oct 2021'!O9),0,IF(($C$5*F15/'NSW Oct 2021'!AR9-'NSW Oct 2021'!L9+'NSW Oct 2021'!M9+'NSW Oct 2021'!N9+'NSW Oct 2021'!O9)&lt;=('NSW Oct 2021'!L9+'NSW Oct 2021'!M9+'NSW Oct 2021'!N9+'NSW Oct 2021'!O9+'NSW Oct 2021'!P9),(($C$5*F15/'NSW Oct 2021'!AR9-('NSW Oct 2021'!L9+'NSW Oct 2021'!M9+'NSW Oct 2021'!N9+'NSW Oct 2021'!O9))*'NSW Oct 2021'!AG9/100)*'NSW Oct 2021'!AR9,('NSW Oct 2021'!P9*'NSW Oct 2021'!AG9/100)*'NSW Oct 2021'!AR9)),0)</f>
        <v>0</v>
      </c>
      <c r="R15" s="136">
        <f>IF(AND('NSW Oct 2021'!P9&gt;0,'NSW Oct 2021'!O9&gt;0),IF(($C$5*F15/'NSW Oct 2021'!AR9&lt;SUM('NSW Oct 2021'!L9:P9)),(0),($C$5*F15/'NSW Oct 2021'!AR9-SUM('NSW Oct 2021'!L9:P9))*'NSW Oct 2021'!AB9/100)* 'NSW Oct 2021'!AR9,IF(AND('NSW Oct 2021'!O9&gt;0,'NSW Oct 2021'!P9=""),IF(($C$5*F15/'NSW Oct 2021'!AR9&lt; SUM('NSW Oct 2021'!L9:O9)),(0),($C$5*F15/'NSW Oct 2021'!AR9-SUM('NSW Oct 2021'!L9:O9))*'NSW Oct 2021'!AG9/100)* 'NSW Oct 2021'!AR9,IF(AND('NSW Oct 2021'!N9&gt;0,'NSW Oct 2021'!O9=""),IF(($C$5*F15/'NSW Oct 2021'!AR9&lt; SUM('NSW Oct 2021'!L9:N9)),(0),($C$5*F15/'NSW Oct 2021'!AR9-SUM('NSW Oct 2021'!L9:N9))*'NSW Oct 2021'!AF9/100)* 'NSW Oct 2021'!AR9,IF(AND('NSW Oct 2021'!M9&gt;0,'NSW Oct 2021'!N9=""),IF(($C$5*F15/'NSW Oct 2021'!AR9&lt;'NSW Oct 2021'!M9+'NSW Oct 2021'!L9),(0),(($C$5*F15/'NSW Oct 2021'!AR9-('NSW Oct 2021'!M9+'NSW Oct 2021'!L9))*'NSW Oct 2021'!AE9/100))*'NSW Oct 2021'!AR9,IF(AND('NSW Oct 2021'!L9&gt;0,'NSW Oct 2021'!M9=""&gt;0),IF(($C$5*F15/'NSW Oct 2021'!AR9&lt;'NSW Oct 2021'!L9),(0),($C$5*F15/'NSW Oct 2021'!AR9-'NSW Oct 2021'!L9)*'NSW Oct 2021'!AD9/100)*'NSW Oct 2021'!AR9,0)))))</f>
        <v>0</v>
      </c>
      <c r="S15" s="273">
        <f>SUM(G15:R15)</f>
        <v>2841.0676363636362</v>
      </c>
      <c r="T15" s="243">
        <f t="shared" si="5"/>
        <v>3043.4767272727272</v>
      </c>
      <c r="U15" s="132">
        <f t="shared" si="6"/>
        <v>3347.8244</v>
      </c>
      <c r="V15" s="83">
        <f>'NSW Oct 2021'!AT9</f>
        <v>0</v>
      </c>
      <c r="W15" s="83">
        <f>'NSW Oct 2021'!AU9</f>
        <v>25</v>
      </c>
      <c r="X15" s="83">
        <f>'NSW Oct 2021'!AV9</f>
        <v>0</v>
      </c>
      <c r="Y15" s="337">
        <f>'NSW Oct 2021'!AW9</f>
        <v>0</v>
      </c>
      <c r="Z15" s="243" t="str">
        <f t="shared" si="7"/>
        <v>Guaranteed off usage</v>
      </c>
      <c r="AA15" s="243" t="str">
        <f t="shared" si="8"/>
        <v>Exclusive</v>
      </c>
      <c r="AB15" s="268">
        <f t="shared" si="0"/>
        <v>2333.2098181818183</v>
      </c>
      <c r="AC15" s="256">
        <f t="shared" si="1"/>
        <v>2333.2098181818183</v>
      </c>
      <c r="AD15" s="335">
        <f t="shared" si="2"/>
        <v>2566.5308000000005</v>
      </c>
      <c r="AE15" s="149">
        <f t="shared" si="2"/>
        <v>2566.5308000000005</v>
      </c>
      <c r="AF15" s="152">
        <f>'NSW Oct 2021'!BJ9</f>
        <v>0</v>
      </c>
      <c r="AG15" s="153">
        <f>'NSW Oct 2021'!BH9</f>
        <v>0</v>
      </c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28" t="str">
        <f>'NSW Oct 2021'!D10</f>
        <v xml:space="preserve">ActewAGL Queanbeyan </v>
      </c>
      <c r="B16" s="139" t="str">
        <f>'NSW Oct 2021'!F10</f>
        <v>ActewAGL</v>
      </c>
      <c r="C16" s="139" t="str">
        <f>'NSW Oct 2021'!G10</f>
        <v>Business plan</v>
      </c>
      <c r="D16" s="136">
        <f>365*'NSW Oct 2021'!H10/100</f>
        <v>357.69999999999993</v>
      </c>
      <c r="E16" s="264">
        <f>IF('NSW Oct 2021'!AQ10=3,0.5,IF('NSW Oct 2021'!AQ10=2,0.33,0))</f>
        <v>0.5</v>
      </c>
      <c r="F16" s="264">
        <f t="shared" si="3"/>
        <v>0.5</v>
      </c>
      <c r="G16" s="134">
        <f>IF('NSW Oct 2021'!K10="",($C$5*E16/'NSW Oct 2021'!AQ10*'NSW Oct 2021'!W10/100)*'NSW Oct 2021'!AQ10,IF($C$5*E16/'NSW Oct 2021'!AQ10&gt;='NSW Oct 2021'!L10,('NSW Oct 2021'!L10*'NSW Oct 2021'!W10/100)*'NSW Oct 2021'!AQ10,($C$5*E16/'NSW Oct 2021'!AQ10*'NSW Oct 2021'!W10/100)*'NSW Oct 2021'!AQ10))</f>
        <v>200.6018181818182</v>
      </c>
      <c r="H16" s="134">
        <f>IF(AND('NSW Oct 2021'!L10&gt;0,'NSW Oct 2021'!M10&gt;0),IF($C$5*E16/'NSW Oct 2021'!AQ10&lt;'NSW Oct 2021'!L10,0,IF(($C$5*E16/'NSW Oct 2021'!AQ10-'NSW Oct 2021'!L10)&lt;=('NSW Oct 2021'!M10+'NSW Oct 2021'!L10),((($C$5*E16/'NSW Oct 2021'!AQ10-'NSW Oct 2021'!L10)*'NSW Oct 2021'!X10/100))*'NSW Oct 2021'!AQ10,((('NSW Oct 2021'!M10)*'NSW Oct 2021'!X10/100)*'NSW Oct 2021'!AQ10))),0)</f>
        <v>1073.2490909090909</v>
      </c>
      <c r="I16" s="134">
        <f>IF(AND('NSW Oct 2021'!M10&gt;0,'NSW Oct 2021'!N10&gt;0),IF($C$5*E16/'NSW Oct 2021'!AQ10&lt;('NSW Oct 2021'!L10+'NSW Oct 2021'!M10),0,IF(($C$5*E16/'NSW Oct 2021'!AQ10-'NSW Oct 2021'!L10+'NSW Oct 2021'!M10)&lt;=('NSW Oct 2021'!L10+'NSW Oct 2021'!M10+'NSW Oct 2021'!N10),((($C$5*E16/'NSW Oct 2021'!AQ10-('NSW Oct 2021'!L10+'NSW Oct 2021'!M10))*'NSW Oct 2021'!Y10/100))*'NSW Oct 2021'!AQ10,('NSW Oct 2021'!N10*'NSW Oct 2021'!Y10/100)* 'NSW Oct 2021'!AQ10)),0)</f>
        <v>0</v>
      </c>
      <c r="J16" s="134">
        <f>IF(AND('NSW Oct 2021'!N10&gt;0,'NSW Oct 2021'!O10&gt;0),IF($C$5*E16/'NSW Oct 2021'!AQ10&lt;('NSW Oct 2021'!L10+'NSW Oct 2021'!M10+'NSW Oct 2021'!N10),0,IF(($C$5*E16/'NSW Oct 2021'!AQ10-'NSW Oct 2021'!L10+'NSW Oct 2021'!M10+'NSW Oct 2021'!N10)&lt;=('NSW Oct 2021'!L10+'NSW Oct 2021'!M10+'NSW Oct 2021'!N10+'NSW Oct 2021'!O10),(($C$5*E16/'NSW Oct 2021'!AQ10-('NSW Oct 2021'!L10+'NSW Oct 2021'!M10+'NSW Oct 2021'!N10))*'NSW Oct 2021'!Z10/100)*'NSW Oct 2021'!AQ10,('NSW Oct 2021'!O10*'NSW Oct 2021'!Z10/100)*'NSW Oct 2021'!AQ10)),0)</f>
        <v>0</v>
      </c>
      <c r="K16" s="134">
        <f>IF(AND('NSW Oct 2021'!O10&gt;0,'NSW Oct 2021'!P10&gt;0),IF($C$5*E16/'NSW Oct 2021'!AQ10&lt;('NSW Oct 2021'!L10+'NSW Oct 2021'!M10+'NSW Oct 2021'!N10+'NSW Oct 2021'!O10),0,IF(($C$5*E16/'NSW Oct 2021'!AQ10-'NSW Oct 2021'!L10+'NSW Oct 2021'!M10+'NSW Oct 2021'!N10+'NSW Oct 2021'!O10)&lt;=('NSW Oct 2021'!L10+'NSW Oct 2021'!M10+'NSW Oct 2021'!N10+'NSW Oct 2021'!O10+'NSW Oct 2021'!P10),(($C$5*E16/'NSW Oct 2021'!AQ10-('NSW Oct 2021'!L10+'NSW Oct 2021'!M10+'NSW Oct 2021'!N10+'NSW Oct 2021'!O10))*'NSW Oct 2021'!AA10/100)*'NSW Oct 2021'!AQ10,('NSW Oct 2021'!P10*'NSW Oct 2021'!AA10/100)*'NSW Oct 2021'!AQ10)),0)</f>
        <v>0</v>
      </c>
      <c r="L16" s="134">
        <f>IF(AND('NSW Oct 2021'!P10&gt;0,'NSW Oct 2021'!O10&gt;0),IF(($C$5*E16/'NSW Oct 2021'!AQ10&lt;SUM('NSW Oct 2021'!L10:P10)),(0),($C$5*E16/'NSW Oct 2021'!AQ10-SUM('NSW Oct 2021'!L10:P10))*'NSW Oct 2021'!AB10/100)* 'NSW Oct 2021'!AQ10,IF(AND('NSW Oct 2021'!O10&gt;0,'NSW Oct 2021'!P10=""),IF(($C$5*E16/'NSW Oct 2021'!AQ10&lt; SUM('NSW Oct 2021'!L10:O10)),(0),($C$5*E16/'NSW Oct 2021'!AQ10-SUM('NSW Oct 2021'!L10:O10))*'NSW Oct 2021'!AA10/100)* 'NSW Oct 2021'!AQ10,IF(AND('NSW Oct 2021'!N10&gt;0,'NSW Oct 2021'!O10=""),IF(($C$5*E16/'NSW Oct 2021'!AQ10&lt; SUM('NSW Oct 2021'!L10:N10)),(0),($C$5*E16/'NSW Oct 2021'!AQ10-SUM('NSW Oct 2021'!L10:N10))*'NSW Oct 2021'!Z10/100)* 'NSW Oct 2021'!AQ10,IF(AND('NSW Oct 2021'!M10&gt;0,'NSW Oct 2021'!N10=""),IF(($C$5*E16/'NSW Oct 2021'!AQ10&lt;'NSW Oct 2021'!M10+'NSW Oct 2021'!L10),(0),(($C$5*E16/'NSW Oct 2021'!AQ10-('NSW Oct 2021'!M10+'NSW Oct 2021'!L10))*'NSW Oct 2021'!Y10/100))*'NSW Oct 2021'!AQ10,IF(AND('NSW Oct 2021'!L10&gt;0,'NSW Oct 2021'!M10=""&gt;0),IF(($C$5*E16/'NSW Oct 2021'!AQ10&lt;'NSW Oct 2021'!L10),(0),($C$5*E16/'NSW Oct 2021'!AQ10-'NSW Oct 2021'!L10)*'NSW Oct 2021'!X10/100)*'NSW Oct 2021'!AQ10,0)))))</f>
        <v>0</v>
      </c>
      <c r="M16" s="134">
        <f>IF('NSW Oct 2021'!K10="",($C$5*F16/'NSW Oct 2021'!AR10*'NSW Oct 2021'!AC10/100)*'NSW Oct 2021'!AR10,IF($C$5*F16/'NSW Oct 2021'!AR10&gt;='NSW Oct 2021'!L10,('NSW Oct 2021'!L10*'NSW Oct 2021'!AC10/100)*'NSW Oct 2021'!AR10,($C$5*F16/'NSW Oct 2021'!AR10*'NSW Oct 2021'!AC10/100)*'NSW Oct 2021'!AR10))</f>
        <v>200.6018181818182</v>
      </c>
      <c r="N16" s="134">
        <f>IF(AND('NSW Oct 2021'!L10&gt;0,'NSW Oct 2021'!M10&gt;0),IF($C$5*F16/'NSW Oct 2021'!AR10&lt;'NSW Oct 2021'!L10,0,IF(($C$5*F16/'NSW Oct 2021'!AR10-'NSW Oct 2021'!L10)&lt;=('NSW Oct 2021'!M10+'NSW Oct 2021'!L10),((($C$5*F16/'NSW Oct 2021'!AR10-'NSW Oct 2021'!L10)*'NSW Oct 2021'!AD10/100))*'NSW Oct 2021'!AR10,((('NSW Oct 2021'!M10)*'NSW Oct 2021'!AD10/100)*'NSW Oct 2021'!AR10))),0)</f>
        <v>1073.2490909090909</v>
      </c>
      <c r="O16" s="134">
        <f>IF(AND('NSW Oct 2021'!M10&gt;0,'NSW Oct 2021'!N10&gt;0),IF($C$5*F16/'NSW Oct 2021'!AR10&lt;('NSW Oct 2021'!L10+'NSW Oct 2021'!M10),0,IF(($C$5*F16/'NSW Oct 2021'!AR10-'NSW Oct 2021'!L10+'NSW Oct 2021'!M10)&lt;=('NSW Oct 2021'!L10+'NSW Oct 2021'!M10+'NSW Oct 2021'!N10),((($C$5*F16/'NSW Oct 2021'!AR10-('NSW Oct 2021'!L10+'NSW Oct 2021'!M10))*'NSW Oct 2021'!AE10/100))*'NSW Oct 2021'!AR10,('NSW Oct 2021'!N10*'NSW Oct 2021'!AE10/100)*'NSW Oct 2021'!AR10)),0)</f>
        <v>0</v>
      </c>
      <c r="P16" s="134">
        <f>IF(AND('NSW Oct 2021'!N10&gt;0,'NSW Oct 2021'!O10&gt;0),IF($C$5*F16/'NSW Oct 2021'!AR10&lt;('NSW Oct 2021'!L10+'NSW Oct 2021'!M10+'NSW Oct 2021'!N10),0,IF(($C$5*F16/'NSW Oct 2021'!AR10-'NSW Oct 2021'!L10+'NSW Oct 2021'!M10+'NSW Oct 2021'!N10)&lt;=('NSW Oct 2021'!L10+'NSW Oct 2021'!M10+'NSW Oct 2021'!N10+'NSW Oct 2021'!O10),(($C$5*F16/'NSW Oct 2021'!AR10-('NSW Oct 2021'!L10+'NSW Oct 2021'!M10+'NSW Oct 2021'!N10))*'NSW Oct 2021'!AF10/100)*'NSW Oct 2021'!AR10,('NSW Oct 2021'!O10*'NSW Oct 2021'!AF10/100)*'NSW Oct 2021'!AR10)),0)</f>
        <v>0</v>
      </c>
      <c r="Q16" s="134">
        <f>IF(AND('NSW Oct 2021'!P10&gt;0,'NSW Oct 2021'!P10&gt;0),IF($C$5*F16/'NSW Oct 2021'!AR10&lt;('NSW Oct 2021'!L10+'NSW Oct 2021'!M10+'NSW Oct 2021'!N10+'NSW Oct 2021'!O10),0,IF(($C$5*F16/'NSW Oct 2021'!AR10-'NSW Oct 2021'!L10+'NSW Oct 2021'!M10+'NSW Oct 2021'!N10+'NSW Oct 2021'!O10)&lt;=('NSW Oct 2021'!L10+'NSW Oct 2021'!M10+'NSW Oct 2021'!N10+'NSW Oct 2021'!O10+'NSW Oct 2021'!P10),(($C$5*F16/'NSW Oct 2021'!AR10-('NSW Oct 2021'!L10+'NSW Oct 2021'!M10+'NSW Oct 2021'!N10+'NSW Oct 2021'!O10))*'NSW Oct 2021'!AG10/100)*'NSW Oct 2021'!AR10,('NSW Oct 2021'!P10*'NSW Oct 2021'!AG10/100)*'NSW Oct 2021'!AR10)),0)</f>
        <v>0</v>
      </c>
      <c r="R16" s="134">
        <f>IF(AND('NSW Oct 2021'!P10&gt;0,'NSW Oct 2021'!O10&gt;0),IF(($C$5*F16/'NSW Oct 2021'!AR10&lt;SUM('NSW Oct 2021'!L10:P10)),(0),($C$5*F16/'NSW Oct 2021'!AR10-SUM('NSW Oct 2021'!L10:P10))*'NSW Oct 2021'!AB10/100)* 'NSW Oct 2021'!AR10,IF(AND('NSW Oct 2021'!O10&gt;0,'NSW Oct 2021'!P10=""),IF(($C$5*F16/'NSW Oct 2021'!AR10&lt; SUM('NSW Oct 2021'!L10:O10)),(0),($C$5*F16/'NSW Oct 2021'!AR10-SUM('NSW Oct 2021'!L10:O10))*'NSW Oct 2021'!AG10/100)* 'NSW Oct 2021'!AR10,IF(AND('NSW Oct 2021'!N10&gt;0,'NSW Oct 2021'!O10=""),IF(($C$5*F16/'NSW Oct 2021'!AR10&lt; SUM('NSW Oct 2021'!L10:N10)),(0),($C$5*F16/'NSW Oct 2021'!AR10-SUM('NSW Oct 2021'!L10:N10))*'NSW Oct 2021'!AF10/100)* 'NSW Oct 2021'!AR10,IF(AND('NSW Oct 2021'!M10&gt;0,'NSW Oct 2021'!N10=""),IF(($C$5*F16/'NSW Oct 2021'!AR10&lt;'NSW Oct 2021'!M10+'NSW Oct 2021'!L10),(0),(($C$5*F16/'NSW Oct 2021'!AR10-('NSW Oct 2021'!M10+'NSW Oct 2021'!L10))*'NSW Oct 2021'!AE10/100))*'NSW Oct 2021'!AR10,IF(AND('NSW Oct 2021'!L10&gt;0,'NSW Oct 2021'!M10=""&gt;0),IF(($C$5*F16/'NSW Oct 2021'!AR10&lt;'NSW Oct 2021'!L10),(0),($C$5*F16/'NSW Oct 2021'!AR10-'NSW Oct 2021'!L10)*'NSW Oct 2021'!AD10/100)*'NSW Oct 2021'!AR10,0)))))</f>
        <v>0</v>
      </c>
      <c r="S16" s="234">
        <f t="shared" si="4"/>
        <v>2547.7018181818185</v>
      </c>
      <c r="T16" s="269">
        <f t="shared" si="5"/>
        <v>2905.4018181818183</v>
      </c>
      <c r="U16" s="140">
        <f t="shared" si="6"/>
        <v>3195.9420000000005</v>
      </c>
      <c r="V16" s="139">
        <f>'NSW Oct 2021'!AT10</f>
        <v>10</v>
      </c>
      <c r="W16" s="139">
        <f>'NSW Oct 2021'!AU10</f>
        <v>0</v>
      </c>
      <c r="X16" s="139">
        <f>'NSW Oct 2021'!AV10</f>
        <v>0</v>
      </c>
      <c r="Y16" s="139">
        <f>'NSW Oct 2021'!AW10</f>
        <v>0</v>
      </c>
      <c r="Z16" s="269" t="str">
        <f t="shared" si="7"/>
        <v>Guaranteed off bill</v>
      </c>
      <c r="AA16" s="269" t="str">
        <f t="shared" si="8"/>
        <v>Exclusive</v>
      </c>
      <c r="AB16" s="243">
        <f t="shared" si="0"/>
        <v>2614.8616363636365</v>
      </c>
      <c r="AC16" s="243">
        <f t="shared" si="1"/>
        <v>2614.8616363636365</v>
      </c>
      <c r="AD16" s="122">
        <f t="shared" si="2"/>
        <v>2876.3478000000005</v>
      </c>
      <c r="AE16" s="122">
        <f t="shared" si="2"/>
        <v>2876.3478000000005</v>
      </c>
      <c r="AF16" s="133">
        <f>'NSW Oct 2021'!BJ10</f>
        <v>0</v>
      </c>
      <c r="AG16" s="125">
        <f>'NSW Oct 2021'!BH10</f>
        <v>12</v>
      </c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25"/>
      <c r="B17" s="154" t="str">
        <f>'NSW Oct 2021'!F11</f>
        <v>EnergyAustralia</v>
      </c>
      <c r="C17" s="154" t="str">
        <f>'NSW Oct 2021'!G11</f>
        <v>Total Plan</v>
      </c>
      <c r="D17" s="155">
        <f>365*'NSW Oct 2021'!H11/100</f>
        <v>300.16272727272718</v>
      </c>
      <c r="E17" s="265">
        <f>IF('NSW Oct 2021'!AQ11=3,0.5,IF('NSW Oct 2021'!AQ11=2,0.33,0))</f>
        <v>0.5</v>
      </c>
      <c r="F17" s="265">
        <f t="shared" si="3"/>
        <v>0.5</v>
      </c>
      <c r="G17" s="155">
        <f>IF('NSW Oct 2021'!K11="",($C$5*E17/'NSW Oct 2021'!AQ11*'NSW Oct 2021'!W11/100)*'NSW Oct 2021'!AQ11,IF($C$5*E17/'NSW Oct 2021'!AQ11&gt;='NSW Oct 2021'!L11,('NSW Oct 2021'!L11*'NSW Oct 2021'!W11/100)*'NSW Oct 2021'!AQ11,($C$5*E17/'NSW Oct 2021'!AQ11*'NSW Oct 2021'!W11/100)*'NSW Oct 2021'!AQ11))</f>
        <v>209.81375999999997</v>
      </c>
      <c r="H17" s="155">
        <f>IF(AND('NSW Oct 2021'!L11&gt;0,'NSW Oct 2021'!M11&gt;0),IF($C$5*E17/'NSW Oct 2021'!AQ11&lt;'NSW Oct 2021'!L11,0,IF(($C$5*E17/'NSW Oct 2021'!AQ11-'NSW Oct 2021'!L11)&lt;=('NSW Oct 2021'!M11+'NSW Oct 2021'!L11),((($C$5*E17/'NSW Oct 2021'!AQ11-'NSW Oct 2021'!L11)*'NSW Oct 2021'!X11/100))*'NSW Oct 2021'!AQ11,((('NSW Oct 2021'!M11)*'NSW Oct 2021'!X11/100)*'NSW Oct 2021'!AQ11))),0)</f>
        <v>1092.1788218181819</v>
      </c>
      <c r="I17" s="155">
        <f>IF(AND('NSW Oct 2021'!M11&gt;0,'NSW Oct 2021'!N11&gt;0),IF($C$5*E17/'NSW Oct 2021'!AQ11&lt;('NSW Oct 2021'!L11+'NSW Oct 2021'!M11),0,IF(($C$5*E17/'NSW Oct 2021'!AQ11-'NSW Oct 2021'!L11+'NSW Oct 2021'!M11)&lt;=('NSW Oct 2021'!L11+'NSW Oct 2021'!M11+'NSW Oct 2021'!N11),((($C$5*E17/'NSW Oct 2021'!AQ11-('NSW Oct 2021'!L11+'NSW Oct 2021'!M11))*'NSW Oct 2021'!Y11/100))*'NSW Oct 2021'!AQ11,('NSW Oct 2021'!N11*'NSW Oct 2021'!Y11/100)* 'NSW Oct 2021'!AQ11)),0)</f>
        <v>0</v>
      </c>
      <c r="J17" s="155">
        <f>IF(AND('NSW Oct 2021'!N11&gt;0,'NSW Oct 2021'!O11&gt;0),IF($C$5*E17/'NSW Oct 2021'!AQ11&lt;('NSW Oct 2021'!L11+'NSW Oct 2021'!M11+'NSW Oct 2021'!N11),0,IF(($C$5*E17/'NSW Oct 2021'!AQ11-'NSW Oct 2021'!L11+'NSW Oct 2021'!M11+'NSW Oct 2021'!N11)&lt;=('NSW Oct 2021'!L11+'NSW Oct 2021'!M11+'NSW Oct 2021'!N11+'NSW Oct 2021'!O11),(($C$5*E17/'NSW Oct 2021'!AQ11-('NSW Oct 2021'!L11+'NSW Oct 2021'!M11+'NSW Oct 2021'!N11))*'NSW Oct 2021'!Z11/100)*'NSW Oct 2021'!AQ11,('NSW Oct 2021'!O11*'NSW Oct 2021'!Z11/100)*'NSW Oct 2021'!AQ11)),0)</f>
        <v>0</v>
      </c>
      <c r="K17" s="155">
        <f>IF(AND('NSW Oct 2021'!O11&gt;0,'NSW Oct 2021'!P11&gt;0),IF($C$5*E17/'NSW Oct 2021'!AQ11&lt;('NSW Oct 2021'!L11+'NSW Oct 2021'!M11+'NSW Oct 2021'!N11+'NSW Oct 2021'!O11),0,IF(($C$5*E17/'NSW Oct 2021'!AQ11-'NSW Oct 2021'!L11+'NSW Oct 2021'!M11+'NSW Oct 2021'!N11+'NSW Oct 2021'!O11)&lt;=('NSW Oct 2021'!L11+'NSW Oct 2021'!M11+'NSW Oct 2021'!N11+'NSW Oct 2021'!O11+'NSW Oct 2021'!P11),(($C$5*E17/'NSW Oct 2021'!AQ11-('NSW Oct 2021'!L11+'NSW Oct 2021'!M11+'NSW Oct 2021'!N11+'NSW Oct 2021'!O11))*'NSW Oct 2021'!AA11/100)*'NSW Oct 2021'!AQ11,('NSW Oct 2021'!P11*'NSW Oct 2021'!AA11/100)*'NSW Oct 2021'!AQ11)),0)</f>
        <v>0</v>
      </c>
      <c r="L17" s="155">
        <f>IF(AND('NSW Oct 2021'!P11&gt;0,'NSW Oct 2021'!O11&gt;0),IF(($C$5*E17/'NSW Oct 2021'!AQ11&lt;SUM('NSW Oct 2021'!L11:P11)),(0),($C$5*E17/'NSW Oct 2021'!AQ11-SUM('NSW Oct 2021'!L11:P11))*'NSW Oct 2021'!AB11/100)* 'NSW Oct 2021'!AQ11,IF(AND('NSW Oct 2021'!O11&gt;0,'NSW Oct 2021'!P11=""),IF(($C$5*E17/'NSW Oct 2021'!AQ11&lt; SUM('NSW Oct 2021'!L11:O11)),(0),($C$5*E17/'NSW Oct 2021'!AQ11-SUM('NSW Oct 2021'!L11:O11))*'NSW Oct 2021'!AA11/100)* 'NSW Oct 2021'!AQ11,IF(AND('NSW Oct 2021'!N11&gt;0,'NSW Oct 2021'!O11=""),IF(($C$5*E17/'NSW Oct 2021'!AQ11&lt; SUM('NSW Oct 2021'!L11:N11)),(0),($C$5*E17/'NSW Oct 2021'!AQ11-SUM('NSW Oct 2021'!L11:N11))*'NSW Oct 2021'!Z11/100)* 'NSW Oct 2021'!AQ11,IF(AND('NSW Oct 2021'!M11&gt;0,'NSW Oct 2021'!N11=""),IF(($C$5*E17/'NSW Oct 2021'!AQ11&lt;'NSW Oct 2021'!M11+'NSW Oct 2021'!L11),(0),(($C$5*E17/'NSW Oct 2021'!AQ11-('NSW Oct 2021'!M11+'NSW Oct 2021'!L11))*'NSW Oct 2021'!Y11/100))*'NSW Oct 2021'!AQ11,IF(AND('NSW Oct 2021'!L11&gt;0,'NSW Oct 2021'!M11=""&gt;0),IF(($C$5*E17/'NSW Oct 2021'!AQ11&lt;'NSW Oct 2021'!L11),(0),($C$5*E17/'NSW Oct 2021'!AQ11-'NSW Oct 2021'!L11)*'NSW Oct 2021'!X11/100)*'NSW Oct 2021'!AQ11,0)))))</f>
        <v>0</v>
      </c>
      <c r="M17" s="155">
        <f>IF('NSW Oct 2021'!K11="",($C$5*F17/'NSW Oct 2021'!AR11*'NSW Oct 2021'!AC11/100)*'NSW Oct 2021'!AR11,IF($C$5*F17/'NSW Oct 2021'!AR11&gt;='NSW Oct 2021'!L11,('NSW Oct 2021'!L11*'NSW Oct 2021'!AC11/100)*'NSW Oct 2021'!AR11,($C$5*F17/'NSW Oct 2021'!AR11*'NSW Oct 2021'!AC11/100)*'NSW Oct 2021'!AR11))</f>
        <v>209.81375999999997</v>
      </c>
      <c r="N17" s="155">
        <f>IF(AND('NSW Oct 2021'!L11&gt;0,'NSW Oct 2021'!M11&gt;0),IF($C$5*F17/'NSW Oct 2021'!AR11&lt;'NSW Oct 2021'!L11,0,IF(($C$5*F17/'NSW Oct 2021'!AR11-'NSW Oct 2021'!L11)&lt;=('NSW Oct 2021'!M11+'NSW Oct 2021'!L11),((($C$5*F17/'NSW Oct 2021'!AR11-'NSW Oct 2021'!L11)*'NSW Oct 2021'!AD11/100))*'NSW Oct 2021'!AR11,((('NSW Oct 2021'!M11)*'NSW Oct 2021'!AD11/100)*'NSW Oct 2021'!AR11))),0)</f>
        <v>1092.1788218181819</v>
      </c>
      <c r="O17" s="155">
        <f>IF(AND('NSW Oct 2021'!M11&gt;0,'NSW Oct 2021'!N11&gt;0),IF($C$5*F17/'NSW Oct 2021'!AR11&lt;('NSW Oct 2021'!L11+'NSW Oct 2021'!M11),0,IF(($C$5*F17/'NSW Oct 2021'!AR11-'NSW Oct 2021'!L11+'NSW Oct 2021'!M11)&lt;=('NSW Oct 2021'!L11+'NSW Oct 2021'!M11+'NSW Oct 2021'!N11),((($C$5*F17/'NSW Oct 2021'!AR11-('NSW Oct 2021'!L11+'NSW Oct 2021'!M11))*'NSW Oct 2021'!AE11/100))*'NSW Oct 2021'!AR11,('NSW Oct 2021'!N11*'NSW Oct 2021'!AE11/100)*'NSW Oct 2021'!AR11)),0)</f>
        <v>0</v>
      </c>
      <c r="P17" s="155">
        <f>IF(AND('NSW Oct 2021'!N11&gt;0,'NSW Oct 2021'!O11&gt;0),IF($C$5*F17/'NSW Oct 2021'!AR11&lt;('NSW Oct 2021'!L11+'NSW Oct 2021'!M11+'NSW Oct 2021'!N11),0,IF(($C$5*F17/'NSW Oct 2021'!AR11-'NSW Oct 2021'!L11+'NSW Oct 2021'!M11+'NSW Oct 2021'!N11)&lt;=('NSW Oct 2021'!L11+'NSW Oct 2021'!M11+'NSW Oct 2021'!N11+'NSW Oct 2021'!O11),(($C$5*F17/'NSW Oct 2021'!AR11-('NSW Oct 2021'!L11+'NSW Oct 2021'!M11+'NSW Oct 2021'!N11))*'NSW Oct 2021'!AF11/100)*'NSW Oct 2021'!AR11,('NSW Oct 2021'!O11*'NSW Oct 2021'!AF11/100)*'NSW Oct 2021'!AR11)),0)</f>
        <v>0</v>
      </c>
      <c r="Q17" s="155">
        <f>IF(AND('NSW Oct 2021'!P11&gt;0,'NSW Oct 2021'!P11&gt;0),IF($C$5*F17/'NSW Oct 2021'!AR11&lt;('NSW Oct 2021'!L11+'NSW Oct 2021'!M11+'NSW Oct 2021'!N11+'NSW Oct 2021'!O11),0,IF(($C$5*F17/'NSW Oct 2021'!AR11-'NSW Oct 2021'!L11+'NSW Oct 2021'!M11+'NSW Oct 2021'!N11+'NSW Oct 2021'!O11)&lt;=('NSW Oct 2021'!L11+'NSW Oct 2021'!M11+'NSW Oct 2021'!N11+'NSW Oct 2021'!O11+'NSW Oct 2021'!P11),(($C$5*F17/'NSW Oct 2021'!AR11-('NSW Oct 2021'!L11+'NSW Oct 2021'!M11+'NSW Oct 2021'!N11+'NSW Oct 2021'!O11))*'NSW Oct 2021'!AG11/100)*'NSW Oct 2021'!AR11,('NSW Oct 2021'!P11*'NSW Oct 2021'!AG11/100)*'NSW Oct 2021'!AR11)),0)</f>
        <v>0</v>
      </c>
      <c r="R17" s="155">
        <f>IF(AND('NSW Oct 2021'!P11&gt;0,'NSW Oct 2021'!O11&gt;0),IF(($C$5*F17/'NSW Oct 2021'!AR11&lt;SUM('NSW Oct 2021'!L11:P11)),(0),($C$5*F17/'NSW Oct 2021'!AR11-SUM('NSW Oct 2021'!L11:P11))*'NSW Oct 2021'!AB11/100)* 'NSW Oct 2021'!AR11,IF(AND('NSW Oct 2021'!O11&gt;0,'NSW Oct 2021'!P11=""),IF(($C$5*F17/'NSW Oct 2021'!AR11&lt; SUM('NSW Oct 2021'!L11:O11)),(0),($C$5*F17/'NSW Oct 2021'!AR11-SUM('NSW Oct 2021'!L11:O11))*'NSW Oct 2021'!AG11/100)* 'NSW Oct 2021'!AR11,IF(AND('NSW Oct 2021'!N11&gt;0,'NSW Oct 2021'!O11=""),IF(($C$5*F17/'NSW Oct 2021'!AR11&lt; SUM('NSW Oct 2021'!L11:N11)),(0),($C$5*F17/'NSW Oct 2021'!AR11-SUM('NSW Oct 2021'!L11:N11))*'NSW Oct 2021'!AF11/100)* 'NSW Oct 2021'!AR11,IF(AND('NSW Oct 2021'!M11&gt;0,'NSW Oct 2021'!N11=""),IF(($C$5*F17/'NSW Oct 2021'!AR11&lt;'NSW Oct 2021'!M11+'NSW Oct 2021'!L11),(0),(($C$5*F17/'NSW Oct 2021'!AR11-('NSW Oct 2021'!M11+'NSW Oct 2021'!L11))*'NSW Oct 2021'!AE11/100))*'NSW Oct 2021'!AR11,IF(AND('NSW Oct 2021'!L11&gt;0,'NSW Oct 2021'!M11=""&gt;0),IF(($C$5*F17/'NSW Oct 2021'!AR11&lt;'NSW Oct 2021'!L11),(0),($C$5*F17/'NSW Oct 2021'!AR11-'NSW Oct 2021'!L11)*'NSW Oct 2021'!AD11/100)*'NSW Oct 2021'!AR11,0)))))</f>
        <v>0</v>
      </c>
      <c r="S17" s="273">
        <f t="shared" si="4"/>
        <v>2603.9851636363637</v>
      </c>
      <c r="T17" s="268">
        <f t="shared" si="5"/>
        <v>2904.1478909090911</v>
      </c>
      <c r="U17" s="151">
        <f t="shared" si="6"/>
        <v>3194.5626800000005</v>
      </c>
      <c r="V17" s="154">
        <f>'NSW Oct 2021'!AT11</f>
        <v>24</v>
      </c>
      <c r="W17" s="154">
        <f>'NSW Oct 2021'!AU11</f>
        <v>0</v>
      </c>
      <c r="X17" s="154">
        <f>'NSW Oct 2021'!AV11</f>
        <v>0</v>
      </c>
      <c r="Y17" s="154">
        <f>'NSW Oct 2021'!AW11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2207.1523970909093</v>
      </c>
      <c r="AC17" s="268">
        <f t="shared" si="1"/>
        <v>2207.1523970909093</v>
      </c>
      <c r="AD17" s="149">
        <f t="shared" si="2"/>
        <v>2427.8676368000006</v>
      </c>
      <c r="AE17" s="149">
        <f t="shared" si="2"/>
        <v>2427.8676368000006</v>
      </c>
      <c r="AF17" s="152">
        <f>'NSW Oct 2021'!BJ11</f>
        <v>0</v>
      </c>
      <c r="AG17" s="153">
        <f>'NSW Oct 2021'!BH11</f>
        <v>12</v>
      </c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Oct 2021'!D12</f>
        <v>ActewAGL Shoalhaven</v>
      </c>
      <c r="B18" s="214" t="str">
        <f>'NSW Oct 2021'!F12</f>
        <v>ActewAGL</v>
      </c>
      <c r="C18" s="214" t="str">
        <f>'NSW Oct 2021'!G12</f>
        <v>Standard plan</v>
      </c>
      <c r="D18" s="155">
        <f>365*'NSW Oct 2021'!H12/100</f>
        <v>383.24999999999994</v>
      </c>
      <c r="E18" s="265">
        <f>IF('NSW Oct 2021'!AQ12=3,0.5,IF('NSW Oct 2021'!AQ12=2,0.33,0))</f>
        <v>0.5</v>
      </c>
      <c r="F18" s="265">
        <f t="shared" si="3"/>
        <v>0.5</v>
      </c>
      <c r="G18" s="215">
        <f>IF('NSW Oct 2021'!K12="",($C$5*E18/'NSW Oct 2021'!AQ12*'NSW Oct 2021'!W12/100)*'NSW Oct 2021'!AQ12,IF($C$5*E18/'NSW Oct 2021'!AQ12&gt;='NSW Oct 2021'!L12,('NSW Oct 2021'!L12*'NSW Oct 2021'!W12/100)*'NSW Oct 2021'!AQ12,($C$5*E18/'NSW Oct 2021'!AQ12*'NSW Oct 2021'!W12/100)*'NSW Oct 2021'!AQ12))</f>
        <v>1454.5454545454545</v>
      </c>
      <c r="H18" s="215">
        <f>IF(AND('NSW Oct 2021'!L12&gt;0,'NSW Oct 2021'!M12&gt;0),IF($C$5*E18/'NSW Oct 2021'!AQ12&lt;'NSW Oct 2021'!L12,0,IF(($C$5*E18/'NSW Oct 2021'!AQ12-'NSW Oct 2021'!L12)&lt;=('NSW Oct 2021'!M12+'NSW Oct 2021'!L12),((($C$5*E18/'NSW Oct 2021'!AQ12-'NSW Oct 2021'!L12)*'NSW Oct 2021'!X12/100))*'NSW Oct 2021'!AQ12,((('NSW Oct 2021'!M12)*'NSW Oct 2021'!X12/100)*'NSW Oct 2021'!AQ12))),0)</f>
        <v>0</v>
      </c>
      <c r="I18" s="215">
        <f>IF(AND('NSW Oct 2021'!M12&gt;0,'NSW Oct 2021'!N12&gt;0),IF($C$5*E18/'NSW Oct 2021'!AQ12&lt;('NSW Oct 2021'!L12+'NSW Oct 2021'!M12),0,IF(($C$5*E18/'NSW Oct 2021'!AQ12-'NSW Oct 2021'!L12+'NSW Oct 2021'!M12)&lt;=('NSW Oct 2021'!L12+'NSW Oct 2021'!M12+'NSW Oct 2021'!N12),((($C$5*E18/'NSW Oct 2021'!AQ12-('NSW Oct 2021'!L12+'NSW Oct 2021'!M12))*'NSW Oct 2021'!Y12/100))*'NSW Oct 2021'!AQ12,('NSW Oct 2021'!N12*'NSW Oct 2021'!Y12/100)* 'NSW Oct 2021'!AQ12)),0)</f>
        <v>0</v>
      </c>
      <c r="J18" s="215">
        <f>IF(AND('NSW Oct 2021'!N12&gt;0,'NSW Oct 2021'!O12&gt;0),IF($C$5*E18/'NSW Oct 2021'!AQ12&lt;('NSW Oct 2021'!L12+'NSW Oct 2021'!M12+'NSW Oct 2021'!N12),0,IF(($C$5*E18/'NSW Oct 2021'!AQ12-'NSW Oct 2021'!L12+'NSW Oct 2021'!M12+'NSW Oct 2021'!N12)&lt;=('NSW Oct 2021'!L12+'NSW Oct 2021'!M12+'NSW Oct 2021'!N12+'NSW Oct 2021'!O12),(($C$5*E18/'NSW Oct 2021'!AQ12-('NSW Oct 2021'!L12+'NSW Oct 2021'!M12+'NSW Oct 2021'!N12))*'NSW Oct 2021'!Z12/100)*'NSW Oct 2021'!AQ12,('NSW Oct 2021'!O12*'NSW Oct 2021'!Z12/100)*'NSW Oct 2021'!AQ12)),0)</f>
        <v>0</v>
      </c>
      <c r="K18" s="215">
        <f>IF(AND('NSW Oct 2021'!O12&gt;0,'NSW Oct 2021'!P12&gt;0),IF($C$5*E18/'NSW Oct 2021'!AQ12&lt;('NSW Oct 2021'!L12+'NSW Oct 2021'!M12+'NSW Oct 2021'!N12+'NSW Oct 2021'!O12),0,IF(($C$5*E18/'NSW Oct 2021'!AQ12-'NSW Oct 2021'!L12+'NSW Oct 2021'!M12+'NSW Oct 2021'!N12+'NSW Oct 2021'!O12)&lt;=('NSW Oct 2021'!L12+'NSW Oct 2021'!M12+'NSW Oct 2021'!N12+'NSW Oct 2021'!O12+'NSW Oct 2021'!P12),(($C$5*E18/'NSW Oct 2021'!AQ12-('NSW Oct 2021'!L12+'NSW Oct 2021'!M12+'NSW Oct 2021'!N12+'NSW Oct 2021'!O12))*'NSW Oct 2021'!AA12/100)*'NSW Oct 2021'!AQ12,('NSW Oct 2021'!P12*'NSW Oct 2021'!AA12/100)*'NSW Oct 2021'!AQ12)),0)</f>
        <v>0</v>
      </c>
      <c r="L18" s="215">
        <f>IF(AND('NSW Oct 2021'!P12&gt;0,'NSW Oct 2021'!O12&gt;0),IF(($C$5*E18/'NSW Oct 2021'!AQ12&lt;SUM('NSW Oct 2021'!L12:P12)),(0),($C$5*E18/'NSW Oct 2021'!AQ12-SUM('NSW Oct 2021'!L12:P12))*'NSW Oct 2021'!AB12/100)* 'NSW Oct 2021'!AQ12,IF(AND('NSW Oct 2021'!O12&gt;0,'NSW Oct 2021'!P12=""),IF(($C$5*E18/'NSW Oct 2021'!AQ12&lt; SUM('NSW Oct 2021'!L12:O12)),(0),($C$5*E18/'NSW Oct 2021'!AQ12-SUM('NSW Oct 2021'!L12:O12))*'NSW Oct 2021'!AA12/100)* 'NSW Oct 2021'!AQ12,IF(AND('NSW Oct 2021'!N12&gt;0,'NSW Oct 2021'!O12=""),IF(($C$5*E18/'NSW Oct 2021'!AQ12&lt; SUM('NSW Oct 2021'!L12:N12)),(0),($C$5*E18/'NSW Oct 2021'!AQ12-SUM('NSW Oct 2021'!L12:N12))*'NSW Oct 2021'!Z12/100)* 'NSW Oct 2021'!AQ12,IF(AND('NSW Oct 2021'!M12&gt;0,'NSW Oct 2021'!N12=""),IF(($C$5*E18/'NSW Oct 2021'!AQ12&lt;'NSW Oct 2021'!M12+'NSW Oct 2021'!L12),(0),(($C$5*E18/'NSW Oct 2021'!AQ12-('NSW Oct 2021'!M12+'NSW Oct 2021'!L12))*'NSW Oct 2021'!Y12/100))*'NSW Oct 2021'!AQ12,IF(AND('NSW Oct 2021'!L12&gt;0,'NSW Oct 2021'!M12=""&gt;0),IF(($C$5*E18/'NSW Oct 2021'!AQ12&lt;'NSW Oct 2021'!L12),(0),($C$5*E18/'NSW Oct 2021'!AQ12-'NSW Oct 2021'!L12)*'NSW Oct 2021'!X12/100)*'NSW Oct 2021'!AQ12,0)))))</f>
        <v>0</v>
      </c>
      <c r="M18" s="215">
        <f>IF('NSW Oct 2021'!K12="",($C$5*F18/'NSW Oct 2021'!AR12*'NSW Oct 2021'!AC12/100)*'NSW Oct 2021'!AR12,IF($C$5*F18/'NSW Oct 2021'!AR12&gt;='NSW Oct 2021'!L12,('NSW Oct 2021'!L12*'NSW Oct 2021'!AC12/100)*'NSW Oct 2021'!AR12,($C$5*F18/'NSW Oct 2021'!AR12*'NSW Oct 2021'!AC12/100)*'NSW Oct 2021'!AR12))</f>
        <v>1454.5454545454545</v>
      </c>
      <c r="N18" s="215">
        <f>IF(AND('NSW Oct 2021'!L12&gt;0,'NSW Oct 2021'!M12&gt;0),IF($C$5*F18/'NSW Oct 2021'!AR12&lt;'NSW Oct 2021'!L12,0,IF(($C$5*F18/'NSW Oct 2021'!AR12-'NSW Oct 2021'!L12)&lt;=('NSW Oct 2021'!M12+'NSW Oct 2021'!L12),((($C$5*F18/'NSW Oct 2021'!AR12-'NSW Oct 2021'!L12)*'NSW Oct 2021'!AD12/100))*'NSW Oct 2021'!AR12,((('NSW Oct 2021'!M12)*'NSW Oct 2021'!AD12/100)*'NSW Oct 2021'!AR12))),0)</f>
        <v>0</v>
      </c>
      <c r="O18" s="215">
        <f>IF(AND('NSW Oct 2021'!M12&gt;0,'NSW Oct 2021'!N12&gt;0),IF($C$5*F18/'NSW Oct 2021'!AR12&lt;('NSW Oct 2021'!L12+'NSW Oct 2021'!M12),0,IF(($C$5*F18/'NSW Oct 2021'!AR12-'NSW Oct 2021'!L12+'NSW Oct 2021'!M12)&lt;=('NSW Oct 2021'!L12+'NSW Oct 2021'!M12+'NSW Oct 2021'!N12),((($C$5*F18/'NSW Oct 2021'!AR12-('NSW Oct 2021'!L12+'NSW Oct 2021'!M12))*'NSW Oct 2021'!AE12/100))*'NSW Oct 2021'!AR12,('NSW Oct 2021'!N12*'NSW Oct 2021'!AE12/100)*'NSW Oct 2021'!AR12)),0)</f>
        <v>0</v>
      </c>
      <c r="P18" s="215">
        <f>IF(AND('NSW Oct 2021'!N12&gt;0,'NSW Oct 2021'!O12&gt;0),IF($C$5*F18/'NSW Oct 2021'!AR12&lt;('NSW Oct 2021'!L12+'NSW Oct 2021'!M12+'NSW Oct 2021'!N12),0,IF(($C$5*F18/'NSW Oct 2021'!AR12-'NSW Oct 2021'!L12+'NSW Oct 2021'!M12+'NSW Oct 2021'!N12)&lt;=('NSW Oct 2021'!L12+'NSW Oct 2021'!M12+'NSW Oct 2021'!N12+'NSW Oct 2021'!O12),(($C$5*F18/'NSW Oct 2021'!AR12-('NSW Oct 2021'!L12+'NSW Oct 2021'!M12+'NSW Oct 2021'!N12))*'NSW Oct 2021'!AF12/100)*'NSW Oct 2021'!AR12,('NSW Oct 2021'!O12*'NSW Oct 2021'!AF12/100)*'NSW Oct 2021'!AR12)),0)</f>
        <v>0</v>
      </c>
      <c r="Q18" s="215">
        <f>IF(AND('NSW Oct 2021'!P12&gt;0,'NSW Oct 2021'!P12&gt;0),IF($C$5*F18/'NSW Oct 2021'!AR12&lt;('NSW Oct 2021'!L12+'NSW Oct 2021'!M12+'NSW Oct 2021'!N12+'NSW Oct 2021'!O12),0,IF(($C$5*F18/'NSW Oct 2021'!AR12-'NSW Oct 2021'!L12+'NSW Oct 2021'!M12+'NSW Oct 2021'!N12+'NSW Oct 2021'!O12)&lt;=('NSW Oct 2021'!L12+'NSW Oct 2021'!M12+'NSW Oct 2021'!N12+'NSW Oct 2021'!O12+'NSW Oct 2021'!P12),(($C$5*F18/'NSW Oct 2021'!AR12-('NSW Oct 2021'!L12+'NSW Oct 2021'!M12+'NSW Oct 2021'!N12+'NSW Oct 2021'!O12))*'NSW Oct 2021'!AG12/100)*'NSW Oct 2021'!AR12,('NSW Oct 2021'!P12*'NSW Oct 2021'!AG12/100)*'NSW Oct 2021'!AR12)),0)</f>
        <v>0</v>
      </c>
      <c r="R18" s="215">
        <f>IF(AND('NSW Oct 2021'!P12&gt;0,'NSW Oct 2021'!O12&gt;0),IF(($C$5*F18/'NSW Oct 2021'!AR12&lt;SUM('NSW Oct 2021'!L12:P12)),(0),($C$5*F18/'NSW Oct 2021'!AR12-SUM('NSW Oct 2021'!L12:P12))*'NSW Oct 2021'!AB12/100)* 'NSW Oct 2021'!AR12,IF(AND('NSW Oct 2021'!O12&gt;0,'NSW Oct 2021'!P12=""),IF(($C$5*F18/'NSW Oct 2021'!AR12&lt; SUM('NSW Oct 2021'!L12:O12)),(0),($C$5*F18/'NSW Oct 2021'!AR12-SUM('NSW Oct 2021'!L12:O12))*'NSW Oct 2021'!AG12/100)* 'NSW Oct 2021'!AR12,IF(AND('NSW Oct 2021'!N12&gt;0,'NSW Oct 2021'!O12=""),IF(($C$5*F18/'NSW Oct 2021'!AR12&lt; SUM('NSW Oct 2021'!L12:N12)),(0),($C$5*F18/'NSW Oct 2021'!AR12-SUM('NSW Oct 2021'!L12:N12))*'NSW Oct 2021'!AF12/100)* 'NSW Oct 2021'!AR12,IF(AND('NSW Oct 2021'!M12&gt;0,'NSW Oct 2021'!N12=""),IF(($C$5*F18/'NSW Oct 2021'!AR12&lt;'NSW Oct 2021'!M12+'NSW Oct 2021'!L12),(0),(($C$5*F18/'NSW Oct 2021'!AR12-('NSW Oct 2021'!M12+'NSW Oct 2021'!L12))*'NSW Oct 2021'!AE12/100))*'NSW Oct 2021'!AR12,IF(AND('NSW Oct 2021'!L12&gt;0,'NSW Oct 2021'!M12=""&gt;0),IF(($C$5*F18/'NSW Oct 2021'!AR12&lt;'NSW Oct 2021'!L12),(0),($C$5*F18/'NSW Oct 2021'!AR12-'NSW Oct 2021'!L12)*'NSW Oct 2021'!AD12/100)*'NSW Oct 2021'!AR12,0)))))</f>
        <v>0</v>
      </c>
      <c r="S18" s="273">
        <f t="shared" si="4"/>
        <v>2909.090909090909</v>
      </c>
      <c r="T18" s="270">
        <f t="shared" si="5"/>
        <v>3292.340909090909</v>
      </c>
      <c r="U18" s="216">
        <f t="shared" si="6"/>
        <v>3621.5750000000003</v>
      </c>
      <c r="V18" s="214">
        <f>'NSW Oct 2021'!AT12</f>
        <v>0</v>
      </c>
      <c r="W18" s="214">
        <f>'NSW Oct 2021'!AU12</f>
        <v>0</v>
      </c>
      <c r="X18" s="214">
        <f>'NSW Oct 2021'!AV12</f>
        <v>0</v>
      </c>
      <c r="Y18" s="214">
        <f>'NSW Oct 2021'!AW12</f>
        <v>0</v>
      </c>
      <c r="Z18" s="270" t="str">
        <f t="shared" si="7"/>
        <v>No discount</v>
      </c>
      <c r="AA18" s="270" t="str">
        <f t="shared" si="8"/>
        <v>Exclusive</v>
      </c>
      <c r="AB18" s="268">
        <f t="shared" si="0"/>
        <v>3292.340909090909</v>
      </c>
      <c r="AC18" s="268">
        <f t="shared" si="1"/>
        <v>3292.340909090909</v>
      </c>
      <c r="AD18" s="149">
        <f t="shared" si="2"/>
        <v>3621.5750000000003</v>
      </c>
      <c r="AE18" s="149">
        <f t="shared" si="2"/>
        <v>3621.5750000000003</v>
      </c>
      <c r="AF18" s="342">
        <f>'NSW Oct 2021'!BJ12</f>
        <v>0</v>
      </c>
      <c r="AG18" s="343">
        <f>'NSW Oct 2021'!BH12</f>
        <v>0</v>
      </c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08" t="str">
        <f>'NSW Oct 2021'!D13</f>
        <v>Capital Region</v>
      </c>
      <c r="B19" s="139" t="str">
        <f>'NSW Oct 2021'!F13</f>
        <v>ActewAGL</v>
      </c>
      <c r="C19" s="139" t="str">
        <f>'NSW Oct 2021'!G13</f>
        <v>Business plan</v>
      </c>
      <c r="D19" s="215">
        <f>365*'NSW Oct 2021'!H13/100</f>
        <v>288.35000000000002</v>
      </c>
      <c r="E19" s="264">
        <f>IF('NSW Oct 2021'!AQ13=3,0.5,IF('NSW Oct 2021'!AQ13=2,0.33,0))</f>
        <v>0.5</v>
      </c>
      <c r="F19" s="264">
        <f t="shared" si="3"/>
        <v>0.5</v>
      </c>
      <c r="G19" s="134">
        <f>IF('NSW Oct 2021'!K13="",($C$5*E19/'NSW Oct 2021'!AQ13*'NSW Oct 2021'!W13/100)*'NSW Oct 2021'!AQ13,IF($C$5*E19/'NSW Oct 2021'!AQ13&gt;='NSW Oct 2021'!L13,('NSW Oct 2021'!L13*'NSW Oct 2021'!W13/100)*'NSW Oct 2021'!AQ13,($C$5*E19/'NSW Oct 2021'!AQ13*'NSW Oct 2021'!W13/100)*'NSW Oct 2021'!AQ13))</f>
        <v>137.63399999999999</v>
      </c>
      <c r="H19" s="134">
        <f>IF(AND('NSW Oct 2021'!L13&gt;0,'NSW Oct 2021'!M13&gt;0),IF($C$5*E19/'NSW Oct 2021'!AQ13&lt;'NSW Oct 2021'!L13,0,IF(($C$5*E19/'NSW Oct 2021'!AQ13-'NSW Oct 2021'!L13)&lt;=('NSW Oct 2021'!M13+'NSW Oct 2021'!L13),((($C$5*E19/'NSW Oct 2021'!AQ13-'NSW Oct 2021'!L13)*'NSW Oct 2021'!X13/100))*'NSW Oct 2021'!AQ13,((('NSW Oct 2021'!M13)*'NSW Oct 2021'!X13/100)*'NSW Oct 2021'!AQ13))),0)</f>
        <v>90.057272727272732</v>
      </c>
      <c r="I19" s="134">
        <f>IF(AND('NSW Oct 2021'!M13&gt;0,'NSW Oct 2021'!N13&gt;0),IF($C$5*E19/'NSW Oct 2021'!AQ13&lt;('NSW Oct 2021'!L13+'NSW Oct 2021'!M13),0,IF(($C$5*E19/'NSW Oct 2021'!AQ13-'NSW Oct 2021'!L13+'NSW Oct 2021'!M13)&lt;=('NSW Oct 2021'!L13+'NSW Oct 2021'!M13+'NSW Oct 2021'!N13),((($C$5*E19/'NSW Oct 2021'!AQ13-('NSW Oct 2021'!L13+'NSW Oct 2021'!M13))*'NSW Oct 2021'!Y13/100))*'NSW Oct 2021'!AQ13,('NSW Oct 2021'!N13*'NSW Oct 2021'!Y13/100)* 'NSW Oct 2021'!AQ13)),0)</f>
        <v>214.66200000000001</v>
      </c>
      <c r="J19" s="134">
        <f>IF(AND('NSW Oct 2021'!N13&gt;0,'NSW Oct 2021'!O13&gt;0),IF($C$5*E19/'NSW Oct 2021'!AQ13&lt;('NSW Oct 2021'!L13+'NSW Oct 2021'!M13+'NSW Oct 2021'!N13),0,IF(($C$5*E19/'NSW Oct 2021'!AQ13-'NSW Oct 2021'!L13+'NSW Oct 2021'!M13+'NSW Oct 2021'!N13)&lt;=('NSW Oct 2021'!L13+'NSW Oct 2021'!M13+'NSW Oct 2021'!N13+'NSW Oct 2021'!O13),(($C$5*E19/'NSW Oct 2021'!AQ13-('NSW Oct 2021'!L13+'NSW Oct 2021'!M13+'NSW Oct 2021'!N13))*'NSW Oct 2021'!Z13/100)*'NSW Oct 2021'!AQ13,('NSW Oct 2021'!O13*'NSW Oct 2021'!Z13/100)*'NSW Oct 2021'!AQ13)),0)</f>
        <v>797.13636363636351</v>
      </c>
      <c r="K19" s="134">
        <f>IF(AND('NSW Oct 2021'!O13&gt;0,'NSW Oct 2021'!P13&gt;0),IF($C$5*E19/'NSW Oct 2021'!AQ13&lt;('NSW Oct 2021'!L13+'NSW Oct 2021'!M13+'NSW Oct 2021'!N13+'NSW Oct 2021'!O13),0,IF(($C$5*E19/'NSW Oct 2021'!AQ13-'NSW Oct 2021'!L13+'NSW Oct 2021'!M13+'NSW Oct 2021'!N13+'NSW Oct 2021'!O13)&lt;=('NSW Oct 2021'!L13+'NSW Oct 2021'!M13+'NSW Oct 2021'!N13+'NSW Oct 2021'!O13+'NSW Oct 2021'!P13),(($C$5*E19/'NSW Oct 2021'!AQ13-('NSW Oct 2021'!L13+'NSW Oct 2021'!M13+'NSW Oct 2021'!N13+'NSW Oct 2021'!O13))*'NSW Oct 2021'!AA13/100)*'NSW Oct 2021'!AQ13,('NSW Oct 2021'!P13*'NSW Oct 2021'!AA13/100)*'NSW Oct 2021'!AQ13)),0)</f>
        <v>0</v>
      </c>
      <c r="L19" s="134">
        <f>IF(AND('NSW Oct 2021'!P13&gt;0,'NSW Oct 2021'!O13&gt;0),IF(($C$5*E19/'NSW Oct 2021'!AQ13&lt;SUM('NSW Oct 2021'!L13:P13)),(0),($C$5*E19/'NSW Oct 2021'!AQ13-SUM('NSW Oct 2021'!L13:P13))*'NSW Oct 2021'!AB13/100)* 'NSW Oct 2021'!AQ13,IF(AND('NSW Oct 2021'!O13&gt;0,'NSW Oct 2021'!P13=""),IF(($C$5*E19/'NSW Oct 2021'!AQ13&lt; SUM('NSW Oct 2021'!L13:O13)),(0),($C$5*E19/'NSW Oct 2021'!AQ13-SUM('NSW Oct 2021'!L13:O13))*'NSW Oct 2021'!AA13/100)* 'NSW Oct 2021'!AQ13,IF(AND('NSW Oct 2021'!N13&gt;0,'NSW Oct 2021'!O13=""),IF(($C$5*E19/'NSW Oct 2021'!AQ13&lt; SUM('NSW Oct 2021'!L13:N13)),(0),($C$5*E19/'NSW Oct 2021'!AQ13-SUM('NSW Oct 2021'!L13:N13))*'NSW Oct 2021'!Z13/100)* 'NSW Oct 2021'!AQ13,IF(AND('NSW Oct 2021'!M13&gt;0,'NSW Oct 2021'!N13=""),IF(($C$5*E19/'NSW Oct 2021'!AQ13&lt;'NSW Oct 2021'!M13+'NSW Oct 2021'!L13),(0),(($C$5*E19/'NSW Oct 2021'!AQ13-('NSW Oct 2021'!M13+'NSW Oct 2021'!L13))*'NSW Oct 2021'!Y13/100))*'NSW Oct 2021'!AQ13,IF(AND('NSW Oct 2021'!L13&gt;0,'NSW Oct 2021'!M13=""&gt;0),IF(($C$5*E19/'NSW Oct 2021'!AQ13&lt;'NSW Oct 2021'!L13),(0),($C$5*E19/'NSW Oct 2021'!AQ13-'NSW Oct 2021'!L13)*'NSW Oct 2021'!X13/100)*'NSW Oct 2021'!AQ13,0)))))</f>
        <v>0</v>
      </c>
      <c r="M19" s="134">
        <f>IF('NSW Oct 2021'!K13="",($C$5*F19/'NSW Oct 2021'!AR13*'NSW Oct 2021'!AC13/100)*'NSW Oct 2021'!AR13,IF($C$5*F19/'NSW Oct 2021'!AR13&gt;='NSW Oct 2021'!L13,('NSW Oct 2021'!L13*'NSW Oct 2021'!AC13/100)*'NSW Oct 2021'!AR13,($C$5*F19/'NSW Oct 2021'!AR13*'NSW Oct 2021'!AC13/100)*'NSW Oct 2021'!AR13))</f>
        <v>137.63399999999999</v>
      </c>
      <c r="N19" s="134">
        <f>IF(AND('NSW Oct 2021'!L13&gt;0,'NSW Oct 2021'!M13&gt;0),IF($C$5*F19/'NSW Oct 2021'!AR13&lt;'NSW Oct 2021'!L13,0,IF(($C$5*F19/'NSW Oct 2021'!AR13-'NSW Oct 2021'!L13)&lt;=('NSW Oct 2021'!M13+'NSW Oct 2021'!L13),((($C$5*F19/'NSW Oct 2021'!AR13-'NSW Oct 2021'!L13)*'NSW Oct 2021'!AD13/100))*'NSW Oct 2021'!AR13,((('NSW Oct 2021'!M13)*'NSW Oct 2021'!AD13/100)*'NSW Oct 2021'!AR13))),0)</f>
        <v>90.057272727272732</v>
      </c>
      <c r="O19" s="134">
        <f>IF(AND('NSW Oct 2021'!M13&gt;0,'NSW Oct 2021'!N13&gt;0),IF($C$5*F19/'NSW Oct 2021'!AR13&lt;('NSW Oct 2021'!L13+'NSW Oct 2021'!M13),0,IF(($C$5*F19/'NSW Oct 2021'!AR13-'NSW Oct 2021'!L13+'NSW Oct 2021'!M13)&lt;=('NSW Oct 2021'!L13+'NSW Oct 2021'!M13+'NSW Oct 2021'!N13),((($C$5*F19/'NSW Oct 2021'!AR13-('NSW Oct 2021'!L13+'NSW Oct 2021'!M13))*'NSW Oct 2021'!AE13/100))*'NSW Oct 2021'!AR13,('NSW Oct 2021'!N13*'NSW Oct 2021'!AE13/100)*'NSW Oct 2021'!AR13)),0)</f>
        <v>214.66200000000001</v>
      </c>
      <c r="P19" s="134">
        <f>IF(AND('NSW Oct 2021'!N13&gt;0,'NSW Oct 2021'!O13&gt;0),IF($C$5*F19/'NSW Oct 2021'!AR13&lt;('NSW Oct 2021'!L13+'NSW Oct 2021'!M13+'NSW Oct 2021'!N13),0,IF(($C$5*F19/'NSW Oct 2021'!AR13-'NSW Oct 2021'!L13+'NSW Oct 2021'!M13+'NSW Oct 2021'!N13)&lt;=('NSW Oct 2021'!L13+'NSW Oct 2021'!M13+'NSW Oct 2021'!N13+'NSW Oct 2021'!O13),(($C$5*F19/'NSW Oct 2021'!AR13-('NSW Oct 2021'!L13+'NSW Oct 2021'!M13+'NSW Oct 2021'!N13))*'NSW Oct 2021'!AF13/100)*'NSW Oct 2021'!AR13,('NSW Oct 2021'!O13*'NSW Oct 2021'!AF13/100)*'NSW Oct 2021'!AR13)),0)</f>
        <v>797.13636363636351</v>
      </c>
      <c r="Q19" s="134">
        <f>IF(AND('NSW Oct 2021'!P13&gt;0,'NSW Oct 2021'!P13&gt;0),IF($C$5*F19/'NSW Oct 2021'!AR13&lt;('NSW Oct 2021'!L13+'NSW Oct 2021'!M13+'NSW Oct 2021'!N13+'NSW Oct 2021'!O13),0,IF(($C$5*F19/'NSW Oct 2021'!AR13-'NSW Oct 2021'!L13+'NSW Oct 2021'!M13+'NSW Oct 2021'!N13+'NSW Oct 2021'!O13)&lt;=('NSW Oct 2021'!L13+'NSW Oct 2021'!M13+'NSW Oct 2021'!N13+'NSW Oct 2021'!O13+'NSW Oct 2021'!P13),(($C$5*F19/'NSW Oct 2021'!AR13-('NSW Oct 2021'!L13+'NSW Oct 2021'!M13+'NSW Oct 2021'!N13+'NSW Oct 2021'!O13))*'NSW Oct 2021'!AG13/100)*'NSW Oct 2021'!AR13,('NSW Oct 2021'!P13*'NSW Oct 2021'!AG13/100)*'NSW Oct 2021'!AR13)),0)</f>
        <v>0</v>
      </c>
      <c r="R19" s="134">
        <f>IF(AND('NSW Oct 2021'!P13&gt;0,'NSW Oct 2021'!O13&gt;0),IF(($C$5*F19/'NSW Oct 2021'!AR13&lt;SUM('NSW Oct 2021'!L13:P13)),(0),($C$5*F19/'NSW Oct 2021'!AR13-SUM('NSW Oct 2021'!L13:P13))*'NSW Oct 2021'!AB13/100)* 'NSW Oct 2021'!AR13,IF(AND('NSW Oct 2021'!O13&gt;0,'NSW Oct 2021'!P13=""),IF(($C$5*F19/'NSW Oct 2021'!AR13&lt; SUM('NSW Oct 2021'!L13:O13)),(0),($C$5*F19/'NSW Oct 2021'!AR13-SUM('NSW Oct 2021'!L13:O13))*'NSW Oct 2021'!AG13/100)* 'NSW Oct 2021'!AR13,IF(AND('NSW Oct 2021'!N13&gt;0,'NSW Oct 2021'!O13=""),IF(($C$5*F19/'NSW Oct 2021'!AR13&lt; SUM('NSW Oct 2021'!L13:N13)),(0),($C$5*F19/'NSW Oct 2021'!AR13-SUM('NSW Oct 2021'!L13:N13))*'NSW Oct 2021'!AF13/100)* 'NSW Oct 2021'!AR13,IF(AND('NSW Oct 2021'!M13&gt;0,'NSW Oct 2021'!N13=""),IF(($C$5*F19/'NSW Oct 2021'!AR13&lt;'NSW Oct 2021'!M13+'NSW Oct 2021'!L13),(0),(($C$5*F19/'NSW Oct 2021'!AR13-('NSW Oct 2021'!M13+'NSW Oct 2021'!L13))*'NSW Oct 2021'!AE13/100))*'NSW Oct 2021'!AR13,IF(AND('NSW Oct 2021'!L13&gt;0,'NSW Oct 2021'!M13=""&gt;0),IF(($C$5*F19/'NSW Oct 2021'!AR13&lt;'NSW Oct 2021'!L13),(0),($C$5*F19/'NSW Oct 2021'!AR13-'NSW Oct 2021'!L13)*'NSW Oct 2021'!AD13/100)*'NSW Oct 2021'!AR13,0)))))</f>
        <v>0</v>
      </c>
      <c r="S19" s="234">
        <f t="shared" si="4"/>
        <v>2478.9792727272725</v>
      </c>
      <c r="T19" s="269">
        <f t="shared" si="5"/>
        <v>2767.3292727272724</v>
      </c>
      <c r="U19" s="140">
        <f t="shared" si="6"/>
        <v>3044.0621999999998</v>
      </c>
      <c r="V19" s="139">
        <f>'NSW Oct 2021'!AT13</f>
        <v>10</v>
      </c>
      <c r="W19" s="139">
        <f>'NSW Oct 2021'!AU13</f>
        <v>0</v>
      </c>
      <c r="X19" s="139">
        <f>'NSW Oct 2021'!AV13</f>
        <v>0</v>
      </c>
      <c r="Y19" s="139">
        <f>'NSW Oct 2021'!AW13</f>
        <v>0</v>
      </c>
      <c r="Z19" s="269" t="str">
        <f t="shared" si="7"/>
        <v>Guaranteed off bill</v>
      </c>
      <c r="AA19" s="269" t="str">
        <f t="shared" si="8"/>
        <v>Exclusive</v>
      </c>
      <c r="AB19" s="243">
        <f t="shared" si="0"/>
        <v>2490.5963454545454</v>
      </c>
      <c r="AC19" s="243">
        <f t="shared" si="1"/>
        <v>2490.5963454545454</v>
      </c>
      <c r="AD19" s="338">
        <f t="shared" si="2"/>
        <v>2739.65598</v>
      </c>
      <c r="AE19" s="338">
        <f t="shared" si="2"/>
        <v>2739.65598</v>
      </c>
      <c r="AF19" s="152">
        <f>'NSW Oct 2021'!BJ13</f>
        <v>0</v>
      </c>
      <c r="AG19" s="153">
        <f>'NSW Oct 2021'!BH13</f>
        <v>12</v>
      </c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 thickBot="1">
      <c r="A20" s="213" t="str">
        <f>'NSW Oct 2021'!D14</f>
        <v>Tamworth</v>
      </c>
      <c r="B20" s="214" t="str">
        <f>'NSW Oct 2021'!F14</f>
        <v>Origin Energy</v>
      </c>
      <c r="C20" s="214" t="str">
        <f>'NSW Oct 2021'!G14</f>
        <v>Business Go</v>
      </c>
      <c r="D20" s="155">
        <f>365*'NSW Oct 2021'!H14/100</f>
        <v>297.83999999999997</v>
      </c>
      <c r="E20" s="265">
        <f>IF('NSW Oct 2021'!AQ14=3,0.5,IF('NSW Oct 2021'!AQ14=2,0.33,0))</f>
        <v>0.5</v>
      </c>
      <c r="F20" s="265">
        <f t="shared" si="3"/>
        <v>0.5</v>
      </c>
      <c r="G20" s="215">
        <f>IF('NSW Oct 2021'!K14="",($C$5*E20/'NSW Oct 2021'!AQ14*'NSW Oct 2021'!W14/100)*'NSW Oct 2021'!AQ14,IF($C$5*E20/'NSW Oct 2021'!AQ14&gt;='NSW Oct 2021'!L14,('NSW Oct 2021'!L14*'NSW Oct 2021'!W14/100)*'NSW Oct 2021'!AQ14,($C$5*E20/'NSW Oct 2021'!AQ14*'NSW Oct 2021'!W14/100)*'NSW Oct 2021'!AQ14))</f>
        <v>1695.4545454545455</v>
      </c>
      <c r="H20" s="215">
        <f>IF(AND('NSW Oct 2021'!L14&gt;0,'NSW Oct 2021'!M14&gt;0),IF($C$5*E20/'NSW Oct 2021'!AQ14&lt;'NSW Oct 2021'!L14,0,IF(($C$5*E20/'NSW Oct 2021'!AQ14-'NSW Oct 2021'!L14)&lt;=('NSW Oct 2021'!M14+'NSW Oct 2021'!L14),((($C$5*E20/'NSW Oct 2021'!AQ14-'NSW Oct 2021'!L14)*'NSW Oct 2021'!X14/100))*'NSW Oct 2021'!AQ14,((('NSW Oct 2021'!M14)*'NSW Oct 2021'!X14/100)*'NSW Oct 2021'!AQ14))),0)</f>
        <v>0</v>
      </c>
      <c r="I20" s="215">
        <f>IF(AND('NSW Oct 2021'!M14&gt;0,'NSW Oct 2021'!N14&gt;0),IF($C$5*E20/'NSW Oct 2021'!AQ14&lt;('NSW Oct 2021'!L14+'NSW Oct 2021'!M14),0,IF(($C$5*E20/'NSW Oct 2021'!AQ14-'NSW Oct 2021'!L14+'NSW Oct 2021'!M14)&lt;=('NSW Oct 2021'!L14+'NSW Oct 2021'!M14+'NSW Oct 2021'!N14),((($C$5*E20/'NSW Oct 2021'!AQ14-('NSW Oct 2021'!L14+'NSW Oct 2021'!M14))*'NSW Oct 2021'!Y14/100))*'NSW Oct 2021'!AQ14,('NSW Oct 2021'!N14*'NSW Oct 2021'!Y14/100)* 'NSW Oct 2021'!AQ14)),0)</f>
        <v>0</v>
      </c>
      <c r="J20" s="215">
        <f>IF(AND('NSW Oct 2021'!N14&gt;0,'NSW Oct 2021'!O14&gt;0),IF($C$5*E20/'NSW Oct 2021'!AQ14&lt;('NSW Oct 2021'!L14+'NSW Oct 2021'!M14+'NSW Oct 2021'!N14),0,IF(($C$5*E20/'NSW Oct 2021'!AQ14-'NSW Oct 2021'!L14+'NSW Oct 2021'!M14+'NSW Oct 2021'!N14)&lt;=('NSW Oct 2021'!L14+'NSW Oct 2021'!M14+'NSW Oct 2021'!N14+'NSW Oct 2021'!O14),(($C$5*E20/'NSW Oct 2021'!AQ14-('NSW Oct 2021'!L14+'NSW Oct 2021'!M14+'NSW Oct 2021'!N14))*'NSW Oct 2021'!Z14/100)*'NSW Oct 2021'!AQ14,('NSW Oct 2021'!O14*'NSW Oct 2021'!Z14/100)*'NSW Oct 2021'!AQ14)),0)</f>
        <v>0</v>
      </c>
      <c r="K20" s="215">
        <f>IF(AND('NSW Oct 2021'!O14&gt;0,'NSW Oct 2021'!P14&gt;0),IF($C$5*E20/'NSW Oct 2021'!AQ14&lt;('NSW Oct 2021'!L14+'NSW Oct 2021'!M14+'NSW Oct 2021'!N14+'NSW Oct 2021'!O14),0,IF(($C$5*E20/'NSW Oct 2021'!AQ14-'NSW Oct 2021'!L14+'NSW Oct 2021'!M14+'NSW Oct 2021'!N14+'NSW Oct 2021'!O14)&lt;=('NSW Oct 2021'!L14+'NSW Oct 2021'!M14+'NSW Oct 2021'!N14+'NSW Oct 2021'!O14+'NSW Oct 2021'!P14),(($C$5*E20/'NSW Oct 2021'!AQ14-('NSW Oct 2021'!L14+'NSW Oct 2021'!M14+'NSW Oct 2021'!N14+'NSW Oct 2021'!O14))*'NSW Oct 2021'!AA14/100)*'NSW Oct 2021'!AQ14,('NSW Oct 2021'!P14*'NSW Oct 2021'!AA14/100)*'NSW Oct 2021'!AQ14)),0)</f>
        <v>0</v>
      </c>
      <c r="L20" s="215">
        <f>IF(AND('NSW Oct 2021'!P14&gt;0,'NSW Oct 2021'!O14&gt;0),IF(($C$5*E20/'NSW Oct 2021'!AQ14&lt;SUM('NSW Oct 2021'!L14:P14)),(0),($C$5*E20/'NSW Oct 2021'!AQ14-SUM('NSW Oct 2021'!L14:P14))*'NSW Oct 2021'!AB14/100)* 'NSW Oct 2021'!AQ14,IF(AND('NSW Oct 2021'!O14&gt;0,'NSW Oct 2021'!P14=""),IF(($C$5*E20/'NSW Oct 2021'!AQ14&lt; SUM('NSW Oct 2021'!L14:O14)),(0),($C$5*E20/'NSW Oct 2021'!AQ14-SUM('NSW Oct 2021'!L14:O14))*'NSW Oct 2021'!AA14/100)* 'NSW Oct 2021'!AQ14,IF(AND('NSW Oct 2021'!N14&gt;0,'NSW Oct 2021'!O14=""),IF(($C$5*E20/'NSW Oct 2021'!AQ14&lt; SUM('NSW Oct 2021'!L14:N14)),(0),($C$5*E20/'NSW Oct 2021'!AQ14-SUM('NSW Oct 2021'!L14:N14))*'NSW Oct 2021'!Z14/100)* 'NSW Oct 2021'!AQ14,IF(AND('NSW Oct 2021'!M14&gt;0,'NSW Oct 2021'!N14=""),IF(($C$5*E20/'NSW Oct 2021'!AQ14&lt;'NSW Oct 2021'!M14+'NSW Oct 2021'!L14),(0),(($C$5*E20/'NSW Oct 2021'!AQ14-('NSW Oct 2021'!M14+'NSW Oct 2021'!L14))*'NSW Oct 2021'!Y14/100))*'NSW Oct 2021'!AQ14,IF(AND('NSW Oct 2021'!L14&gt;0,'NSW Oct 2021'!M14=""&gt;0),IF(($C$5*E20/'NSW Oct 2021'!AQ14&lt;'NSW Oct 2021'!L14),(0),($C$5*E20/'NSW Oct 2021'!AQ14-'NSW Oct 2021'!L14)*'NSW Oct 2021'!X14/100)*'NSW Oct 2021'!AQ14,0)))))</f>
        <v>0</v>
      </c>
      <c r="M20" s="215">
        <f>IF('NSW Oct 2021'!K14="",($C$5*F20/'NSW Oct 2021'!AR14*'NSW Oct 2021'!AC14/100)*'NSW Oct 2021'!AR14,IF($C$5*F20/'NSW Oct 2021'!AR14&gt;='NSW Oct 2021'!L14,('NSW Oct 2021'!L14*'NSW Oct 2021'!AC14/100)*'NSW Oct 2021'!AR14,($C$5*F20/'NSW Oct 2021'!AR14*'NSW Oct 2021'!AC14/100)*'NSW Oct 2021'!AR14))</f>
        <v>1695.4545454545455</v>
      </c>
      <c r="N20" s="215">
        <f>IF(AND('NSW Oct 2021'!L14&gt;0,'NSW Oct 2021'!M14&gt;0),IF($C$5*F20/'NSW Oct 2021'!AR14&lt;'NSW Oct 2021'!L14,0,IF(($C$5*F20/'NSW Oct 2021'!AR14-'NSW Oct 2021'!L14)&lt;=('NSW Oct 2021'!M14+'NSW Oct 2021'!L14),((($C$5*F20/'NSW Oct 2021'!AR14-'NSW Oct 2021'!L14)*'NSW Oct 2021'!AD14/100))*'NSW Oct 2021'!AR14,((('NSW Oct 2021'!M14)*'NSW Oct 2021'!AD14/100)*'NSW Oct 2021'!AR14))),0)</f>
        <v>0</v>
      </c>
      <c r="O20" s="215">
        <f>IF(AND('NSW Oct 2021'!M14&gt;0,'NSW Oct 2021'!N14&gt;0),IF($C$5*F20/'NSW Oct 2021'!AR14&lt;('NSW Oct 2021'!L14+'NSW Oct 2021'!M14),0,IF(($C$5*F20/'NSW Oct 2021'!AR14-'NSW Oct 2021'!L14+'NSW Oct 2021'!M14)&lt;=('NSW Oct 2021'!L14+'NSW Oct 2021'!M14+'NSW Oct 2021'!N14),((($C$5*F20/'NSW Oct 2021'!AR14-('NSW Oct 2021'!L14+'NSW Oct 2021'!M14))*'NSW Oct 2021'!AE14/100))*'NSW Oct 2021'!AR14,('NSW Oct 2021'!N14*'NSW Oct 2021'!AE14/100)*'NSW Oct 2021'!AR14)),0)</f>
        <v>0</v>
      </c>
      <c r="P20" s="215">
        <f>IF(AND('NSW Oct 2021'!N14&gt;0,'NSW Oct 2021'!O14&gt;0),IF($C$5*F20/'NSW Oct 2021'!AR14&lt;('NSW Oct 2021'!L14+'NSW Oct 2021'!M14+'NSW Oct 2021'!N14),0,IF(($C$5*F20/'NSW Oct 2021'!AR14-'NSW Oct 2021'!L14+'NSW Oct 2021'!M14+'NSW Oct 2021'!N14)&lt;=('NSW Oct 2021'!L14+'NSW Oct 2021'!M14+'NSW Oct 2021'!N14+'NSW Oct 2021'!O14),(($C$5*F20/'NSW Oct 2021'!AR14-('NSW Oct 2021'!L14+'NSW Oct 2021'!M14+'NSW Oct 2021'!N14))*'NSW Oct 2021'!AF14/100)*'NSW Oct 2021'!AR14,('NSW Oct 2021'!O14*'NSW Oct 2021'!AF14/100)*'NSW Oct 2021'!AR14)),0)</f>
        <v>0</v>
      </c>
      <c r="Q20" s="215">
        <f>IF(AND('NSW Oct 2021'!P14&gt;0,'NSW Oct 2021'!P14&gt;0),IF($C$5*F20/'NSW Oct 2021'!AR14&lt;('NSW Oct 2021'!L14+'NSW Oct 2021'!M14+'NSW Oct 2021'!N14+'NSW Oct 2021'!O14),0,IF(($C$5*F20/'NSW Oct 2021'!AR14-'NSW Oct 2021'!L14+'NSW Oct 2021'!M14+'NSW Oct 2021'!N14+'NSW Oct 2021'!O14)&lt;=('NSW Oct 2021'!L14+'NSW Oct 2021'!M14+'NSW Oct 2021'!N14+'NSW Oct 2021'!O14+'NSW Oct 2021'!P14),(($C$5*F20/'NSW Oct 2021'!AR14-('NSW Oct 2021'!L14+'NSW Oct 2021'!M14+'NSW Oct 2021'!N14+'NSW Oct 2021'!O14))*'NSW Oct 2021'!AG14/100)*'NSW Oct 2021'!AR14,('NSW Oct 2021'!P14*'NSW Oct 2021'!AG14/100)*'NSW Oct 2021'!AR14)),0)</f>
        <v>0</v>
      </c>
      <c r="R20" s="215">
        <f>IF(AND('NSW Oct 2021'!P14&gt;0,'NSW Oct 2021'!O14&gt;0),IF(($C$5*F20/'NSW Oct 2021'!AR14&lt;SUM('NSW Oct 2021'!L14:P14)),(0),($C$5*F20/'NSW Oct 2021'!AR14-SUM('NSW Oct 2021'!L14:P14))*'NSW Oct 2021'!AB14/100)* 'NSW Oct 2021'!AR14,IF(AND('NSW Oct 2021'!O14&gt;0,'NSW Oct 2021'!P14=""),IF(($C$5*F20/'NSW Oct 2021'!AR14&lt; SUM('NSW Oct 2021'!L14:O14)),(0),($C$5*F20/'NSW Oct 2021'!AR14-SUM('NSW Oct 2021'!L14:O14))*'NSW Oct 2021'!AG14/100)* 'NSW Oct 2021'!AR14,IF(AND('NSW Oct 2021'!N14&gt;0,'NSW Oct 2021'!O14=""),IF(($C$5*F20/'NSW Oct 2021'!AR14&lt; SUM('NSW Oct 2021'!L14:N14)),(0),($C$5*F20/'NSW Oct 2021'!AR14-SUM('NSW Oct 2021'!L14:N14))*'NSW Oct 2021'!AF14/100)* 'NSW Oct 2021'!AR14,IF(AND('NSW Oct 2021'!M14&gt;0,'NSW Oct 2021'!N14=""),IF(($C$5*F20/'NSW Oct 2021'!AR14&lt;'NSW Oct 2021'!M14+'NSW Oct 2021'!L14),(0),(($C$5*F20/'NSW Oct 2021'!AR14-('NSW Oct 2021'!M14+'NSW Oct 2021'!L14))*'NSW Oct 2021'!AE14/100))*'NSW Oct 2021'!AR14,IF(AND('NSW Oct 2021'!L14&gt;0,'NSW Oct 2021'!M14=""&gt;0),IF(($C$5*F20/'NSW Oct 2021'!AR14&lt;'NSW Oct 2021'!L14),(0),($C$5*F20/'NSW Oct 2021'!AR14-'NSW Oct 2021'!L14)*'NSW Oct 2021'!AD14/100)*'NSW Oct 2021'!AR14,0)))))</f>
        <v>0</v>
      </c>
      <c r="S20" s="273">
        <f t="shared" si="4"/>
        <v>3390.909090909091</v>
      </c>
      <c r="T20" s="270">
        <f t="shared" si="5"/>
        <v>3688.7490909090911</v>
      </c>
      <c r="U20" s="216">
        <f t="shared" si="6"/>
        <v>4057.6240000000007</v>
      </c>
      <c r="V20" s="214">
        <f>'NSW Oct 2021'!AT14</f>
        <v>0</v>
      </c>
      <c r="W20" s="214">
        <f>'NSW Oct 2021'!AU14</f>
        <v>0</v>
      </c>
      <c r="X20" s="214">
        <f>'NSW Oct 2021'!AV14</f>
        <v>0</v>
      </c>
      <c r="Y20" s="214">
        <f>'NSW Oct 2021'!AW14</f>
        <v>0</v>
      </c>
      <c r="Z20" s="270" t="str">
        <f t="shared" si="7"/>
        <v>No discount</v>
      </c>
      <c r="AA20" s="270" t="str">
        <f t="shared" si="8"/>
        <v>Inclusive</v>
      </c>
      <c r="AB20" s="268">
        <f t="shared" si="0"/>
        <v>3688.7490909090911</v>
      </c>
      <c r="AC20" s="268">
        <f t="shared" si="1"/>
        <v>3688.7490909090911</v>
      </c>
      <c r="AD20" s="149">
        <f t="shared" si="2"/>
        <v>4057.6240000000007</v>
      </c>
      <c r="AE20" s="149">
        <f t="shared" si="2"/>
        <v>4057.6240000000007</v>
      </c>
      <c r="AF20" s="152">
        <f>'NSW Oct 2021'!BJ14</f>
        <v>12</v>
      </c>
      <c r="AG20" s="153">
        <f>'NSW Oct 2021'!BH14</f>
        <v>12</v>
      </c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 thickTop="1">
      <c r="A21" s="428" t="str">
        <f>'NSW Oct 2021'!D15</f>
        <v>AGN Albury</v>
      </c>
      <c r="B21" s="139" t="str">
        <f>'NSW Oct 2021'!F15</f>
        <v>EnergyAustralia</v>
      </c>
      <c r="C21" s="139" t="str">
        <f>'NSW Oct 2021'!G15</f>
        <v>Total Plan</v>
      </c>
      <c r="D21" s="136">
        <f>365*'NSW Oct 2021'!H15/100</f>
        <v>303.77954545454543</v>
      </c>
      <c r="E21" s="264">
        <f>IF('NSW Oct 2021'!AQ15=3,0.5,IF('NSW Oct 2021'!AQ15=2,0.33,0))</f>
        <v>0.5</v>
      </c>
      <c r="F21" s="264">
        <f t="shared" si="3"/>
        <v>0.5</v>
      </c>
      <c r="G21" s="134">
        <f>IF('NSW Oct 2021'!K15="",($C$5*E21/'NSW Oct 2021'!AQ15*'NSW Oct 2021'!W15/100)*'NSW Oct 2021'!AQ15,IF($C$5*E21/'NSW Oct 2021'!AQ15&gt;='NSW Oct 2021'!L15,('NSW Oct 2021'!L15*'NSW Oct 2021'!W15/100)*'NSW Oct 2021'!AQ15,($C$5*E21/'NSW Oct 2021'!AQ15*'NSW Oct 2021'!W15/100)*'NSW Oct 2021'!AQ15))</f>
        <v>459.81818181818176</v>
      </c>
      <c r="H21" s="134">
        <f>IF(AND('NSW Oct 2021'!L15&gt;0,'NSW Oct 2021'!M15&gt;0),IF($C$5*E21/'NSW Oct 2021'!AQ15&lt;'NSW Oct 2021'!L15,0,IF(($C$5*E21/'NSW Oct 2021'!AQ15-'NSW Oct 2021'!L15)&lt;=('NSW Oct 2021'!M15+'NSW Oct 2021'!L15),((($C$5*E21/'NSW Oct 2021'!AQ15-'NSW Oct 2021'!L15)*'NSW Oct 2021'!X15/100))*'NSW Oct 2021'!AQ15,((('NSW Oct 2021'!M15)*'NSW Oct 2021'!X15/100)*'NSW Oct 2021'!AQ15))),0)</f>
        <v>736.00000000000011</v>
      </c>
      <c r="I21" s="134">
        <f>IF(AND('NSW Oct 2021'!M15&gt;0,'NSW Oct 2021'!N15&gt;0),IF($C$5*E21/'NSW Oct 2021'!AQ15&lt;('NSW Oct 2021'!L15+'NSW Oct 2021'!M15),0,IF(($C$5*E21/'NSW Oct 2021'!AQ15-'NSW Oct 2021'!L15+'NSW Oct 2021'!M15)&lt;=('NSW Oct 2021'!L15+'NSW Oct 2021'!M15+'NSW Oct 2021'!N15),((($C$5*E21/'NSW Oct 2021'!AQ15-('NSW Oct 2021'!L15+'NSW Oct 2021'!M15))*'NSW Oct 2021'!Y15/100))*'NSW Oct 2021'!AQ15,('NSW Oct 2021'!N15*'NSW Oct 2021'!Y15/100)* 'NSW Oct 2021'!AQ15)),0)</f>
        <v>318.18181818181824</v>
      </c>
      <c r="J21" s="134">
        <f>IF(AND('NSW Oct 2021'!N15&gt;0,'NSW Oct 2021'!O15&gt;0),IF($C$5*E21/'NSW Oct 2021'!AQ15&lt;('NSW Oct 2021'!L15+'NSW Oct 2021'!M15+'NSW Oct 2021'!N15),0,IF(($C$5*E21/'NSW Oct 2021'!AQ15-'NSW Oct 2021'!L15+'NSW Oct 2021'!M15+'NSW Oct 2021'!N15)&lt;=('NSW Oct 2021'!L15+'NSW Oct 2021'!M15+'NSW Oct 2021'!N15+'NSW Oct 2021'!O15),(($C$5*E21/'NSW Oct 2021'!AQ15-('NSW Oct 2021'!L15+'NSW Oct 2021'!M15+'NSW Oct 2021'!N15))*'NSW Oct 2021'!Z15/100)*'NSW Oct 2021'!AQ15,('NSW Oct 2021'!O15*'NSW Oct 2021'!Z15/100)*'NSW Oct 2021'!AQ15)),0)</f>
        <v>0</v>
      </c>
      <c r="K21" s="134">
        <f>IF(AND('NSW Oct 2021'!O15&gt;0,'NSW Oct 2021'!P15&gt;0),IF($C$5*E21/'NSW Oct 2021'!AQ15&lt;('NSW Oct 2021'!L15+'NSW Oct 2021'!M15+'NSW Oct 2021'!N15+'NSW Oct 2021'!O15),0,IF(($C$5*E21/'NSW Oct 2021'!AQ15-'NSW Oct 2021'!L15+'NSW Oct 2021'!M15+'NSW Oct 2021'!N15+'NSW Oct 2021'!O15)&lt;=('NSW Oct 2021'!L15+'NSW Oct 2021'!M15+'NSW Oct 2021'!N15+'NSW Oct 2021'!O15+'NSW Oct 2021'!P15),(($C$5*E21/'NSW Oct 2021'!AQ15-('NSW Oct 2021'!L15+'NSW Oct 2021'!M15+'NSW Oct 2021'!N15+'NSW Oct 2021'!O15))*'NSW Oct 2021'!AA15/100)*'NSW Oct 2021'!AQ15,('NSW Oct 2021'!P15*'NSW Oct 2021'!AA15/100)*'NSW Oct 2021'!AQ15)),0)</f>
        <v>0</v>
      </c>
      <c r="L21" s="134">
        <f>IF(AND('NSW Oct 2021'!P15&gt;0,'NSW Oct 2021'!O15&gt;0),IF(($C$5*E21/'NSW Oct 2021'!AQ15&lt;SUM('NSW Oct 2021'!L15:P15)),(0),($C$5*E21/'NSW Oct 2021'!AQ15-SUM('NSW Oct 2021'!L15:P15))*'NSW Oct 2021'!AB15/100)* 'NSW Oct 2021'!AQ15,IF(AND('NSW Oct 2021'!O15&gt;0,'NSW Oct 2021'!P15=""),IF(($C$5*E21/'NSW Oct 2021'!AQ15&lt; SUM('NSW Oct 2021'!L15:O15)),(0),($C$5*E21/'NSW Oct 2021'!AQ15-SUM('NSW Oct 2021'!L15:O15))*'NSW Oct 2021'!AA15/100)* 'NSW Oct 2021'!AQ15,IF(AND('NSW Oct 2021'!N15&gt;0,'NSW Oct 2021'!O15=""),IF(($C$5*E21/'NSW Oct 2021'!AQ15&lt; SUM('NSW Oct 2021'!L15:N15)),(0),($C$5*E21/'NSW Oct 2021'!AQ15-SUM('NSW Oct 2021'!L15:N15))*'NSW Oct 2021'!Z15/100)* 'NSW Oct 2021'!AQ15,IF(AND('NSW Oct 2021'!M15&gt;0,'NSW Oct 2021'!N15=""),IF(($C$5*E21/'NSW Oct 2021'!AQ15&lt;'NSW Oct 2021'!M15+'NSW Oct 2021'!L15),(0),(($C$5*E21/'NSW Oct 2021'!AQ15-('NSW Oct 2021'!M15+'NSW Oct 2021'!L15))*'NSW Oct 2021'!Y15/100))*'NSW Oct 2021'!AQ15,IF(AND('NSW Oct 2021'!L15&gt;0,'NSW Oct 2021'!M15=""&gt;0),IF(($C$5*E21/'NSW Oct 2021'!AQ15&lt;'NSW Oct 2021'!L15),(0),($C$5*E21/'NSW Oct 2021'!AQ15-'NSW Oct 2021'!L15)*'NSW Oct 2021'!X15/100)*'NSW Oct 2021'!AQ15,0)))))</f>
        <v>0</v>
      </c>
      <c r="M21" s="134">
        <f>IF('NSW Oct 2021'!K15="",($C$5*F21/'NSW Oct 2021'!AR15*'NSW Oct 2021'!AC15/100)*'NSW Oct 2021'!AR15,IF($C$5*F21/'NSW Oct 2021'!AR15&gt;='NSW Oct 2021'!L15,('NSW Oct 2021'!L15*'NSW Oct 2021'!AC15/100)*'NSW Oct 2021'!AR15,($C$5*F21/'NSW Oct 2021'!AR15*'NSW Oct 2021'!AC15/100)*'NSW Oct 2021'!AR15))</f>
        <v>459.81818181818176</v>
      </c>
      <c r="N21" s="134">
        <f>IF(AND('NSW Oct 2021'!L15&gt;0,'NSW Oct 2021'!M15&gt;0),IF($C$5*F21/'NSW Oct 2021'!AR15&lt;'NSW Oct 2021'!L15,0,IF(($C$5*F21/'NSW Oct 2021'!AR15-'NSW Oct 2021'!L15)&lt;=('NSW Oct 2021'!M15+'NSW Oct 2021'!L15),((($C$5*F21/'NSW Oct 2021'!AR15-'NSW Oct 2021'!L15)*'NSW Oct 2021'!AD15/100))*'NSW Oct 2021'!AR15,((('NSW Oct 2021'!M15)*'NSW Oct 2021'!AD15/100)*'NSW Oct 2021'!AR15))),0)</f>
        <v>736.00000000000011</v>
      </c>
      <c r="O21" s="134">
        <f>IF(AND('NSW Oct 2021'!M15&gt;0,'NSW Oct 2021'!N15&gt;0),IF($C$5*F21/'NSW Oct 2021'!AR15&lt;('NSW Oct 2021'!L15+'NSW Oct 2021'!M15),0,IF(($C$5*F21/'NSW Oct 2021'!AR15-'NSW Oct 2021'!L15+'NSW Oct 2021'!M15)&lt;=('NSW Oct 2021'!L15+'NSW Oct 2021'!M15+'NSW Oct 2021'!N15),((($C$5*F21/'NSW Oct 2021'!AR15-('NSW Oct 2021'!L15+'NSW Oct 2021'!M15))*'NSW Oct 2021'!AE15/100))*'NSW Oct 2021'!AR15,('NSW Oct 2021'!N15*'NSW Oct 2021'!AE15/100)*'NSW Oct 2021'!AR15)),0)</f>
        <v>318.18181818181824</v>
      </c>
      <c r="P21" s="134">
        <f>IF(AND('NSW Oct 2021'!N15&gt;0,'NSW Oct 2021'!O15&gt;0),IF($C$5*F21/'NSW Oct 2021'!AR15&lt;('NSW Oct 2021'!L15+'NSW Oct 2021'!M15+'NSW Oct 2021'!N15),0,IF(($C$5*F21/'NSW Oct 2021'!AR15-'NSW Oct 2021'!L15+'NSW Oct 2021'!M15+'NSW Oct 2021'!N15)&lt;=('NSW Oct 2021'!L15+'NSW Oct 2021'!M15+'NSW Oct 2021'!N15+'NSW Oct 2021'!O15),(($C$5*F21/'NSW Oct 2021'!AR15-('NSW Oct 2021'!L15+'NSW Oct 2021'!M15+'NSW Oct 2021'!N15))*'NSW Oct 2021'!AF15/100)*'NSW Oct 2021'!AR15,('NSW Oct 2021'!O15*'NSW Oct 2021'!AF15/100)*'NSW Oct 2021'!AR15)),0)</f>
        <v>0</v>
      </c>
      <c r="Q21" s="134">
        <f>IF(AND('NSW Oct 2021'!P15&gt;0,'NSW Oct 2021'!P15&gt;0),IF($C$5*F21/'NSW Oct 2021'!AR15&lt;('NSW Oct 2021'!L15+'NSW Oct 2021'!M15+'NSW Oct 2021'!N15+'NSW Oct 2021'!O15),0,IF(($C$5*F21/'NSW Oct 2021'!AR15-'NSW Oct 2021'!L15+'NSW Oct 2021'!M15+'NSW Oct 2021'!N15+'NSW Oct 2021'!O15)&lt;=('NSW Oct 2021'!L15+'NSW Oct 2021'!M15+'NSW Oct 2021'!N15+'NSW Oct 2021'!O15+'NSW Oct 2021'!P15),(($C$5*F21/'NSW Oct 2021'!AR15-('NSW Oct 2021'!L15+'NSW Oct 2021'!M15+'NSW Oct 2021'!N15+'NSW Oct 2021'!O15))*'NSW Oct 2021'!AG15/100)*'NSW Oct 2021'!AR15,('NSW Oct 2021'!P15*'NSW Oct 2021'!AG15/100)*'NSW Oct 2021'!AR15)),0)</f>
        <v>0</v>
      </c>
      <c r="R21" s="134">
        <f>IF(AND('NSW Oct 2021'!P15&gt;0,'NSW Oct 2021'!O15&gt;0),IF(($C$5*F21/'NSW Oct 2021'!AR15&lt;SUM('NSW Oct 2021'!L15:P15)),(0),($C$5*F21/'NSW Oct 2021'!AR15-SUM('NSW Oct 2021'!L15:P15))*'NSW Oct 2021'!AB15/100)* 'NSW Oct 2021'!AR15,IF(AND('NSW Oct 2021'!O15&gt;0,'NSW Oct 2021'!P15=""),IF(($C$5*F21/'NSW Oct 2021'!AR15&lt; SUM('NSW Oct 2021'!L15:O15)),(0),($C$5*F21/'NSW Oct 2021'!AR15-SUM('NSW Oct 2021'!L15:O15))*'NSW Oct 2021'!AG15/100)* 'NSW Oct 2021'!AR15,IF(AND('NSW Oct 2021'!N15&gt;0,'NSW Oct 2021'!O15=""),IF(($C$5*F21/'NSW Oct 2021'!AR15&lt; SUM('NSW Oct 2021'!L15:N15)),(0),($C$5*F21/'NSW Oct 2021'!AR15-SUM('NSW Oct 2021'!L15:N15))*'NSW Oct 2021'!AF15/100)* 'NSW Oct 2021'!AR15,IF(AND('NSW Oct 2021'!M15&gt;0,'NSW Oct 2021'!N15=""),IF(($C$5*F21/'NSW Oct 2021'!AR15&lt;'NSW Oct 2021'!M15+'NSW Oct 2021'!L15),(0),(($C$5*F21/'NSW Oct 2021'!AR15-('NSW Oct 2021'!M15+'NSW Oct 2021'!L15))*'NSW Oct 2021'!AE15/100))*'NSW Oct 2021'!AR15,IF(AND('NSW Oct 2021'!L15&gt;0,'NSW Oct 2021'!M15=""&gt;0),IF(($C$5*F21/'NSW Oct 2021'!AR15&lt;'NSW Oct 2021'!L15),(0),($C$5*F21/'NSW Oct 2021'!AR15-'NSW Oct 2021'!L15)*'NSW Oct 2021'!AD15/100)*'NSW Oct 2021'!AR15,0)))))</f>
        <v>0</v>
      </c>
      <c r="S21" s="234">
        <f t="shared" si="4"/>
        <v>3028</v>
      </c>
      <c r="T21" s="269">
        <f t="shared" si="5"/>
        <v>3331.7795454545453</v>
      </c>
      <c r="U21" s="140">
        <f t="shared" si="6"/>
        <v>3664.9575</v>
      </c>
      <c r="V21" s="139">
        <f>'NSW Oct 2021'!AT15</f>
        <v>24</v>
      </c>
      <c r="W21" s="139">
        <f>'NSW Oct 2021'!AU15</f>
        <v>0</v>
      </c>
      <c r="X21" s="139">
        <f>'NSW Oct 2021'!AV15</f>
        <v>0</v>
      </c>
      <c r="Y21" s="139">
        <f>'NSW Oct 2021'!AW15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2532.1524545454545</v>
      </c>
      <c r="AC21" s="243">
        <f t="shared" si="1"/>
        <v>2532.1524545454545</v>
      </c>
      <c r="AD21" s="122">
        <f t="shared" si="2"/>
        <v>2785.3677000000002</v>
      </c>
      <c r="AE21" s="122">
        <f t="shared" si="2"/>
        <v>2785.3677000000002</v>
      </c>
      <c r="AF21" s="133">
        <f>'NSW Oct 2021'!BJ15</f>
        <v>0</v>
      </c>
      <c r="AG21" s="125">
        <f>'NSW Oct 2021'!BH15</f>
        <v>12</v>
      </c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>
      <c r="A22" s="424"/>
      <c r="B22" s="83" t="str">
        <f>'NSW Oct 2021'!F16</f>
        <v>Origin Energy</v>
      </c>
      <c r="C22" s="83" t="str">
        <f>'NSW Oct 2021'!G16</f>
        <v>Business Go</v>
      </c>
      <c r="D22" s="136">
        <f>365*'NSW Oct 2021'!H16/100</f>
        <v>190.13181818181818</v>
      </c>
      <c r="E22" s="264">
        <f>IF('NSW Oct 2021'!AQ16=3,0.5,IF('NSW Oct 2021'!AQ16=2,0.33,0))</f>
        <v>0.5</v>
      </c>
      <c r="F22" s="264">
        <f t="shared" si="3"/>
        <v>0.5</v>
      </c>
      <c r="G22" s="136">
        <f>IF('NSW Oct 2021'!K16="",($C$5*E22/'NSW Oct 2021'!AQ16*'NSW Oct 2021'!W16/100)*'NSW Oct 2021'!AQ16,IF($C$5*E22/'NSW Oct 2021'!AQ16&gt;='NSW Oct 2021'!L16,('NSW Oct 2021'!L16*'NSW Oct 2021'!W16/100)*'NSW Oct 2021'!AQ16,($C$5*E22/'NSW Oct 2021'!AQ16*'NSW Oct 2021'!W16/100)*'NSW Oct 2021'!AQ16))</f>
        <v>1022.7272727272727</v>
      </c>
      <c r="H22" s="136">
        <f>IF(AND('NSW Oct 2021'!L16&gt;0,'NSW Oct 2021'!M16&gt;0),IF($C$5*E22/'NSW Oct 2021'!AQ16&lt;'NSW Oct 2021'!L16,0,IF(($C$5*E22/'NSW Oct 2021'!AQ16-'NSW Oct 2021'!L16)&lt;=('NSW Oct 2021'!M16+'NSW Oct 2021'!L16),((($C$5*E22/'NSW Oct 2021'!AQ16-'NSW Oct 2021'!L16)*'NSW Oct 2021'!X16/100))*'NSW Oct 2021'!AQ16,((('NSW Oct 2021'!M16)*'NSW Oct 2021'!X16/100)*'NSW Oct 2021'!AQ16))),0)</f>
        <v>0</v>
      </c>
      <c r="I22" s="136">
        <f>IF(AND('NSW Oct 2021'!M16&gt;0,'NSW Oct 2021'!N16&gt;0),IF($C$5*E22/'NSW Oct 2021'!AQ16&lt;('NSW Oct 2021'!L16+'NSW Oct 2021'!M16),0,IF(($C$5*E22/'NSW Oct 2021'!AQ16-'NSW Oct 2021'!L16+'NSW Oct 2021'!M16)&lt;=('NSW Oct 2021'!L16+'NSW Oct 2021'!M16+'NSW Oct 2021'!N16),((($C$5*E22/'NSW Oct 2021'!AQ16-('NSW Oct 2021'!L16+'NSW Oct 2021'!M16))*'NSW Oct 2021'!Y16/100))*'NSW Oct 2021'!AQ16,('NSW Oct 2021'!N16*'NSW Oct 2021'!Y16/100)* 'NSW Oct 2021'!AQ16)),0)</f>
        <v>0</v>
      </c>
      <c r="J22" s="136">
        <f>IF(AND('NSW Oct 2021'!N16&gt;0,'NSW Oct 2021'!O16&gt;0),IF($C$5*E22/'NSW Oct 2021'!AQ16&lt;('NSW Oct 2021'!L16+'NSW Oct 2021'!M16+'NSW Oct 2021'!N16),0,IF(($C$5*E22/'NSW Oct 2021'!AQ16-'NSW Oct 2021'!L16+'NSW Oct 2021'!M16+'NSW Oct 2021'!N16)&lt;=('NSW Oct 2021'!L16+'NSW Oct 2021'!M16+'NSW Oct 2021'!N16+'NSW Oct 2021'!O16),(($C$5*E22/'NSW Oct 2021'!AQ16-('NSW Oct 2021'!L16+'NSW Oct 2021'!M16+'NSW Oct 2021'!N16))*'NSW Oct 2021'!Z16/100)*'NSW Oct 2021'!AQ16,('NSW Oct 2021'!O16*'NSW Oct 2021'!Z16/100)*'NSW Oct 2021'!AQ16)),0)</f>
        <v>0</v>
      </c>
      <c r="K22" s="136">
        <f>IF(AND('NSW Oct 2021'!O16&gt;0,'NSW Oct 2021'!P16&gt;0),IF($C$5*E22/'NSW Oct 2021'!AQ16&lt;('NSW Oct 2021'!L16+'NSW Oct 2021'!M16+'NSW Oct 2021'!N16+'NSW Oct 2021'!O16),0,IF(($C$5*E22/'NSW Oct 2021'!AQ16-'NSW Oct 2021'!L16+'NSW Oct 2021'!M16+'NSW Oct 2021'!N16+'NSW Oct 2021'!O16)&lt;=('NSW Oct 2021'!L16+'NSW Oct 2021'!M16+'NSW Oct 2021'!N16+'NSW Oct 2021'!O16+'NSW Oct 2021'!P16),(($C$5*E22/'NSW Oct 2021'!AQ16-('NSW Oct 2021'!L16+'NSW Oct 2021'!M16+'NSW Oct 2021'!N16+'NSW Oct 2021'!O16))*'NSW Oct 2021'!AA16/100)*'NSW Oct 2021'!AQ16,('NSW Oct 2021'!P16*'NSW Oct 2021'!AA16/100)*'NSW Oct 2021'!AQ16)),0)</f>
        <v>0</v>
      </c>
      <c r="L22" s="136">
        <f>IF(AND('NSW Oct 2021'!P16&gt;0,'NSW Oct 2021'!O16&gt;0),IF(($C$5*E22/'NSW Oct 2021'!AQ16&lt;SUM('NSW Oct 2021'!L16:P16)),(0),($C$5*E22/'NSW Oct 2021'!AQ16-SUM('NSW Oct 2021'!L16:P16))*'NSW Oct 2021'!AB16/100)* 'NSW Oct 2021'!AQ16,IF(AND('NSW Oct 2021'!O16&gt;0,'NSW Oct 2021'!P16=""),IF(($C$5*E22/'NSW Oct 2021'!AQ16&lt; SUM('NSW Oct 2021'!L16:O16)),(0),($C$5*E22/'NSW Oct 2021'!AQ16-SUM('NSW Oct 2021'!L16:O16))*'NSW Oct 2021'!AA16/100)* 'NSW Oct 2021'!AQ16,IF(AND('NSW Oct 2021'!N16&gt;0,'NSW Oct 2021'!O16=""),IF(($C$5*E22/'NSW Oct 2021'!AQ16&lt; SUM('NSW Oct 2021'!L16:N16)),(0),($C$5*E22/'NSW Oct 2021'!AQ16-SUM('NSW Oct 2021'!L16:N16))*'NSW Oct 2021'!Z16/100)* 'NSW Oct 2021'!AQ16,IF(AND('NSW Oct 2021'!M16&gt;0,'NSW Oct 2021'!N16=""),IF(($C$5*E22/'NSW Oct 2021'!AQ16&lt;'NSW Oct 2021'!M16+'NSW Oct 2021'!L16),(0),(($C$5*E22/'NSW Oct 2021'!AQ16-('NSW Oct 2021'!M16+'NSW Oct 2021'!L16))*'NSW Oct 2021'!Y16/100))*'NSW Oct 2021'!AQ16,IF(AND('NSW Oct 2021'!L16&gt;0,'NSW Oct 2021'!M16=""&gt;0),IF(($C$5*E22/'NSW Oct 2021'!AQ16&lt;'NSW Oct 2021'!L16),(0),($C$5*E22/'NSW Oct 2021'!AQ16-'NSW Oct 2021'!L16)*'NSW Oct 2021'!X16/100)*'NSW Oct 2021'!AQ16,0)))))</f>
        <v>0</v>
      </c>
      <c r="M22" s="136">
        <f>IF('NSW Oct 2021'!K16="",($C$5*F22/'NSW Oct 2021'!AR16*'NSW Oct 2021'!AC16/100)*'NSW Oct 2021'!AR16,IF($C$5*F22/'NSW Oct 2021'!AR16&gt;='NSW Oct 2021'!L16,('NSW Oct 2021'!L16*'NSW Oct 2021'!AC16/100)*'NSW Oct 2021'!AR16,($C$5*F22/'NSW Oct 2021'!AR16*'NSW Oct 2021'!AC16/100)*'NSW Oct 2021'!AR16))</f>
        <v>1022.7272727272727</v>
      </c>
      <c r="N22" s="136">
        <f>IF(AND('NSW Oct 2021'!L16&gt;0,'NSW Oct 2021'!M16&gt;0),IF($C$5*F22/'NSW Oct 2021'!AR16&lt;'NSW Oct 2021'!L16,0,IF(($C$5*F22/'NSW Oct 2021'!AR16-'NSW Oct 2021'!L16)&lt;=('NSW Oct 2021'!M16+'NSW Oct 2021'!L16),((($C$5*F22/'NSW Oct 2021'!AR16-'NSW Oct 2021'!L16)*'NSW Oct 2021'!AD16/100))*'NSW Oct 2021'!AR16,((('NSW Oct 2021'!M16)*'NSW Oct 2021'!AD16/100)*'NSW Oct 2021'!AR16))),0)</f>
        <v>0</v>
      </c>
      <c r="O22" s="136">
        <f>IF(AND('NSW Oct 2021'!M16&gt;0,'NSW Oct 2021'!N16&gt;0),IF($C$5*F22/'NSW Oct 2021'!AR16&lt;('NSW Oct 2021'!L16+'NSW Oct 2021'!M16),0,IF(($C$5*F22/'NSW Oct 2021'!AR16-'NSW Oct 2021'!L16+'NSW Oct 2021'!M16)&lt;=('NSW Oct 2021'!L16+'NSW Oct 2021'!M16+'NSW Oct 2021'!N16),((($C$5*F22/'NSW Oct 2021'!AR16-('NSW Oct 2021'!L16+'NSW Oct 2021'!M16))*'NSW Oct 2021'!AE16/100))*'NSW Oct 2021'!AR16,('NSW Oct 2021'!N16*'NSW Oct 2021'!AE16/100)*'NSW Oct 2021'!AR16)),0)</f>
        <v>0</v>
      </c>
      <c r="P22" s="136">
        <f>IF(AND('NSW Oct 2021'!N16&gt;0,'NSW Oct 2021'!O16&gt;0),IF($C$5*F22/'NSW Oct 2021'!AR16&lt;('NSW Oct 2021'!L16+'NSW Oct 2021'!M16+'NSW Oct 2021'!N16),0,IF(($C$5*F22/'NSW Oct 2021'!AR16-'NSW Oct 2021'!L16+'NSW Oct 2021'!M16+'NSW Oct 2021'!N16)&lt;=('NSW Oct 2021'!L16+'NSW Oct 2021'!M16+'NSW Oct 2021'!N16+'NSW Oct 2021'!O16),(($C$5*F22/'NSW Oct 2021'!AR16-('NSW Oct 2021'!L16+'NSW Oct 2021'!M16+'NSW Oct 2021'!N16))*'NSW Oct 2021'!AF16/100)*'NSW Oct 2021'!AR16,('NSW Oct 2021'!O16*'NSW Oct 2021'!AF16/100)*'NSW Oct 2021'!AR16)),0)</f>
        <v>0</v>
      </c>
      <c r="Q22" s="136">
        <f>IF(AND('NSW Oct 2021'!P16&gt;0,'NSW Oct 2021'!P16&gt;0),IF($C$5*F22/'NSW Oct 2021'!AR16&lt;('NSW Oct 2021'!L16+'NSW Oct 2021'!M16+'NSW Oct 2021'!N16+'NSW Oct 2021'!O16),0,IF(($C$5*F22/'NSW Oct 2021'!AR16-'NSW Oct 2021'!L16+'NSW Oct 2021'!M16+'NSW Oct 2021'!N16+'NSW Oct 2021'!O16)&lt;=('NSW Oct 2021'!L16+'NSW Oct 2021'!M16+'NSW Oct 2021'!N16+'NSW Oct 2021'!O16+'NSW Oct 2021'!P16),(($C$5*F22/'NSW Oct 2021'!AR16-('NSW Oct 2021'!L16+'NSW Oct 2021'!M16+'NSW Oct 2021'!N16+'NSW Oct 2021'!O16))*'NSW Oct 2021'!AG16/100)*'NSW Oct 2021'!AR16,('NSW Oct 2021'!P16*'NSW Oct 2021'!AG16/100)*'NSW Oct 2021'!AR16)),0)</f>
        <v>0</v>
      </c>
      <c r="R22" s="136">
        <f>IF(AND('NSW Oct 2021'!P16&gt;0,'NSW Oct 2021'!O16&gt;0),IF(($C$5*F22/'NSW Oct 2021'!AR16&lt;SUM('NSW Oct 2021'!L16:P16)),(0),($C$5*F22/'NSW Oct 2021'!AR16-SUM('NSW Oct 2021'!L16:P16))*'NSW Oct 2021'!AB16/100)* 'NSW Oct 2021'!AR16,IF(AND('NSW Oct 2021'!O16&gt;0,'NSW Oct 2021'!P16=""),IF(($C$5*F22/'NSW Oct 2021'!AR16&lt; SUM('NSW Oct 2021'!L16:O16)),(0),($C$5*F22/'NSW Oct 2021'!AR16-SUM('NSW Oct 2021'!L16:O16))*'NSW Oct 2021'!AG16/100)* 'NSW Oct 2021'!AR16,IF(AND('NSW Oct 2021'!N16&gt;0,'NSW Oct 2021'!O16=""),IF(($C$5*F22/'NSW Oct 2021'!AR16&lt; SUM('NSW Oct 2021'!L16:N16)),(0),($C$5*F22/'NSW Oct 2021'!AR16-SUM('NSW Oct 2021'!L16:N16))*'NSW Oct 2021'!AF16/100)* 'NSW Oct 2021'!AR16,IF(AND('NSW Oct 2021'!M16&gt;0,'NSW Oct 2021'!N16=""),IF(($C$5*F22/'NSW Oct 2021'!AR16&lt;'NSW Oct 2021'!M16+'NSW Oct 2021'!L16),(0),(($C$5*F22/'NSW Oct 2021'!AR16-('NSW Oct 2021'!M16+'NSW Oct 2021'!L16))*'NSW Oct 2021'!AE16/100))*'NSW Oct 2021'!AR16,IF(AND('NSW Oct 2021'!L16&gt;0,'NSW Oct 2021'!M16=""&gt;0),IF(($C$5*F22/'NSW Oct 2021'!AR16&lt;'NSW Oct 2021'!L16),(0),($C$5*F22/'NSW Oct 2021'!AR16-'NSW Oct 2021'!L16)*'NSW Oct 2021'!AD16/100)*'NSW Oct 2021'!AR16,0)))))</f>
        <v>0</v>
      </c>
      <c r="S22" s="234">
        <f t="shared" si="4"/>
        <v>2045.4545454545455</v>
      </c>
      <c r="T22" s="243">
        <f t="shared" si="5"/>
        <v>2235.5863636363638</v>
      </c>
      <c r="U22" s="132">
        <f t="shared" si="6"/>
        <v>2459.1450000000004</v>
      </c>
      <c r="V22" s="83">
        <f>'NSW Oct 2021'!AT16</f>
        <v>0</v>
      </c>
      <c r="W22" s="83">
        <f>'NSW Oct 2021'!AU16</f>
        <v>0</v>
      </c>
      <c r="X22" s="83">
        <f>'NSW Oct 2021'!AV16</f>
        <v>0</v>
      </c>
      <c r="Y22" s="83">
        <f>'NSW Oct 2021'!AW16</f>
        <v>0</v>
      </c>
      <c r="Z22" s="243" t="str">
        <f t="shared" si="7"/>
        <v>No discount</v>
      </c>
      <c r="AA22" s="243" t="str">
        <f t="shared" si="8"/>
        <v>Inclusive</v>
      </c>
      <c r="AB22" s="243">
        <f t="shared" si="0"/>
        <v>2235.5863636363638</v>
      </c>
      <c r="AC22" s="243">
        <f t="shared" si="1"/>
        <v>2235.5863636363638</v>
      </c>
      <c r="AD22" s="122">
        <f t="shared" si="2"/>
        <v>2459.1450000000004</v>
      </c>
      <c r="AE22" s="122">
        <f t="shared" si="2"/>
        <v>2459.1450000000004</v>
      </c>
      <c r="AF22" s="133">
        <f>'NSW Oct 2021'!BJ16</f>
        <v>12</v>
      </c>
      <c r="AG22" s="125">
        <f>'NSW Oct 2021'!BH16</f>
        <v>12</v>
      </c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Bot="1">
      <c r="A23" s="425"/>
      <c r="B23" s="154" t="str">
        <f>'NSW Oct 2021'!F17</f>
        <v>AGL</v>
      </c>
      <c r="C23" s="154" t="str">
        <f>'NSW Oct 2021'!G17</f>
        <v>Business Flexible Saver</v>
      </c>
      <c r="D23" s="155">
        <f>365*'NSW Oct 2021'!H17/100</f>
        <v>226.89727272727271</v>
      </c>
      <c r="E23" s="265">
        <f>IF('NSW Oct 2021'!AQ17=3,0.5,IF('NSW Oct 2021'!AQ17=2,0.33,0))</f>
        <v>0.5</v>
      </c>
      <c r="F23" s="265">
        <f t="shared" si="3"/>
        <v>0.5</v>
      </c>
      <c r="G23" s="155">
        <f>IF('NSW Oct 2021'!K17="",($C$5*E23/'NSW Oct 2021'!AQ17*'NSW Oct 2021'!W17/100)*'NSW Oct 2021'!AQ17,IF($C$5*E23/'NSW Oct 2021'!AQ17&gt;='NSW Oct 2021'!L17,('NSW Oct 2021'!L17*'NSW Oct 2021'!W17/100)*'NSW Oct 2021'!AQ17,($C$5*E23/'NSW Oct 2021'!AQ17*'NSW Oct 2021'!W17/100)*'NSW Oct 2021'!AQ17))</f>
        <v>197.99999999999994</v>
      </c>
      <c r="H23" s="155">
        <f>IF(AND('NSW Oct 2021'!L17&gt;0,'NSW Oct 2021'!M17&gt;0),IF($C$5*E23/'NSW Oct 2021'!AQ17&lt;'NSW Oct 2021'!L17,0,IF(($C$5*E23/'NSW Oct 2021'!AQ17-'NSW Oct 2021'!L17)&lt;=('NSW Oct 2021'!M17+'NSW Oct 2021'!L17),((($C$5*E23/'NSW Oct 2021'!AQ17-'NSW Oct 2021'!L17)*'NSW Oct 2021'!X17/100))*'NSW Oct 2021'!AQ17,((('NSW Oct 2021'!M17)*'NSW Oct 2021'!X17/100)*'NSW Oct 2021'!AQ17))),0)</f>
        <v>786.4545454545455</v>
      </c>
      <c r="I23" s="155">
        <f>IF(AND('NSW Oct 2021'!M17&gt;0,'NSW Oct 2021'!N17&gt;0),IF($C$5*E23/'NSW Oct 2021'!AQ17&lt;('NSW Oct 2021'!L17+'NSW Oct 2021'!M17),0,IF(($C$5*E23/'NSW Oct 2021'!AQ17-'NSW Oct 2021'!L17+'NSW Oct 2021'!M17)&lt;=('NSW Oct 2021'!L17+'NSW Oct 2021'!M17+'NSW Oct 2021'!N17),((($C$5*E23/'NSW Oct 2021'!AQ17-('NSW Oct 2021'!L17+'NSW Oct 2021'!M17))*'NSW Oct 2021'!Y17/100))*'NSW Oct 2021'!AQ17,('NSW Oct 2021'!N17*'NSW Oct 2021'!Y17/100)* 'NSW Oct 2021'!AQ17)),0)</f>
        <v>0</v>
      </c>
      <c r="J23" s="155">
        <f>IF(AND('NSW Oct 2021'!N17&gt;0,'NSW Oct 2021'!O17&gt;0),IF($C$5*E23/'NSW Oct 2021'!AQ17&lt;('NSW Oct 2021'!L17+'NSW Oct 2021'!M17+'NSW Oct 2021'!N17),0,IF(($C$5*E23/'NSW Oct 2021'!AQ17-'NSW Oct 2021'!L17+'NSW Oct 2021'!M17+'NSW Oct 2021'!N17)&lt;=('NSW Oct 2021'!L17+'NSW Oct 2021'!M17+'NSW Oct 2021'!N17+'NSW Oct 2021'!O17),(($C$5*E23/'NSW Oct 2021'!AQ17-('NSW Oct 2021'!L17+'NSW Oct 2021'!M17+'NSW Oct 2021'!N17))*'NSW Oct 2021'!Z17/100)*'NSW Oct 2021'!AQ17,('NSW Oct 2021'!O17*'NSW Oct 2021'!Z17/100)*'NSW Oct 2021'!AQ17)),0)</f>
        <v>0</v>
      </c>
      <c r="K23" s="155">
        <f>IF(AND('NSW Oct 2021'!O17&gt;0,'NSW Oct 2021'!P17&gt;0),IF($C$5*E23/'NSW Oct 2021'!AQ17&lt;('NSW Oct 2021'!L17+'NSW Oct 2021'!M17+'NSW Oct 2021'!N17+'NSW Oct 2021'!O17),0,IF(($C$5*E23/'NSW Oct 2021'!AQ17-'NSW Oct 2021'!L17+'NSW Oct 2021'!M17+'NSW Oct 2021'!N17+'NSW Oct 2021'!O17)&lt;=('NSW Oct 2021'!L17+'NSW Oct 2021'!M17+'NSW Oct 2021'!N17+'NSW Oct 2021'!O17+'NSW Oct 2021'!P17),(($C$5*E23/'NSW Oct 2021'!AQ17-('NSW Oct 2021'!L17+'NSW Oct 2021'!M17+'NSW Oct 2021'!N17+'NSW Oct 2021'!O17))*'NSW Oct 2021'!AA17/100)*'NSW Oct 2021'!AQ17,('NSW Oct 2021'!P17*'NSW Oct 2021'!AA17/100)*'NSW Oct 2021'!AQ17)),0)</f>
        <v>0</v>
      </c>
      <c r="L23" s="155">
        <f>IF(AND('NSW Oct 2021'!P17&gt;0,'NSW Oct 2021'!O17&gt;0),IF(($C$5*E23/'NSW Oct 2021'!AQ17&lt;SUM('NSW Oct 2021'!L17:P17)),(0),($C$5*E23/'NSW Oct 2021'!AQ17-SUM('NSW Oct 2021'!L17:P17))*'NSW Oct 2021'!AB17/100)* 'NSW Oct 2021'!AQ17,IF(AND('NSW Oct 2021'!O17&gt;0,'NSW Oct 2021'!P17=""),IF(($C$5*E23/'NSW Oct 2021'!AQ17&lt; SUM('NSW Oct 2021'!L17:O17)),(0),($C$5*E23/'NSW Oct 2021'!AQ17-SUM('NSW Oct 2021'!L17:O17))*'NSW Oct 2021'!AA17/100)* 'NSW Oct 2021'!AQ17,IF(AND('NSW Oct 2021'!N17&gt;0,'NSW Oct 2021'!O17=""),IF(($C$5*E23/'NSW Oct 2021'!AQ17&lt; SUM('NSW Oct 2021'!L17:N17)),(0),($C$5*E23/'NSW Oct 2021'!AQ17-SUM('NSW Oct 2021'!L17:N17))*'NSW Oct 2021'!Z17/100)* 'NSW Oct 2021'!AQ17,IF(AND('NSW Oct 2021'!M17&gt;0,'NSW Oct 2021'!N17=""),IF(($C$5*E23/'NSW Oct 2021'!AQ17&lt;'NSW Oct 2021'!M17+'NSW Oct 2021'!L17),(0),(($C$5*E23/'NSW Oct 2021'!AQ17-('NSW Oct 2021'!M17+'NSW Oct 2021'!L17))*'NSW Oct 2021'!Y17/100))*'NSW Oct 2021'!AQ17,IF(AND('NSW Oct 2021'!L17&gt;0,'NSW Oct 2021'!M17=""&gt;0),IF(($C$5*E23/'NSW Oct 2021'!AQ17&lt;'NSW Oct 2021'!L17),(0),($C$5*E23/'NSW Oct 2021'!AQ17-'NSW Oct 2021'!L17)*'NSW Oct 2021'!X17/100)*'NSW Oct 2021'!AQ17,0)))))</f>
        <v>0</v>
      </c>
      <c r="M23" s="155">
        <f>IF('NSW Oct 2021'!K17="",($C$5*F23/'NSW Oct 2021'!AR17*'NSW Oct 2021'!AC17/100)*'NSW Oct 2021'!AR17,IF($C$5*F23/'NSW Oct 2021'!AR17&gt;='NSW Oct 2021'!L17,('NSW Oct 2021'!L17*'NSW Oct 2021'!AC17/100)*'NSW Oct 2021'!AR17,($C$5*F23/'NSW Oct 2021'!AR17*'NSW Oct 2021'!AC17/100)*'NSW Oct 2021'!AR17))</f>
        <v>197.99999999999994</v>
      </c>
      <c r="N23" s="155">
        <f>IF(AND('NSW Oct 2021'!L17&gt;0,'NSW Oct 2021'!M17&gt;0),IF($C$5*F23/'NSW Oct 2021'!AR17&lt;'NSW Oct 2021'!L17,0,IF(($C$5*F23/'NSW Oct 2021'!AR17-'NSW Oct 2021'!L17)&lt;=('NSW Oct 2021'!M17+'NSW Oct 2021'!L17),((($C$5*F23/'NSW Oct 2021'!AR17-'NSW Oct 2021'!L17)*'NSW Oct 2021'!AD17/100))*'NSW Oct 2021'!AR17,((('NSW Oct 2021'!M17)*'NSW Oct 2021'!AD17/100)*'NSW Oct 2021'!AR17))),0)</f>
        <v>786.4545454545455</v>
      </c>
      <c r="O23" s="155">
        <f>IF(AND('NSW Oct 2021'!M17&gt;0,'NSW Oct 2021'!N17&gt;0),IF($C$5*F23/'NSW Oct 2021'!AR17&lt;('NSW Oct 2021'!L17+'NSW Oct 2021'!M17),0,IF(($C$5*F23/'NSW Oct 2021'!AR17-'NSW Oct 2021'!L17+'NSW Oct 2021'!M17)&lt;=('NSW Oct 2021'!L17+'NSW Oct 2021'!M17+'NSW Oct 2021'!N17),((($C$5*F23/'NSW Oct 2021'!AR17-('NSW Oct 2021'!L17+'NSW Oct 2021'!M17))*'NSW Oct 2021'!AE17/100))*'NSW Oct 2021'!AR17,('NSW Oct 2021'!N17*'NSW Oct 2021'!AE17/100)*'NSW Oct 2021'!AR17)),0)</f>
        <v>0</v>
      </c>
      <c r="P23" s="155">
        <f>IF(AND('NSW Oct 2021'!N17&gt;0,'NSW Oct 2021'!O17&gt;0),IF($C$5*F23/'NSW Oct 2021'!AR17&lt;('NSW Oct 2021'!L17+'NSW Oct 2021'!M17+'NSW Oct 2021'!N17),0,IF(($C$5*F23/'NSW Oct 2021'!AR17-'NSW Oct 2021'!L17+'NSW Oct 2021'!M17+'NSW Oct 2021'!N17)&lt;=('NSW Oct 2021'!L17+'NSW Oct 2021'!M17+'NSW Oct 2021'!N17+'NSW Oct 2021'!O17),(($C$5*F23/'NSW Oct 2021'!AR17-('NSW Oct 2021'!L17+'NSW Oct 2021'!M17+'NSW Oct 2021'!N17))*'NSW Oct 2021'!AF17/100)*'NSW Oct 2021'!AR17,('NSW Oct 2021'!O17*'NSW Oct 2021'!AF17/100)*'NSW Oct 2021'!AR17)),0)</f>
        <v>0</v>
      </c>
      <c r="Q23" s="155">
        <f>IF(AND('NSW Oct 2021'!P17&gt;0,'NSW Oct 2021'!P17&gt;0),IF($C$5*F23/'NSW Oct 2021'!AR17&lt;('NSW Oct 2021'!L17+'NSW Oct 2021'!M17+'NSW Oct 2021'!N17+'NSW Oct 2021'!O17),0,IF(($C$5*F23/'NSW Oct 2021'!AR17-'NSW Oct 2021'!L17+'NSW Oct 2021'!M17+'NSW Oct 2021'!N17+'NSW Oct 2021'!O17)&lt;=('NSW Oct 2021'!L17+'NSW Oct 2021'!M17+'NSW Oct 2021'!N17+'NSW Oct 2021'!O17+'NSW Oct 2021'!P17),(($C$5*F23/'NSW Oct 2021'!AR17-('NSW Oct 2021'!L17+'NSW Oct 2021'!M17+'NSW Oct 2021'!N17+'NSW Oct 2021'!O17))*'NSW Oct 2021'!AG17/100)*'NSW Oct 2021'!AR17,('NSW Oct 2021'!P17*'NSW Oct 2021'!AG17/100)*'NSW Oct 2021'!AR17)),0)</f>
        <v>0</v>
      </c>
      <c r="R23" s="155">
        <f>IF(AND('NSW Oct 2021'!P17&gt;0,'NSW Oct 2021'!O17&gt;0),IF(($C$5*F23/'NSW Oct 2021'!AR17&lt;SUM('NSW Oct 2021'!L17:P17)),(0),($C$5*F23/'NSW Oct 2021'!AR17-SUM('NSW Oct 2021'!L17:P17))*'NSW Oct 2021'!AB17/100)* 'NSW Oct 2021'!AR17,IF(AND('NSW Oct 2021'!O17&gt;0,'NSW Oct 2021'!P17=""),IF(($C$5*F23/'NSW Oct 2021'!AR17&lt; SUM('NSW Oct 2021'!L17:O17)),(0),($C$5*F23/'NSW Oct 2021'!AR17-SUM('NSW Oct 2021'!L17:O17))*'NSW Oct 2021'!AG17/100)* 'NSW Oct 2021'!AR17,IF(AND('NSW Oct 2021'!N17&gt;0,'NSW Oct 2021'!O17=""),IF(($C$5*F23/'NSW Oct 2021'!AR17&lt; SUM('NSW Oct 2021'!L17:N17)),(0),($C$5*F23/'NSW Oct 2021'!AR17-SUM('NSW Oct 2021'!L17:N17))*'NSW Oct 2021'!AF17/100)* 'NSW Oct 2021'!AR17,IF(AND('NSW Oct 2021'!M17&gt;0,'NSW Oct 2021'!N17=""),IF(($C$5*F23/'NSW Oct 2021'!AR17&lt;'NSW Oct 2021'!M17+'NSW Oct 2021'!L17),(0),(($C$5*F23/'NSW Oct 2021'!AR17-('NSW Oct 2021'!M17+'NSW Oct 2021'!L17))*'NSW Oct 2021'!AE17/100))*'NSW Oct 2021'!AR17,IF(AND('NSW Oct 2021'!L17&gt;0,'NSW Oct 2021'!M17=""&gt;0),IF(($C$5*F23/'NSW Oct 2021'!AR17&lt;'NSW Oct 2021'!L17),(0),($C$5*F23/'NSW Oct 2021'!AR17-'NSW Oct 2021'!L17)*'NSW Oct 2021'!AD17/100)*'NSW Oct 2021'!AR17,0)))))</f>
        <v>0</v>
      </c>
      <c r="S23" s="273">
        <f t="shared" si="4"/>
        <v>1968.909090909091</v>
      </c>
      <c r="T23" s="268">
        <f t="shared" si="5"/>
        <v>2195.8063636363636</v>
      </c>
      <c r="U23" s="151">
        <f t="shared" si="6"/>
        <v>2415.3870000000002</v>
      </c>
      <c r="V23" s="154">
        <f>'NSW Oct 2021'!AT17</f>
        <v>0</v>
      </c>
      <c r="W23" s="154">
        <f>'NSW Oct 2021'!AU17</f>
        <v>0</v>
      </c>
      <c r="X23" s="154">
        <f>'NSW Oct 2021'!AV17</f>
        <v>0</v>
      </c>
      <c r="Y23" s="154">
        <f>'NSW Oct 2021'!AW17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2195.8063636363636</v>
      </c>
      <c r="AC23" s="268">
        <f t="shared" si="1"/>
        <v>2195.8063636363636</v>
      </c>
      <c r="AD23" s="149">
        <f t="shared" si="2"/>
        <v>2415.3870000000002</v>
      </c>
      <c r="AE23" s="149">
        <f t="shared" si="2"/>
        <v>2415.3870000000002</v>
      </c>
      <c r="AF23" s="152">
        <f>'NSW Oct 2021'!BJ17</f>
        <v>0</v>
      </c>
      <c r="AG23" s="153">
        <f>'NSW Oct 2021'!BH17</f>
        <v>0</v>
      </c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 thickTop="1">
      <c r="A24" s="428" t="str">
        <f>'NSW Oct 2021'!D18</f>
        <v>AGN Cooma</v>
      </c>
      <c r="B24" s="139" t="str">
        <f>'NSW Oct 2021'!F18</f>
        <v>Origin Energy</v>
      </c>
      <c r="C24" s="139" t="str">
        <f>'NSW Oct 2021'!G18</f>
        <v>Business Go</v>
      </c>
      <c r="D24" s="134">
        <f>365*'NSW Oct 2021'!H18/100</f>
        <v>293.09500000000003</v>
      </c>
      <c r="E24" s="264">
        <f>IF('NSW Oct 2021'!AQ18=3,0.5,IF('NSW Oct 2021'!AQ18=2,0.33,0))</f>
        <v>0.5</v>
      </c>
      <c r="F24" s="264">
        <f t="shared" si="3"/>
        <v>0.5</v>
      </c>
      <c r="G24" s="134">
        <f>IF('NSW Oct 2021'!K18="",($C$5*E24/'NSW Oct 2021'!AQ18*'NSW Oct 2021'!W18/100)*'NSW Oct 2021'!AQ18,IF($C$5*E24/'NSW Oct 2021'!AQ18&gt;='NSW Oct 2021'!L18,('NSW Oct 2021'!L18*'NSW Oct 2021'!W18/100)*'NSW Oct 2021'!AQ18,($C$5*E24/'NSW Oct 2021'!AQ18*'NSW Oct 2021'!W18/100)*'NSW Oct 2021'!AQ18))</f>
        <v>1190.9090909090912</v>
      </c>
      <c r="H24" s="134">
        <f>IF(AND('NSW Oct 2021'!L18&gt;0,'NSW Oct 2021'!M18&gt;0),IF($C$5*E24/'NSW Oct 2021'!AQ18&lt;'NSW Oct 2021'!L18,0,IF(($C$5*E24/'NSW Oct 2021'!AQ18-'NSW Oct 2021'!L18)&lt;=('NSW Oct 2021'!M18+'NSW Oct 2021'!L18),((($C$5*E24/'NSW Oct 2021'!AQ18-'NSW Oct 2021'!L18)*'NSW Oct 2021'!X18/100))*'NSW Oct 2021'!AQ18,((('NSW Oct 2021'!M18)*'NSW Oct 2021'!X18/100)*'NSW Oct 2021'!AQ18))),0)</f>
        <v>0</v>
      </c>
      <c r="I24" s="134">
        <f>IF(AND('NSW Oct 2021'!M18&gt;0,'NSW Oct 2021'!N18&gt;0),IF($C$5*E24/'NSW Oct 2021'!AQ18&lt;('NSW Oct 2021'!L18+'NSW Oct 2021'!M18),0,IF(($C$5*E24/'NSW Oct 2021'!AQ18-'NSW Oct 2021'!L18+'NSW Oct 2021'!M18)&lt;=('NSW Oct 2021'!L18+'NSW Oct 2021'!M18+'NSW Oct 2021'!N18),((($C$5*E24/'NSW Oct 2021'!AQ18-('NSW Oct 2021'!L18+'NSW Oct 2021'!M18))*'NSW Oct 2021'!Y18/100))*'NSW Oct 2021'!AQ18,('NSW Oct 2021'!N18*'NSW Oct 2021'!Y18/100)* 'NSW Oct 2021'!AQ18)),0)</f>
        <v>0</v>
      </c>
      <c r="J24" s="134">
        <f>IF(AND('NSW Oct 2021'!N18&gt;0,'NSW Oct 2021'!O18&gt;0),IF($C$5*E24/'NSW Oct 2021'!AQ18&lt;('NSW Oct 2021'!L18+'NSW Oct 2021'!M18+'NSW Oct 2021'!N18),0,IF(($C$5*E24/'NSW Oct 2021'!AQ18-'NSW Oct 2021'!L18+'NSW Oct 2021'!M18+'NSW Oct 2021'!N18)&lt;=('NSW Oct 2021'!L18+'NSW Oct 2021'!M18+'NSW Oct 2021'!N18+'NSW Oct 2021'!O18),(($C$5*E24/'NSW Oct 2021'!AQ18-('NSW Oct 2021'!L18+'NSW Oct 2021'!M18+'NSW Oct 2021'!N18))*'NSW Oct 2021'!Z18/100)*'NSW Oct 2021'!AQ18,('NSW Oct 2021'!O18*'NSW Oct 2021'!Z18/100)*'NSW Oct 2021'!AQ18)),0)</f>
        <v>0</v>
      </c>
      <c r="K24" s="134">
        <f>IF(AND('NSW Oct 2021'!O18&gt;0,'NSW Oct 2021'!P18&gt;0),IF($C$5*E24/'NSW Oct 2021'!AQ18&lt;('NSW Oct 2021'!L18+'NSW Oct 2021'!M18+'NSW Oct 2021'!N18+'NSW Oct 2021'!O18),0,IF(($C$5*E24/'NSW Oct 2021'!AQ18-'NSW Oct 2021'!L18+'NSW Oct 2021'!M18+'NSW Oct 2021'!N18+'NSW Oct 2021'!O18)&lt;=('NSW Oct 2021'!L18+'NSW Oct 2021'!M18+'NSW Oct 2021'!N18+'NSW Oct 2021'!O18+'NSW Oct 2021'!P18),(($C$5*E24/'NSW Oct 2021'!AQ18-('NSW Oct 2021'!L18+'NSW Oct 2021'!M18+'NSW Oct 2021'!N18+'NSW Oct 2021'!O18))*'NSW Oct 2021'!AA18/100)*'NSW Oct 2021'!AQ18,('NSW Oct 2021'!P18*'NSW Oct 2021'!AA18/100)*'NSW Oct 2021'!AQ18)),0)</f>
        <v>0</v>
      </c>
      <c r="L24" s="134">
        <f>IF(AND('NSW Oct 2021'!P18&gt;0,'NSW Oct 2021'!O18&gt;0),IF(($C$5*E24/'NSW Oct 2021'!AQ18&lt;SUM('NSW Oct 2021'!L18:P18)),(0),($C$5*E24/'NSW Oct 2021'!AQ18-SUM('NSW Oct 2021'!L18:P18))*'NSW Oct 2021'!AB18/100)* 'NSW Oct 2021'!AQ18,IF(AND('NSW Oct 2021'!O18&gt;0,'NSW Oct 2021'!P18=""),IF(($C$5*E24/'NSW Oct 2021'!AQ18&lt; SUM('NSW Oct 2021'!L18:O18)),(0),($C$5*E24/'NSW Oct 2021'!AQ18-SUM('NSW Oct 2021'!L18:O18))*'NSW Oct 2021'!AA18/100)* 'NSW Oct 2021'!AQ18,IF(AND('NSW Oct 2021'!N18&gt;0,'NSW Oct 2021'!O18=""),IF(($C$5*E24/'NSW Oct 2021'!AQ18&lt; SUM('NSW Oct 2021'!L18:N18)),(0),($C$5*E24/'NSW Oct 2021'!AQ18-SUM('NSW Oct 2021'!L18:N18))*'NSW Oct 2021'!Z18/100)* 'NSW Oct 2021'!AQ18,IF(AND('NSW Oct 2021'!M18&gt;0,'NSW Oct 2021'!N18=""),IF(($C$5*E24/'NSW Oct 2021'!AQ18&lt;'NSW Oct 2021'!M18+'NSW Oct 2021'!L18),(0),(($C$5*E24/'NSW Oct 2021'!AQ18-('NSW Oct 2021'!M18+'NSW Oct 2021'!L18))*'NSW Oct 2021'!Y18/100))*'NSW Oct 2021'!AQ18,IF(AND('NSW Oct 2021'!L18&gt;0,'NSW Oct 2021'!M18=""&gt;0),IF(($C$5*E24/'NSW Oct 2021'!AQ18&lt;'NSW Oct 2021'!L18),(0),($C$5*E24/'NSW Oct 2021'!AQ18-'NSW Oct 2021'!L18)*'NSW Oct 2021'!X18/100)*'NSW Oct 2021'!AQ18,0)))))</f>
        <v>0</v>
      </c>
      <c r="M24" s="134">
        <f>IF('NSW Oct 2021'!K18="",($C$5*F24/'NSW Oct 2021'!AR18*'NSW Oct 2021'!AC18/100)*'NSW Oct 2021'!AR18,IF($C$5*F24/'NSW Oct 2021'!AR18&gt;='NSW Oct 2021'!L18,('NSW Oct 2021'!L18*'NSW Oct 2021'!AC18/100)*'NSW Oct 2021'!AR18,($C$5*F24/'NSW Oct 2021'!AR18*'NSW Oct 2021'!AC18/100)*'NSW Oct 2021'!AR18))</f>
        <v>1190.9090909090912</v>
      </c>
      <c r="N24" s="134">
        <f>IF(AND('NSW Oct 2021'!L18&gt;0,'NSW Oct 2021'!M18&gt;0),IF($C$5*F24/'NSW Oct 2021'!AR18&lt;'NSW Oct 2021'!L18,0,IF(($C$5*F24/'NSW Oct 2021'!AR18-'NSW Oct 2021'!L18)&lt;=('NSW Oct 2021'!M18+'NSW Oct 2021'!L18),((($C$5*F24/'NSW Oct 2021'!AR18-'NSW Oct 2021'!L18)*'NSW Oct 2021'!AD18/100))*'NSW Oct 2021'!AR18,((('NSW Oct 2021'!M18)*'NSW Oct 2021'!AD18/100)*'NSW Oct 2021'!AR18))),0)</f>
        <v>0</v>
      </c>
      <c r="O24" s="134">
        <f>IF(AND('NSW Oct 2021'!M18&gt;0,'NSW Oct 2021'!N18&gt;0),IF($C$5*F24/'NSW Oct 2021'!AR18&lt;('NSW Oct 2021'!L18+'NSW Oct 2021'!M18),0,IF(($C$5*F24/'NSW Oct 2021'!AR18-'NSW Oct 2021'!L18+'NSW Oct 2021'!M18)&lt;=('NSW Oct 2021'!L18+'NSW Oct 2021'!M18+'NSW Oct 2021'!N18),((($C$5*F24/'NSW Oct 2021'!AR18-('NSW Oct 2021'!L18+'NSW Oct 2021'!M18))*'NSW Oct 2021'!AE18/100))*'NSW Oct 2021'!AR18,('NSW Oct 2021'!N18*'NSW Oct 2021'!AE18/100)*'NSW Oct 2021'!AR18)),0)</f>
        <v>0</v>
      </c>
      <c r="P24" s="134">
        <f>IF(AND('NSW Oct 2021'!N18&gt;0,'NSW Oct 2021'!O18&gt;0),IF($C$5*F24/'NSW Oct 2021'!AR18&lt;('NSW Oct 2021'!L18+'NSW Oct 2021'!M18+'NSW Oct 2021'!N18),0,IF(($C$5*F24/'NSW Oct 2021'!AR18-'NSW Oct 2021'!L18+'NSW Oct 2021'!M18+'NSW Oct 2021'!N18)&lt;=('NSW Oct 2021'!L18+'NSW Oct 2021'!M18+'NSW Oct 2021'!N18+'NSW Oct 2021'!O18),(($C$5*F24/'NSW Oct 2021'!AR18-('NSW Oct 2021'!L18+'NSW Oct 2021'!M18+'NSW Oct 2021'!N18))*'NSW Oct 2021'!AF18/100)*'NSW Oct 2021'!AR18,('NSW Oct 2021'!O18*'NSW Oct 2021'!AF18/100)*'NSW Oct 2021'!AR18)),0)</f>
        <v>0</v>
      </c>
      <c r="Q24" s="134">
        <f>IF(AND('NSW Oct 2021'!P18&gt;0,'NSW Oct 2021'!P18&gt;0),IF($C$5*F24/'NSW Oct 2021'!AR18&lt;('NSW Oct 2021'!L18+'NSW Oct 2021'!M18+'NSW Oct 2021'!N18+'NSW Oct 2021'!O18),0,IF(($C$5*F24/'NSW Oct 2021'!AR18-'NSW Oct 2021'!L18+'NSW Oct 2021'!M18+'NSW Oct 2021'!N18+'NSW Oct 2021'!O18)&lt;=('NSW Oct 2021'!L18+'NSW Oct 2021'!M18+'NSW Oct 2021'!N18+'NSW Oct 2021'!O18+'NSW Oct 2021'!P18),(($C$5*F24/'NSW Oct 2021'!AR18-('NSW Oct 2021'!L18+'NSW Oct 2021'!M18+'NSW Oct 2021'!N18+'NSW Oct 2021'!O18))*'NSW Oct 2021'!AG18/100)*'NSW Oct 2021'!AR18,('NSW Oct 2021'!P18*'NSW Oct 2021'!AG18/100)*'NSW Oct 2021'!AR18)),0)</f>
        <v>0</v>
      </c>
      <c r="R24" s="134">
        <f>IF(AND('NSW Oct 2021'!P18&gt;0,'NSW Oct 2021'!O18&gt;0),IF(($C$5*F24/'NSW Oct 2021'!AR18&lt;SUM('NSW Oct 2021'!L18:P18)),(0),($C$5*F24/'NSW Oct 2021'!AR18-SUM('NSW Oct 2021'!L18:P18))*'NSW Oct 2021'!AB18/100)* 'NSW Oct 2021'!AR18,IF(AND('NSW Oct 2021'!O18&gt;0,'NSW Oct 2021'!P18=""),IF(($C$5*F24/'NSW Oct 2021'!AR18&lt; SUM('NSW Oct 2021'!L18:O18)),(0),($C$5*F24/'NSW Oct 2021'!AR18-SUM('NSW Oct 2021'!L18:O18))*'NSW Oct 2021'!AG18/100)* 'NSW Oct 2021'!AR18,IF(AND('NSW Oct 2021'!N18&gt;0,'NSW Oct 2021'!O18=""),IF(($C$5*F24/'NSW Oct 2021'!AR18&lt; SUM('NSW Oct 2021'!L18:N18)),(0),($C$5*F24/'NSW Oct 2021'!AR18-SUM('NSW Oct 2021'!L18:N18))*'NSW Oct 2021'!AF18/100)* 'NSW Oct 2021'!AR18,IF(AND('NSW Oct 2021'!M18&gt;0,'NSW Oct 2021'!N18=""),IF(($C$5*F24/'NSW Oct 2021'!AR18&lt;'NSW Oct 2021'!M18+'NSW Oct 2021'!L18),(0),(($C$5*F24/'NSW Oct 2021'!AR18-('NSW Oct 2021'!M18+'NSW Oct 2021'!L18))*'NSW Oct 2021'!AE18/100))*'NSW Oct 2021'!AR18,IF(AND('NSW Oct 2021'!L18&gt;0,'NSW Oct 2021'!M18=""&gt;0),IF(($C$5*F24/'NSW Oct 2021'!AR18&lt;'NSW Oct 2021'!L18),(0),($C$5*F24/'NSW Oct 2021'!AR18-'NSW Oct 2021'!L18)*'NSW Oct 2021'!AD18/100)*'NSW Oct 2021'!AR18,0)))))</f>
        <v>0</v>
      </c>
      <c r="S24" s="234">
        <f t="shared" si="4"/>
        <v>2381.8181818181824</v>
      </c>
      <c r="T24" s="269">
        <f t="shared" si="5"/>
        <v>2674.9131818181822</v>
      </c>
      <c r="U24" s="140">
        <f t="shared" si="6"/>
        <v>2942.4045000000006</v>
      </c>
      <c r="V24" s="139">
        <f>'NSW Oct 2021'!AT18</f>
        <v>0</v>
      </c>
      <c r="W24" s="139">
        <f>'NSW Oct 2021'!AU18</f>
        <v>0</v>
      </c>
      <c r="X24" s="139">
        <f>'NSW Oct 2021'!AV18</f>
        <v>0</v>
      </c>
      <c r="Y24" s="139">
        <f>'NSW Oct 2021'!AW18</f>
        <v>0</v>
      </c>
      <c r="Z24" s="269" t="str">
        <f t="shared" si="7"/>
        <v>No discount</v>
      </c>
      <c r="AA24" s="269" t="str">
        <f t="shared" si="8"/>
        <v>Inclusive</v>
      </c>
      <c r="AB24" s="243">
        <f t="shared" si="0"/>
        <v>2674.9131818181822</v>
      </c>
      <c r="AC24" s="243">
        <f t="shared" si="1"/>
        <v>2674.9131818181822</v>
      </c>
      <c r="AD24" s="122">
        <f t="shared" si="2"/>
        <v>2942.4045000000006</v>
      </c>
      <c r="AE24" s="122">
        <f t="shared" si="2"/>
        <v>2942.4045000000006</v>
      </c>
      <c r="AF24" s="133">
        <f>'NSW Oct 2021'!BJ18</f>
        <v>12</v>
      </c>
      <c r="AG24" s="125">
        <f>'NSW Oct 2021'!BH18</f>
        <v>12</v>
      </c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 thickBot="1">
      <c r="A25" s="425"/>
      <c r="B25" s="154" t="str">
        <f>'NSW Oct 2021'!F19</f>
        <v>Red Energy</v>
      </c>
      <c r="C25" s="154" t="str">
        <f>'NSW Oct 2021'!G19</f>
        <v xml:space="preserve">Business Saver </v>
      </c>
      <c r="D25" s="155">
        <f>365*'NSW Oct 2021'!H19/100</f>
        <v>251.81681818181815</v>
      </c>
      <c r="E25" s="265">
        <f>IF('NSW Oct 2021'!AQ19=3,0.5,IF('NSW Oct 2021'!AQ19=2,0.33,0))</f>
        <v>0.5</v>
      </c>
      <c r="F25" s="265">
        <f t="shared" si="3"/>
        <v>0.5</v>
      </c>
      <c r="G25" s="155">
        <f>IF('NSW Oct 2021'!K19="",($C$5*E25/'NSW Oct 2021'!AQ19*'NSW Oct 2021'!W19/100)*'NSW Oct 2021'!AQ19,IF($C$5*E25/'NSW Oct 2021'!AQ19&gt;='NSW Oct 2021'!L19,('NSW Oct 2021'!L19*'NSW Oct 2021'!W19/100)*'NSW Oct 2021'!AQ19,($C$5*E25/'NSW Oct 2021'!AQ19*'NSW Oct 2021'!W19/100)*'NSW Oct 2021'!AQ19))</f>
        <v>1345.4545454545455</v>
      </c>
      <c r="H25" s="155">
        <f>IF(AND('NSW Oct 2021'!L19&gt;0,'NSW Oct 2021'!M19&gt;0),IF($C$5*E25/'NSW Oct 2021'!AQ19&lt;'NSW Oct 2021'!L19,0,IF(($C$5*E25/'NSW Oct 2021'!AQ19-'NSW Oct 2021'!L19)&lt;=('NSW Oct 2021'!M19+'NSW Oct 2021'!L19),((($C$5*E25/'NSW Oct 2021'!AQ19-'NSW Oct 2021'!L19)*'NSW Oct 2021'!X19/100))*'NSW Oct 2021'!AQ19,((('NSW Oct 2021'!M19)*'NSW Oct 2021'!X19/100)*'NSW Oct 2021'!AQ19))),0)</f>
        <v>0</v>
      </c>
      <c r="I25" s="155">
        <f>IF(AND('NSW Oct 2021'!M19&gt;0,'NSW Oct 2021'!N19&gt;0),IF($C$5*E25/'NSW Oct 2021'!AQ19&lt;('NSW Oct 2021'!L19+'NSW Oct 2021'!M19),0,IF(($C$5*E25/'NSW Oct 2021'!AQ19-'NSW Oct 2021'!L19+'NSW Oct 2021'!M19)&lt;=('NSW Oct 2021'!L19+'NSW Oct 2021'!M19+'NSW Oct 2021'!N19),((($C$5*E25/'NSW Oct 2021'!AQ19-('NSW Oct 2021'!L19+'NSW Oct 2021'!M19))*'NSW Oct 2021'!Y19/100))*'NSW Oct 2021'!AQ19,('NSW Oct 2021'!N19*'NSW Oct 2021'!Y19/100)* 'NSW Oct 2021'!AQ19)),0)</f>
        <v>0</v>
      </c>
      <c r="J25" s="155">
        <f>IF(AND('NSW Oct 2021'!N19&gt;0,'NSW Oct 2021'!O19&gt;0),IF($C$5*E25/'NSW Oct 2021'!AQ19&lt;('NSW Oct 2021'!L19+'NSW Oct 2021'!M19+'NSW Oct 2021'!N19),0,IF(($C$5*E25/'NSW Oct 2021'!AQ19-'NSW Oct 2021'!L19+'NSW Oct 2021'!M19+'NSW Oct 2021'!N19)&lt;=('NSW Oct 2021'!L19+'NSW Oct 2021'!M19+'NSW Oct 2021'!N19+'NSW Oct 2021'!O19),(($C$5*E25/'NSW Oct 2021'!AQ19-('NSW Oct 2021'!L19+'NSW Oct 2021'!M19+'NSW Oct 2021'!N19))*'NSW Oct 2021'!Z19/100)*'NSW Oct 2021'!AQ19,('NSW Oct 2021'!O19*'NSW Oct 2021'!Z19/100)*'NSW Oct 2021'!AQ19)),0)</f>
        <v>0</v>
      </c>
      <c r="K25" s="155">
        <f>IF(AND('NSW Oct 2021'!O19&gt;0,'NSW Oct 2021'!P19&gt;0),IF($C$5*E25/'NSW Oct 2021'!AQ19&lt;('NSW Oct 2021'!L19+'NSW Oct 2021'!M19+'NSW Oct 2021'!N19+'NSW Oct 2021'!O19),0,IF(($C$5*E25/'NSW Oct 2021'!AQ19-'NSW Oct 2021'!L19+'NSW Oct 2021'!M19+'NSW Oct 2021'!N19+'NSW Oct 2021'!O19)&lt;=('NSW Oct 2021'!L19+'NSW Oct 2021'!M19+'NSW Oct 2021'!N19+'NSW Oct 2021'!O19+'NSW Oct 2021'!P19),(($C$5*E25/'NSW Oct 2021'!AQ19-('NSW Oct 2021'!L19+'NSW Oct 2021'!M19+'NSW Oct 2021'!N19+'NSW Oct 2021'!O19))*'NSW Oct 2021'!AA19/100)*'NSW Oct 2021'!AQ19,('NSW Oct 2021'!P19*'NSW Oct 2021'!AA19/100)*'NSW Oct 2021'!AQ19)),0)</f>
        <v>0</v>
      </c>
      <c r="L25" s="155">
        <f>IF(AND('NSW Oct 2021'!P19&gt;0,'NSW Oct 2021'!O19&gt;0),IF(($C$5*E25/'NSW Oct 2021'!AQ19&lt;SUM('NSW Oct 2021'!L19:P19)),(0),($C$5*E25/'NSW Oct 2021'!AQ19-SUM('NSW Oct 2021'!L19:P19))*'NSW Oct 2021'!AB19/100)* 'NSW Oct 2021'!AQ19,IF(AND('NSW Oct 2021'!O19&gt;0,'NSW Oct 2021'!P19=""),IF(($C$5*E25/'NSW Oct 2021'!AQ19&lt; SUM('NSW Oct 2021'!L19:O19)),(0),($C$5*E25/'NSW Oct 2021'!AQ19-SUM('NSW Oct 2021'!L19:O19))*'NSW Oct 2021'!AA19/100)* 'NSW Oct 2021'!AQ19,IF(AND('NSW Oct 2021'!N19&gt;0,'NSW Oct 2021'!O19=""),IF(($C$5*E25/'NSW Oct 2021'!AQ19&lt; SUM('NSW Oct 2021'!L19:N19)),(0),($C$5*E25/'NSW Oct 2021'!AQ19-SUM('NSW Oct 2021'!L19:N19))*'NSW Oct 2021'!Z19/100)* 'NSW Oct 2021'!AQ19,IF(AND('NSW Oct 2021'!M19&gt;0,'NSW Oct 2021'!N19=""),IF(($C$5*E25/'NSW Oct 2021'!AQ19&lt;'NSW Oct 2021'!M19+'NSW Oct 2021'!L19),(0),(($C$5*E25/'NSW Oct 2021'!AQ19-('NSW Oct 2021'!M19+'NSW Oct 2021'!L19))*'NSW Oct 2021'!Y19/100))*'NSW Oct 2021'!AQ19,IF(AND('NSW Oct 2021'!L19&gt;0,'NSW Oct 2021'!M19=""&gt;0),IF(($C$5*E25/'NSW Oct 2021'!AQ19&lt;'NSW Oct 2021'!L19),(0),($C$5*E25/'NSW Oct 2021'!AQ19-'NSW Oct 2021'!L19)*'NSW Oct 2021'!X19/100)*'NSW Oct 2021'!AQ19,0)))))</f>
        <v>0</v>
      </c>
      <c r="M25" s="155">
        <f>IF('NSW Oct 2021'!K19="",($C$5*F25/'NSW Oct 2021'!AR19*'NSW Oct 2021'!AC19/100)*'NSW Oct 2021'!AR19,IF($C$5*F25/'NSW Oct 2021'!AR19&gt;='NSW Oct 2021'!L19,('NSW Oct 2021'!L19*'NSW Oct 2021'!AC19/100)*'NSW Oct 2021'!AR19,($C$5*F25/'NSW Oct 2021'!AR19*'NSW Oct 2021'!AC19/100)*'NSW Oct 2021'!AR19))</f>
        <v>1345.4545454545455</v>
      </c>
      <c r="N25" s="155">
        <f>IF(AND('NSW Oct 2021'!L19&gt;0,'NSW Oct 2021'!M19&gt;0),IF($C$5*F25/'NSW Oct 2021'!AR19&lt;'NSW Oct 2021'!L19,0,IF(($C$5*F25/'NSW Oct 2021'!AR19-'NSW Oct 2021'!L19)&lt;=('NSW Oct 2021'!M19+'NSW Oct 2021'!L19),((($C$5*F25/'NSW Oct 2021'!AR19-'NSW Oct 2021'!L19)*'NSW Oct 2021'!AD19/100))*'NSW Oct 2021'!AR19,((('NSW Oct 2021'!M19)*'NSW Oct 2021'!AD19/100)*'NSW Oct 2021'!AR19))),0)</f>
        <v>0</v>
      </c>
      <c r="O25" s="155">
        <f>IF(AND('NSW Oct 2021'!M19&gt;0,'NSW Oct 2021'!N19&gt;0),IF($C$5*F25/'NSW Oct 2021'!AR19&lt;('NSW Oct 2021'!L19+'NSW Oct 2021'!M19),0,IF(($C$5*F25/'NSW Oct 2021'!AR19-'NSW Oct 2021'!L19+'NSW Oct 2021'!M19)&lt;=('NSW Oct 2021'!L19+'NSW Oct 2021'!M19+'NSW Oct 2021'!N19),((($C$5*F25/'NSW Oct 2021'!AR19-('NSW Oct 2021'!L19+'NSW Oct 2021'!M19))*'NSW Oct 2021'!AE19/100))*'NSW Oct 2021'!AR19,('NSW Oct 2021'!N19*'NSW Oct 2021'!AE19/100)*'NSW Oct 2021'!AR19)),0)</f>
        <v>0</v>
      </c>
      <c r="P25" s="155">
        <f>IF(AND('NSW Oct 2021'!N19&gt;0,'NSW Oct 2021'!O19&gt;0),IF($C$5*F25/'NSW Oct 2021'!AR19&lt;('NSW Oct 2021'!L19+'NSW Oct 2021'!M19+'NSW Oct 2021'!N19),0,IF(($C$5*F25/'NSW Oct 2021'!AR19-'NSW Oct 2021'!L19+'NSW Oct 2021'!M19+'NSW Oct 2021'!N19)&lt;=('NSW Oct 2021'!L19+'NSW Oct 2021'!M19+'NSW Oct 2021'!N19+'NSW Oct 2021'!O19),(($C$5*F25/'NSW Oct 2021'!AR19-('NSW Oct 2021'!L19+'NSW Oct 2021'!M19+'NSW Oct 2021'!N19))*'NSW Oct 2021'!AF19/100)*'NSW Oct 2021'!AR19,('NSW Oct 2021'!O19*'NSW Oct 2021'!AF19/100)*'NSW Oct 2021'!AR19)),0)</f>
        <v>0</v>
      </c>
      <c r="Q25" s="155">
        <f>IF(AND('NSW Oct 2021'!P19&gt;0,'NSW Oct 2021'!P19&gt;0),IF($C$5*F25/'NSW Oct 2021'!AR19&lt;('NSW Oct 2021'!L19+'NSW Oct 2021'!M19+'NSW Oct 2021'!N19+'NSW Oct 2021'!O19),0,IF(($C$5*F25/'NSW Oct 2021'!AR19-'NSW Oct 2021'!L19+'NSW Oct 2021'!M19+'NSW Oct 2021'!N19+'NSW Oct 2021'!O19)&lt;=('NSW Oct 2021'!L19+'NSW Oct 2021'!M19+'NSW Oct 2021'!N19+'NSW Oct 2021'!O19+'NSW Oct 2021'!P19),(($C$5*F25/'NSW Oct 2021'!AR19-('NSW Oct 2021'!L19+'NSW Oct 2021'!M19+'NSW Oct 2021'!N19+'NSW Oct 2021'!O19))*'NSW Oct 2021'!AG19/100)*'NSW Oct 2021'!AR19,('NSW Oct 2021'!P19*'NSW Oct 2021'!AG19/100)*'NSW Oct 2021'!AR19)),0)</f>
        <v>0</v>
      </c>
      <c r="R25" s="155">
        <f>IF(AND('NSW Oct 2021'!P19&gt;0,'NSW Oct 2021'!O19&gt;0),IF(($C$5*F25/'NSW Oct 2021'!AR19&lt;SUM('NSW Oct 2021'!L19:P19)),(0),($C$5*F25/'NSW Oct 2021'!AR19-SUM('NSW Oct 2021'!L19:P19))*'NSW Oct 2021'!AB19/100)* 'NSW Oct 2021'!AR19,IF(AND('NSW Oct 2021'!O19&gt;0,'NSW Oct 2021'!P19=""),IF(($C$5*F25/'NSW Oct 2021'!AR19&lt; SUM('NSW Oct 2021'!L19:O19)),(0),($C$5*F25/'NSW Oct 2021'!AR19-SUM('NSW Oct 2021'!L19:O19))*'NSW Oct 2021'!AG19/100)* 'NSW Oct 2021'!AR19,IF(AND('NSW Oct 2021'!N19&gt;0,'NSW Oct 2021'!O19=""),IF(($C$5*F25/'NSW Oct 2021'!AR19&lt; SUM('NSW Oct 2021'!L19:N19)),(0),($C$5*F25/'NSW Oct 2021'!AR19-SUM('NSW Oct 2021'!L19:N19))*'NSW Oct 2021'!AF19/100)* 'NSW Oct 2021'!AR19,IF(AND('NSW Oct 2021'!M19&gt;0,'NSW Oct 2021'!N19=""),IF(($C$5*F25/'NSW Oct 2021'!AR19&lt;'NSW Oct 2021'!M19+'NSW Oct 2021'!L19),(0),(($C$5*F25/'NSW Oct 2021'!AR19-('NSW Oct 2021'!M19+'NSW Oct 2021'!L19))*'NSW Oct 2021'!AE19/100))*'NSW Oct 2021'!AR19,IF(AND('NSW Oct 2021'!L19&gt;0,'NSW Oct 2021'!M19=""&gt;0),IF(($C$5*F25/'NSW Oct 2021'!AR19&lt;'NSW Oct 2021'!L19),(0),($C$5*F25/'NSW Oct 2021'!AR19-'NSW Oct 2021'!L19)*'NSW Oct 2021'!AD19/100)*'NSW Oct 2021'!AR19,0)))))</f>
        <v>0</v>
      </c>
      <c r="S25" s="273">
        <f t="shared" si="4"/>
        <v>2690.909090909091</v>
      </c>
      <c r="T25" s="268">
        <f t="shared" si="5"/>
        <v>2942.7259090909092</v>
      </c>
      <c r="U25" s="151">
        <f t="shared" si="6"/>
        <v>3236.9985000000006</v>
      </c>
      <c r="V25" s="154">
        <f>'NSW Oct 2021'!AT19</f>
        <v>0</v>
      </c>
      <c r="W25" s="154">
        <f>'NSW Oct 2021'!AU19</f>
        <v>0</v>
      </c>
      <c r="X25" s="154">
        <f>'NSW Oct 2021'!AV19</f>
        <v>0</v>
      </c>
      <c r="Y25" s="154">
        <f>'NSW Oct 2021'!AW19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2942.7259090909092</v>
      </c>
      <c r="AC25" s="268">
        <f t="shared" si="1"/>
        <v>2942.7259090909092</v>
      </c>
      <c r="AD25" s="149">
        <f t="shared" ref="AD25:AE32" si="9">AB25*1.1</f>
        <v>3236.9985000000006</v>
      </c>
      <c r="AE25" s="149">
        <f t="shared" si="9"/>
        <v>3236.9985000000006</v>
      </c>
      <c r="AF25" s="152">
        <f>'NSW Oct 2021'!BJ19</f>
        <v>0</v>
      </c>
      <c r="AG25" s="153">
        <f>'NSW Oct 2021'!BH19</f>
        <v>0</v>
      </c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Top="1" thickBot="1">
      <c r="A26" s="213" t="str">
        <f>'NSW Oct 2021'!D20</f>
        <v>AGN Holbrook</v>
      </c>
      <c r="B26" s="214" t="str">
        <f>'NSW Oct 2021'!F20</f>
        <v>Origin Energy</v>
      </c>
      <c r="C26" s="214" t="str">
        <f>'NSW Oct 2021'!G20</f>
        <v>Business Go</v>
      </c>
      <c r="D26" s="215">
        <f>365*'NSW Oct 2021'!H20/100</f>
        <v>220.99090909090904</v>
      </c>
      <c r="E26" s="265">
        <f>IF('NSW Oct 2021'!AQ20=3,0.5,IF('NSW Oct 2021'!AQ20=2,0.33,0))</f>
        <v>0.5</v>
      </c>
      <c r="F26" s="265">
        <f t="shared" si="3"/>
        <v>0.5</v>
      </c>
      <c r="G26" s="215">
        <f>IF('NSW Oct 2021'!K20="",($C$5*E26/'NSW Oct 2021'!AQ20*'NSW Oct 2021'!W20/100)*'NSW Oct 2021'!AQ20,IF($C$5*E26/'NSW Oct 2021'!AQ20&gt;='NSW Oct 2021'!L20,('NSW Oct 2021'!L20*'NSW Oct 2021'!W20/100)*'NSW Oct 2021'!AQ20,($C$5*E26/'NSW Oct 2021'!AQ20*'NSW Oct 2021'!W20/100)*'NSW Oct 2021'!AQ20))</f>
        <v>1190.9090909090912</v>
      </c>
      <c r="H26" s="215">
        <f>IF(AND('NSW Oct 2021'!L20&gt;0,'NSW Oct 2021'!M20&gt;0),IF($C$5*E26/'NSW Oct 2021'!AQ20&lt;'NSW Oct 2021'!L20,0,IF(($C$5*E26/'NSW Oct 2021'!AQ20-'NSW Oct 2021'!L20)&lt;=('NSW Oct 2021'!M20+'NSW Oct 2021'!L20),((($C$5*E26/'NSW Oct 2021'!AQ20-'NSW Oct 2021'!L20)*'NSW Oct 2021'!X20/100))*'NSW Oct 2021'!AQ20,((('NSW Oct 2021'!M20)*'NSW Oct 2021'!X20/100)*'NSW Oct 2021'!AQ20))),0)</f>
        <v>0</v>
      </c>
      <c r="I26" s="215">
        <f>IF(AND('NSW Oct 2021'!M20&gt;0,'NSW Oct 2021'!N20&gt;0),IF($C$5*E26/'NSW Oct 2021'!AQ20&lt;('NSW Oct 2021'!L20+'NSW Oct 2021'!M20),0,IF(($C$5*E26/'NSW Oct 2021'!AQ20-'NSW Oct 2021'!L20+'NSW Oct 2021'!M20)&lt;=('NSW Oct 2021'!L20+'NSW Oct 2021'!M20+'NSW Oct 2021'!N20),((($C$5*E26/'NSW Oct 2021'!AQ20-('NSW Oct 2021'!L20+'NSW Oct 2021'!M20))*'NSW Oct 2021'!Y20/100))*'NSW Oct 2021'!AQ20,('NSW Oct 2021'!N20*'NSW Oct 2021'!Y20/100)* 'NSW Oct 2021'!AQ20)),0)</f>
        <v>0</v>
      </c>
      <c r="J26" s="215">
        <f>IF(AND('NSW Oct 2021'!N20&gt;0,'NSW Oct 2021'!O20&gt;0),IF($C$5*E26/'NSW Oct 2021'!AQ20&lt;('NSW Oct 2021'!L20+'NSW Oct 2021'!M20+'NSW Oct 2021'!N20),0,IF(($C$5*E26/'NSW Oct 2021'!AQ20-'NSW Oct 2021'!L20+'NSW Oct 2021'!M20+'NSW Oct 2021'!N20)&lt;=('NSW Oct 2021'!L20+'NSW Oct 2021'!M20+'NSW Oct 2021'!N20+'NSW Oct 2021'!O20),(($C$5*E26/'NSW Oct 2021'!AQ20-('NSW Oct 2021'!L20+'NSW Oct 2021'!M20+'NSW Oct 2021'!N20))*'NSW Oct 2021'!Z20/100)*'NSW Oct 2021'!AQ20,('NSW Oct 2021'!O20*'NSW Oct 2021'!Z20/100)*'NSW Oct 2021'!AQ20)),0)</f>
        <v>0</v>
      </c>
      <c r="K26" s="215">
        <f>IF(AND('NSW Oct 2021'!O20&gt;0,'NSW Oct 2021'!P20&gt;0),IF($C$5*E26/'NSW Oct 2021'!AQ20&lt;('NSW Oct 2021'!L20+'NSW Oct 2021'!M20+'NSW Oct 2021'!N20+'NSW Oct 2021'!O20),0,IF(($C$5*E26/'NSW Oct 2021'!AQ20-'NSW Oct 2021'!L20+'NSW Oct 2021'!M20+'NSW Oct 2021'!N20+'NSW Oct 2021'!O20)&lt;=('NSW Oct 2021'!L20+'NSW Oct 2021'!M20+'NSW Oct 2021'!N20+'NSW Oct 2021'!O20+'NSW Oct 2021'!P20),(($C$5*E26/'NSW Oct 2021'!AQ20-('NSW Oct 2021'!L20+'NSW Oct 2021'!M20+'NSW Oct 2021'!N20+'NSW Oct 2021'!O20))*'NSW Oct 2021'!AA20/100)*'NSW Oct 2021'!AQ20,('NSW Oct 2021'!P20*'NSW Oct 2021'!AA20/100)*'NSW Oct 2021'!AQ20)),0)</f>
        <v>0</v>
      </c>
      <c r="L26" s="215">
        <f>IF(AND('NSW Oct 2021'!P20&gt;0,'NSW Oct 2021'!O20&gt;0),IF(($C$5*E26/'NSW Oct 2021'!AQ20&lt;SUM('NSW Oct 2021'!L20:P20)),(0),($C$5*E26/'NSW Oct 2021'!AQ20-SUM('NSW Oct 2021'!L20:P20))*'NSW Oct 2021'!AB20/100)* 'NSW Oct 2021'!AQ20,IF(AND('NSW Oct 2021'!O20&gt;0,'NSW Oct 2021'!P20=""),IF(($C$5*E26/'NSW Oct 2021'!AQ20&lt; SUM('NSW Oct 2021'!L20:O20)),(0),($C$5*E26/'NSW Oct 2021'!AQ20-SUM('NSW Oct 2021'!L20:O20))*'NSW Oct 2021'!AA20/100)* 'NSW Oct 2021'!AQ20,IF(AND('NSW Oct 2021'!N20&gt;0,'NSW Oct 2021'!O20=""),IF(($C$5*E26/'NSW Oct 2021'!AQ20&lt; SUM('NSW Oct 2021'!L20:N20)),(0),($C$5*E26/'NSW Oct 2021'!AQ20-SUM('NSW Oct 2021'!L20:N20))*'NSW Oct 2021'!Z20/100)* 'NSW Oct 2021'!AQ20,IF(AND('NSW Oct 2021'!M20&gt;0,'NSW Oct 2021'!N20=""),IF(($C$5*E26/'NSW Oct 2021'!AQ20&lt;'NSW Oct 2021'!M20+'NSW Oct 2021'!L20),(0),(($C$5*E26/'NSW Oct 2021'!AQ20-('NSW Oct 2021'!M20+'NSW Oct 2021'!L20))*'NSW Oct 2021'!Y20/100))*'NSW Oct 2021'!AQ20,IF(AND('NSW Oct 2021'!L20&gt;0,'NSW Oct 2021'!M20=""&gt;0),IF(($C$5*E26/'NSW Oct 2021'!AQ20&lt;'NSW Oct 2021'!L20),(0),($C$5*E26/'NSW Oct 2021'!AQ20-'NSW Oct 2021'!L20)*'NSW Oct 2021'!X20/100)*'NSW Oct 2021'!AQ20,0)))))</f>
        <v>0</v>
      </c>
      <c r="M26" s="215">
        <f>IF('NSW Oct 2021'!K20="",($C$5*F26/'NSW Oct 2021'!AR20*'NSW Oct 2021'!AC20/100)*'NSW Oct 2021'!AR20,IF($C$5*F26/'NSW Oct 2021'!AR20&gt;='NSW Oct 2021'!L20,('NSW Oct 2021'!L20*'NSW Oct 2021'!AC20/100)*'NSW Oct 2021'!AR20,($C$5*F26/'NSW Oct 2021'!AR20*'NSW Oct 2021'!AC20/100)*'NSW Oct 2021'!AR20))</f>
        <v>1190.9090909090912</v>
      </c>
      <c r="N26" s="215">
        <f>IF(AND('NSW Oct 2021'!L20&gt;0,'NSW Oct 2021'!M20&gt;0),IF($C$5*F26/'NSW Oct 2021'!AR20&lt;'NSW Oct 2021'!L20,0,IF(($C$5*F26/'NSW Oct 2021'!AR20-'NSW Oct 2021'!L20)&lt;=('NSW Oct 2021'!M20+'NSW Oct 2021'!L20),((($C$5*F26/'NSW Oct 2021'!AR20-'NSW Oct 2021'!L20)*'NSW Oct 2021'!AD20/100))*'NSW Oct 2021'!AR20,((('NSW Oct 2021'!M20)*'NSW Oct 2021'!AD20/100)*'NSW Oct 2021'!AR20))),0)</f>
        <v>0</v>
      </c>
      <c r="O26" s="215">
        <f>IF(AND('NSW Oct 2021'!M20&gt;0,'NSW Oct 2021'!N20&gt;0),IF($C$5*F26/'NSW Oct 2021'!AR20&lt;('NSW Oct 2021'!L20+'NSW Oct 2021'!M20),0,IF(($C$5*F26/'NSW Oct 2021'!AR20-'NSW Oct 2021'!L20+'NSW Oct 2021'!M20)&lt;=('NSW Oct 2021'!L20+'NSW Oct 2021'!M20+'NSW Oct 2021'!N20),((($C$5*F26/'NSW Oct 2021'!AR20-('NSW Oct 2021'!L20+'NSW Oct 2021'!M20))*'NSW Oct 2021'!AE20/100))*'NSW Oct 2021'!AR20,('NSW Oct 2021'!N20*'NSW Oct 2021'!AE20/100)*'NSW Oct 2021'!AR20)),0)</f>
        <v>0</v>
      </c>
      <c r="P26" s="215">
        <f>IF(AND('NSW Oct 2021'!N20&gt;0,'NSW Oct 2021'!O20&gt;0),IF($C$5*F26/'NSW Oct 2021'!AR20&lt;('NSW Oct 2021'!L20+'NSW Oct 2021'!M20+'NSW Oct 2021'!N20),0,IF(($C$5*F26/'NSW Oct 2021'!AR20-'NSW Oct 2021'!L20+'NSW Oct 2021'!M20+'NSW Oct 2021'!N20)&lt;=('NSW Oct 2021'!L20+'NSW Oct 2021'!M20+'NSW Oct 2021'!N20+'NSW Oct 2021'!O20),(($C$5*F26/'NSW Oct 2021'!AR20-('NSW Oct 2021'!L20+'NSW Oct 2021'!M20+'NSW Oct 2021'!N20))*'NSW Oct 2021'!AF20/100)*'NSW Oct 2021'!AR20,('NSW Oct 2021'!O20*'NSW Oct 2021'!AF20/100)*'NSW Oct 2021'!AR20)),0)</f>
        <v>0</v>
      </c>
      <c r="Q26" s="215">
        <f>IF(AND('NSW Oct 2021'!P20&gt;0,'NSW Oct 2021'!P20&gt;0),IF($C$5*F26/'NSW Oct 2021'!AR20&lt;('NSW Oct 2021'!L20+'NSW Oct 2021'!M20+'NSW Oct 2021'!N20+'NSW Oct 2021'!O20),0,IF(($C$5*F26/'NSW Oct 2021'!AR20-'NSW Oct 2021'!L20+'NSW Oct 2021'!M20+'NSW Oct 2021'!N20+'NSW Oct 2021'!O20)&lt;=('NSW Oct 2021'!L20+'NSW Oct 2021'!M20+'NSW Oct 2021'!N20+'NSW Oct 2021'!O20+'NSW Oct 2021'!P20),(($C$5*F26/'NSW Oct 2021'!AR20-('NSW Oct 2021'!L20+'NSW Oct 2021'!M20+'NSW Oct 2021'!N20+'NSW Oct 2021'!O20))*'NSW Oct 2021'!AG20/100)*'NSW Oct 2021'!AR20,('NSW Oct 2021'!P20*'NSW Oct 2021'!AG20/100)*'NSW Oct 2021'!AR20)),0)</f>
        <v>0</v>
      </c>
      <c r="R26" s="215">
        <f>IF(AND('NSW Oct 2021'!P20&gt;0,'NSW Oct 2021'!O20&gt;0),IF(($C$5*F26/'NSW Oct 2021'!AR20&lt;SUM('NSW Oct 2021'!L20:P20)),(0),($C$5*F26/'NSW Oct 2021'!AR20-SUM('NSW Oct 2021'!L20:P20))*'NSW Oct 2021'!AB20/100)* 'NSW Oct 2021'!AR20,IF(AND('NSW Oct 2021'!O20&gt;0,'NSW Oct 2021'!P20=""),IF(($C$5*F26/'NSW Oct 2021'!AR20&lt; SUM('NSW Oct 2021'!L20:O20)),(0),($C$5*F26/'NSW Oct 2021'!AR20-SUM('NSW Oct 2021'!L20:O20))*'NSW Oct 2021'!AG20/100)* 'NSW Oct 2021'!AR20,IF(AND('NSW Oct 2021'!N20&gt;0,'NSW Oct 2021'!O20=""),IF(($C$5*F26/'NSW Oct 2021'!AR20&lt; SUM('NSW Oct 2021'!L20:N20)),(0),($C$5*F26/'NSW Oct 2021'!AR20-SUM('NSW Oct 2021'!L20:N20))*'NSW Oct 2021'!AF20/100)* 'NSW Oct 2021'!AR20,IF(AND('NSW Oct 2021'!M20&gt;0,'NSW Oct 2021'!N20=""),IF(($C$5*F26/'NSW Oct 2021'!AR20&lt;'NSW Oct 2021'!M20+'NSW Oct 2021'!L20),(0),(($C$5*F26/'NSW Oct 2021'!AR20-('NSW Oct 2021'!M20+'NSW Oct 2021'!L20))*'NSW Oct 2021'!AE20/100))*'NSW Oct 2021'!AR20,IF(AND('NSW Oct 2021'!L20&gt;0,'NSW Oct 2021'!M20=""&gt;0),IF(($C$5*F26/'NSW Oct 2021'!AR20&lt;'NSW Oct 2021'!L20),(0),($C$5*F26/'NSW Oct 2021'!AR20-'NSW Oct 2021'!L20)*'NSW Oct 2021'!AD20/100)*'NSW Oct 2021'!AR20,0)))))</f>
        <v>0</v>
      </c>
      <c r="S26" s="273">
        <f t="shared" si="4"/>
        <v>2381.8181818181824</v>
      </c>
      <c r="T26" s="270">
        <f t="shared" si="5"/>
        <v>2602.8090909090915</v>
      </c>
      <c r="U26" s="216">
        <f t="shared" si="6"/>
        <v>2863.0900000000011</v>
      </c>
      <c r="V26" s="214">
        <f>'NSW Oct 2021'!AT20</f>
        <v>0</v>
      </c>
      <c r="W26" s="214">
        <f>'NSW Oct 2021'!AU20</f>
        <v>0</v>
      </c>
      <c r="X26" s="214">
        <f>'NSW Oct 2021'!AV20</f>
        <v>0</v>
      </c>
      <c r="Y26" s="214">
        <f>'NSW Oct 2021'!AW20</f>
        <v>0</v>
      </c>
      <c r="Z26" s="270" t="str">
        <f t="shared" si="7"/>
        <v>No discount</v>
      </c>
      <c r="AA26" s="270" t="str">
        <f t="shared" si="8"/>
        <v>Inclusive</v>
      </c>
      <c r="AB26" s="268">
        <f t="shared" si="0"/>
        <v>2602.8090909090915</v>
      </c>
      <c r="AC26" s="268">
        <f t="shared" si="1"/>
        <v>2602.8090909090915</v>
      </c>
      <c r="AD26" s="149">
        <f t="shared" si="9"/>
        <v>2863.0900000000011</v>
      </c>
      <c r="AE26" s="149">
        <f t="shared" si="9"/>
        <v>2863.0900000000011</v>
      </c>
      <c r="AF26" s="342">
        <f>'NSW Oct 2021'!BJ20</f>
        <v>12</v>
      </c>
      <c r="AG26" s="218">
        <f>'NSW Oct 2021'!BH20</f>
        <v>12</v>
      </c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28" t="str">
        <f>'NSW Oct 2021'!D21</f>
        <v>AGN Murray Valley</v>
      </c>
      <c r="B27" s="139" t="str">
        <f>'NSW Oct 2021'!F21</f>
        <v>EnergyAustralia</v>
      </c>
      <c r="C27" s="139" t="str">
        <f>'NSW Oct 2021'!G21</f>
        <v>Total Plan</v>
      </c>
      <c r="D27" s="134">
        <f>365*'NSW Oct 2021'!H21/100</f>
        <v>346.11954545454546</v>
      </c>
      <c r="E27" s="264">
        <f>IF('NSW Oct 2021'!AQ21=3,0.5,IF('NSW Oct 2021'!AQ21=2,0.33,0))</f>
        <v>0.5</v>
      </c>
      <c r="F27" s="264">
        <f t="shared" si="3"/>
        <v>0.5</v>
      </c>
      <c r="G27" s="134">
        <f>IF('NSW Oct 2021'!K21="",($C$5*E27/'NSW Oct 2021'!AQ21*'NSW Oct 2021'!W21/100)*'NSW Oct 2021'!AQ21,IF($C$5*E27/'NSW Oct 2021'!AQ21&gt;='NSW Oct 2021'!L21,('NSW Oct 2021'!L21*'NSW Oct 2021'!W21/100)*'NSW Oct 2021'!AQ21,($C$5*E27/'NSW Oct 2021'!AQ21*'NSW Oct 2021'!W21/100)*'NSW Oct 2021'!AQ21))</f>
        <v>495.81818181818176</v>
      </c>
      <c r="H27" s="134">
        <f>IF(AND('NSW Oct 2021'!L21&gt;0,'NSW Oct 2021'!M21&gt;0),IF($C$5*E27/'NSW Oct 2021'!AQ21&lt;'NSW Oct 2021'!L21,0,IF(($C$5*E27/'NSW Oct 2021'!AQ21-'NSW Oct 2021'!L21)&lt;=('NSW Oct 2021'!M21+'NSW Oct 2021'!L21),((($C$5*E27/'NSW Oct 2021'!AQ21-'NSW Oct 2021'!L21)*'NSW Oct 2021'!X21/100))*'NSW Oct 2021'!AQ21,((('NSW Oct 2021'!M21)*'NSW Oct 2021'!X21/100)*'NSW Oct 2021'!AQ21))),0)</f>
        <v>852.36363636363649</v>
      </c>
      <c r="I27" s="134">
        <f>IF(AND('NSW Oct 2021'!M21&gt;0,'NSW Oct 2021'!N21&gt;0),IF($C$5*E27/'NSW Oct 2021'!AQ21&lt;('NSW Oct 2021'!L21+'NSW Oct 2021'!M21),0,IF(($C$5*E27/'NSW Oct 2021'!AQ21-'NSW Oct 2021'!L21+'NSW Oct 2021'!M21)&lt;=('NSW Oct 2021'!L21+'NSW Oct 2021'!M21+'NSW Oct 2021'!N21),((($C$5*E27/'NSW Oct 2021'!AQ21-('NSW Oct 2021'!L21+'NSW Oct 2021'!M21))*'NSW Oct 2021'!Y21/100))*'NSW Oct 2021'!AQ21,('NSW Oct 2021'!N21*'NSW Oct 2021'!Y21/100)* 'NSW Oct 2021'!AQ21)),0)</f>
        <v>337.27272727272731</v>
      </c>
      <c r="J27" s="134">
        <f>IF(AND('NSW Oct 2021'!N21&gt;0,'NSW Oct 2021'!O21&gt;0),IF($C$5*E27/'NSW Oct 2021'!AQ21&lt;('NSW Oct 2021'!L21+'NSW Oct 2021'!M21+'NSW Oct 2021'!N21),0,IF(($C$5*E27/'NSW Oct 2021'!AQ21-'NSW Oct 2021'!L21+'NSW Oct 2021'!M21+'NSW Oct 2021'!N21)&lt;=('NSW Oct 2021'!L21+'NSW Oct 2021'!M21+'NSW Oct 2021'!N21+'NSW Oct 2021'!O21),(($C$5*E27/'NSW Oct 2021'!AQ21-('NSW Oct 2021'!L21+'NSW Oct 2021'!M21+'NSW Oct 2021'!N21))*'NSW Oct 2021'!Z21/100)*'NSW Oct 2021'!AQ21,('NSW Oct 2021'!O21*'NSW Oct 2021'!Z21/100)*'NSW Oct 2021'!AQ21)),0)</f>
        <v>0</v>
      </c>
      <c r="K27" s="134">
        <f>IF(AND('NSW Oct 2021'!O21&gt;0,'NSW Oct 2021'!P21&gt;0),IF($C$5*E27/'NSW Oct 2021'!AQ21&lt;('NSW Oct 2021'!L21+'NSW Oct 2021'!M21+'NSW Oct 2021'!N21+'NSW Oct 2021'!O21),0,IF(($C$5*E27/'NSW Oct 2021'!AQ21-'NSW Oct 2021'!L21+'NSW Oct 2021'!M21+'NSW Oct 2021'!N21+'NSW Oct 2021'!O21)&lt;=('NSW Oct 2021'!L21+'NSW Oct 2021'!M21+'NSW Oct 2021'!N21+'NSW Oct 2021'!O21+'NSW Oct 2021'!P21),(($C$5*E27/'NSW Oct 2021'!AQ21-('NSW Oct 2021'!L21+'NSW Oct 2021'!M21+'NSW Oct 2021'!N21+'NSW Oct 2021'!O21))*'NSW Oct 2021'!AA21/100)*'NSW Oct 2021'!AQ21,('NSW Oct 2021'!P21*'NSW Oct 2021'!AA21/100)*'NSW Oct 2021'!AQ21)),0)</f>
        <v>0</v>
      </c>
      <c r="L27" s="134">
        <f>IF(AND('NSW Oct 2021'!P21&gt;0,'NSW Oct 2021'!O21&gt;0),IF(($C$5*E27/'NSW Oct 2021'!AQ21&lt;SUM('NSW Oct 2021'!L21:P21)),(0),($C$5*E27/'NSW Oct 2021'!AQ21-SUM('NSW Oct 2021'!L21:P21))*'NSW Oct 2021'!AB21/100)* 'NSW Oct 2021'!AQ21,IF(AND('NSW Oct 2021'!O21&gt;0,'NSW Oct 2021'!P21=""),IF(($C$5*E27/'NSW Oct 2021'!AQ21&lt; SUM('NSW Oct 2021'!L21:O21)),(0),($C$5*E27/'NSW Oct 2021'!AQ21-SUM('NSW Oct 2021'!L21:O21))*'NSW Oct 2021'!AA21/100)* 'NSW Oct 2021'!AQ21,IF(AND('NSW Oct 2021'!N21&gt;0,'NSW Oct 2021'!O21=""),IF(($C$5*E27/'NSW Oct 2021'!AQ21&lt; SUM('NSW Oct 2021'!L21:N21)),(0),($C$5*E27/'NSW Oct 2021'!AQ21-SUM('NSW Oct 2021'!L21:N21))*'NSW Oct 2021'!Z21/100)* 'NSW Oct 2021'!AQ21,IF(AND('NSW Oct 2021'!M21&gt;0,'NSW Oct 2021'!N21=""),IF(($C$5*E27/'NSW Oct 2021'!AQ21&lt;'NSW Oct 2021'!M21+'NSW Oct 2021'!L21),(0),(($C$5*E27/'NSW Oct 2021'!AQ21-('NSW Oct 2021'!M21+'NSW Oct 2021'!L21))*'NSW Oct 2021'!Y21/100))*'NSW Oct 2021'!AQ21,IF(AND('NSW Oct 2021'!L21&gt;0,'NSW Oct 2021'!M21=""&gt;0),IF(($C$5*E27/'NSW Oct 2021'!AQ21&lt;'NSW Oct 2021'!L21),(0),($C$5*E27/'NSW Oct 2021'!AQ21-'NSW Oct 2021'!L21)*'NSW Oct 2021'!X21/100)*'NSW Oct 2021'!AQ21,0)))))</f>
        <v>0</v>
      </c>
      <c r="M27" s="134">
        <f>IF('NSW Oct 2021'!K21="",($C$5*F27/'NSW Oct 2021'!AR21*'NSW Oct 2021'!AC21/100)*'NSW Oct 2021'!AR21,IF($C$5*F27/'NSW Oct 2021'!AR21&gt;='NSW Oct 2021'!L21,('NSW Oct 2021'!L21*'NSW Oct 2021'!AC21/100)*'NSW Oct 2021'!AR21,($C$5*F27/'NSW Oct 2021'!AR21*'NSW Oct 2021'!AC21/100)*'NSW Oct 2021'!AR21))</f>
        <v>495.81818181818176</v>
      </c>
      <c r="N27" s="134">
        <f>IF(AND('NSW Oct 2021'!L21&gt;0,'NSW Oct 2021'!M21&gt;0),IF($C$5*F27/'NSW Oct 2021'!AR21&lt;'NSW Oct 2021'!L21,0,IF(($C$5*F27/'NSW Oct 2021'!AR21-'NSW Oct 2021'!L21)&lt;=('NSW Oct 2021'!M21+'NSW Oct 2021'!L21),((($C$5*F27/'NSW Oct 2021'!AR21-'NSW Oct 2021'!L21)*'NSW Oct 2021'!AD21/100))*'NSW Oct 2021'!AR21,((('NSW Oct 2021'!M21)*'NSW Oct 2021'!AD21/100)*'NSW Oct 2021'!AR21))),0)</f>
        <v>852.36363636363649</v>
      </c>
      <c r="O27" s="134">
        <f>IF(AND('NSW Oct 2021'!M21&gt;0,'NSW Oct 2021'!N21&gt;0),IF($C$5*F27/'NSW Oct 2021'!AR21&lt;('NSW Oct 2021'!L21+'NSW Oct 2021'!M21),0,IF(($C$5*F27/'NSW Oct 2021'!AR21-'NSW Oct 2021'!L21+'NSW Oct 2021'!M21)&lt;=('NSW Oct 2021'!L21+'NSW Oct 2021'!M21+'NSW Oct 2021'!N21),((($C$5*F27/'NSW Oct 2021'!AR21-('NSW Oct 2021'!L21+'NSW Oct 2021'!M21))*'NSW Oct 2021'!AE21/100))*'NSW Oct 2021'!AR21,('NSW Oct 2021'!N21*'NSW Oct 2021'!AE21/100)*'NSW Oct 2021'!AR21)),0)</f>
        <v>337.27272727272731</v>
      </c>
      <c r="P27" s="134">
        <f>IF(AND('NSW Oct 2021'!N21&gt;0,'NSW Oct 2021'!O21&gt;0),IF($C$5*F27/'NSW Oct 2021'!AR21&lt;('NSW Oct 2021'!L21+'NSW Oct 2021'!M21+'NSW Oct 2021'!N21),0,IF(($C$5*F27/'NSW Oct 2021'!AR21-'NSW Oct 2021'!L21+'NSW Oct 2021'!M21+'NSW Oct 2021'!N21)&lt;=('NSW Oct 2021'!L21+'NSW Oct 2021'!M21+'NSW Oct 2021'!N21+'NSW Oct 2021'!O21),(($C$5*F27/'NSW Oct 2021'!AR21-('NSW Oct 2021'!L21+'NSW Oct 2021'!M21+'NSW Oct 2021'!N21))*'NSW Oct 2021'!AF21/100)*'NSW Oct 2021'!AR21,('NSW Oct 2021'!O21*'NSW Oct 2021'!AF21/100)*'NSW Oct 2021'!AR21)),0)</f>
        <v>0</v>
      </c>
      <c r="Q27" s="134">
        <f>IF(AND('NSW Oct 2021'!P21&gt;0,'NSW Oct 2021'!P21&gt;0),IF($C$5*F27/'NSW Oct 2021'!AR21&lt;('NSW Oct 2021'!L21+'NSW Oct 2021'!M21+'NSW Oct 2021'!N21+'NSW Oct 2021'!O21),0,IF(($C$5*F27/'NSW Oct 2021'!AR21-'NSW Oct 2021'!L21+'NSW Oct 2021'!M21+'NSW Oct 2021'!N21+'NSW Oct 2021'!O21)&lt;=('NSW Oct 2021'!L21+'NSW Oct 2021'!M21+'NSW Oct 2021'!N21+'NSW Oct 2021'!O21+'NSW Oct 2021'!P21),(($C$5*F27/'NSW Oct 2021'!AR21-('NSW Oct 2021'!L21+'NSW Oct 2021'!M21+'NSW Oct 2021'!N21+'NSW Oct 2021'!O21))*'NSW Oct 2021'!AG21/100)*'NSW Oct 2021'!AR21,('NSW Oct 2021'!P21*'NSW Oct 2021'!AG21/100)*'NSW Oct 2021'!AR21)),0)</f>
        <v>0</v>
      </c>
      <c r="R27" s="134">
        <f>IF(AND('NSW Oct 2021'!P21&gt;0,'NSW Oct 2021'!O21&gt;0),IF(($C$5*F27/'NSW Oct 2021'!AR21&lt;SUM('NSW Oct 2021'!L21:P21)),(0),($C$5*F27/'NSW Oct 2021'!AR21-SUM('NSW Oct 2021'!L21:P21))*'NSW Oct 2021'!AB21/100)* 'NSW Oct 2021'!AR21,IF(AND('NSW Oct 2021'!O21&gt;0,'NSW Oct 2021'!P21=""),IF(($C$5*F27/'NSW Oct 2021'!AR21&lt; SUM('NSW Oct 2021'!L21:O21)),(0),($C$5*F27/'NSW Oct 2021'!AR21-SUM('NSW Oct 2021'!L21:O21))*'NSW Oct 2021'!AG21/100)* 'NSW Oct 2021'!AR21,IF(AND('NSW Oct 2021'!N21&gt;0,'NSW Oct 2021'!O21=""),IF(($C$5*F27/'NSW Oct 2021'!AR21&lt; SUM('NSW Oct 2021'!L21:N21)),(0),($C$5*F27/'NSW Oct 2021'!AR21-SUM('NSW Oct 2021'!L21:N21))*'NSW Oct 2021'!AF21/100)* 'NSW Oct 2021'!AR21,IF(AND('NSW Oct 2021'!M21&gt;0,'NSW Oct 2021'!N21=""),IF(($C$5*F27/'NSW Oct 2021'!AR21&lt;'NSW Oct 2021'!M21+'NSW Oct 2021'!L21),(0),(($C$5*F27/'NSW Oct 2021'!AR21-('NSW Oct 2021'!M21+'NSW Oct 2021'!L21))*'NSW Oct 2021'!AE21/100))*'NSW Oct 2021'!AR21,IF(AND('NSW Oct 2021'!L21&gt;0,'NSW Oct 2021'!M21=""&gt;0),IF(($C$5*F27/'NSW Oct 2021'!AR21&lt;'NSW Oct 2021'!L21),(0),($C$5*F27/'NSW Oct 2021'!AR21-'NSW Oct 2021'!L21)*'NSW Oct 2021'!AD21/100)*'NSW Oct 2021'!AR21,0)))))</f>
        <v>0</v>
      </c>
      <c r="S27" s="234">
        <f>SUM(G27:R27)</f>
        <v>3370.909090909091</v>
      </c>
      <c r="T27" s="269">
        <f t="shared" si="5"/>
        <v>3717.0286363636365</v>
      </c>
      <c r="U27" s="140">
        <f t="shared" si="6"/>
        <v>4088.7315000000003</v>
      </c>
      <c r="V27" s="139">
        <f>'NSW Oct 2021'!AT21</f>
        <v>24</v>
      </c>
      <c r="W27" s="139">
        <f>'NSW Oct 2021'!AU21</f>
        <v>0</v>
      </c>
      <c r="X27" s="139">
        <f>'NSW Oct 2021'!AV21</f>
        <v>0</v>
      </c>
      <c r="Y27" s="139">
        <f>'NSW Oct 2021'!AW21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2824.9417636363637</v>
      </c>
      <c r="AC27" s="243">
        <f t="shared" si="1"/>
        <v>2824.9417636363637</v>
      </c>
      <c r="AD27" s="122">
        <f t="shared" si="9"/>
        <v>3107.4359400000003</v>
      </c>
      <c r="AE27" s="122">
        <f t="shared" si="9"/>
        <v>3107.4359400000003</v>
      </c>
      <c r="AF27" s="133">
        <f>'NSW Oct 2021'!BJ21</f>
        <v>0</v>
      </c>
      <c r="AG27" s="125">
        <f>'NSW Oct 2021'!BH21</f>
        <v>12</v>
      </c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>
      <c r="A28" s="424"/>
      <c r="B28" s="83" t="str">
        <f>'NSW Oct 2021'!F22</f>
        <v>Origin Energy</v>
      </c>
      <c r="C28" s="83" t="str">
        <f>'NSW Oct 2021'!G22</f>
        <v>Business Go</v>
      </c>
      <c r="D28" s="136">
        <f>365*'NSW Oct 2021'!H22/100</f>
        <v>240.07045454545451</v>
      </c>
      <c r="E28" s="264">
        <f>IF('NSW Oct 2021'!AQ22=3,0.5,IF('NSW Oct 2021'!AQ22=2,0.33,0))</f>
        <v>0.5</v>
      </c>
      <c r="F28" s="264">
        <f t="shared" si="3"/>
        <v>0.5</v>
      </c>
      <c r="G28" s="136">
        <f>IF('NSW Oct 2021'!K22="",($C$5*E28/'NSW Oct 2021'!AQ22*'NSW Oct 2021'!W22/100)*'NSW Oct 2021'!AQ22,IF($C$5*E28/'NSW Oct 2021'!AQ22&gt;='NSW Oct 2021'!L22,('NSW Oct 2021'!L22*'NSW Oct 2021'!W22/100)*'NSW Oct 2021'!AQ22,($C$5*E28/'NSW Oct 2021'!AQ22*'NSW Oct 2021'!W22/100)*'NSW Oct 2021'!AQ22))</f>
        <v>1104.5454545454545</v>
      </c>
      <c r="H28" s="136">
        <f>IF(AND('NSW Oct 2021'!L22&gt;0,'NSW Oct 2021'!M22&gt;0),IF($C$5*E28/'NSW Oct 2021'!AQ22&lt;'NSW Oct 2021'!L22,0,IF(($C$5*E28/'NSW Oct 2021'!AQ22-'NSW Oct 2021'!L22)&lt;=('NSW Oct 2021'!M22+'NSW Oct 2021'!L22),((($C$5*E28/'NSW Oct 2021'!AQ22-'NSW Oct 2021'!L22)*'NSW Oct 2021'!X22/100))*'NSW Oct 2021'!AQ22,((('NSW Oct 2021'!M22)*'NSW Oct 2021'!X22/100)*'NSW Oct 2021'!AQ22))),0)</f>
        <v>0</v>
      </c>
      <c r="I28" s="136">
        <f>IF(AND('NSW Oct 2021'!M22&gt;0,'NSW Oct 2021'!N22&gt;0),IF($C$5*E28/'NSW Oct 2021'!AQ22&lt;('NSW Oct 2021'!L22+'NSW Oct 2021'!M22),0,IF(($C$5*E28/'NSW Oct 2021'!AQ22-'NSW Oct 2021'!L22+'NSW Oct 2021'!M22)&lt;=('NSW Oct 2021'!L22+'NSW Oct 2021'!M22+'NSW Oct 2021'!N22),((($C$5*E28/'NSW Oct 2021'!AQ22-('NSW Oct 2021'!L22+'NSW Oct 2021'!M22))*'NSW Oct 2021'!Y22/100))*'NSW Oct 2021'!AQ22,('NSW Oct 2021'!N22*'NSW Oct 2021'!Y22/100)* 'NSW Oct 2021'!AQ22)),0)</f>
        <v>0</v>
      </c>
      <c r="J28" s="136">
        <f>IF(AND('NSW Oct 2021'!N22&gt;0,'NSW Oct 2021'!O22&gt;0),IF($C$5*E28/'NSW Oct 2021'!AQ22&lt;('NSW Oct 2021'!L22+'NSW Oct 2021'!M22+'NSW Oct 2021'!N22),0,IF(($C$5*E28/'NSW Oct 2021'!AQ22-'NSW Oct 2021'!L22+'NSW Oct 2021'!M22+'NSW Oct 2021'!N22)&lt;=('NSW Oct 2021'!L22+'NSW Oct 2021'!M22+'NSW Oct 2021'!N22+'NSW Oct 2021'!O22),(($C$5*E28/'NSW Oct 2021'!AQ22-('NSW Oct 2021'!L22+'NSW Oct 2021'!M22+'NSW Oct 2021'!N22))*'NSW Oct 2021'!Z22/100)*'NSW Oct 2021'!AQ22,('NSW Oct 2021'!O22*'NSW Oct 2021'!Z22/100)*'NSW Oct 2021'!AQ22)),0)</f>
        <v>0</v>
      </c>
      <c r="K28" s="136">
        <f>IF(AND('NSW Oct 2021'!O22&gt;0,'NSW Oct 2021'!P22&gt;0),IF($C$5*E28/'NSW Oct 2021'!AQ22&lt;('NSW Oct 2021'!L22+'NSW Oct 2021'!M22+'NSW Oct 2021'!N22+'NSW Oct 2021'!O22),0,IF(($C$5*E28/'NSW Oct 2021'!AQ22-'NSW Oct 2021'!L22+'NSW Oct 2021'!M22+'NSW Oct 2021'!N22+'NSW Oct 2021'!O22)&lt;=('NSW Oct 2021'!L22+'NSW Oct 2021'!M22+'NSW Oct 2021'!N22+'NSW Oct 2021'!O22+'NSW Oct 2021'!P22),(($C$5*E28/'NSW Oct 2021'!AQ22-('NSW Oct 2021'!L22+'NSW Oct 2021'!M22+'NSW Oct 2021'!N22+'NSW Oct 2021'!O22))*'NSW Oct 2021'!AA22/100)*'NSW Oct 2021'!AQ22,('NSW Oct 2021'!P22*'NSW Oct 2021'!AA22/100)*'NSW Oct 2021'!AQ22)),0)</f>
        <v>0</v>
      </c>
      <c r="L28" s="136">
        <f>IF(AND('NSW Oct 2021'!P22&gt;0,'NSW Oct 2021'!O22&gt;0),IF(($C$5*E28/'NSW Oct 2021'!AQ22&lt;SUM('NSW Oct 2021'!L22:P22)),(0),($C$5*E28/'NSW Oct 2021'!AQ22-SUM('NSW Oct 2021'!L22:P22))*'NSW Oct 2021'!AB22/100)* 'NSW Oct 2021'!AQ22,IF(AND('NSW Oct 2021'!O22&gt;0,'NSW Oct 2021'!P22=""),IF(($C$5*E28/'NSW Oct 2021'!AQ22&lt; SUM('NSW Oct 2021'!L22:O22)),(0),($C$5*E28/'NSW Oct 2021'!AQ22-SUM('NSW Oct 2021'!L22:O22))*'NSW Oct 2021'!AA22/100)* 'NSW Oct 2021'!AQ22,IF(AND('NSW Oct 2021'!N22&gt;0,'NSW Oct 2021'!O22=""),IF(($C$5*E28/'NSW Oct 2021'!AQ22&lt; SUM('NSW Oct 2021'!L22:N22)),(0),($C$5*E28/'NSW Oct 2021'!AQ22-SUM('NSW Oct 2021'!L22:N22))*'NSW Oct 2021'!Z22/100)* 'NSW Oct 2021'!AQ22,IF(AND('NSW Oct 2021'!M22&gt;0,'NSW Oct 2021'!N22=""),IF(($C$5*E28/'NSW Oct 2021'!AQ22&lt;'NSW Oct 2021'!M22+'NSW Oct 2021'!L22),(0),(($C$5*E28/'NSW Oct 2021'!AQ22-('NSW Oct 2021'!M22+'NSW Oct 2021'!L22))*'NSW Oct 2021'!Y22/100))*'NSW Oct 2021'!AQ22,IF(AND('NSW Oct 2021'!L22&gt;0,'NSW Oct 2021'!M22=""&gt;0),IF(($C$5*E28/'NSW Oct 2021'!AQ22&lt;'NSW Oct 2021'!L22),(0),($C$5*E28/'NSW Oct 2021'!AQ22-'NSW Oct 2021'!L22)*'NSW Oct 2021'!X22/100)*'NSW Oct 2021'!AQ22,0)))))</f>
        <v>0</v>
      </c>
      <c r="M28" s="136">
        <f>IF('NSW Oct 2021'!K22="",($C$5*F28/'NSW Oct 2021'!AR22*'NSW Oct 2021'!AC22/100)*'NSW Oct 2021'!AR22,IF($C$5*F28/'NSW Oct 2021'!AR22&gt;='NSW Oct 2021'!L22,('NSW Oct 2021'!L22*'NSW Oct 2021'!AC22/100)*'NSW Oct 2021'!AR22,($C$5*F28/'NSW Oct 2021'!AR22*'NSW Oct 2021'!AC22/100)*'NSW Oct 2021'!AR22))</f>
        <v>1104.5454545454545</v>
      </c>
      <c r="N28" s="136">
        <f>IF(AND('NSW Oct 2021'!L22&gt;0,'NSW Oct 2021'!M22&gt;0),IF($C$5*F28/'NSW Oct 2021'!AR22&lt;'NSW Oct 2021'!L22,0,IF(($C$5*F28/'NSW Oct 2021'!AR22-'NSW Oct 2021'!L22)&lt;=('NSW Oct 2021'!M22+'NSW Oct 2021'!L22),((($C$5*F28/'NSW Oct 2021'!AR22-'NSW Oct 2021'!L22)*'NSW Oct 2021'!AD22/100))*'NSW Oct 2021'!AR22,((('NSW Oct 2021'!M22)*'NSW Oct 2021'!AD22/100)*'NSW Oct 2021'!AR22))),0)</f>
        <v>0</v>
      </c>
      <c r="O28" s="136">
        <f>IF(AND('NSW Oct 2021'!M22&gt;0,'NSW Oct 2021'!N22&gt;0),IF($C$5*F28/'NSW Oct 2021'!AR22&lt;('NSW Oct 2021'!L22+'NSW Oct 2021'!M22),0,IF(($C$5*F28/'NSW Oct 2021'!AR22-'NSW Oct 2021'!L22+'NSW Oct 2021'!M22)&lt;=('NSW Oct 2021'!L22+'NSW Oct 2021'!M22+'NSW Oct 2021'!N22),((($C$5*F28/'NSW Oct 2021'!AR22-('NSW Oct 2021'!L22+'NSW Oct 2021'!M22))*'NSW Oct 2021'!AE22/100))*'NSW Oct 2021'!AR22,('NSW Oct 2021'!N22*'NSW Oct 2021'!AE22/100)*'NSW Oct 2021'!AR22)),0)</f>
        <v>0</v>
      </c>
      <c r="P28" s="136">
        <f>IF(AND('NSW Oct 2021'!N22&gt;0,'NSW Oct 2021'!O22&gt;0),IF($C$5*F28/'NSW Oct 2021'!AR22&lt;('NSW Oct 2021'!L22+'NSW Oct 2021'!M22+'NSW Oct 2021'!N22),0,IF(($C$5*F28/'NSW Oct 2021'!AR22-'NSW Oct 2021'!L22+'NSW Oct 2021'!M22+'NSW Oct 2021'!N22)&lt;=('NSW Oct 2021'!L22+'NSW Oct 2021'!M22+'NSW Oct 2021'!N22+'NSW Oct 2021'!O22),(($C$5*F28/'NSW Oct 2021'!AR22-('NSW Oct 2021'!L22+'NSW Oct 2021'!M22+'NSW Oct 2021'!N22))*'NSW Oct 2021'!AF22/100)*'NSW Oct 2021'!AR22,('NSW Oct 2021'!O22*'NSW Oct 2021'!AF22/100)*'NSW Oct 2021'!AR22)),0)</f>
        <v>0</v>
      </c>
      <c r="Q28" s="136">
        <f>IF(AND('NSW Oct 2021'!P22&gt;0,'NSW Oct 2021'!P22&gt;0),IF($C$5*F28/'NSW Oct 2021'!AR22&lt;('NSW Oct 2021'!L22+'NSW Oct 2021'!M22+'NSW Oct 2021'!N22+'NSW Oct 2021'!O22),0,IF(($C$5*F28/'NSW Oct 2021'!AR22-'NSW Oct 2021'!L22+'NSW Oct 2021'!M22+'NSW Oct 2021'!N22+'NSW Oct 2021'!O22)&lt;=('NSW Oct 2021'!L22+'NSW Oct 2021'!M22+'NSW Oct 2021'!N22+'NSW Oct 2021'!O22+'NSW Oct 2021'!P22),(($C$5*F28/'NSW Oct 2021'!AR22-('NSW Oct 2021'!L22+'NSW Oct 2021'!M22+'NSW Oct 2021'!N22+'NSW Oct 2021'!O22))*'NSW Oct 2021'!AG22/100)*'NSW Oct 2021'!AR22,('NSW Oct 2021'!P22*'NSW Oct 2021'!AG22/100)*'NSW Oct 2021'!AR22)),0)</f>
        <v>0</v>
      </c>
      <c r="R28" s="136">
        <f>IF(AND('NSW Oct 2021'!P22&gt;0,'NSW Oct 2021'!O22&gt;0),IF(($C$5*F28/'NSW Oct 2021'!AR22&lt;SUM('NSW Oct 2021'!L22:P22)),(0),($C$5*F28/'NSW Oct 2021'!AR22-SUM('NSW Oct 2021'!L22:P22))*'NSW Oct 2021'!AB22/100)* 'NSW Oct 2021'!AR22,IF(AND('NSW Oct 2021'!O22&gt;0,'NSW Oct 2021'!P22=""),IF(($C$5*F28/'NSW Oct 2021'!AR22&lt; SUM('NSW Oct 2021'!L22:O22)),(0),($C$5*F28/'NSW Oct 2021'!AR22-SUM('NSW Oct 2021'!L22:O22))*'NSW Oct 2021'!AG22/100)* 'NSW Oct 2021'!AR22,IF(AND('NSW Oct 2021'!N22&gt;0,'NSW Oct 2021'!O22=""),IF(($C$5*F28/'NSW Oct 2021'!AR22&lt; SUM('NSW Oct 2021'!L22:N22)),(0),($C$5*F28/'NSW Oct 2021'!AR22-SUM('NSW Oct 2021'!L22:N22))*'NSW Oct 2021'!AF22/100)* 'NSW Oct 2021'!AR22,IF(AND('NSW Oct 2021'!M22&gt;0,'NSW Oct 2021'!N22=""),IF(($C$5*F28/'NSW Oct 2021'!AR22&lt;'NSW Oct 2021'!M22+'NSW Oct 2021'!L22),(0),(($C$5*F28/'NSW Oct 2021'!AR22-('NSW Oct 2021'!M22+'NSW Oct 2021'!L22))*'NSW Oct 2021'!AE22/100))*'NSW Oct 2021'!AR22,IF(AND('NSW Oct 2021'!L22&gt;0,'NSW Oct 2021'!M22=""&gt;0),IF(($C$5*F28/'NSW Oct 2021'!AR22&lt;'NSW Oct 2021'!L22),(0),($C$5*F28/'NSW Oct 2021'!AR22-'NSW Oct 2021'!L22)*'NSW Oct 2021'!AD22/100)*'NSW Oct 2021'!AR22,0)))))</f>
        <v>0</v>
      </c>
      <c r="S28" s="234">
        <f t="shared" si="4"/>
        <v>2209.090909090909</v>
      </c>
      <c r="T28" s="243">
        <f t="shared" si="5"/>
        <v>2449.1613636363636</v>
      </c>
      <c r="U28" s="132">
        <f t="shared" si="6"/>
        <v>2694.0775000000003</v>
      </c>
      <c r="V28" s="83">
        <f>'NSW Oct 2021'!AT22</f>
        <v>0</v>
      </c>
      <c r="W28" s="83">
        <f>'NSW Oct 2021'!AU22</f>
        <v>0</v>
      </c>
      <c r="X28" s="83">
        <f>'NSW Oct 2021'!AV22</f>
        <v>0</v>
      </c>
      <c r="Y28" s="83">
        <f>'NSW Oct 2021'!AW22</f>
        <v>0</v>
      </c>
      <c r="Z28" s="243" t="str">
        <f t="shared" si="7"/>
        <v>No discount</v>
      </c>
      <c r="AA28" s="243" t="str">
        <f t="shared" si="8"/>
        <v>Inclusive</v>
      </c>
      <c r="AB28" s="243">
        <f t="shared" si="0"/>
        <v>2449.1613636363636</v>
      </c>
      <c r="AC28" s="243">
        <f t="shared" si="1"/>
        <v>2449.1613636363636</v>
      </c>
      <c r="AD28" s="122">
        <f t="shared" si="9"/>
        <v>2694.0775000000003</v>
      </c>
      <c r="AE28" s="122">
        <f t="shared" si="9"/>
        <v>2694.0775000000003</v>
      </c>
      <c r="AF28" s="133">
        <f>'NSW Oct 2021'!BJ22</f>
        <v>12</v>
      </c>
      <c r="AG28" s="125">
        <f>'NSW Oct 2021'!BH22</f>
        <v>12</v>
      </c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Bot="1">
      <c r="A29" s="425"/>
      <c r="B29" s="154" t="str">
        <f>'NSW Oct 2021'!F23</f>
        <v>AGL</v>
      </c>
      <c r="C29" s="154" t="str">
        <f>'NSW Oct 2021'!G23</f>
        <v>Business Flexible Saver</v>
      </c>
      <c r="D29" s="155">
        <f>365*'NSW Oct 2021'!H23/100</f>
        <v>299.1340909090909</v>
      </c>
      <c r="E29" s="265">
        <f>IF('NSW Oct 2021'!AQ23=3,0.5,IF('NSW Oct 2021'!AQ23=2,0.33,0))</f>
        <v>0.5</v>
      </c>
      <c r="F29" s="265">
        <f t="shared" si="3"/>
        <v>0.5</v>
      </c>
      <c r="G29" s="155">
        <f>IF('NSW Oct 2021'!K23="",($C$5*E29/'NSW Oct 2021'!AQ23*'NSW Oct 2021'!W23/100)*'NSW Oct 2021'!AQ23,IF($C$5*E29/'NSW Oct 2021'!AQ23&gt;='NSW Oct 2021'!L23,('NSW Oct 2021'!L23*'NSW Oct 2021'!W23/100)*'NSW Oct 2021'!AQ23,($C$5*E29/'NSW Oct 2021'!AQ23*'NSW Oct 2021'!W23/100)*'NSW Oct 2021'!AQ23))</f>
        <v>206.99999999999994</v>
      </c>
      <c r="H29" s="155">
        <f>IF(AND('NSW Oct 2021'!L23&gt;0,'NSW Oct 2021'!M23&gt;0),IF($C$5*E29/'NSW Oct 2021'!AQ23&lt;'NSW Oct 2021'!L23,0,IF(($C$5*E29/'NSW Oct 2021'!AQ23-'NSW Oct 2021'!L23)&lt;=('NSW Oct 2021'!M23+'NSW Oct 2021'!L23),((($C$5*E29/'NSW Oct 2021'!AQ23-'NSW Oct 2021'!L23)*'NSW Oct 2021'!X23/100))*'NSW Oct 2021'!AQ23,((('NSW Oct 2021'!M23)*'NSW Oct 2021'!X23/100)*'NSW Oct 2021'!AQ23))),0)</f>
        <v>864.72727272727275</v>
      </c>
      <c r="I29" s="155">
        <f>IF(AND('NSW Oct 2021'!M23&gt;0,'NSW Oct 2021'!N23&gt;0),IF($C$5*E29/'NSW Oct 2021'!AQ23&lt;('NSW Oct 2021'!L23+'NSW Oct 2021'!M23),0,IF(($C$5*E29/'NSW Oct 2021'!AQ23-'NSW Oct 2021'!L23+'NSW Oct 2021'!M23)&lt;=('NSW Oct 2021'!L23+'NSW Oct 2021'!M23+'NSW Oct 2021'!N23),((($C$5*E29/'NSW Oct 2021'!AQ23-('NSW Oct 2021'!L23+'NSW Oct 2021'!M23))*'NSW Oct 2021'!Y23/100))*'NSW Oct 2021'!AQ23,('NSW Oct 2021'!N23*'NSW Oct 2021'!Y23/100)* 'NSW Oct 2021'!AQ23)),0)</f>
        <v>0</v>
      </c>
      <c r="J29" s="155">
        <f>IF(AND('NSW Oct 2021'!N23&gt;0,'NSW Oct 2021'!O23&gt;0),IF($C$5*E29/'NSW Oct 2021'!AQ23&lt;('NSW Oct 2021'!L23+'NSW Oct 2021'!M23+'NSW Oct 2021'!N23),0,IF(($C$5*E29/'NSW Oct 2021'!AQ23-'NSW Oct 2021'!L23+'NSW Oct 2021'!M23+'NSW Oct 2021'!N23)&lt;=('NSW Oct 2021'!L23+'NSW Oct 2021'!M23+'NSW Oct 2021'!N23+'NSW Oct 2021'!O23),(($C$5*E29/'NSW Oct 2021'!AQ23-('NSW Oct 2021'!L23+'NSW Oct 2021'!M23+'NSW Oct 2021'!N23))*'NSW Oct 2021'!Z23/100)*'NSW Oct 2021'!AQ23,('NSW Oct 2021'!O23*'NSW Oct 2021'!Z23/100)*'NSW Oct 2021'!AQ23)),0)</f>
        <v>0</v>
      </c>
      <c r="K29" s="155">
        <f>IF(AND('NSW Oct 2021'!O23&gt;0,'NSW Oct 2021'!P23&gt;0),IF($C$5*E29/'NSW Oct 2021'!AQ23&lt;('NSW Oct 2021'!L23+'NSW Oct 2021'!M23+'NSW Oct 2021'!N23+'NSW Oct 2021'!O23),0,IF(($C$5*E29/'NSW Oct 2021'!AQ23-'NSW Oct 2021'!L23+'NSW Oct 2021'!M23+'NSW Oct 2021'!N23+'NSW Oct 2021'!O23)&lt;=('NSW Oct 2021'!L23+'NSW Oct 2021'!M23+'NSW Oct 2021'!N23+'NSW Oct 2021'!O23+'NSW Oct 2021'!P23),(($C$5*E29/'NSW Oct 2021'!AQ23-('NSW Oct 2021'!L23+'NSW Oct 2021'!M23+'NSW Oct 2021'!N23+'NSW Oct 2021'!O23))*'NSW Oct 2021'!AA23/100)*'NSW Oct 2021'!AQ23,('NSW Oct 2021'!P23*'NSW Oct 2021'!AA23/100)*'NSW Oct 2021'!AQ23)),0)</f>
        <v>0</v>
      </c>
      <c r="L29" s="155">
        <f>IF(AND('NSW Oct 2021'!P23&gt;0,'NSW Oct 2021'!O23&gt;0),IF(($C$5*E29/'NSW Oct 2021'!AQ23&lt;SUM('NSW Oct 2021'!L23:P23)),(0),($C$5*E29/'NSW Oct 2021'!AQ23-SUM('NSW Oct 2021'!L23:P23))*'NSW Oct 2021'!AB23/100)* 'NSW Oct 2021'!AQ23,IF(AND('NSW Oct 2021'!O23&gt;0,'NSW Oct 2021'!P23=""),IF(($C$5*E29/'NSW Oct 2021'!AQ23&lt; SUM('NSW Oct 2021'!L23:O23)),(0),($C$5*E29/'NSW Oct 2021'!AQ23-SUM('NSW Oct 2021'!L23:O23))*'NSW Oct 2021'!AA23/100)* 'NSW Oct 2021'!AQ23,IF(AND('NSW Oct 2021'!N23&gt;0,'NSW Oct 2021'!O23=""),IF(($C$5*E29/'NSW Oct 2021'!AQ23&lt; SUM('NSW Oct 2021'!L23:N23)),(0),($C$5*E29/'NSW Oct 2021'!AQ23-SUM('NSW Oct 2021'!L23:N23))*'NSW Oct 2021'!Z23/100)* 'NSW Oct 2021'!AQ23,IF(AND('NSW Oct 2021'!M23&gt;0,'NSW Oct 2021'!N23=""),IF(($C$5*E29/'NSW Oct 2021'!AQ23&lt;'NSW Oct 2021'!M23+'NSW Oct 2021'!L23),(0),(($C$5*E29/'NSW Oct 2021'!AQ23-('NSW Oct 2021'!M23+'NSW Oct 2021'!L23))*'NSW Oct 2021'!Y23/100))*'NSW Oct 2021'!AQ23,IF(AND('NSW Oct 2021'!L23&gt;0,'NSW Oct 2021'!M23=""&gt;0),IF(($C$5*E29/'NSW Oct 2021'!AQ23&lt;'NSW Oct 2021'!L23),(0),($C$5*E29/'NSW Oct 2021'!AQ23-'NSW Oct 2021'!L23)*'NSW Oct 2021'!X23/100)*'NSW Oct 2021'!AQ23,0)))))</f>
        <v>0</v>
      </c>
      <c r="M29" s="155">
        <f>IF('NSW Oct 2021'!K23="",($C$5*F29/'NSW Oct 2021'!AR23*'NSW Oct 2021'!AC23/100)*'NSW Oct 2021'!AR23,IF($C$5*F29/'NSW Oct 2021'!AR23&gt;='NSW Oct 2021'!L23,('NSW Oct 2021'!L23*'NSW Oct 2021'!AC23/100)*'NSW Oct 2021'!AR23,($C$5*F29/'NSW Oct 2021'!AR23*'NSW Oct 2021'!AC23/100)*'NSW Oct 2021'!AR23))</f>
        <v>206.99999999999994</v>
      </c>
      <c r="N29" s="155">
        <f>IF(AND('NSW Oct 2021'!L23&gt;0,'NSW Oct 2021'!M23&gt;0),IF($C$5*F29/'NSW Oct 2021'!AR23&lt;'NSW Oct 2021'!L23,0,IF(($C$5*F29/'NSW Oct 2021'!AR23-'NSW Oct 2021'!L23)&lt;=('NSW Oct 2021'!M23+'NSW Oct 2021'!L23),((($C$5*F29/'NSW Oct 2021'!AR23-'NSW Oct 2021'!L23)*'NSW Oct 2021'!AD23/100))*'NSW Oct 2021'!AR23,((('NSW Oct 2021'!M23)*'NSW Oct 2021'!AD23/100)*'NSW Oct 2021'!AR23))),0)</f>
        <v>864.72727272727275</v>
      </c>
      <c r="O29" s="155">
        <f>IF(AND('NSW Oct 2021'!M23&gt;0,'NSW Oct 2021'!N23&gt;0),IF($C$5*F29/'NSW Oct 2021'!AR23&lt;('NSW Oct 2021'!L23+'NSW Oct 2021'!M23),0,IF(($C$5*F29/'NSW Oct 2021'!AR23-'NSW Oct 2021'!L23+'NSW Oct 2021'!M23)&lt;=('NSW Oct 2021'!L23+'NSW Oct 2021'!M23+'NSW Oct 2021'!N23),((($C$5*F29/'NSW Oct 2021'!AR23-('NSW Oct 2021'!L23+'NSW Oct 2021'!M23))*'NSW Oct 2021'!AE23/100))*'NSW Oct 2021'!AR23,('NSW Oct 2021'!N23*'NSW Oct 2021'!AE23/100)*'NSW Oct 2021'!AR23)),0)</f>
        <v>0</v>
      </c>
      <c r="P29" s="155">
        <f>IF(AND('NSW Oct 2021'!N23&gt;0,'NSW Oct 2021'!O23&gt;0),IF($C$5*F29/'NSW Oct 2021'!AR23&lt;('NSW Oct 2021'!L23+'NSW Oct 2021'!M23+'NSW Oct 2021'!N23),0,IF(($C$5*F29/'NSW Oct 2021'!AR23-'NSW Oct 2021'!L23+'NSW Oct 2021'!M23+'NSW Oct 2021'!N23)&lt;=('NSW Oct 2021'!L23+'NSW Oct 2021'!M23+'NSW Oct 2021'!N23+'NSW Oct 2021'!O23),(($C$5*F29/'NSW Oct 2021'!AR23-('NSW Oct 2021'!L23+'NSW Oct 2021'!M23+'NSW Oct 2021'!N23))*'NSW Oct 2021'!AF23/100)*'NSW Oct 2021'!AR23,('NSW Oct 2021'!O23*'NSW Oct 2021'!AF23/100)*'NSW Oct 2021'!AR23)),0)</f>
        <v>0</v>
      </c>
      <c r="Q29" s="155">
        <f>IF(AND('NSW Oct 2021'!P23&gt;0,'NSW Oct 2021'!P23&gt;0),IF($C$5*F29/'NSW Oct 2021'!AR23&lt;('NSW Oct 2021'!L23+'NSW Oct 2021'!M23+'NSW Oct 2021'!N23+'NSW Oct 2021'!O23),0,IF(($C$5*F29/'NSW Oct 2021'!AR23-'NSW Oct 2021'!L23+'NSW Oct 2021'!M23+'NSW Oct 2021'!N23+'NSW Oct 2021'!O23)&lt;=('NSW Oct 2021'!L23+'NSW Oct 2021'!M23+'NSW Oct 2021'!N23+'NSW Oct 2021'!O23+'NSW Oct 2021'!P23),(($C$5*F29/'NSW Oct 2021'!AR23-('NSW Oct 2021'!L23+'NSW Oct 2021'!M23+'NSW Oct 2021'!N23+'NSW Oct 2021'!O23))*'NSW Oct 2021'!AG23/100)*'NSW Oct 2021'!AR23,('NSW Oct 2021'!P23*'NSW Oct 2021'!AG23/100)*'NSW Oct 2021'!AR23)),0)</f>
        <v>0</v>
      </c>
      <c r="R29" s="155">
        <f>IF(AND('NSW Oct 2021'!P23&gt;0,'NSW Oct 2021'!O23&gt;0),IF(($C$5*F29/'NSW Oct 2021'!AR23&lt;SUM('NSW Oct 2021'!L23:P23)),(0),($C$5*F29/'NSW Oct 2021'!AR23-SUM('NSW Oct 2021'!L23:P23))*'NSW Oct 2021'!AB23/100)* 'NSW Oct 2021'!AR23,IF(AND('NSW Oct 2021'!O23&gt;0,'NSW Oct 2021'!P23=""),IF(($C$5*F29/'NSW Oct 2021'!AR23&lt; SUM('NSW Oct 2021'!L23:O23)),(0),($C$5*F29/'NSW Oct 2021'!AR23-SUM('NSW Oct 2021'!L23:O23))*'NSW Oct 2021'!AG23/100)* 'NSW Oct 2021'!AR23,IF(AND('NSW Oct 2021'!N23&gt;0,'NSW Oct 2021'!O23=""),IF(($C$5*F29/'NSW Oct 2021'!AR23&lt; SUM('NSW Oct 2021'!L23:N23)),(0),($C$5*F29/'NSW Oct 2021'!AR23-SUM('NSW Oct 2021'!L23:N23))*'NSW Oct 2021'!AF23/100)* 'NSW Oct 2021'!AR23,IF(AND('NSW Oct 2021'!M23&gt;0,'NSW Oct 2021'!N23=""),IF(($C$5*F29/'NSW Oct 2021'!AR23&lt;'NSW Oct 2021'!M23+'NSW Oct 2021'!L23),(0),(($C$5*F29/'NSW Oct 2021'!AR23-('NSW Oct 2021'!M23+'NSW Oct 2021'!L23))*'NSW Oct 2021'!AE23/100))*'NSW Oct 2021'!AR23,IF(AND('NSW Oct 2021'!L23&gt;0,'NSW Oct 2021'!M23=""&gt;0),IF(($C$5*F29/'NSW Oct 2021'!AR23&lt;'NSW Oct 2021'!L23),(0),($C$5*F29/'NSW Oct 2021'!AR23-'NSW Oct 2021'!L23)*'NSW Oct 2021'!AD23/100)*'NSW Oct 2021'!AR23,0)))))</f>
        <v>0</v>
      </c>
      <c r="S29" s="273">
        <f t="shared" si="4"/>
        <v>2143.4545454545455</v>
      </c>
      <c r="T29" s="268">
        <f t="shared" si="5"/>
        <v>2442.5886363636364</v>
      </c>
      <c r="U29" s="151">
        <f t="shared" si="6"/>
        <v>2686.8475000000003</v>
      </c>
      <c r="V29" s="154">
        <f>'NSW Oct 2021'!AT23</f>
        <v>0</v>
      </c>
      <c r="W29" s="154">
        <f>'NSW Oct 2021'!AU23</f>
        <v>0</v>
      </c>
      <c r="X29" s="154">
        <f>'NSW Oct 2021'!AV23</f>
        <v>0</v>
      </c>
      <c r="Y29" s="154">
        <f>'NSW Oct 2021'!AW23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2442.5886363636364</v>
      </c>
      <c r="AC29" s="268">
        <f t="shared" si="1"/>
        <v>2442.5886363636364</v>
      </c>
      <c r="AD29" s="149">
        <f t="shared" si="9"/>
        <v>2686.8475000000003</v>
      </c>
      <c r="AE29" s="149">
        <f t="shared" si="9"/>
        <v>2686.8475000000003</v>
      </c>
      <c r="AF29" s="152">
        <f>'NSW Oct 2021'!BJ23</f>
        <v>0</v>
      </c>
      <c r="AG29" s="153">
        <f>'NSW Oct 2021'!BH23</f>
        <v>0</v>
      </c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 thickTop="1">
      <c r="A30" s="428" t="str">
        <f>'NSW Oct 2021'!D24</f>
        <v>AGN Tumut</v>
      </c>
      <c r="B30" s="139" t="str">
        <f>'NSW Oct 2021'!F24</f>
        <v>Origin Energy</v>
      </c>
      <c r="C30" s="139" t="str">
        <f>'NSW Oct 2021'!G24</f>
        <v>Business Go</v>
      </c>
      <c r="D30" s="134">
        <f>365*'NSW Oct 2021'!H24/100</f>
        <v>294.45545454545447</v>
      </c>
      <c r="E30" s="264">
        <f>IF('NSW Oct 2021'!AQ24=3,0.5,IF('NSW Oct 2021'!AQ24=2,0.33,0))</f>
        <v>0.5</v>
      </c>
      <c r="F30" s="264">
        <f t="shared" si="3"/>
        <v>0.5</v>
      </c>
      <c r="G30" s="134">
        <f>IF('NSW Oct 2021'!K24="",($C$5*E30/'NSW Oct 2021'!AQ24*'NSW Oct 2021'!W24/100)*'NSW Oct 2021'!AQ24,IF($C$5*E30/'NSW Oct 2021'!AQ24&gt;='NSW Oct 2021'!L24,('NSW Oct 2021'!L24*'NSW Oct 2021'!W24/100)*'NSW Oct 2021'!AQ24,($C$5*E30/'NSW Oct 2021'!AQ24*'NSW Oct 2021'!W24/100)*'NSW Oct 2021'!AQ24))</f>
        <v>1190.9090909090912</v>
      </c>
      <c r="H30" s="134">
        <f>IF(AND('NSW Oct 2021'!L24&gt;0,'NSW Oct 2021'!M24&gt;0),IF($C$5*E30/'NSW Oct 2021'!AQ24&lt;'NSW Oct 2021'!L24,0,IF(($C$5*E30/'NSW Oct 2021'!AQ24-'NSW Oct 2021'!L24)&lt;=('NSW Oct 2021'!M24+'NSW Oct 2021'!L24),((($C$5*E30/'NSW Oct 2021'!AQ24-'NSW Oct 2021'!L24)*'NSW Oct 2021'!X24/100))*'NSW Oct 2021'!AQ24,((('NSW Oct 2021'!M24)*'NSW Oct 2021'!X24/100)*'NSW Oct 2021'!AQ24))),0)</f>
        <v>0</v>
      </c>
      <c r="I30" s="134">
        <f>IF(AND('NSW Oct 2021'!M24&gt;0,'NSW Oct 2021'!N24&gt;0),IF($C$5*E30/'NSW Oct 2021'!AQ24&lt;('NSW Oct 2021'!L24+'NSW Oct 2021'!M24),0,IF(($C$5*E30/'NSW Oct 2021'!AQ24-'NSW Oct 2021'!L24+'NSW Oct 2021'!M24)&lt;=('NSW Oct 2021'!L24+'NSW Oct 2021'!M24+'NSW Oct 2021'!N24),((($C$5*E30/'NSW Oct 2021'!AQ24-('NSW Oct 2021'!L24+'NSW Oct 2021'!M24))*'NSW Oct 2021'!Y24/100))*'NSW Oct 2021'!AQ24,('NSW Oct 2021'!N24*'NSW Oct 2021'!Y24/100)* 'NSW Oct 2021'!AQ24)),0)</f>
        <v>0</v>
      </c>
      <c r="J30" s="134">
        <f>IF(AND('NSW Oct 2021'!N24&gt;0,'NSW Oct 2021'!O24&gt;0),IF($C$5*E30/'NSW Oct 2021'!AQ24&lt;('NSW Oct 2021'!L24+'NSW Oct 2021'!M24+'NSW Oct 2021'!N24),0,IF(($C$5*E30/'NSW Oct 2021'!AQ24-'NSW Oct 2021'!L24+'NSW Oct 2021'!M24+'NSW Oct 2021'!N24)&lt;=('NSW Oct 2021'!L24+'NSW Oct 2021'!M24+'NSW Oct 2021'!N24+'NSW Oct 2021'!O24),(($C$5*E30/'NSW Oct 2021'!AQ24-('NSW Oct 2021'!L24+'NSW Oct 2021'!M24+'NSW Oct 2021'!N24))*'NSW Oct 2021'!Z24/100)*'NSW Oct 2021'!AQ24,('NSW Oct 2021'!O24*'NSW Oct 2021'!Z24/100)*'NSW Oct 2021'!AQ24)),0)</f>
        <v>0</v>
      </c>
      <c r="K30" s="134">
        <f>IF(AND('NSW Oct 2021'!O24&gt;0,'NSW Oct 2021'!P24&gt;0),IF($C$5*E30/'NSW Oct 2021'!AQ24&lt;('NSW Oct 2021'!L24+'NSW Oct 2021'!M24+'NSW Oct 2021'!N24+'NSW Oct 2021'!O24),0,IF(($C$5*E30/'NSW Oct 2021'!AQ24-'NSW Oct 2021'!L24+'NSW Oct 2021'!M24+'NSW Oct 2021'!N24+'NSW Oct 2021'!O24)&lt;=('NSW Oct 2021'!L24+'NSW Oct 2021'!M24+'NSW Oct 2021'!N24+'NSW Oct 2021'!O24+'NSW Oct 2021'!P24),(($C$5*E30/'NSW Oct 2021'!AQ24-('NSW Oct 2021'!L24+'NSW Oct 2021'!M24+'NSW Oct 2021'!N24+'NSW Oct 2021'!O24))*'NSW Oct 2021'!AA24/100)*'NSW Oct 2021'!AQ24,('NSW Oct 2021'!P24*'NSW Oct 2021'!AA24/100)*'NSW Oct 2021'!AQ24)),0)</f>
        <v>0</v>
      </c>
      <c r="L30" s="134">
        <f>IF(AND('NSW Oct 2021'!P24&gt;0,'NSW Oct 2021'!O24&gt;0),IF(($C$5*E30/'NSW Oct 2021'!AQ24&lt;SUM('NSW Oct 2021'!L24:P24)),(0),($C$5*E30/'NSW Oct 2021'!AQ24-SUM('NSW Oct 2021'!L24:P24))*'NSW Oct 2021'!AB24/100)* 'NSW Oct 2021'!AQ24,IF(AND('NSW Oct 2021'!O24&gt;0,'NSW Oct 2021'!P24=""),IF(($C$5*E30/'NSW Oct 2021'!AQ24&lt; SUM('NSW Oct 2021'!L24:O24)),(0),($C$5*E30/'NSW Oct 2021'!AQ24-SUM('NSW Oct 2021'!L24:O24))*'NSW Oct 2021'!AA24/100)* 'NSW Oct 2021'!AQ24,IF(AND('NSW Oct 2021'!N24&gt;0,'NSW Oct 2021'!O24=""),IF(($C$5*E30/'NSW Oct 2021'!AQ24&lt; SUM('NSW Oct 2021'!L24:N24)),(0),($C$5*E30/'NSW Oct 2021'!AQ24-SUM('NSW Oct 2021'!L24:N24))*'NSW Oct 2021'!Z24/100)* 'NSW Oct 2021'!AQ24,IF(AND('NSW Oct 2021'!M24&gt;0,'NSW Oct 2021'!N24=""),IF(($C$5*E30/'NSW Oct 2021'!AQ24&lt;'NSW Oct 2021'!M24+'NSW Oct 2021'!L24),(0),(($C$5*E30/'NSW Oct 2021'!AQ24-('NSW Oct 2021'!M24+'NSW Oct 2021'!L24))*'NSW Oct 2021'!Y24/100))*'NSW Oct 2021'!AQ24,IF(AND('NSW Oct 2021'!L24&gt;0,'NSW Oct 2021'!M24=""&gt;0),IF(($C$5*E30/'NSW Oct 2021'!AQ24&lt;'NSW Oct 2021'!L24),(0),($C$5*E30/'NSW Oct 2021'!AQ24-'NSW Oct 2021'!L24)*'NSW Oct 2021'!X24/100)*'NSW Oct 2021'!AQ24,0)))))</f>
        <v>0</v>
      </c>
      <c r="M30" s="134">
        <f>IF('NSW Oct 2021'!K24="",($C$5*F30/'NSW Oct 2021'!AR24*'NSW Oct 2021'!AC24/100)*'NSW Oct 2021'!AR24,IF($C$5*F30/'NSW Oct 2021'!AR24&gt;='NSW Oct 2021'!L24,('NSW Oct 2021'!L24*'NSW Oct 2021'!AC24/100)*'NSW Oct 2021'!AR24,($C$5*F30/'NSW Oct 2021'!AR24*'NSW Oct 2021'!AC24/100)*'NSW Oct 2021'!AR24))</f>
        <v>1190.9090909090912</v>
      </c>
      <c r="N30" s="134">
        <f>IF(AND('NSW Oct 2021'!L24&gt;0,'NSW Oct 2021'!M24&gt;0),IF($C$5*F30/'NSW Oct 2021'!AR24&lt;'NSW Oct 2021'!L24,0,IF(($C$5*F30/'NSW Oct 2021'!AR24-'NSW Oct 2021'!L24)&lt;=('NSW Oct 2021'!M24+'NSW Oct 2021'!L24),((($C$5*F30/'NSW Oct 2021'!AR24-'NSW Oct 2021'!L24)*'NSW Oct 2021'!AD24/100))*'NSW Oct 2021'!AR24,((('NSW Oct 2021'!M24)*'NSW Oct 2021'!AD24/100)*'NSW Oct 2021'!AR24))),0)</f>
        <v>0</v>
      </c>
      <c r="O30" s="134">
        <f>IF(AND('NSW Oct 2021'!M24&gt;0,'NSW Oct 2021'!N24&gt;0),IF($C$5*F30/'NSW Oct 2021'!AR24&lt;('NSW Oct 2021'!L24+'NSW Oct 2021'!M24),0,IF(($C$5*F30/'NSW Oct 2021'!AR24-'NSW Oct 2021'!L24+'NSW Oct 2021'!M24)&lt;=('NSW Oct 2021'!L24+'NSW Oct 2021'!M24+'NSW Oct 2021'!N24),((($C$5*F30/'NSW Oct 2021'!AR24-('NSW Oct 2021'!L24+'NSW Oct 2021'!M24))*'NSW Oct 2021'!AE24/100))*'NSW Oct 2021'!AR24,('NSW Oct 2021'!N24*'NSW Oct 2021'!AE24/100)*'NSW Oct 2021'!AR24)),0)</f>
        <v>0</v>
      </c>
      <c r="P30" s="134">
        <f>IF(AND('NSW Oct 2021'!N24&gt;0,'NSW Oct 2021'!O24&gt;0),IF($C$5*F30/'NSW Oct 2021'!AR24&lt;('NSW Oct 2021'!L24+'NSW Oct 2021'!M24+'NSW Oct 2021'!N24),0,IF(($C$5*F30/'NSW Oct 2021'!AR24-'NSW Oct 2021'!L24+'NSW Oct 2021'!M24+'NSW Oct 2021'!N24)&lt;=('NSW Oct 2021'!L24+'NSW Oct 2021'!M24+'NSW Oct 2021'!N24+'NSW Oct 2021'!O24),(($C$5*F30/'NSW Oct 2021'!AR24-('NSW Oct 2021'!L24+'NSW Oct 2021'!M24+'NSW Oct 2021'!N24))*'NSW Oct 2021'!AF24/100)*'NSW Oct 2021'!AR24,('NSW Oct 2021'!O24*'NSW Oct 2021'!AF24/100)*'NSW Oct 2021'!AR24)),0)</f>
        <v>0</v>
      </c>
      <c r="Q30" s="134">
        <f>IF(AND('NSW Oct 2021'!P24&gt;0,'NSW Oct 2021'!P24&gt;0),IF($C$5*F30/'NSW Oct 2021'!AR24&lt;('NSW Oct 2021'!L24+'NSW Oct 2021'!M24+'NSW Oct 2021'!N24+'NSW Oct 2021'!O24),0,IF(($C$5*F30/'NSW Oct 2021'!AR24-'NSW Oct 2021'!L24+'NSW Oct 2021'!M24+'NSW Oct 2021'!N24+'NSW Oct 2021'!O24)&lt;=('NSW Oct 2021'!L24+'NSW Oct 2021'!M24+'NSW Oct 2021'!N24+'NSW Oct 2021'!O24+'NSW Oct 2021'!P24),(($C$5*F30/'NSW Oct 2021'!AR24-('NSW Oct 2021'!L24+'NSW Oct 2021'!M24+'NSW Oct 2021'!N24+'NSW Oct 2021'!O24))*'NSW Oct 2021'!AG24/100)*'NSW Oct 2021'!AR24,('NSW Oct 2021'!P24*'NSW Oct 2021'!AG24/100)*'NSW Oct 2021'!AR24)),0)</f>
        <v>0</v>
      </c>
      <c r="R30" s="134">
        <f>IF(AND('NSW Oct 2021'!P24&gt;0,'NSW Oct 2021'!O24&gt;0),IF(($C$5*F30/'NSW Oct 2021'!AR24&lt;SUM('NSW Oct 2021'!L24:P24)),(0),($C$5*F30/'NSW Oct 2021'!AR24-SUM('NSW Oct 2021'!L24:P24))*'NSW Oct 2021'!AB24/100)* 'NSW Oct 2021'!AR24,IF(AND('NSW Oct 2021'!O24&gt;0,'NSW Oct 2021'!P24=""),IF(($C$5*F30/'NSW Oct 2021'!AR24&lt; SUM('NSW Oct 2021'!L24:O24)),(0),($C$5*F30/'NSW Oct 2021'!AR24-SUM('NSW Oct 2021'!L24:O24))*'NSW Oct 2021'!AG24/100)* 'NSW Oct 2021'!AR24,IF(AND('NSW Oct 2021'!N24&gt;0,'NSW Oct 2021'!O24=""),IF(($C$5*F30/'NSW Oct 2021'!AR24&lt; SUM('NSW Oct 2021'!L24:N24)),(0),($C$5*F30/'NSW Oct 2021'!AR24-SUM('NSW Oct 2021'!L24:N24))*'NSW Oct 2021'!AF24/100)* 'NSW Oct 2021'!AR24,IF(AND('NSW Oct 2021'!M24&gt;0,'NSW Oct 2021'!N24=""),IF(($C$5*F30/'NSW Oct 2021'!AR24&lt;'NSW Oct 2021'!M24+'NSW Oct 2021'!L24),(0),(($C$5*F30/'NSW Oct 2021'!AR24-('NSW Oct 2021'!M24+'NSW Oct 2021'!L24))*'NSW Oct 2021'!AE24/100))*'NSW Oct 2021'!AR24,IF(AND('NSW Oct 2021'!L24&gt;0,'NSW Oct 2021'!M24=""&gt;0),IF(($C$5*F30/'NSW Oct 2021'!AR24&lt;'NSW Oct 2021'!L24),(0),($C$5*F30/'NSW Oct 2021'!AR24-'NSW Oct 2021'!L24)*'NSW Oct 2021'!AD24/100)*'NSW Oct 2021'!AR24,0)))))</f>
        <v>0</v>
      </c>
      <c r="S30" s="234">
        <f t="shared" si="4"/>
        <v>2381.8181818181824</v>
      </c>
      <c r="T30" s="269">
        <f t="shared" si="5"/>
        <v>2676.2736363636368</v>
      </c>
      <c r="U30" s="140">
        <f t="shared" si="6"/>
        <v>2943.9010000000007</v>
      </c>
      <c r="V30" s="139">
        <f>'NSW Oct 2021'!AT24</f>
        <v>0</v>
      </c>
      <c r="W30" s="139">
        <f>'NSW Oct 2021'!AU24</f>
        <v>0</v>
      </c>
      <c r="X30" s="139">
        <f>'NSW Oct 2021'!AV24</f>
        <v>0</v>
      </c>
      <c r="Y30" s="139">
        <f>'NSW Oct 2021'!AW24</f>
        <v>0</v>
      </c>
      <c r="Z30" s="269" t="str">
        <f t="shared" si="7"/>
        <v>No discount</v>
      </c>
      <c r="AA30" s="269" t="str">
        <f t="shared" si="8"/>
        <v>Inclusive</v>
      </c>
      <c r="AB30" s="243">
        <f t="shared" si="0"/>
        <v>2676.2736363636368</v>
      </c>
      <c r="AC30" s="243">
        <f t="shared" si="1"/>
        <v>2676.2736363636368</v>
      </c>
      <c r="AD30" s="122">
        <f t="shared" si="9"/>
        <v>2943.9010000000007</v>
      </c>
      <c r="AE30" s="122">
        <f t="shared" si="9"/>
        <v>2943.9010000000007</v>
      </c>
      <c r="AF30" s="133">
        <f>'NSW Oct 2021'!BJ24</f>
        <v>12</v>
      </c>
      <c r="AG30" s="125">
        <f>'NSW Oct 2021'!BH24</f>
        <v>12</v>
      </c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25"/>
      <c r="B31" s="154" t="str">
        <f>'NSW Oct 2021'!F25</f>
        <v>Red Energy</v>
      </c>
      <c r="C31" s="154" t="str">
        <f>'NSW Oct 2021'!G25</f>
        <v xml:space="preserve">Business Saver </v>
      </c>
      <c r="D31" s="155">
        <f>365*'NSW Oct 2021'!H25/100</f>
        <v>270.10000000000002</v>
      </c>
      <c r="E31" s="265">
        <f>IF('NSW Oct 2021'!AQ25=3,0.5,IF('NSW Oct 2021'!AQ25=2,0.33,0))</f>
        <v>0.5</v>
      </c>
      <c r="F31" s="265">
        <f t="shared" si="3"/>
        <v>0.5</v>
      </c>
      <c r="G31" s="155">
        <f>IF('NSW Oct 2021'!K25="",($C$5*E31/'NSW Oct 2021'!AQ25*'NSW Oct 2021'!W25/100)*'NSW Oct 2021'!AQ25,IF($C$5*E31/'NSW Oct 2021'!AQ25&gt;='NSW Oct 2021'!L25,('NSW Oct 2021'!L25*'NSW Oct 2021'!W25/100)*'NSW Oct 2021'!AQ25,($C$5*E31/'NSW Oct 2021'!AQ25*'NSW Oct 2021'!W25/100)*'NSW Oct 2021'!AQ25))</f>
        <v>1350.0000000000002</v>
      </c>
      <c r="H31" s="155">
        <f>IF(AND('NSW Oct 2021'!L25&gt;0,'NSW Oct 2021'!M25&gt;0),IF($C$5*E31/'NSW Oct 2021'!AQ25&lt;'NSW Oct 2021'!L25,0,IF(($C$5*E31/'NSW Oct 2021'!AQ25-'NSW Oct 2021'!L25)&lt;=('NSW Oct 2021'!M25+'NSW Oct 2021'!L25),((($C$5*E31/'NSW Oct 2021'!AQ25-'NSW Oct 2021'!L25)*'NSW Oct 2021'!X25/100))*'NSW Oct 2021'!AQ25,((('NSW Oct 2021'!M25)*'NSW Oct 2021'!X25/100)*'NSW Oct 2021'!AQ25))),0)</f>
        <v>0</v>
      </c>
      <c r="I31" s="155">
        <f>IF(AND('NSW Oct 2021'!M25&gt;0,'NSW Oct 2021'!N25&gt;0),IF($C$5*E31/'NSW Oct 2021'!AQ25&lt;('NSW Oct 2021'!L25+'NSW Oct 2021'!M25),0,IF(($C$5*E31/'NSW Oct 2021'!AQ25-'NSW Oct 2021'!L25+'NSW Oct 2021'!M25)&lt;=('NSW Oct 2021'!L25+'NSW Oct 2021'!M25+'NSW Oct 2021'!N25),((($C$5*E31/'NSW Oct 2021'!AQ25-('NSW Oct 2021'!L25+'NSW Oct 2021'!M25))*'NSW Oct 2021'!Y25/100))*'NSW Oct 2021'!AQ25,('NSW Oct 2021'!N25*'NSW Oct 2021'!Y25/100)* 'NSW Oct 2021'!AQ25)),0)</f>
        <v>0</v>
      </c>
      <c r="J31" s="155">
        <f>IF(AND('NSW Oct 2021'!N25&gt;0,'NSW Oct 2021'!O25&gt;0),IF($C$5*E31/'NSW Oct 2021'!AQ25&lt;('NSW Oct 2021'!L25+'NSW Oct 2021'!M25+'NSW Oct 2021'!N25),0,IF(($C$5*E31/'NSW Oct 2021'!AQ25-'NSW Oct 2021'!L25+'NSW Oct 2021'!M25+'NSW Oct 2021'!N25)&lt;=('NSW Oct 2021'!L25+'NSW Oct 2021'!M25+'NSW Oct 2021'!N25+'NSW Oct 2021'!O25),(($C$5*E31/'NSW Oct 2021'!AQ25-('NSW Oct 2021'!L25+'NSW Oct 2021'!M25+'NSW Oct 2021'!N25))*'NSW Oct 2021'!Z25/100)*'NSW Oct 2021'!AQ25,('NSW Oct 2021'!O25*'NSW Oct 2021'!Z25/100)*'NSW Oct 2021'!AQ25)),0)</f>
        <v>0</v>
      </c>
      <c r="K31" s="155">
        <f>IF(AND('NSW Oct 2021'!O25&gt;0,'NSW Oct 2021'!P25&gt;0),IF($C$5*E31/'NSW Oct 2021'!AQ25&lt;('NSW Oct 2021'!L25+'NSW Oct 2021'!M25+'NSW Oct 2021'!N25+'NSW Oct 2021'!O25),0,IF(($C$5*E31/'NSW Oct 2021'!AQ25-'NSW Oct 2021'!L25+'NSW Oct 2021'!M25+'NSW Oct 2021'!N25+'NSW Oct 2021'!O25)&lt;=('NSW Oct 2021'!L25+'NSW Oct 2021'!M25+'NSW Oct 2021'!N25+'NSW Oct 2021'!O25+'NSW Oct 2021'!P25),(($C$5*E31/'NSW Oct 2021'!AQ25-('NSW Oct 2021'!L25+'NSW Oct 2021'!M25+'NSW Oct 2021'!N25+'NSW Oct 2021'!O25))*'NSW Oct 2021'!AA25/100)*'NSW Oct 2021'!AQ25,('NSW Oct 2021'!P25*'NSW Oct 2021'!AA25/100)*'NSW Oct 2021'!AQ25)),0)</f>
        <v>0</v>
      </c>
      <c r="L31" s="155">
        <f>IF(AND('NSW Oct 2021'!P25&gt;0,'NSW Oct 2021'!O25&gt;0),IF(($C$5*E31/'NSW Oct 2021'!AQ25&lt;SUM('NSW Oct 2021'!L25:P25)),(0),($C$5*E31/'NSW Oct 2021'!AQ25-SUM('NSW Oct 2021'!L25:P25))*'NSW Oct 2021'!AB25/100)* 'NSW Oct 2021'!AQ25,IF(AND('NSW Oct 2021'!O25&gt;0,'NSW Oct 2021'!P25=""),IF(($C$5*E31/'NSW Oct 2021'!AQ25&lt; SUM('NSW Oct 2021'!L25:O25)),(0),($C$5*E31/'NSW Oct 2021'!AQ25-SUM('NSW Oct 2021'!L25:O25))*'NSW Oct 2021'!AA25/100)* 'NSW Oct 2021'!AQ25,IF(AND('NSW Oct 2021'!N25&gt;0,'NSW Oct 2021'!O25=""),IF(($C$5*E31/'NSW Oct 2021'!AQ25&lt; SUM('NSW Oct 2021'!L25:N25)),(0),($C$5*E31/'NSW Oct 2021'!AQ25-SUM('NSW Oct 2021'!L25:N25))*'NSW Oct 2021'!Z25/100)* 'NSW Oct 2021'!AQ25,IF(AND('NSW Oct 2021'!M25&gt;0,'NSW Oct 2021'!N25=""),IF(($C$5*E31/'NSW Oct 2021'!AQ25&lt;'NSW Oct 2021'!M25+'NSW Oct 2021'!L25),(0),(($C$5*E31/'NSW Oct 2021'!AQ25-('NSW Oct 2021'!M25+'NSW Oct 2021'!L25))*'NSW Oct 2021'!Y25/100))*'NSW Oct 2021'!AQ25,IF(AND('NSW Oct 2021'!L25&gt;0,'NSW Oct 2021'!M25=""&gt;0),IF(($C$5*E31/'NSW Oct 2021'!AQ25&lt;'NSW Oct 2021'!L25),(0),($C$5*E31/'NSW Oct 2021'!AQ25-'NSW Oct 2021'!L25)*'NSW Oct 2021'!X25/100)*'NSW Oct 2021'!AQ25,0)))))</f>
        <v>0</v>
      </c>
      <c r="M31" s="155">
        <f>IF('NSW Oct 2021'!K25="",($C$5*F31/'NSW Oct 2021'!AR25*'NSW Oct 2021'!AC25/100)*'NSW Oct 2021'!AR25,IF($C$5*F31/'NSW Oct 2021'!AR25&gt;='NSW Oct 2021'!L25,('NSW Oct 2021'!L25*'NSW Oct 2021'!AC25/100)*'NSW Oct 2021'!AR25,($C$5*F31/'NSW Oct 2021'!AR25*'NSW Oct 2021'!AC25/100)*'NSW Oct 2021'!AR25))</f>
        <v>1350.0000000000002</v>
      </c>
      <c r="N31" s="155">
        <f>IF(AND('NSW Oct 2021'!L25&gt;0,'NSW Oct 2021'!M25&gt;0),IF($C$5*F31/'NSW Oct 2021'!AR25&lt;'NSW Oct 2021'!L25,0,IF(($C$5*F31/'NSW Oct 2021'!AR25-'NSW Oct 2021'!L25)&lt;=('NSW Oct 2021'!M25+'NSW Oct 2021'!L25),((($C$5*F31/'NSW Oct 2021'!AR25-'NSW Oct 2021'!L25)*'NSW Oct 2021'!AD25/100))*'NSW Oct 2021'!AR25,((('NSW Oct 2021'!M25)*'NSW Oct 2021'!AD25/100)*'NSW Oct 2021'!AR25))),0)</f>
        <v>0</v>
      </c>
      <c r="O31" s="155">
        <f>IF(AND('NSW Oct 2021'!M25&gt;0,'NSW Oct 2021'!N25&gt;0),IF($C$5*F31/'NSW Oct 2021'!AR25&lt;('NSW Oct 2021'!L25+'NSW Oct 2021'!M25),0,IF(($C$5*F31/'NSW Oct 2021'!AR25-'NSW Oct 2021'!L25+'NSW Oct 2021'!M25)&lt;=('NSW Oct 2021'!L25+'NSW Oct 2021'!M25+'NSW Oct 2021'!N25),((($C$5*F31/'NSW Oct 2021'!AR25-('NSW Oct 2021'!L25+'NSW Oct 2021'!M25))*'NSW Oct 2021'!AE25/100))*'NSW Oct 2021'!AR25,('NSW Oct 2021'!N25*'NSW Oct 2021'!AE25/100)*'NSW Oct 2021'!AR25)),0)</f>
        <v>0</v>
      </c>
      <c r="P31" s="155">
        <f>IF(AND('NSW Oct 2021'!N25&gt;0,'NSW Oct 2021'!O25&gt;0),IF($C$5*F31/'NSW Oct 2021'!AR25&lt;('NSW Oct 2021'!L25+'NSW Oct 2021'!M25+'NSW Oct 2021'!N25),0,IF(($C$5*F31/'NSW Oct 2021'!AR25-'NSW Oct 2021'!L25+'NSW Oct 2021'!M25+'NSW Oct 2021'!N25)&lt;=('NSW Oct 2021'!L25+'NSW Oct 2021'!M25+'NSW Oct 2021'!N25+'NSW Oct 2021'!O25),(($C$5*F31/'NSW Oct 2021'!AR25-('NSW Oct 2021'!L25+'NSW Oct 2021'!M25+'NSW Oct 2021'!N25))*'NSW Oct 2021'!AF25/100)*'NSW Oct 2021'!AR25,('NSW Oct 2021'!O25*'NSW Oct 2021'!AF25/100)*'NSW Oct 2021'!AR25)),0)</f>
        <v>0</v>
      </c>
      <c r="Q31" s="155">
        <f>IF(AND('NSW Oct 2021'!P25&gt;0,'NSW Oct 2021'!P25&gt;0),IF($C$5*F31/'NSW Oct 2021'!AR25&lt;('NSW Oct 2021'!L25+'NSW Oct 2021'!M25+'NSW Oct 2021'!N25+'NSW Oct 2021'!O25),0,IF(($C$5*F31/'NSW Oct 2021'!AR25-'NSW Oct 2021'!L25+'NSW Oct 2021'!M25+'NSW Oct 2021'!N25+'NSW Oct 2021'!O25)&lt;=('NSW Oct 2021'!L25+'NSW Oct 2021'!M25+'NSW Oct 2021'!N25+'NSW Oct 2021'!O25+'NSW Oct 2021'!P25),(($C$5*F31/'NSW Oct 2021'!AR25-('NSW Oct 2021'!L25+'NSW Oct 2021'!M25+'NSW Oct 2021'!N25+'NSW Oct 2021'!O25))*'NSW Oct 2021'!AG25/100)*'NSW Oct 2021'!AR25,('NSW Oct 2021'!P25*'NSW Oct 2021'!AG25/100)*'NSW Oct 2021'!AR25)),0)</f>
        <v>0</v>
      </c>
      <c r="R31" s="155">
        <f>IF(AND('NSW Oct 2021'!P25&gt;0,'NSW Oct 2021'!O25&gt;0),IF(($C$5*F31/'NSW Oct 2021'!AR25&lt;SUM('NSW Oct 2021'!L25:P25)),(0),($C$5*F31/'NSW Oct 2021'!AR25-SUM('NSW Oct 2021'!L25:P25))*'NSW Oct 2021'!AB25/100)* 'NSW Oct 2021'!AR25,IF(AND('NSW Oct 2021'!O25&gt;0,'NSW Oct 2021'!P25=""),IF(($C$5*F31/'NSW Oct 2021'!AR25&lt; SUM('NSW Oct 2021'!L25:O25)),(0),($C$5*F31/'NSW Oct 2021'!AR25-SUM('NSW Oct 2021'!L25:O25))*'NSW Oct 2021'!AG25/100)* 'NSW Oct 2021'!AR25,IF(AND('NSW Oct 2021'!N25&gt;0,'NSW Oct 2021'!O25=""),IF(($C$5*F31/'NSW Oct 2021'!AR25&lt; SUM('NSW Oct 2021'!L25:N25)),(0),($C$5*F31/'NSW Oct 2021'!AR25-SUM('NSW Oct 2021'!L25:N25))*'NSW Oct 2021'!AF25/100)* 'NSW Oct 2021'!AR25,IF(AND('NSW Oct 2021'!M25&gt;0,'NSW Oct 2021'!N25=""),IF(($C$5*F31/'NSW Oct 2021'!AR25&lt;'NSW Oct 2021'!M25+'NSW Oct 2021'!L25),(0),(($C$5*F31/'NSW Oct 2021'!AR25-('NSW Oct 2021'!M25+'NSW Oct 2021'!L25))*'NSW Oct 2021'!AE25/100))*'NSW Oct 2021'!AR25,IF(AND('NSW Oct 2021'!L25&gt;0,'NSW Oct 2021'!M25=""&gt;0),IF(($C$5*F31/'NSW Oct 2021'!AR25&lt;'NSW Oct 2021'!L25),(0),($C$5*F31/'NSW Oct 2021'!AR25-'NSW Oct 2021'!L25)*'NSW Oct 2021'!AD25/100)*'NSW Oct 2021'!AR25,0)))))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Oct 2021'!AT25</f>
        <v>0</v>
      </c>
      <c r="W31" s="154">
        <f>'NSW Oct 2021'!AU25</f>
        <v>0</v>
      </c>
      <c r="X31" s="154">
        <f>'NSW Oct 2021'!AV25</f>
        <v>0</v>
      </c>
      <c r="Y31" s="154">
        <f>'NSW Oct 2021'!AW25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9"/>
        <v>3267.1100000000006</v>
      </c>
      <c r="AE31" s="149">
        <f t="shared" si="9"/>
        <v>3267.1100000000006</v>
      </c>
      <c r="AF31" s="152">
        <f>'NSW Oct 2021'!BJ25</f>
        <v>0</v>
      </c>
      <c r="AG31" s="153">
        <f>'NSW Oct 2021'!BH25</f>
        <v>0</v>
      </c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 thickBot="1">
      <c r="A32" s="210" t="str">
        <f>'NSW Oct 2021'!D26</f>
        <v>AGN Wagga Wagga</v>
      </c>
      <c r="B32" s="169" t="str">
        <f>'NSW Oct 2021'!F26</f>
        <v>Origin Energy</v>
      </c>
      <c r="C32" s="169" t="str">
        <f>'NSW Oct 2021'!G26</f>
        <v>Business Go</v>
      </c>
      <c r="D32" s="166">
        <f>365*'NSW Oct 2021'!H26/100</f>
        <v>371.07227272727272</v>
      </c>
      <c r="E32" s="266">
        <f>IF('NSW Oct 2021'!AQ26=3,0.5,IF('NSW Oct 2021'!AQ26=2,0.33,0))</f>
        <v>0.5</v>
      </c>
      <c r="F32" s="266">
        <f t="shared" si="3"/>
        <v>0.5</v>
      </c>
      <c r="G32" s="166">
        <f>IF('NSW Oct 2021'!K26="",($C$5*E32/'NSW Oct 2021'!AQ26*'NSW Oct 2021'!W26/100)*'NSW Oct 2021'!AQ26,IF($C$5*E32/'NSW Oct 2021'!AQ26&gt;='NSW Oct 2021'!L26,('NSW Oct 2021'!L26*'NSW Oct 2021'!W26/100)*'NSW Oct 2021'!AQ26,($C$5*E32/'NSW Oct 2021'!AQ26*'NSW Oct 2021'!W26/100)*'NSW Oct 2021'!AQ26))</f>
        <v>913.63636363636351</v>
      </c>
      <c r="H32" s="166">
        <f>IF(AND('NSW Oct 2021'!L26&gt;0,'NSW Oct 2021'!M26&gt;0),IF($C$5*E32/'NSW Oct 2021'!AQ26&lt;'NSW Oct 2021'!L26,0,IF(($C$5*E32/'NSW Oct 2021'!AQ26-'NSW Oct 2021'!L26)&lt;=('NSW Oct 2021'!M26+'NSW Oct 2021'!L26),((($C$5*E32/'NSW Oct 2021'!AQ26-'NSW Oct 2021'!L26)*'NSW Oct 2021'!X26/100))*'NSW Oct 2021'!AQ26,((('NSW Oct 2021'!M26)*'NSW Oct 2021'!X26/100)*'NSW Oct 2021'!AQ26))),0)</f>
        <v>0</v>
      </c>
      <c r="I32" s="166">
        <f>IF(AND('NSW Oct 2021'!M26&gt;0,'NSW Oct 2021'!N26&gt;0),IF($C$5*E32/'NSW Oct 2021'!AQ26&lt;('NSW Oct 2021'!L26+'NSW Oct 2021'!M26),0,IF(($C$5*E32/'NSW Oct 2021'!AQ26-'NSW Oct 2021'!L26+'NSW Oct 2021'!M26)&lt;=('NSW Oct 2021'!L26+'NSW Oct 2021'!M26+'NSW Oct 2021'!N26),((($C$5*E32/'NSW Oct 2021'!AQ26-('NSW Oct 2021'!L26+'NSW Oct 2021'!M26))*'NSW Oct 2021'!Y26/100))*'NSW Oct 2021'!AQ26,('NSW Oct 2021'!N26*'NSW Oct 2021'!Y26/100)* 'NSW Oct 2021'!AQ26)),0)</f>
        <v>0</v>
      </c>
      <c r="J32" s="166">
        <f>IF(AND('NSW Oct 2021'!N26&gt;0,'NSW Oct 2021'!O26&gt;0),IF($C$5*E32/'NSW Oct 2021'!AQ26&lt;('NSW Oct 2021'!L26+'NSW Oct 2021'!M26+'NSW Oct 2021'!N26),0,IF(($C$5*E32/'NSW Oct 2021'!AQ26-'NSW Oct 2021'!L26+'NSW Oct 2021'!M26+'NSW Oct 2021'!N26)&lt;=('NSW Oct 2021'!L26+'NSW Oct 2021'!M26+'NSW Oct 2021'!N26+'NSW Oct 2021'!O26),(($C$5*E32/'NSW Oct 2021'!AQ26-('NSW Oct 2021'!L26+'NSW Oct 2021'!M26+'NSW Oct 2021'!N26))*'NSW Oct 2021'!Z26/100)*'NSW Oct 2021'!AQ26,('NSW Oct 2021'!O26*'NSW Oct 2021'!Z26/100)*'NSW Oct 2021'!AQ26)),0)</f>
        <v>0</v>
      </c>
      <c r="K32" s="166">
        <f>IF(AND('NSW Oct 2021'!O26&gt;0,'NSW Oct 2021'!P26&gt;0),IF($C$5*E32/'NSW Oct 2021'!AQ26&lt;('NSW Oct 2021'!L26+'NSW Oct 2021'!M26+'NSW Oct 2021'!N26+'NSW Oct 2021'!O26),0,IF(($C$5*E32/'NSW Oct 2021'!AQ26-'NSW Oct 2021'!L26+'NSW Oct 2021'!M26+'NSW Oct 2021'!N26+'NSW Oct 2021'!O26)&lt;=('NSW Oct 2021'!L26+'NSW Oct 2021'!M26+'NSW Oct 2021'!N26+'NSW Oct 2021'!O26+'NSW Oct 2021'!P26),(($C$5*E32/'NSW Oct 2021'!AQ26-('NSW Oct 2021'!L26+'NSW Oct 2021'!M26+'NSW Oct 2021'!N26+'NSW Oct 2021'!O26))*'NSW Oct 2021'!AA26/100)*'NSW Oct 2021'!AQ26,('NSW Oct 2021'!P26*'NSW Oct 2021'!AA26/100)*'NSW Oct 2021'!AQ26)),0)</f>
        <v>0</v>
      </c>
      <c r="L32" s="166">
        <f>IF(AND('NSW Oct 2021'!P26&gt;0,'NSW Oct 2021'!O26&gt;0),IF(($C$5*E32/'NSW Oct 2021'!AQ26&lt;SUM('NSW Oct 2021'!L26:P26)),(0),($C$5*E32/'NSW Oct 2021'!AQ26-SUM('NSW Oct 2021'!L26:P26))*'NSW Oct 2021'!AB26/100)* 'NSW Oct 2021'!AQ26,IF(AND('NSW Oct 2021'!O26&gt;0,'NSW Oct 2021'!P26=""),IF(($C$5*E32/'NSW Oct 2021'!AQ26&lt; SUM('NSW Oct 2021'!L26:O26)),(0),($C$5*E32/'NSW Oct 2021'!AQ26-SUM('NSW Oct 2021'!L26:O26))*'NSW Oct 2021'!AA26/100)* 'NSW Oct 2021'!AQ26,IF(AND('NSW Oct 2021'!N26&gt;0,'NSW Oct 2021'!O26=""),IF(($C$5*E32/'NSW Oct 2021'!AQ26&lt; SUM('NSW Oct 2021'!L26:N26)),(0),($C$5*E32/'NSW Oct 2021'!AQ26-SUM('NSW Oct 2021'!L26:N26))*'NSW Oct 2021'!Z26/100)* 'NSW Oct 2021'!AQ26,IF(AND('NSW Oct 2021'!M26&gt;0,'NSW Oct 2021'!N26=""),IF(($C$5*E32/'NSW Oct 2021'!AQ26&lt;'NSW Oct 2021'!M26+'NSW Oct 2021'!L26),(0),(($C$5*E32/'NSW Oct 2021'!AQ26-('NSW Oct 2021'!M26+'NSW Oct 2021'!L26))*'NSW Oct 2021'!Y26/100))*'NSW Oct 2021'!AQ26,IF(AND('NSW Oct 2021'!L26&gt;0,'NSW Oct 2021'!M26=""&gt;0),IF(($C$5*E32/'NSW Oct 2021'!AQ26&lt;'NSW Oct 2021'!L26),(0),($C$5*E32/'NSW Oct 2021'!AQ26-'NSW Oct 2021'!L26)*'NSW Oct 2021'!X26/100)*'NSW Oct 2021'!AQ26,0)))))</f>
        <v>0</v>
      </c>
      <c r="M32" s="166">
        <f>IF('NSW Oct 2021'!K26="",($C$5*F32/'NSW Oct 2021'!AR26*'NSW Oct 2021'!AC26/100)*'NSW Oct 2021'!AR26,IF($C$5*F32/'NSW Oct 2021'!AR26&gt;='NSW Oct 2021'!L26,('NSW Oct 2021'!L26*'NSW Oct 2021'!AC26/100)*'NSW Oct 2021'!AR26,($C$5*F32/'NSW Oct 2021'!AR26*'NSW Oct 2021'!AC26/100)*'NSW Oct 2021'!AR26))</f>
        <v>913.63636363636351</v>
      </c>
      <c r="N32" s="166">
        <f>IF(AND('NSW Oct 2021'!L26&gt;0,'NSW Oct 2021'!M26&gt;0),IF($C$5*F32/'NSW Oct 2021'!AR26&lt;'NSW Oct 2021'!L26,0,IF(($C$5*F32/'NSW Oct 2021'!AR26-'NSW Oct 2021'!L26)&lt;=('NSW Oct 2021'!M26+'NSW Oct 2021'!L26),((($C$5*F32/'NSW Oct 2021'!AR26-'NSW Oct 2021'!L26)*'NSW Oct 2021'!AD26/100))*'NSW Oct 2021'!AR26,((('NSW Oct 2021'!M26)*'NSW Oct 2021'!AD26/100)*'NSW Oct 2021'!AR26))),0)</f>
        <v>0</v>
      </c>
      <c r="O32" s="166">
        <f>IF(AND('NSW Oct 2021'!M26&gt;0,'NSW Oct 2021'!N26&gt;0),IF($C$5*F32/'NSW Oct 2021'!AR26&lt;('NSW Oct 2021'!L26+'NSW Oct 2021'!M26),0,IF(($C$5*F32/'NSW Oct 2021'!AR26-'NSW Oct 2021'!L26+'NSW Oct 2021'!M26)&lt;=('NSW Oct 2021'!L26+'NSW Oct 2021'!M26+'NSW Oct 2021'!N26),((($C$5*F32/'NSW Oct 2021'!AR26-('NSW Oct 2021'!L26+'NSW Oct 2021'!M26))*'NSW Oct 2021'!AE26/100))*'NSW Oct 2021'!AR26,('NSW Oct 2021'!N26*'NSW Oct 2021'!AE26/100)*'NSW Oct 2021'!AR26)),0)</f>
        <v>0</v>
      </c>
      <c r="P32" s="166">
        <f>IF(AND('NSW Oct 2021'!N26&gt;0,'NSW Oct 2021'!O26&gt;0),IF($C$5*F32/'NSW Oct 2021'!AR26&lt;('NSW Oct 2021'!L26+'NSW Oct 2021'!M26+'NSW Oct 2021'!N26),0,IF(($C$5*F32/'NSW Oct 2021'!AR26-'NSW Oct 2021'!L26+'NSW Oct 2021'!M26+'NSW Oct 2021'!N26)&lt;=('NSW Oct 2021'!L26+'NSW Oct 2021'!M26+'NSW Oct 2021'!N26+'NSW Oct 2021'!O26),(($C$5*F32/'NSW Oct 2021'!AR26-('NSW Oct 2021'!L26+'NSW Oct 2021'!M26+'NSW Oct 2021'!N26))*'NSW Oct 2021'!AF26/100)*'NSW Oct 2021'!AR26,('NSW Oct 2021'!O26*'NSW Oct 2021'!AF26/100)*'NSW Oct 2021'!AR26)),0)</f>
        <v>0</v>
      </c>
      <c r="Q32" s="166">
        <f>IF(AND('NSW Oct 2021'!P26&gt;0,'NSW Oct 2021'!P26&gt;0),IF($C$5*F32/'NSW Oct 2021'!AR26&lt;('NSW Oct 2021'!L26+'NSW Oct 2021'!M26+'NSW Oct 2021'!N26+'NSW Oct 2021'!O26),0,IF(($C$5*F32/'NSW Oct 2021'!AR26-'NSW Oct 2021'!L26+'NSW Oct 2021'!M26+'NSW Oct 2021'!N26+'NSW Oct 2021'!O26)&lt;=('NSW Oct 2021'!L26+'NSW Oct 2021'!M26+'NSW Oct 2021'!N26+'NSW Oct 2021'!O26+'NSW Oct 2021'!P26),(($C$5*F32/'NSW Oct 2021'!AR26-('NSW Oct 2021'!L26+'NSW Oct 2021'!M26+'NSW Oct 2021'!N26+'NSW Oct 2021'!O26))*'NSW Oct 2021'!AG26/100)*'NSW Oct 2021'!AR26,('NSW Oct 2021'!P26*'NSW Oct 2021'!AG26/100)*'NSW Oct 2021'!AR26)),0)</f>
        <v>0</v>
      </c>
      <c r="R32" s="166">
        <f>IF(AND('NSW Oct 2021'!P26&gt;0,'NSW Oct 2021'!O26&gt;0),IF(($C$5*F32/'NSW Oct 2021'!AR26&lt;SUM('NSW Oct 2021'!L26:P26)),(0),($C$5*F32/'NSW Oct 2021'!AR26-SUM('NSW Oct 2021'!L26:P26))*'NSW Oct 2021'!AB26/100)* 'NSW Oct 2021'!AR26,IF(AND('NSW Oct 2021'!O26&gt;0,'NSW Oct 2021'!P26=""),IF(($C$5*F32/'NSW Oct 2021'!AR26&lt; SUM('NSW Oct 2021'!L26:O26)),(0),($C$5*F32/'NSW Oct 2021'!AR26-SUM('NSW Oct 2021'!L26:O26))*'NSW Oct 2021'!AG26/100)* 'NSW Oct 2021'!AR26,IF(AND('NSW Oct 2021'!N26&gt;0,'NSW Oct 2021'!O26=""),IF(($C$5*F32/'NSW Oct 2021'!AR26&lt; SUM('NSW Oct 2021'!L26:N26)),(0),($C$5*F32/'NSW Oct 2021'!AR26-SUM('NSW Oct 2021'!L26:N26))*'NSW Oct 2021'!AF26/100)* 'NSW Oct 2021'!AR26,IF(AND('NSW Oct 2021'!M26&gt;0,'NSW Oct 2021'!N26=""),IF(($C$5*F32/'NSW Oct 2021'!AR26&lt;'NSW Oct 2021'!M26+'NSW Oct 2021'!L26),(0),(($C$5*F32/'NSW Oct 2021'!AR26-('NSW Oct 2021'!M26+'NSW Oct 2021'!L26))*'NSW Oct 2021'!AE26/100))*'NSW Oct 2021'!AR26,IF(AND('NSW Oct 2021'!L26&gt;0,'NSW Oct 2021'!M26=""&gt;0),IF(($C$5*F32/'NSW Oct 2021'!AR26&lt;'NSW Oct 2021'!L26),(0),($C$5*F32/'NSW Oct 2021'!AR26-'NSW Oct 2021'!L26)*'NSW Oct 2021'!AD26/100)*'NSW Oct 2021'!AR26,0)))))</f>
        <v>0</v>
      </c>
      <c r="S32" s="272">
        <f t="shared" si="4"/>
        <v>1827.272727272727</v>
      </c>
      <c r="T32" s="271">
        <f t="shared" si="5"/>
        <v>2198.3449999999998</v>
      </c>
      <c r="U32" s="170">
        <f t="shared" si="6"/>
        <v>2418.1795000000002</v>
      </c>
      <c r="V32" s="169">
        <f>'NSW Oct 2021'!AT26</f>
        <v>0</v>
      </c>
      <c r="W32" s="169">
        <f>'NSW Oct 2021'!AU26</f>
        <v>0</v>
      </c>
      <c r="X32" s="169">
        <f>'NSW Oct 2021'!AV26</f>
        <v>0</v>
      </c>
      <c r="Y32" s="169">
        <f>'NSW Oct 2021'!AW26</f>
        <v>0</v>
      </c>
      <c r="Z32" s="271" t="str">
        <f t="shared" si="7"/>
        <v>No discount</v>
      </c>
      <c r="AA32" s="271" t="str">
        <f t="shared" si="8"/>
        <v>Inclusive</v>
      </c>
      <c r="AB32" s="276">
        <f t="shared" si="0"/>
        <v>2198.3449999999998</v>
      </c>
      <c r="AC32" s="276">
        <f t="shared" si="1"/>
        <v>2198.3449999999998</v>
      </c>
      <c r="AD32" s="277">
        <f t="shared" si="9"/>
        <v>2418.1795000000002</v>
      </c>
      <c r="AE32" s="277">
        <f t="shared" si="9"/>
        <v>2418.1795000000002</v>
      </c>
      <c r="AF32" s="171">
        <f>'NSW Oct 2021'!BJ26</f>
        <v>12</v>
      </c>
      <c r="AG32" s="172">
        <f>'NSW Oct 2021'!BH26</f>
        <v>12</v>
      </c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45">
      <c r="A33" s="339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</row>
    <row r="34" spans="1:45">
      <c r="A34" s="339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</row>
    <row r="35" spans="1:45">
      <c r="A35" s="339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</row>
    <row r="36" spans="1:45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</row>
    <row r="37" spans="1:45">
      <c r="A37" s="33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</row>
    <row r="38" spans="1:45">
      <c r="A38" s="339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</row>
    <row r="39" spans="1:45">
      <c r="A39" s="33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</row>
    <row r="40" spans="1:45">
      <c r="A40" s="339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</row>
    <row r="41" spans="1:45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</row>
    <row r="42" spans="1:4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</row>
    <row r="43" spans="1:45">
      <c r="A43" s="339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</row>
    <row r="44" spans="1:45">
      <c r="A44" s="339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</row>
    <row r="45" spans="1:4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</row>
    <row r="46" spans="1:45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</row>
    <row r="47" spans="1:45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</row>
    <row r="48" spans="1:45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</row>
    <row r="49" spans="1:45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</row>
    <row r="50" spans="1:45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</row>
    <row r="51" spans="1:4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</row>
    <row r="52" spans="1:45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</row>
    <row r="53" spans="1:45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</row>
    <row r="54" spans="1:4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</row>
    <row r="55" spans="1:45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</row>
    <row r="56" spans="1:4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</row>
    <row r="57" spans="1:45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</row>
    <row r="58" spans="1:45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</row>
    <row r="59" spans="1:45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</row>
    <row r="60" spans="1:45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</row>
    <row r="61" spans="1:45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</row>
    <row r="62" spans="1:45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</row>
    <row r="63" spans="1:45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</row>
    <row r="64" spans="1:45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</row>
  </sheetData>
  <sheetProtection algorithmName="SHA-512" hashValue="Pb8b1BovDEpordvfpEa0C5jDqm9XFta0j8A9U03MteZtn1oCOCUV5h04aXH2LgAmNrtj6yRgJJdg7A32VI7DSg==" saltValue="dEepUihVefr1XJ1Kfw+V2g==" spinCount="100000" sheet="1" objects="1" scenarios="1"/>
  <mergeCells count="6">
    <mergeCell ref="A30:A31"/>
    <mergeCell ref="A8:A15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1DB2-06C7-C841-8B97-020867480840}">
  <sheetPr codeName="Sheet20">
    <tabColor rgb="FFCD7B93"/>
  </sheetPr>
  <dimension ref="A1:ER71"/>
  <sheetViews>
    <sheetView zoomScale="90" zoomScaleNormal="90" workbookViewId="0">
      <selection activeCell="C28" sqref="C28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 s="261" customFormat="1" ht="14">
      <c r="A1" s="313" t="s">
        <v>55</v>
      </c>
      <c r="B1" s="313"/>
      <c r="C1" s="313"/>
      <c r="D1" s="313"/>
      <c r="E1" s="314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5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</row>
    <row r="2" spans="1:148" s="261" customFormat="1" ht="14">
      <c r="A2" s="315" t="s">
        <v>93</v>
      </c>
      <c r="B2" s="313"/>
      <c r="C2" s="313"/>
      <c r="D2" s="313"/>
      <c r="E2" s="314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5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</row>
    <row r="3" spans="1:148" s="261" customFormat="1" ht="15" thickBot="1">
      <c r="A3" s="313"/>
      <c r="B3" s="317"/>
      <c r="C3" s="313"/>
      <c r="D3" s="313"/>
      <c r="E3" s="314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5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7" t="s">
        <v>286</v>
      </c>
      <c r="T7" s="267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5" t="s">
        <v>73</v>
      </c>
      <c r="AG7" s="116" t="s">
        <v>33</v>
      </c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24" t="str">
        <f>'NSW Apr 2021'!D2</f>
        <v>Jemena Sydney</v>
      </c>
      <c r="B8" s="83" t="str">
        <f>'NSW Apr 2021'!F2</f>
        <v>AGL</v>
      </c>
      <c r="C8" s="83" t="str">
        <f>'NSW Apr 2021'!G2</f>
        <v>Business Essentials Saver</v>
      </c>
      <c r="D8" s="136">
        <f>365*'NSW Apr 2021'!H2/100</f>
        <v>236.28772727272721</v>
      </c>
      <c r="E8" s="264">
        <f>IF('NSW Apr 2021'!AQ2=3,0.5,IF('NSW Apr 2021'!AQ2=2,0.33,0))</f>
        <v>0.5</v>
      </c>
      <c r="F8" s="264">
        <f>1-E8</f>
        <v>0.5</v>
      </c>
      <c r="G8" s="136">
        <f>IF('NSW Apr 2021'!K2="",($C$5*E8/'NSW Apr 2021'!AQ2*'NSW Apr 2021'!W2/100)*'NSW Apr 2021'!AQ2,IF($C$5*E8/'NSW Apr 2021'!AQ2&gt;='NSW Apr 2021'!L2,('NSW Apr 2021'!L2*'NSW Apr 2021'!W2/100)*'NSW Apr 2021'!AQ2,($C$5*E8/'NSW Apr 2021'!AQ2*'NSW Apr 2021'!W2/100)*'NSW Apr 2021'!AQ2))</f>
        <v>88.478999999999999</v>
      </c>
      <c r="H8" s="136">
        <f>IF(AND('NSW Apr 2021'!L2&gt;0,'NSW Apr 2021'!M2&gt;0),IF($C$5*E8/'NSW Apr 2021'!AQ2&lt;'NSW Apr 2021'!L2,0,IF(($C$5*E8/'NSW Apr 2021'!AQ2-'NSW Apr 2021'!L2)&lt;=('NSW Apr 2021'!M2+'NSW Apr 2021'!L2),((($C$5*E8/'NSW Apr 2021'!AQ2-'NSW Apr 2021'!L2)*'NSW Apr 2021'!X2/100))*'NSW Apr 2021'!AQ2,((('NSW Apr 2021'!M2)*'NSW Apr 2021'!X2/100)*'NSW Apr 2021'!AQ2))),0)</f>
        <v>82.719272727272724</v>
      </c>
      <c r="I8" s="136">
        <f>IF(AND('NSW Apr 2021'!M2&gt;0,'NSW Apr 2021'!N2&gt;0),IF($C$5*E8/'NSW Apr 2021'!AQ2&lt;('NSW Apr 2021'!L2+'NSW Apr 2021'!M2),0,IF(($C$5*E8/'NSW Apr 2021'!AQ2-'NSW Apr 2021'!L2+'NSW Apr 2021'!M2)&lt;=('NSW Apr 2021'!L2+'NSW Apr 2021'!M2+'NSW Apr 2021'!N2),((($C$5*E8/'NSW Apr 2021'!AQ2-('NSW Apr 2021'!L2+'NSW Apr 2021'!M2))*'NSW Apr 2021'!Y2/100))*'NSW Apr 2021'!AQ2,('NSW Apr 2021'!N2*'NSW Apr 2021'!Y2/100)* 'NSW Apr 2021'!AQ2)),0)</f>
        <v>198.52199999999999</v>
      </c>
      <c r="J8" s="136">
        <f>IF(AND('NSW Apr 2021'!N2&gt;0,'NSW Apr 2021'!O2&gt;0),IF($C$5*E8/'NSW Apr 2021'!AQ2&lt;('NSW Apr 2021'!L2+'NSW Apr 2021'!M2+'NSW Apr 2021'!N2),0,IF(($C$5*E8/'NSW Apr 2021'!AQ2-'NSW Apr 2021'!L2+'NSW Apr 2021'!M2+'NSW Apr 2021'!N2)&lt;=('NSW Apr 2021'!L2+'NSW Apr 2021'!M2+'NSW Apr 2021'!N2+'NSW Apr 2021'!O2),(($C$5*E8/'NSW Apr 2021'!AQ2-('NSW Apr 2021'!L2+'NSW Apr 2021'!M2+'NSW Apr 2021'!N2))*'NSW Apr 2021'!Z2/100)*'NSW Apr 2021'!AQ2,('NSW Apr 2021'!O2*'NSW Apr 2021'!Z2/100)*'NSW Apr 2021'!AQ2)),0)</f>
        <v>745.01590909090919</v>
      </c>
      <c r="K8" s="136">
        <f>IF(AND('NSW Apr 2021'!O2&gt;0,'NSW Apr 2021'!P2&gt;0),IF($C$5*E8/'NSW Apr 2021'!AQ2&lt;('NSW Apr 2021'!L2+'NSW Apr 2021'!M2+'NSW Apr 2021'!N2+'NSW Apr 2021'!O2),0,IF(($C$5*E8/'NSW Apr 2021'!AQ2-'NSW Apr 2021'!L2+'NSW Apr 2021'!M2+'NSW Apr 2021'!N2+'NSW Apr 2021'!O2)&lt;=('NSW Apr 2021'!L2+'NSW Apr 2021'!M2+'NSW Apr 2021'!N2+'NSW Apr 2021'!O2+'NSW Apr 2021'!P2),(($C$5*E8/'NSW Apr 2021'!AQ2-('NSW Apr 2021'!L2+'NSW Apr 2021'!M2+'NSW Apr 2021'!N2+'NSW Apr 2021'!O2))*'NSW Apr 2021'!AA2/100)*'NSW Apr 2021'!AQ2,('NSW Apr 2021'!P2*'NSW Apr 2021'!AA2/100)*'NSW Apr 2021'!AQ2)),0)</f>
        <v>0</v>
      </c>
      <c r="L8" s="136">
        <f>IF(AND('NSW Apr 2021'!P2&gt;0,'NSW Apr 2021'!O2&gt;0),IF(($C$5*E8/'NSW Apr 2021'!AQ2&lt;SUM('NSW Apr 2021'!L2:P2)),(0),($C$5*E8/'NSW Apr 2021'!AQ2-SUM('NSW Apr 2021'!L2:P2))*'NSW Apr 2021'!AB2/100)* 'NSW Apr 2021'!AQ2,IF(AND('NSW Apr 2021'!O2&gt;0,'NSW Apr 2021'!P2=""),IF(($C$5*E8/'NSW Apr 2021'!AQ2&lt; SUM('NSW Apr 2021'!L2:O2)),(0),($C$5*E8/'NSW Apr 2021'!AQ2-SUM('NSW Apr 2021'!L2:O2))*'NSW Apr 2021'!AA2/100)* 'NSW Apr 2021'!AQ2,IF(AND('NSW Apr 2021'!N2&gt;0,'NSW Apr 2021'!O2=""),IF(($C$5*E8/'NSW Apr 2021'!AQ2&lt; SUM('NSW Apr 2021'!L2:N2)),(0),($C$5*E8/'NSW Apr 2021'!AQ2-SUM('NSW Apr 2021'!L2:N2))*'NSW Apr 2021'!Z2/100)* 'NSW Apr 2021'!AQ2,IF(AND('NSW Apr 2021'!M2&gt;0,'NSW Apr 2021'!N2=""),IF(($C$5*E8/'NSW Apr 2021'!AQ2&lt;'NSW Apr 2021'!M2+'NSW Apr 2021'!L2),(0),(($C$5*E8/'NSW Apr 2021'!AQ2-('NSW Apr 2021'!M2+'NSW Apr 2021'!L2))*'NSW Apr 2021'!Y2/100))*'NSW Apr 2021'!AQ2,IF(AND('NSW Apr 2021'!L2&gt;0,'NSW Apr 2021'!M2=""&gt;0),IF(($C$5*E8/'NSW Apr 2021'!AQ2&lt;'NSW Apr 2021'!L2),(0),($C$5*E8/'NSW Apr 2021'!AQ2-'NSW Apr 2021'!L2)*'NSW Apr 2021'!X2/100)*'NSW Apr 2021'!AQ2,0)))))</f>
        <v>0</v>
      </c>
      <c r="M8" s="136">
        <f>IF('NSW Apr 2021'!K2="",($C$5*F8/'NSW Apr 2021'!AR2*'NSW Apr 2021'!AC2/100)*'NSW Apr 2021'!AR2,IF($C$5*F8/'NSW Apr 2021'!AR2&gt;='NSW Apr 2021'!L2,('NSW Apr 2021'!L2*'NSW Apr 2021'!AC2/100)*'NSW Apr 2021'!AR2,($C$5*F8/'NSW Apr 2021'!AR2*'NSW Apr 2021'!AC2/100)*'NSW Apr 2021'!AR2))</f>
        <v>88.478999999999999</v>
      </c>
      <c r="N8" s="136">
        <f>IF(AND('NSW Apr 2021'!L2&gt;0,'NSW Apr 2021'!M2&gt;0),IF($C$5*F8/'NSW Apr 2021'!AR2&lt;'NSW Apr 2021'!L2,0,IF(($C$5*F8/'NSW Apr 2021'!AR2-'NSW Apr 2021'!L2)&lt;=('NSW Apr 2021'!M2+'NSW Apr 2021'!L2),((($C$5*F8/'NSW Apr 2021'!AR2-'NSW Apr 2021'!L2)*'NSW Apr 2021'!AD2/100))*'NSW Apr 2021'!AR2,((('NSW Apr 2021'!M2)*'NSW Apr 2021'!AD2/100)*'NSW Apr 2021'!AR2))),0)</f>
        <v>82.719272727272724</v>
      </c>
      <c r="O8" s="136">
        <f>IF(AND('NSW Apr 2021'!M2&gt;0,'NSW Apr 2021'!N2&gt;0),IF($C$5*F8/'NSW Apr 2021'!AR2&lt;('NSW Apr 2021'!L2+'NSW Apr 2021'!M2),0,IF(($C$5*F8/'NSW Apr 2021'!AR2-'NSW Apr 2021'!L2+'NSW Apr 2021'!M2)&lt;=('NSW Apr 2021'!L2+'NSW Apr 2021'!M2+'NSW Apr 2021'!N2),((($C$5*F8/'NSW Apr 2021'!AR2-('NSW Apr 2021'!L2+'NSW Apr 2021'!M2))*'NSW Apr 2021'!AE2/100))*'NSW Apr 2021'!AR2,('NSW Apr 2021'!N2*'NSW Apr 2021'!AE2/100)*'NSW Apr 2021'!AR2)),0)</f>
        <v>198.52199999999999</v>
      </c>
      <c r="P8" s="136">
        <f>IF(AND('NSW Apr 2021'!N2&gt;0,'NSW Apr 2021'!O2&gt;0),IF($C$5*F8/'NSW Apr 2021'!AR2&lt;('NSW Apr 2021'!L2+'NSW Apr 2021'!M2+'NSW Apr 2021'!N2),0,IF(($C$5*F8/'NSW Apr 2021'!AR2-'NSW Apr 2021'!L2+'NSW Apr 2021'!M2+'NSW Apr 2021'!N2)&lt;=('NSW Apr 2021'!L2+'NSW Apr 2021'!M2+'NSW Apr 2021'!N2+'NSW Apr 2021'!O2),(($C$5*F8/'NSW Apr 2021'!AR2-('NSW Apr 2021'!L2+'NSW Apr 2021'!M2+'NSW Apr 2021'!N2))*'NSW Apr 2021'!AF2/100)*'NSW Apr 2021'!AR2,('NSW Apr 2021'!O2*'NSW Apr 2021'!AF2/100)*'NSW Apr 2021'!AR2)),0)</f>
        <v>745.01590909090919</v>
      </c>
      <c r="Q8" s="136">
        <f>IF(AND('NSW Apr 2021'!P2&gt;0,'NSW Apr 2021'!P2&gt;0),IF($C$5*F8/'NSW Apr 2021'!AR2&lt;('NSW Apr 2021'!L2+'NSW Apr 2021'!M2+'NSW Apr 2021'!N2+'NSW Apr 2021'!O2),0,IF(($C$5*F8/'NSW Apr 2021'!AR2-'NSW Apr 2021'!L2+'NSW Apr 2021'!M2+'NSW Apr 2021'!N2+'NSW Apr 2021'!O2)&lt;=('NSW Apr 2021'!L2+'NSW Apr 2021'!M2+'NSW Apr 2021'!N2+'NSW Apr 2021'!O2+'NSW Apr 2021'!P2),(($C$5*F8/'NSW Apr 2021'!AR2-('NSW Apr 2021'!L2+'NSW Apr 2021'!M2+'NSW Apr 2021'!N2+'NSW Apr 2021'!O2))*'NSW Apr 2021'!AG2/100)*'NSW Apr 2021'!AR2,('NSW Apr 2021'!P2*'NSW Apr 2021'!AG2/100)*'NSW Apr 2021'!AR2)),0)</f>
        <v>0</v>
      </c>
      <c r="R8" s="136">
        <f>IF(AND('NSW Apr 2021'!P2&gt;0,'NSW Apr 2021'!O2&gt;0),IF(($C$5*F8/'NSW Apr 2021'!AR2&lt;SUM('NSW Apr 2021'!L2:P2)),(0),($C$5*F8/'NSW Apr 2021'!AR2-SUM('NSW Apr 2021'!L2:P2))*'NSW Apr 2021'!AB2/100)* 'NSW Apr 2021'!AR2,IF(AND('NSW Apr 2021'!O2&gt;0,'NSW Apr 2021'!P2=""),IF(($C$5*F8/'NSW Apr 2021'!AR2&lt; SUM('NSW Apr 2021'!L2:O2)),(0),($C$5*F8/'NSW Apr 2021'!AR2-SUM('NSW Apr 2021'!L2:O2))*'NSW Apr 2021'!AG2/100)* 'NSW Apr 2021'!AR2,IF(AND('NSW Apr 2021'!N2&gt;0,'NSW Apr 2021'!O2=""),IF(($C$5*F8/'NSW Apr 2021'!AR2&lt; SUM('NSW Apr 2021'!L2:N2)),(0),($C$5*F8/'NSW Apr 2021'!AR2-SUM('NSW Apr 2021'!L2:N2))*'NSW Apr 2021'!AF2/100)* 'NSW Apr 2021'!AR2,IF(AND('NSW Apr 2021'!M2&gt;0,'NSW Apr 2021'!N2=""),IF(($C$5*F8/'NSW Apr 2021'!AR2&lt;'NSW Apr 2021'!M2+'NSW Apr 2021'!L2),(0),(($C$5*F8/'NSW Apr 2021'!AR2-('NSW Apr 2021'!M2+'NSW Apr 2021'!L2))*'NSW Apr 2021'!AE2/100))*'NSW Apr 2021'!AR2,IF(AND('NSW Apr 2021'!L2&gt;0,'NSW Apr 2021'!M2=""&gt;0),IF(($C$5*F8/'NSW Apr 2021'!AR2&lt;'NSW Apr 2021'!L2),(0),($C$5*F8/'NSW Apr 2021'!AR2-'NSW Apr 2021'!L2)*'NSW Apr 2021'!AD2/100)*'NSW Apr 2021'!AR2,0)))))</f>
        <v>0</v>
      </c>
      <c r="S8" s="234">
        <f>SUM(G8:R8)</f>
        <v>2229.4723636363638</v>
      </c>
      <c r="T8" s="243">
        <f>S8+D8</f>
        <v>2465.7600909090911</v>
      </c>
      <c r="U8" s="132">
        <f>T8*1.1</f>
        <v>2712.3361000000004</v>
      </c>
      <c r="V8" s="83">
        <f>'NSW Apr 2021'!AT2</f>
        <v>0</v>
      </c>
      <c r="W8" s="83">
        <f>'NSW Apr 2021'!AU2</f>
        <v>0</v>
      </c>
      <c r="X8" s="83">
        <f>'NSW Apr 2021'!AV2</f>
        <v>0</v>
      </c>
      <c r="Y8" s="83">
        <f>'NSW Apr 2021'!AW2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122">
        <f t="shared" ref="AD8:AE24" si="2">AB8*1.1</f>
        <v>2712.3361000000004</v>
      </c>
      <c r="AE8" s="122">
        <f t="shared" si="2"/>
        <v>2712.3361000000004</v>
      </c>
      <c r="AF8" s="208">
        <f>'NSW Apr 2021'!BF2</f>
        <v>0</v>
      </c>
      <c r="AG8" s="125" t="str">
        <f>'NSW Apr 2021'!BG2</f>
        <v>n</v>
      </c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24"/>
      <c r="B9" s="83" t="str">
        <f>'NSW Apr 2021'!F3</f>
        <v>Covau</v>
      </c>
      <c r="C9" s="83" t="str">
        <f>'NSW Apr 2021'!G3</f>
        <v>Business Freedom Plus</v>
      </c>
      <c r="D9" s="136">
        <f>365*'NSW Apr 2021'!H3/100</f>
        <v>336.60300000000001</v>
      </c>
      <c r="E9" s="264">
        <f>IF('NSW Apr 2021'!AQ3=3,0.5,IF('NSW Apr 2021'!AQ3=2,0.33,0))</f>
        <v>0.5</v>
      </c>
      <c r="F9" s="264">
        <f t="shared" ref="F9:F32" si="3">1-E9</f>
        <v>0.5</v>
      </c>
      <c r="G9" s="136">
        <f>IF('NSW Apr 2021'!K3="",($C$5*E9/'NSW Apr 2021'!AQ3*'NSW Apr 2021'!W3/100)*'NSW Apr 2021'!AQ3,IF($C$5*E9/'NSW Apr 2021'!AQ3&gt;='NSW Apr 2021'!L3,('NSW Apr 2021'!L3*'NSW Apr 2021'!W3/100)*'NSW Apr 2021'!AQ3,($C$5*E9/'NSW Apr 2021'!AQ3*'NSW Apr 2021'!W3/100)*'NSW Apr 2021'!AQ3))</f>
        <v>134.24399999999997</v>
      </c>
      <c r="H9" s="136">
        <f>IF(AND('NSW Apr 2021'!L3&gt;0,'NSW Apr 2021'!M3&gt;0),IF($C$5*E9/'NSW Apr 2021'!AQ3&lt;'NSW Apr 2021'!L3,0,IF(($C$5*E9/'NSW Apr 2021'!AQ3-'NSW Apr 2021'!L3)&lt;=('NSW Apr 2021'!M3+'NSW Apr 2021'!L3),((($C$5*E9/'NSW Apr 2021'!AQ3-'NSW Apr 2021'!L3)*'NSW Apr 2021'!X3/100))*'NSW Apr 2021'!AQ3,((('NSW Apr 2021'!M3)*'NSW Apr 2021'!X3/100)*'NSW Apr 2021'!AQ3))),0)</f>
        <v>106.401</v>
      </c>
      <c r="I9" s="136">
        <f>IF(AND('NSW Apr 2021'!M3&gt;0,'NSW Apr 2021'!N3&gt;0),IF($C$5*E9/'NSW Apr 2021'!AQ3&lt;('NSW Apr 2021'!L3+'NSW Apr 2021'!M3),0,IF(($C$5*E9/'NSW Apr 2021'!AQ3-'NSW Apr 2021'!L3+'NSW Apr 2021'!M3)&lt;=('NSW Apr 2021'!L3+'NSW Apr 2021'!M3+'NSW Apr 2021'!N3),((($C$5*E9/'NSW Apr 2021'!AQ3-('NSW Apr 2021'!L3+'NSW Apr 2021'!M3))*'NSW Apr 2021'!Y3/100))*'NSW Apr 2021'!AQ3,('NSW Apr 2021'!N3*'NSW Apr 2021'!Y3/100)* 'NSW Apr 2021'!AQ3)),0)</f>
        <v>239.679</v>
      </c>
      <c r="J9" s="136">
        <f>IF(AND('NSW Apr 2021'!N3&gt;0,'NSW Apr 2021'!O3&gt;0),IF($C$5*E9/'NSW Apr 2021'!AQ3&lt;('NSW Apr 2021'!L3+'NSW Apr 2021'!M3+'NSW Apr 2021'!N3),0,IF(($C$5*E9/'NSW Apr 2021'!AQ3-'NSW Apr 2021'!L3+'NSW Apr 2021'!M3+'NSW Apr 2021'!N3)&lt;=('NSW Apr 2021'!L3+'NSW Apr 2021'!M3+'NSW Apr 2021'!N3+'NSW Apr 2021'!O3),(($C$5*E9/'NSW Apr 2021'!AQ3-('NSW Apr 2021'!L3+'NSW Apr 2021'!M3+'NSW Apr 2021'!N3))*'NSW Apr 2021'!Z3/100)*'NSW Apr 2021'!AQ3,('NSW Apr 2021'!O3*'NSW Apr 2021'!Z3/100)*'NSW Apr 2021'!AQ3)),0)</f>
        <v>843.12500000000023</v>
      </c>
      <c r="K9" s="136">
        <f>IF(AND('NSW Apr 2021'!O3&gt;0,'NSW Apr 2021'!P3&gt;0),IF($C$5*E9/'NSW Apr 2021'!AQ3&lt;('NSW Apr 2021'!L3+'NSW Apr 2021'!M3+'NSW Apr 2021'!N3+'NSW Apr 2021'!O3),0,IF(($C$5*E9/'NSW Apr 2021'!AQ3-'NSW Apr 2021'!L3+'NSW Apr 2021'!M3+'NSW Apr 2021'!N3+'NSW Apr 2021'!O3)&lt;=('NSW Apr 2021'!L3+'NSW Apr 2021'!M3+'NSW Apr 2021'!N3+'NSW Apr 2021'!O3+'NSW Apr 2021'!P3),(($C$5*E9/'NSW Apr 2021'!AQ3-('NSW Apr 2021'!L3+'NSW Apr 2021'!M3+'NSW Apr 2021'!N3+'NSW Apr 2021'!O3))*'NSW Apr 2021'!AA3/100)*'NSW Apr 2021'!AQ3,('NSW Apr 2021'!P3*'NSW Apr 2021'!AA3/100)*'NSW Apr 2021'!AQ3)),0)</f>
        <v>0</v>
      </c>
      <c r="L9" s="136">
        <f>IF(AND('NSW Apr 2021'!P3&gt;0,'NSW Apr 2021'!O3&gt;0),IF(($C$5*E9/'NSW Apr 2021'!AQ3&lt;SUM('NSW Apr 2021'!L3:P3)),(0),($C$5*E9/'NSW Apr 2021'!AQ3-SUM('NSW Apr 2021'!L3:P3))*'NSW Apr 2021'!AB3/100)* 'NSW Apr 2021'!AQ3,IF(AND('NSW Apr 2021'!O3&gt;0,'NSW Apr 2021'!P3=""),IF(($C$5*E9/'NSW Apr 2021'!AQ3&lt; SUM('NSW Apr 2021'!L3:O3)),(0),($C$5*E9/'NSW Apr 2021'!AQ3-SUM('NSW Apr 2021'!L3:O3))*'NSW Apr 2021'!AA3/100)* 'NSW Apr 2021'!AQ3,IF(AND('NSW Apr 2021'!N3&gt;0,'NSW Apr 2021'!O3=""),IF(($C$5*E9/'NSW Apr 2021'!AQ3&lt; SUM('NSW Apr 2021'!L3:N3)),(0),($C$5*E9/'NSW Apr 2021'!AQ3-SUM('NSW Apr 2021'!L3:N3))*'NSW Apr 2021'!Z3/100)* 'NSW Apr 2021'!AQ3,IF(AND('NSW Apr 2021'!M3&gt;0,'NSW Apr 2021'!N3=""),IF(($C$5*E9/'NSW Apr 2021'!AQ3&lt;'NSW Apr 2021'!M3+'NSW Apr 2021'!L3),(0),(($C$5*E9/'NSW Apr 2021'!AQ3-('NSW Apr 2021'!M3+'NSW Apr 2021'!L3))*'NSW Apr 2021'!Y3/100))*'NSW Apr 2021'!AQ3,IF(AND('NSW Apr 2021'!L3&gt;0,'NSW Apr 2021'!M3=""&gt;0),IF(($C$5*E9/'NSW Apr 2021'!AQ3&lt;'NSW Apr 2021'!L3),(0),($C$5*E9/'NSW Apr 2021'!AQ3-'NSW Apr 2021'!L3)*'NSW Apr 2021'!X3/100)*'NSW Apr 2021'!AQ3,0)))))</f>
        <v>0</v>
      </c>
      <c r="M9" s="136">
        <f>IF('NSW Apr 2021'!K3="",($C$5*F9/'NSW Apr 2021'!AR3*'NSW Apr 2021'!AC3/100)*'NSW Apr 2021'!AR3,IF($C$5*F9/'NSW Apr 2021'!AR3&gt;='NSW Apr 2021'!L3,('NSW Apr 2021'!L3*'NSW Apr 2021'!AC3/100)*'NSW Apr 2021'!AR3,($C$5*F9/'NSW Apr 2021'!AR3*'NSW Apr 2021'!AC3/100)*'NSW Apr 2021'!AR3))</f>
        <v>134.24399999999997</v>
      </c>
      <c r="N9" s="136">
        <f>IF(AND('NSW Apr 2021'!L3&gt;0,'NSW Apr 2021'!M3&gt;0),IF($C$5*F9/'NSW Apr 2021'!AR3&lt;'NSW Apr 2021'!L3,0,IF(($C$5*F9/'NSW Apr 2021'!AR3-'NSW Apr 2021'!L3)&lt;=('NSW Apr 2021'!M3+'NSW Apr 2021'!L3),((($C$5*F9/'NSW Apr 2021'!AR3-'NSW Apr 2021'!L3)*'NSW Apr 2021'!AD3/100))*'NSW Apr 2021'!AR3,((('NSW Apr 2021'!M3)*'NSW Apr 2021'!AD3/100)*'NSW Apr 2021'!AR3))),0)</f>
        <v>106.401</v>
      </c>
      <c r="O9" s="136">
        <f>IF(AND('NSW Apr 2021'!M3&gt;0,'NSW Apr 2021'!N3&gt;0),IF($C$5*F9/'NSW Apr 2021'!AR3&lt;('NSW Apr 2021'!L3+'NSW Apr 2021'!M3),0,IF(($C$5*F9/'NSW Apr 2021'!AR3-'NSW Apr 2021'!L3+'NSW Apr 2021'!M3)&lt;=('NSW Apr 2021'!L3+'NSW Apr 2021'!M3+'NSW Apr 2021'!N3),((($C$5*F9/'NSW Apr 2021'!AR3-('NSW Apr 2021'!L3+'NSW Apr 2021'!M3))*'NSW Apr 2021'!AE3/100))*'NSW Apr 2021'!AR3,('NSW Apr 2021'!N3*'NSW Apr 2021'!AE3/100)*'NSW Apr 2021'!AR3)),0)</f>
        <v>239.679</v>
      </c>
      <c r="P9" s="136">
        <f>IF(AND('NSW Apr 2021'!N3&gt;0,'NSW Apr 2021'!O3&gt;0),IF($C$5*F9/'NSW Apr 2021'!AR3&lt;('NSW Apr 2021'!L3+'NSW Apr 2021'!M3+'NSW Apr 2021'!N3),0,IF(($C$5*F9/'NSW Apr 2021'!AR3-'NSW Apr 2021'!L3+'NSW Apr 2021'!M3+'NSW Apr 2021'!N3)&lt;=('NSW Apr 2021'!L3+'NSW Apr 2021'!M3+'NSW Apr 2021'!N3+'NSW Apr 2021'!O3),(($C$5*F9/'NSW Apr 2021'!AR3-('NSW Apr 2021'!L3+'NSW Apr 2021'!M3+'NSW Apr 2021'!N3))*'NSW Apr 2021'!AF3/100)*'NSW Apr 2021'!AR3,('NSW Apr 2021'!O3*'NSW Apr 2021'!AF3/100)*'NSW Apr 2021'!AR3)),0)</f>
        <v>843.12500000000023</v>
      </c>
      <c r="Q9" s="136">
        <f>IF(AND('NSW Apr 2021'!P3&gt;0,'NSW Apr 2021'!P3&gt;0),IF($C$5*F9/'NSW Apr 2021'!AR3&lt;('NSW Apr 2021'!L3+'NSW Apr 2021'!M3+'NSW Apr 2021'!N3+'NSW Apr 2021'!O3),0,IF(($C$5*F9/'NSW Apr 2021'!AR3-'NSW Apr 2021'!L3+'NSW Apr 2021'!M3+'NSW Apr 2021'!N3+'NSW Apr 2021'!O3)&lt;=('NSW Apr 2021'!L3+'NSW Apr 2021'!M3+'NSW Apr 2021'!N3+'NSW Apr 2021'!O3+'NSW Apr 2021'!P3),(($C$5*F9/'NSW Apr 2021'!AR3-('NSW Apr 2021'!L3+'NSW Apr 2021'!M3+'NSW Apr 2021'!N3+'NSW Apr 2021'!O3))*'NSW Apr 2021'!AG3/100)*'NSW Apr 2021'!AR3,('NSW Apr 2021'!P3*'NSW Apr 2021'!AG3/100)*'NSW Apr 2021'!AR3)),0)</f>
        <v>0</v>
      </c>
      <c r="R9" s="136">
        <f>IF(AND('NSW Apr 2021'!P3&gt;0,'NSW Apr 2021'!O3&gt;0),IF(($C$5*F9/'NSW Apr 2021'!AR3&lt;SUM('NSW Apr 2021'!L3:P3)),(0),($C$5*F9/'NSW Apr 2021'!AR3-SUM('NSW Apr 2021'!L3:P3))*'NSW Apr 2021'!AB3/100)* 'NSW Apr 2021'!AR3,IF(AND('NSW Apr 2021'!O3&gt;0,'NSW Apr 2021'!P3=""),IF(($C$5*F9/'NSW Apr 2021'!AR3&lt; SUM('NSW Apr 2021'!L3:O3)),(0),($C$5*F9/'NSW Apr 2021'!AR3-SUM('NSW Apr 2021'!L3:O3))*'NSW Apr 2021'!AG3/100)* 'NSW Apr 2021'!AR3,IF(AND('NSW Apr 2021'!N3&gt;0,'NSW Apr 2021'!O3=""),IF(($C$5*F9/'NSW Apr 2021'!AR3&lt; SUM('NSW Apr 2021'!L3:N3)),(0),($C$5*F9/'NSW Apr 2021'!AR3-SUM('NSW Apr 2021'!L3:N3))*'NSW Apr 2021'!AF3/100)* 'NSW Apr 2021'!AR3,IF(AND('NSW Apr 2021'!M3&gt;0,'NSW Apr 2021'!N3=""),IF(($C$5*F9/'NSW Apr 2021'!AR3&lt;'NSW Apr 2021'!M3+'NSW Apr 2021'!L3),(0),(($C$5*F9/'NSW Apr 2021'!AR3-('NSW Apr 2021'!M3+'NSW Apr 2021'!L3))*'NSW Apr 2021'!AE3/100))*'NSW Apr 2021'!AR3,IF(AND('NSW Apr 2021'!L3&gt;0,'NSW Apr 2021'!M3=""&gt;0),IF(($C$5*F9/'NSW Apr 2021'!AR3&lt;'NSW Apr 2021'!L3),(0),($C$5*F9/'NSW Apr 2021'!AR3-'NSW Apr 2021'!L3)*'NSW Apr 2021'!AD3/100)*'NSW Apr 2021'!AR3,0)))))</f>
        <v>0</v>
      </c>
      <c r="S9" s="234">
        <f t="shared" ref="S9:S32" si="4">SUM(G9:R9)</f>
        <v>2646.8980000000001</v>
      </c>
      <c r="T9" s="243">
        <f t="shared" ref="T9:T32" si="5">S9+D9</f>
        <v>2983.5010000000002</v>
      </c>
      <c r="U9" s="132">
        <f t="shared" ref="U9:U32" si="6">T9*1.1</f>
        <v>3281.8511000000003</v>
      </c>
      <c r="V9" s="83">
        <f>'NSW Apr 2021'!AT3</f>
        <v>25</v>
      </c>
      <c r="W9" s="83">
        <f>'NSW Apr 2021'!AU3</f>
        <v>0</v>
      </c>
      <c r="X9" s="83">
        <f>'NSW Apr 2021'!AV3</f>
        <v>0</v>
      </c>
      <c r="Y9" s="83">
        <f>'NSW Apr 2021'!AW3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2237.6257500000002</v>
      </c>
      <c r="AC9" s="243">
        <f t="shared" si="1"/>
        <v>2237.6257500000002</v>
      </c>
      <c r="AD9" s="122">
        <f t="shared" si="2"/>
        <v>2461.3883250000003</v>
      </c>
      <c r="AE9" s="122">
        <f t="shared" si="2"/>
        <v>2461.3883250000003</v>
      </c>
      <c r="AF9" s="208">
        <f>'NSW Apr 2021'!BF3</f>
        <v>0</v>
      </c>
      <c r="AG9" s="125" t="str">
        <f>'NSW Apr 2021'!BG3</f>
        <v>n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24"/>
      <c r="B10" s="83" t="str">
        <f>'NSW Apr 2021'!F4</f>
        <v>EnergyAustralia</v>
      </c>
      <c r="C10" s="83" t="str">
        <f>'NSW Apr 2021'!G4</f>
        <v>Total Plan</v>
      </c>
      <c r="D10" s="136">
        <f>365*'NSW Apr 2021'!H4/100</f>
        <v>250.755</v>
      </c>
      <c r="E10" s="264">
        <f>IF('NSW Apr 2021'!AQ4=3,0.5,IF('NSW Apr 2021'!AQ4=2,0.33,0))</f>
        <v>0.5</v>
      </c>
      <c r="F10" s="264">
        <f t="shared" si="3"/>
        <v>0.5</v>
      </c>
      <c r="G10" s="136">
        <f>IF('NSW Apr 2021'!K4="",($C$5*E10/'NSW Apr 2021'!AQ4*'NSW Apr 2021'!W4/100)*'NSW Apr 2021'!AQ4,IF($C$5*E10/'NSW Apr 2021'!AQ4&gt;='NSW Apr 2021'!L4,('NSW Apr 2021'!L4*'NSW Apr 2021'!W4/100)*'NSW Apr 2021'!AQ4,($C$5*E10/'NSW Apr 2021'!AQ4*'NSW Apr 2021'!W4/100)*'NSW Apr 2021'!AQ4))</f>
        <v>147.12599999999998</v>
      </c>
      <c r="H10" s="136">
        <f>IF(AND('NSW Apr 2021'!L4&gt;0,'NSW Apr 2021'!M4&gt;0),IF($C$5*E10/'NSW Apr 2021'!AQ4&lt;'NSW Apr 2021'!L4,0,IF(($C$5*E10/'NSW Apr 2021'!AQ4-'NSW Apr 2021'!L4)&lt;=('NSW Apr 2021'!M4+'NSW Apr 2021'!L4),((($C$5*E10/'NSW Apr 2021'!AQ4-'NSW Apr 2021'!L4)*'NSW Apr 2021'!X4/100))*'NSW Apr 2021'!AQ4,((('NSW Apr 2021'!M4)*'NSW Apr 2021'!X4/100)*'NSW Apr 2021'!AQ4))),0)</f>
        <v>104.06618181818183</v>
      </c>
      <c r="I10" s="136">
        <f>IF(AND('NSW Apr 2021'!M4&gt;0,'NSW Apr 2021'!N4&gt;0),IF($C$5*E10/'NSW Apr 2021'!AQ4&lt;('NSW Apr 2021'!L4+'NSW Apr 2021'!M4),0,IF(($C$5*E10/'NSW Apr 2021'!AQ4-'NSW Apr 2021'!L4+'NSW Apr 2021'!M4)&lt;=('NSW Apr 2021'!L4+'NSW Apr 2021'!M4+'NSW Apr 2021'!N4),((($C$5*E10/'NSW Apr 2021'!AQ4-('NSW Apr 2021'!L4+'NSW Apr 2021'!M4))*'NSW Apr 2021'!Y4/100))*'NSW Apr 2021'!AQ4,('NSW Apr 2021'!N4*'NSW Apr 2021'!Y4/100)* 'NSW Apr 2021'!AQ4)),0)</f>
        <v>238.06499999999997</v>
      </c>
      <c r="J10" s="136">
        <f>IF(AND('NSW Apr 2021'!N4&gt;0,'NSW Apr 2021'!O4&gt;0),IF($C$5*E10/'NSW Apr 2021'!AQ4&lt;('NSW Apr 2021'!L4+'NSW Apr 2021'!M4+'NSW Apr 2021'!N4),0,IF(($C$5*E10/'NSW Apr 2021'!AQ4-'NSW Apr 2021'!L4+'NSW Apr 2021'!M4+'NSW Apr 2021'!N4)&lt;=('NSW Apr 2021'!L4+'NSW Apr 2021'!M4+'NSW Apr 2021'!N4+'NSW Apr 2021'!O4),(($C$5*E10/'NSW Apr 2021'!AQ4-('NSW Apr 2021'!L4+'NSW Apr 2021'!M4+'NSW Apr 2021'!N4))*'NSW Apr 2021'!Z4/100)*'NSW Apr 2021'!AQ4,('NSW Apr 2021'!O4*'NSW Apr 2021'!Z4/100)*'NSW Apr 2021'!AQ4)),0)</f>
        <v>898.31136363636369</v>
      </c>
      <c r="K10" s="136">
        <f>IF(AND('NSW Apr 2021'!O4&gt;0,'NSW Apr 2021'!P4&gt;0),IF($C$5*E10/'NSW Apr 2021'!AQ4&lt;('NSW Apr 2021'!L4+'NSW Apr 2021'!M4+'NSW Apr 2021'!N4+'NSW Apr 2021'!O4),0,IF(($C$5*E10/'NSW Apr 2021'!AQ4-'NSW Apr 2021'!L4+'NSW Apr 2021'!M4+'NSW Apr 2021'!N4+'NSW Apr 2021'!O4)&lt;=('NSW Apr 2021'!L4+'NSW Apr 2021'!M4+'NSW Apr 2021'!N4+'NSW Apr 2021'!O4+'NSW Apr 2021'!P4),(($C$5*E10/'NSW Apr 2021'!AQ4-('NSW Apr 2021'!L4+'NSW Apr 2021'!M4+'NSW Apr 2021'!N4+'NSW Apr 2021'!O4))*'NSW Apr 2021'!AA4/100)*'NSW Apr 2021'!AQ4,('NSW Apr 2021'!P4*'NSW Apr 2021'!AA4/100)*'NSW Apr 2021'!AQ4)),0)</f>
        <v>0</v>
      </c>
      <c r="L10" s="136">
        <f>IF(AND('NSW Apr 2021'!P4&gt;0,'NSW Apr 2021'!O4&gt;0),IF(($C$5*E10/'NSW Apr 2021'!AQ4&lt;SUM('NSW Apr 2021'!L4:P4)),(0),($C$5*E10/'NSW Apr 2021'!AQ4-SUM('NSW Apr 2021'!L4:P4))*'NSW Apr 2021'!AB4/100)* 'NSW Apr 2021'!AQ4,IF(AND('NSW Apr 2021'!O4&gt;0,'NSW Apr 2021'!P4=""),IF(($C$5*E10/'NSW Apr 2021'!AQ4&lt; SUM('NSW Apr 2021'!L4:O4)),(0),($C$5*E10/'NSW Apr 2021'!AQ4-SUM('NSW Apr 2021'!L4:O4))*'NSW Apr 2021'!AA4/100)* 'NSW Apr 2021'!AQ4,IF(AND('NSW Apr 2021'!N4&gt;0,'NSW Apr 2021'!O4=""),IF(($C$5*E10/'NSW Apr 2021'!AQ4&lt; SUM('NSW Apr 2021'!L4:N4)),(0),($C$5*E10/'NSW Apr 2021'!AQ4-SUM('NSW Apr 2021'!L4:N4))*'NSW Apr 2021'!Z4/100)* 'NSW Apr 2021'!AQ4,IF(AND('NSW Apr 2021'!M4&gt;0,'NSW Apr 2021'!N4=""),IF(($C$5*E10/'NSW Apr 2021'!AQ4&lt;'NSW Apr 2021'!M4+'NSW Apr 2021'!L4),(0),(($C$5*E10/'NSW Apr 2021'!AQ4-('NSW Apr 2021'!M4+'NSW Apr 2021'!L4))*'NSW Apr 2021'!Y4/100))*'NSW Apr 2021'!AQ4,IF(AND('NSW Apr 2021'!L4&gt;0,'NSW Apr 2021'!M4=""&gt;0),IF(($C$5*E10/'NSW Apr 2021'!AQ4&lt;'NSW Apr 2021'!L4),(0),($C$5*E10/'NSW Apr 2021'!AQ4-'NSW Apr 2021'!L4)*'NSW Apr 2021'!X4/100)*'NSW Apr 2021'!AQ4,0)))))</f>
        <v>0</v>
      </c>
      <c r="M10" s="136">
        <f>IF('NSW Apr 2021'!K4="",($C$5*F10/'NSW Apr 2021'!AR4*'NSW Apr 2021'!AC4/100)*'NSW Apr 2021'!AR4,IF($C$5*F10/'NSW Apr 2021'!AR4&gt;='NSW Apr 2021'!L4,('NSW Apr 2021'!L4*'NSW Apr 2021'!AC4/100)*'NSW Apr 2021'!AR4,($C$5*F10/'NSW Apr 2021'!AR4*'NSW Apr 2021'!AC4/100)*'NSW Apr 2021'!AR4))</f>
        <v>147.12599999999998</v>
      </c>
      <c r="N10" s="136">
        <f>IF(AND('NSW Apr 2021'!L4&gt;0,'NSW Apr 2021'!M4&gt;0),IF($C$5*F10/'NSW Apr 2021'!AR4&lt;'NSW Apr 2021'!L4,0,IF(($C$5*F10/'NSW Apr 2021'!AR4-'NSW Apr 2021'!L4)&lt;=('NSW Apr 2021'!M4+'NSW Apr 2021'!L4),((($C$5*F10/'NSW Apr 2021'!AR4-'NSW Apr 2021'!L4)*'NSW Apr 2021'!AD4/100))*'NSW Apr 2021'!AR4,((('NSW Apr 2021'!M4)*'NSW Apr 2021'!AD4/100)*'NSW Apr 2021'!AR4))),0)</f>
        <v>104.06618181818183</v>
      </c>
      <c r="O10" s="136">
        <f>IF(AND('NSW Apr 2021'!M4&gt;0,'NSW Apr 2021'!N4&gt;0),IF($C$5*F10/'NSW Apr 2021'!AR4&lt;('NSW Apr 2021'!L4+'NSW Apr 2021'!M4),0,IF(($C$5*F10/'NSW Apr 2021'!AR4-'NSW Apr 2021'!L4+'NSW Apr 2021'!M4)&lt;=('NSW Apr 2021'!L4+'NSW Apr 2021'!M4+'NSW Apr 2021'!N4),((($C$5*F10/'NSW Apr 2021'!AR4-('NSW Apr 2021'!L4+'NSW Apr 2021'!M4))*'NSW Apr 2021'!AE4/100))*'NSW Apr 2021'!AR4,('NSW Apr 2021'!N4*'NSW Apr 2021'!AE4/100)*'NSW Apr 2021'!AR4)),0)</f>
        <v>238.06499999999997</v>
      </c>
      <c r="P10" s="136">
        <f>IF(AND('NSW Apr 2021'!N4&gt;0,'NSW Apr 2021'!O4&gt;0),IF($C$5*F10/'NSW Apr 2021'!AR4&lt;('NSW Apr 2021'!L4+'NSW Apr 2021'!M4+'NSW Apr 2021'!N4),0,IF(($C$5*F10/'NSW Apr 2021'!AR4-'NSW Apr 2021'!L4+'NSW Apr 2021'!M4+'NSW Apr 2021'!N4)&lt;=('NSW Apr 2021'!L4+'NSW Apr 2021'!M4+'NSW Apr 2021'!N4+'NSW Apr 2021'!O4),(($C$5*F10/'NSW Apr 2021'!AR4-('NSW Apr 2021'!L4+'NSW Apr 2021'!M4+'NSW Apr 2021'!N4))*'NSW Apr 2021'!AF4/100)*'NSW Apr 2021'!AR4,('NSW Apr 2021'!O4*'NSW Apr 2021'!AF4/100)*'NSW Apr 2021'!AR4)),0)</f>
        <v>898.31136363636369</v>
      </c>
      <c r="Q10" s="136">
        <f>IF(AND('NSW Apr 2021'!P4&gt;0,'NSW Apr 2021'!P4&gt;0),IF($C$5*F10/'NSW Apr 2021'!AR4&lt;('NSW Apr 2021'!L4+'NSW Apr 2021'!M4+'NSW Apr 2021'!N4+'NSW Apr 2021'!O4),0,IF(($C$5*F10/'NSW Apr 2021'!AR4-'NSW Apr 2021'!L4+'NSW Apr 2021'!M4+'NSW Apr 2021'!N4+'NSW Apr 2021'!O4)&lt;=('NSW Apr 2021'!L4+'NSW Apr 2021'!M4+'NSW Apr 2021'!N4+'NSW Apr 2021'!O4+'NSW Apr 2021'!P4),(($C$5*F10/'NSW Apr 2021'!AR4-('NSW Apr 2021'!L4+'NSW Apr 2021'!M4+'NSW Apr 2021'!N4+'NSW Apr 2021'!O4))*'NSW Apr 2021'!AG4/100)*'NSW Apr 2021'!AR4,('NSW Apr 2021'!P4*'NSW Apr 2021'!AG4/100)*'NSW Apr 2021'!AR4)),0)</f>
        <v>0</v>
      </c>
      <c r="R10" s="136">
        <f>IF(AND('NSW Apr 2021'!P4&gt;0,'NSW Apr 2021'!O4&gt;0),IF(($C$5*F10/'NSW Apr 2021'!AR4&lt;SUM('NSW Apr 2021'!L4:P4)),(0),($C$5*F10/'NSW Apr 2021'!AR4-SUM('NSW Apr 2021'!L4:P4))*'NSW Apr 2021'!AB4/100)* 'NSW Apr 2021'!AR4,IF(AND('NSW Apr 2021'!O4&gt;0,'NSW Apr 2021'!P4=""),IF(($C$5*F10/'NSW Apr 2021'!AR4&lt; SUM('NSW Apr 2021'!L4:O4)),(0),($C$5*F10/'NSW Apr 2021'!AR4-SUM('NSW Apr 2021'!L4:O4))*'NSW Apr 2021'!AG4/100)* 'NSW Apr 2021'!AR4,IF(AND('NSW Apr 2021'!N4&gt;0,'NSW Apr 2021'!O4=""),IF(($C$5*F10/'NSW Apr 2021'!AR4&lt; SUM('NSW Apr 2021'!L4:N4)),(0),($C$5*F10/'NSW Apr 2021'!AR4-SUM('NSW Apr 2021'!L4:N4))*'NSW Apr 2021'!AF4/100)* 'NSW Apr 2021'!AR4,IF(AND('NSW Apr 2021'!M4&gt;0,'NSW Apr 2021'!N4=""),IF(($C$5*F10/'NSW Apr 2021'!AR4&lt;'NSW Apr 2021'!M4+'NSW Apr 2021'!L4),(0),(($C$5*F10/'NSW Apr 2021'!AR4-('NSW Apr 2021'!M4+'NSW Apr 2021'!L4))*'NSW Apr 2021'!AE4/100))*'NSW Apr 2021'!AR4,IF(AND('NSW Apr 2021'!L4&gt;0,'NSW Apr 2021'!M4=""&gt;0),IF(($C$5*F10/'NSW Apr 2021'!AR4&lt;'NSW Apr 2021'!L4),(0),($C$5*F10/'NSW Apr 2021'!AR4-'NSW Apr 2021'!L4)*'NSW Apr 2021'!AD4/100)*'NSW Apr 2021'!AR4,0)))))</f>
        <v>0</v>
      </c>
      <c r="S10" s="234">
        <f t="shared" si="4"/>
        <v>2775.1370909090911</v>
      </c>
      <c r="T10" s="243">
        <f t="shared" si="5"/>
        <v>3025.8920909090912</v>
      </c>
      <c r="U10" s="132">
        <f t="shared" si="6"/>
        <v>3328.4813000000004</v>
      </c>
      <c r="V10" s="83">
        <f>'NSW Apr 2021'!AT4</f>
        <v>17</v>
      </c>
      <c r="W10" s="83">
        <f>'NSW Apr 2021'!AU4</f>
        <v>0</v>
      </c>
      <c r="X10" s="83">
        <f>'NSW Apr 2021'!AV4</f>
        <v>0</v>
      </c>
      <c r="Y10" s="83">
        <f>'NSW Apr 2021'!AW4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2511.4904354545456</v>
      </c>
      <c r="AC10" s="243">
        <f t="shared" si="1"/>
        <v>2511.4904354545456</v>
      </c>
      <c r="AD10" s="122">
        <f t="shared" si="2"/>
        <v>2762.6394790000004</v>
      </c>
      <c r="AE10" s="122">
        <f t="shared" si="2"/>
        <v>2762.6394790000004</v>
      </c>
      <c r="AF10" s="208">
        <f>'NSW Apr 2021'!BF4</f>
        <v>0</v>
      </c>
      <c r="AG10" s="125" t="str">
        <f>'NSW Apr 2021'!BG4</f>
        <v>n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24"/>
      <c r="B11" s="83" t="str">
        <f>'NSW Apr 2021'!F5</f>
        <v>Origin Energy</v>
      </c>
      <c r="C11" s="83" t="str">
        <f>'NSW Apr 2021'!G5</f>
        <v>Business Flexi</v>
      </c>
      <c r="D11" s="136">
        <f>365*'NSW Apr 2021'!H5/100</f>
        <v>238.89250000000001</v>
      </c>
      <c r="E11" s="264">
        <f>IF('NSW Apr 2021'!AQ5=3,0.5,IF('NSW Apr 2021'!AQ5=2,0.33,0))</f>
        <v>0.5</v>
      </c>
      <c r="F11" s="264">
        <f t="shared" si="3"/>
        <v>0.5</v>
      </c>
      <c r="G11" s="136">
        <f>IF('NSW Apr 2021'!K5="",($C$5*E11/'NSW Apr 2021'!AQ5*'NSW Apr 2021'!W5/100)*'NSW Apr 2021'!AQ5,IF($C$5*E11/'NSW Apr 2021'!AQ5&gt;='NSW Apr 2021'!L5,('NSW Apr 2021'!L5*'NSW Apr 2021'!W5/100)*'NSW Apr 2021'!AQ5,($C$5*E11/'NSW Apr 2021'!AQ5*'NSW Apr 2021'!W5/100)*'NSW Apr 2021'!AQ5))</f>
        <v>130.51500000000001</v>
      </c>
      <c r="H11" s="136">
        <f>IF(AND('NSW Apr 2021'!L5&gt;0,'NSW Apr 2021'!M5&gt;0),IF($C$5*E11/'NSW Apr 2021'!AQ5&lt;'NSW Apr 2021'!L5,0,IF(($C$5*E11/'NSW Apr 2021'!AQ5-'NSW Apr 2021'!L5)&lt;=('NSW Apr 2021'!M5+'NSW Apr 2021'!L5),((($C$5*E11/'NSW Apr 2021'!AQ5-'NSW Apr 2021'!L5)*'NSW Apr 2021'!X5/100))*'NSW Apr 2021'!AQ5,((('NSW Apr 2021'!M5)*'NSW Apr 2021'!X5/100)*'NSW Apr 2021'!AQ5))),0)</f>
        <v>1013.7555454545455</v>
      </c>
      <c r="I11" s="136">
        <f>IF(AND('NSW Apr 2021'!M5&gt;0,'NSW Apr 2021'!N5&gt;0),IF($C$5*E11/'NSW Apr 2021'!AQ5&lt;('NSW Apr 2021'!L5+'NSW Apr 2021'!M5),0,IF(($C$5*E11/'NSW Apr 2021'!AQ5-'NSW Apr 2021'!L5+'NSW Apr 2021'!M5)&lt;=('NSW Apr 2021'!L5+'NSW Apr 2021'!M5+'NSW Apr 2021'!N5),((($C$5*E11/'NSW Apr 2021'!AQ5-('NSW Apr 2021'!L5+'NSW Apr 2021'!M5))*'NSW Apr 2021'!Y5/100))*'NSW Apr 2021'!AQ5,('NSW Apr 2021'!N5*'NSW Apr 2021'!Y5/100)* 'NSW Apr 2021'!AQ5)),0)</f>
        <v>0</v>
      </c>
      <c r="J11" s="136">
        <f>IF(AND('NSW Apr 2021'!N5&gt;0,'NSW Apr 2021'!O5&gt;0),IF($C$5*E11/'NSW Apr 2021'!AQ5&lt;('NSW Apr 2021'!L5+'NSW Apr 2021'!M5+'NSW Apr 2021'!N5),0,IF(($C$5*E11/'NSW Apr 2021'!AQ5-'NSW Apr 2021'!L5+'NSW Apr 2021'!M5+'NSW Apr 2021'!N5)&lt;=('NSW Apr 2021'!L5+'NSW Apr 2021'!M5+'NSW Apr 2021'!N5+'NSW Apr 2021'!O5),(($C$5*E11/'NSW Apr 2021'!AQ5-('NSW Apr 2021'!L5+'NSW Apr 2021'!M5+'NSW Apr 2021'!N5))*'NSW Apr 2021'!Z5/100)*'NSW Apr 2021'!AQ5,('NSW Apr 2021'!O5*'NSW Apr 2021'!Z5/100)*'NSW Apr 2021'!AQ5)),0)</f>
        <v>0</v>
      </c>
      <c r="K11" s="136">
        <f>IF(AND('NSW Apr 2021'!O5&gt;0,'NSW Apr 2021'!P5&gt;0),IF($C$5*E11/'NSW Apr 2021'!AQ5&lt;('NSW Apr 2021'!L5+'NSW Apr 2021'!M5+'NSW Apr 2021'!N5+'NSW Apr 2021'!O5),0,IF(($C$5*E11/'NSW Apr 2021'!AQ5-'NSW Apr 2021'!L5+'NSW Apr 2021'!M5+'NSW Apr 2021'!N5+'NSW Apr 2021'!O5)&lt;=('NSW Apr 2021'!L5+'NSW Apr 2021'!M5+'NSW Apr 2021'!N5+'NSW Apr 2021'!O5+'NSW Apr 2021'!P5),(($C$5*E11/'NSW Apr 2021'!AQ5-('NSW Apr 2021'!L5+'NSW Apr 2021'!M5+'NSW Apr 2021'!N5+'NSW Apr 2021'!O5))*'NSW Apr 2021'!AA5/100)*'NSW Apr 2021'!AQ5,('NSW Apr 2021'!P5*'NSW Apr 2021'!AA5/100)*'NSW Apr 2021'!AQ5)),0)</f>
        <v>0</v>
      </c>
      <c r="L11" s="136">
        <f>IF(AND('NSW Apr 2021'!P5&gt;0,'NSW Apr 2021'!O5&gt;0),IF(($C$5*E11/'NSW Apr 2021'!AQ5&lt;SUM('NSW Apr 2021'!L5:P5)),(0),($C$5*E11/'NSW Apr 2021'!AQ5-SUM('NSW Apr 2021'!L5:P5))*'NSW Apr 2021'!AB5/100)* 'NSW Apr 2021'!AQ5,IF(AND('NSW Apr 2021'!O5&gt;0,'NSW Apr 2021'!P5=""),IF(($C$5*E11/'NSW Apr 2021'!AQ5&lt; SUM('NSW Apr 2021'!L5:O5)),(0),($C$5*E11/'NSW Apr 2021'!AQ5-SUM('NSW Apr 2021'!L5:O5))*'NSW Apr 2021'!AA5/100)* 'NSW Apr 2021'!AQ5,IF(AND('NSW Apr 2021'!N5&gt;0,'NSW Apr 2021'!O5=""),IF(($C$5*E11/'NSW Apr 2021'!AQ5&lt; SUM('NSW Apr 2021'!L5:N5)),(0),($C$5*E11/'NSW Apr 2021'!AQ5-SUM('NSW Apr 2021'!L5:N5))*'NSW Apr 2021'!Z5/100)* 'NSW Apr 2021'!AQ5,IF(AND('NSW Apr 2021'!M5&gt;0,'NSW Apr 2021'!N5=""),IF(($C$5*E11/'NSW Apr 2021'!AQ5&lt;'NSW Apr 2021'!M5+'NSW Apr 2021'!L5),(0),(($C$5*E11/'NSW Apr 2021'!AQ5-('NSW Apr 2021'!M5+'NSW Apr 2021'!L5))*'NSW Apr 2021'!Y5/100))*'NSW Apr 2021'!AQ5,IF(AND('NSW Apr 2021'!L5&gt;0,'NSW Apr 2021'!M5=""&gt;0),IF(($C$5*E11/'NSW Apr 2021'!AQ5&lt;'NSW Apr 2021'!L5),(0),($C$5*E11/'NSW Apr 2021'!AQ5-'NSW Apr 2021'!L5)*'NSW Apr 2021'!X5/100)*'NSW Apr 2021'!AQ5,0)))))</f>
        <v>0</v>
      </c>
      <c r="M11" s="136">
        <f>IF('NSW Apr 2021'!K5="",($C$5*F11/'NSW Apr 2021'!AR5*'NSW Apr 2021'!AC5/100)*'NSW Apr 2021'!AR5,IF($C$5*F11/'NSW Apr 2021'!AR5&gt;='NSW Apr 2021'!L5,('NSW Apr 2021'!L5*'NSW Apr 2021'!AC5/100)*'NSW Apr 2021'!AR5,($C$5*F11/'NSW Apr 2021'!AR5*'NSW Apr 2021'!AC5/100)*'NSW Apr 2021'!AR5))</f>
        <v>130.51500000000001</v>
      </c>
      <c r="N11" s="136">
        <f>IF(AND('NSW Apr 2021'!L5&gt;0,'NSW Apr 2021'!M5&gt;0),IF($C$5*F11/'NSW Apr 2021'!AR5&lt;'NSW Apr 2021'!L5,0,IF(($C$5*F11/'NSW Apr 2021'!AR5-'NSW Apr 2021'!L5)&lt;=('NSW Apr 2021'!M5+'NSW Apr 2021'!L5),((($C$5*F11/'NSW Apr 2021'!AR5-'NSW Apr 2021'!L5)*'NSW Apr 2021'!AD5/100))*'NSW Apr 2021'!AR5,((('NSW Apr 2021'!M5)*'NSW Apr 2021'!AD5/100)*'NSW Apr 2021'!AR5))),0)</f>
        <v>1013.7555454545455</v>
      </c>
      <c r="O11" s="136">
        <f>IF(AND('NSW Apr 2021'!M5&gt;0,'NSW Apr 2021'!N5&gt;0),IF($C$5*F11/'NSW Apr 2021'!AR5&lt;('NSW Apr 2021'!L5+'NSW Apr 2021'!M5),0,IF(($C$5*F11/'NSW Apr 2021'!AR5-'NSW Apr 2021'!L5+'NSW Apr 2021'!M5)&lt;=('NSW Apr 2021'!L5+'NSW Apr 2021'!M5+'NSW Apr 2021'!N5),((($C$5*F11/'NSW Apr 2021'!AR5-('NSW Apr 2021'!L5+'NSW Apr 2021'!M5))*'NSW Apr 2021'!AE5/100))*'NSW Apr 2021'!AR5,('NSW Apr 2021'!N5*'NSW Apr 2021'!AE5/100)*'NSW Apr 2021'!AR5)),0)</f>
        <v>0</v>
      </c>
      <c r="P11" s="136">
        <f>IF(AND('NSW Apr 2021'!N5&gt;0,'NSW Apr 2021'!O5&gt;0),IF($C$5*F11/'NSW Apr 2021'!AR5&lt;('NSW Apr 2021'!L5+'NSW Apr 2021'!M5+'NSW Apr 2021'!N5),0,IF(($C$5*F11/'NSW Apr 2021'!AR5-'NSW Apr 2021'!L5+'NSW Apr 2021'!M5+'NSW Apr 2021'!N5)&lt;=('NSW Apr 2021'!L5+'NSW Apr 2021'!M5+'NSW Apr 2021'!N5+'NSW Apr 2021'!O5),(($C$5*F11/'NSW Apr 2021'!AR5-('NSW Apr 2021'!L5+'NSW Apr 2021'!M5+'NSW Apr 2021'!N5))*'NSW Apr 2021'!AF5/100)*'NSW Apr 2021'!AR5,('NSW Apr 2021'!O5*'NSW Apr 2021'!AF5/100)*'NSW Apr 2021'!AR5)),0)</f>
        <v>0</v>
      </c>
      <c r="Q11" s="136">
        <f>IF(AND('NSW Apr 2021'!P5&gt;0,'NSW Apr 2021'!P5&gt;0),IF($C$5*F11/'NSW Apr 2021'!AR5&lt;('NSW Apr 2021'!L5+'NSW Apr 2021'!M5+'NSW Apr 2021'!N5+'NSW Apr 2021'!O5),0,IF(($C$5*F11/'NSW Apr 2021'!AR5-'NSW Apr 2021'!L5+'NSW Apr 2021'!M5+'NSW Apr 2021'!N5+'NSW Apr 2021'!O5)&lt;=('NSW Apr 2021'!L5+'NSW Apr 2021'!M5+'NSW Apr 2021'!N5+'NSW Apr 2021'!O5+'NSW Apr 2021'!P5),(($C$5*F11/'NSW Apr 2021'!AR5-('NSW Apr 2021'!L5+'NSW Apr 2021'!M5+'NSW Apr 2021'!N5+'NSW Apr 2021'!O5))*'NSW Apr 2021'!AG5/100)*'NSW Apr 2021'!AR5,('NSW Apr 2021'!P5*'NSW Apr 2021'!AG5/100)*'NSW Apr 2021'!AR5)),0)</f>
        <v>0</v>
      </c>
      <c r="R11" s="136">
        <f>IF(AND('NSW Apr 2021'!P5&gt;0,'NSW Apr 2021'!O5&gt;0),IF(($C$5*F11/'NSW Apr 2021'!AR5&lt;SUM('NSW Apr 2021'!L5:P5)),(0),($C$5*F11/'NSW Apr 2021'!AR5-SUM('NSW Apr 2021'!L5:P5))*'NSW Apr 2021'!AB5/100)* 'NSW Apr 2021'!AR5,IF(AND('NSW Apr 2021'!O5&gt;0,'NSW Apr 2021'!P5=""),IF(($C$5*F11/'NSW Apr 2021'!AR5&lt; SUM('NSW Apr 2021'!L5:O5)),(0),($C$5*F11/'NSW Apr 2021'!AR5-SUM('NSW Apr 2021'!L5:O5))*'NSW Apr 2021'!AG5/100)* 'NSW Apr 2021'!AR5,IF(AND('NSW Apr 2021'!N5&gt;0,'NSW Apr 2021'!O5=""),IF(($C$5*F11/'NSW Apr 2021'!AR5&lt; SUM('NSW Apr 2021'!L5:N5)),(0),($C$5*F11/'NSW Apr 2021'!AR5-SUM('NSW Apr 2021'!L5:N5))*'NSW Apr 2021'!AF5/100)* 'NSW Apr 2021'!AR5,IF(AND('NSW Apr 2021'!M5&gt;0,'NSW Apr 2021'!N5=""),IF(($C$5*F11/'NSW Apr 2021'!AR5&lt;'NSW Apr 2021'!M5+'NSW Apr 2021'!L5),(0),(($C$5*F11/'NSW Apr 2021'!AR5-('NSW Apr 2021'!M5+'NSW Apr 2021'!L5))*'NSW Apr 2021'!AE5/100))*'NSW Apr 2021'!AR5,IF(AND('NSW Apr 2021'!L5&gt;0,'NSW Apr 2021'!M5=""&gt;0),IF(($C$5*F11/'NSW Apr 2021'!AR5&lt;'NSW Apr 2021'!L5),(0),($C$5*F11/'NSW Apr 2021'!AR5-'NSW Apr 2021'!L5)*'NSW Apr 2021'!AD5/100)*'NSW Apr 2021'!AR5,0)))))</f>
        <v>0</v>
      </c>
      <c r="S11" s="234">
        <f t="shared" si="4"/>
        <v>2288.5410909090911</v>
      </c>
      <c r="T11" s="243">
        <f t="shared" si="5"/>
        <v>2527.433590909091</v>
      </c>
      <c r="U11" s="132">
        <f t="shared" si="6"/>
        <v>2780.1769500000005</v>
      </c>
      <c r="V11" s="83">
        <f>'NSW Apr 2021'!AT5</f>
        <v>0</v>
      </c>
      <c r="W11" s="83">
        <f>'NSW Apr 2021'!AU5</f>
        <v>14</v>
      </c>
      <c r="X11" s="83">
        <f>'NSW Apr 2021'!AV5</f>
        <v>0</v>
      </c>
      <c r="Y11" s="83">
        <f>'NSW Apr 2021'!AW5</f>
        <v>0</v>
      </c>
      <c r="Z11" s="243" t="str">
        <f t="shared" si="7"/>
        <v>Guaranteed off usage</v>
      </c>
      <c r="AA11" s="243" t="str">
        <f t="shared" si="8"/>
        <v>Inclusive</v>
      </c>
      <c r="AB11" s="243">
        <f t="shared" si="0"/>
        <v>2207.0378381818186</v>
      </c>
      <c r="AC11" s="243">
        <f t="shared" si="1"/>
        <v>2207.0378381818186</v>
      </c>
      <c r="AD11" s="122">
        <f t="shared" si="2"/>
        <v>2427.7416220000009</v>
      </c>
      <c r="AE11" s="122">
        <f t="shared" si="2"/>
        <v>2427.7416220000009</v>
      </c>
      <c r="AF11" s="208">
        <f>'NSW Apr 2021'!BF5</f>
        <v>12</v>
      </c>
      <c r="AG11" s="125" t="str">
        <f>'NSW Apr 2021'!BG5</f>
        <v>n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24"/>
      <c r="B12" s="83" t="str">
        <f>'NSW Apr 2021'!F6</f>
        <v>Red Energy</v>
      </c>
      <c r="C12" s="83" t="str">
        <f>'NSW Apr 2021'!G6</f>
        <v xml:space="preserve">Business Saver </v>
      </c>
      <c r="D12" s="136">
        <f>365*'NSW Apr 2021'!H6/100</f>
        <v>215.31350000000003</v>
      </c>
      <c r="E12" s="264">
        <f>IF('NSW Apr 2021'!AQ6=3,0.5,IF('NSW Apr 2021'!AQ6=2,0.33,0))</f>
        <v>0.5</v>
      </c>
      <c r="F12" s="264">
        <f t="shared" si="3"/>
        <v>0.5</v>
      </c>
      <c r="G12" s="136">
        <f>IF('NSW Apr 2021'!K6="",($C$5*E12/'NSW Apr 2021'!AQ6*'NSW Apr 2021'!W6/100)*'NSW Apr 2021'!AQ6,IF($C$5*E12/'NSW Apr 2021'!AQ6&gt;='NSW Apr 2021'!L6,('NSW Apr 2021'!L6*'NSW Apr 2021'!W6/100)*'NSW Apr 2021'!AQ6,($C$5*E12/'NSW Apr 2021'!AQ6*'NSW Apr 2021'!W6/100)*'NSW Apr 2021'!AQ6))</f>
        <v>111.53100000000001</v>
      </c>
      <c r="H12" s="136">
        <f>IF(AND('NSW Apr 2021'!L6&gt;0,'NSW Apr 2021'!M6&gt;0),IF($C$5*E12/'NSW Apr 2021'!AQ6&lt;'NSW Apr 2021'!L6,0,IF(($C$5*E12/'NSW Apr 2021'!AQ6-'NSW Apr 2021'!L6)&lt;=('NSW Apr 2021'!M6+'NSW Apr 2021'!L6),((($C$5*E12/'NSW Apr 2021'!AQ6-'NSW Apr 2021'!L6)*'NSW Apr 2021'!X6/100))*'NSW Apr 2021'!AQ6,((('NSW Apr 2021'!M6)*'NSW Apr 2021'!X6/100)*'NSW Apr 2021'!AQ6))),0)</f>
        <v>80.050909090909073</v>
      </c>
      <c r="I12" s="136">
        <f>IF(AND('NSW Apr 2021'!M6&gt;0,'NSW Apr 2021'!N6&gt;0),IF($C$5*E12/'NSW Apr 2021'!AQ6&lt;('NSW Apr 2021'!L6+'NSW Apr 2021'!M6),0,IF(($C$5*E12/'NSW Apr 2021'!AQ6-'NSW Apr 2021'!L6+'NSW Apr 2021'!M6)&lt;=('NSW Apr 2021'!L6+'NSW Apr 2021'!M6+'NSW Apr 2021'!N6),((($C$5*E12/'NSW Apr 2021'!AQ6-('NSW Apr 2021'!L6+'NSW Apr 2021'!M6))*'NSW Apr 2021'!Y6/100))*'NSW Apr 2021'!AQ6,('NSW Apr 2021'!N6*'NSW Apr 2021'!Y6/100)* 'NSW Apr 2021'!AQ6)),0)</f>
        <v>177.54</v>
      </c>
      <c r="J12" s="136">
        <f>IF(AND('NSW Apr 2021'!N6&gt;0,'NSW Apr 2021'!O6&gt;0),IF($C$5*E12/'NSW Apr 2021'!AQ6&lt;('NSW Apr 2021'!L6+'NSW Apr 2021'!M6+'NSW Apr 2021'!N6),0,IF(($C$5*E12/'NSW Apr 2021'!AQ6-'NSW Apr 2021'!L6+'NSW Apr 2021'!M6+'NSW Apr 2021'!N6)&lt;=('NSW Apr 2021'!L6+'NSW Apr 2021'!M6+'NSW Apr 2021'!N6+'NSW Apr 2021'!O6),(($C$5*E12/'NSW Apr 2021'!AQ6-('NSW Apr 2021'!L6+'NSW Apr 2021'!M6+'NSW Apr 2021'!N6))*'NSW Apr 2021'!Z6/100)*'NSW Apr 2021'!AQ6,('NSW Apr 2021'!O6*'NSW Apr 2021'!Z6/100)*'NSW Apr 2021'!AQ6)),0)</f>
        <v>659.1704545454545</v>
      </c>
      <c r="K12" s="136">
        <f>IF(AND('NSW Apr 2021'!O6&gt;0,'NSW Apr 2021'!P6&gt;0),IF($C$5*E12/'NSW Apr 2021'!AQ6&lt;('NSW Apr 2021'!L6+'NSW Apr 2021'!M6+'NSW Apr 2021'!N6+'NSW Apr 2021'!O6),0,IF(($C$5*E12/'NSW Apr 2021'!AQ6-'NSW Apr 2021'!L6+'NSW Apr 2021'!M6+'NSW Apr 2021'!N6+'NSW Apr 2021'!O6)&lt;=('NSW Apr 2021'!L6+'NSW Apr 2021'!M6+'NSW Apr 2021'!N6+'NSW Apr 2021'!O6+'NSW Apr 2021'!P6),(($C$5*E12/'NSW Apr 2021'!AQ6-('NSW Apr 2021'!L6+'NSW Apr 2021'!M6+'NSW Apr 2021'!N6+'NSW Apr 2021'!O6))*'NSW Apr 2021'!AA6/100)*'NSW Apr 2021'!AQ6,('NSW Apr 2021'!P6*'NSW Apr 2021'!AA6/100)*'NSW Apr 2021'!AQ6)),0)</f>
        <v>0</v>
      </c>
      <c r="L12" s="136">
        <f>IF(AND('NSW Apr 2021'!P6&gt;0,'NSW Apr 2021'!O6&gt;0),IF(($C$5*E12/'NSW Apr 2021'!AQ6&lt;SUM('NSW Apr 2021'!L6:P6)),(0),($C$5*E12/'NSW Apr 2021'!AQ6-SUM('NSW Apr 2021'!L6:P6))*'NSW Apr 2021'!AB6/100)* 'NSW Apr 2021'!AQ6,IF(AND('NSW Apr 2021'!O6&gt;0,'NSW Apr 2021'!P6=""),IF(($C$5*E12/'NSW Apr 2021'!AQ6&lt; SUM('NSW Apr 2021'!L6:O6)),(0),($C$5*E12/'NSW Apr 2021'!AQ6-SUM('NSW Apr 2021'!L6:O6))*'NSW Apr 2021'!AA6/100)* 'NSW Apr 2021'!AQ6,IF(AND('NSW Apr 2021'!N6&gt;0,'NSW Apr 2021'!O6=""),IF(($C$5*E12/'NSW Apr 2021'!AQ6&lt; SUM('NSW Apr 2021'!L6:N6)),(0),($C$5*E12/'NSW Apr 2021'!AQ6-SUM('NSW Apr 2021'!L6:N6))*'NSW Apr 2021'!Z6/100)* 'NSW Apr 2021'!AQ6,IF(AND('NSW Apr 2021'!M6&gt;0,'NSW Apr 2021'!N6=""),IF(($C$5*E12/'NSW Apr 2021'!AQ6&lt;'NSW Apr 2021'!M6+'NSW Apr 2021'!L6),(0),(($C$5*E12/'NSW Apr 2021'!AQ6-('NSW Apr 2021'!M6+'NSW Apr 2021'!L6))*'NSW Apr 2021'!Y6/100))*'NSW Apr 2021'!AQ6,IF(AND('NSW Apr 2021'!L6&gt;0,'NSW Apr 2021'!M6=""&gt;0),IF(($C$5*E12/'NSW Apr 2021'!AQ6&lt;'NSW Apr 2021'!L6),(0),($C$5*E12/'NSW Apr 2021'!AQ6-'NSW Apr 2021'!L6)*'NSW Apr 2021'!X6/100)*'NSW Apr 2021'!AQ6,0)))))</f>
        <v>0</v>
      </c>
      <c r="M12" s="136">
        <f>IF('NSW Apr 2021'!K6="",($C$5*F12/'NSW Apr 2021'!AR6*'NSW Apr 2021'!AC6/100)*'NSW Apr 2021'!AR6,IF($C$5*F12/'NSW Apr 2021'!AR6&gt;='NSW Apr 2021'!L6,('NSW Apr 2021'!L6*'NSW Apr 2021'!AC6/100)*'NSW Apr 2021'!AR6,($C$5*F12/'NSW Apr 2021'!AR6*'NSW Apr 2021'!AC6/100)*'NSW Apr 2021'!AR6))</f>
        <v>111.53100000000001</v>
      </c>
      <c r="N12" s="136">
        <f>IF(AND('NSW Apr 2021'!L6&gt;0,'NSW Apr 2021'!M6&gt;0),IF($C$5*F12/'NSW Apr 2021'!AR6&lt;'NSW Apr 2021'!L6,0,IF(($C$5*F12/'NSW Apr 2021'!AR6-'NSW Apr 2021'!L6)&lt;=('NSW Apr 2021'!M6+'NSW Apr 2021'!L6),((($C$5*F12/'NSW Apr 2021'!AR6-'NSW Apr 2021'!L6)*'NSW Apr 2021'!AD6/100))*'NSW Apr 2021'!AR6,((('NSW Apr 2021'!M6)*'NSW Apr 2021'!AD6/100)*'NSW Apr 2021'!AR6))),0)</f>
        <v>80.050909090909073</v>
      </c>
      <c r="O12" s="136">
        <f>IF(AND('NSW Apr 2021'!M6&gt;0,'NSW Apr 2021'!N6&gt;0),IF($C$5*F12/'NSW Apr 2021'!AR6&lt;('NSW Apr 2021'!L6+'NSW Apr 2021'!M6),0,IF(($C$5*F12/'NSW Apr 2021'!AR6-'NSW Apr 2021'!L6+'NSW Apr 2021'!M6)&lt;=('NSW Apr 2021'!L6+'NSW Apr 2021'!M6+'NSW Apr 2021'!N6),((($C$5*F12/'NSW Apr 2021'!AR6-('NSW Apr 2021'!L6+'NSW Apr 2021'!M6))*'NSW Apr 2021'!AE6/100))*'NSW Apr 2021'!AR6,('NSW Apr 2021'!N6*'NSW Apr 2021'!AE6/100)*'NSW Apr 2021'!AR6)),0)</f>
        <v>177.54</v>
      </c>
      <c r="P12" s="136">
        <f>IF(AND('NSW Apr 2021'!N6&gt;0,'NSW Apr 2021'!O6&gt;0),IF($C$5*F12/'NSW Apr 2021'!AR6&lt;('NSW Apr 2021'!L6+'NSW Apr 2021'!M6+'NSW Apr 2021'!N6),0,IF(($C$5*F12/'NSW Apr 2021'!AR6-'NSW Apr 2021'!L6+'NSW Apr 2021'!M6+'NSW Apr 2021'!N6)&lt;=('NSW Apr 2021'!L6+'NSW Apr 2021'!M6+'NSW Apr 2021'!N6+'NSW Apr 2021'!O6),(($C$5*F12/'NSW Apr 2021'!AR6-('NSW Apr 2021'!L6+'NSW Apr 2021'!M6+'NSW Apr 2021'!N6))*'NSW Apr 2021'!AF6/100)*'NSW Apr 2021'!AR6,('NSW Apr 2021'!O6*'NSW Apr 2021'!AF6/100)*'NSW Apr 2021'!AR6)),0)</f>
        <v>659.1704545454545</v>
      </c>
      <c r="Q12" s="136">
        <f>IF(AND('NSW Apr 2021'!P6&gt;0,'NSW Apr 2021'!P6&gt;0),IF($C$5*F12/'NSW Apr 2021'!AR6&lt;('NSW Apr 2021'!L6+'NSW Apr 2021'!M6+'NSW Apr 2021'!N6+'NSW Apr 2021'!O6),0,IF(($C$5*F12/'NSW Apr 2021'!AR6-'NSW Apr 2021'!L6+'NSW Apr 2021'!M6+'NSW Apr 2021'!N6+'NSW Apr 2021'!O6)&lt;=('NSW Apr 2021'!L6+'NSW Apr 2021'!M6+'NSW Apr 2021'!N6+'NSW Apr 2021'!O6+'NSW Apr 2021'!P6),(($C$5*F12/'NSW Apr 2021'!AR6-('NSW Apr 2021'!L6+'NSW Apr 2021'!M6+'NSW Apr 2021'!N6+'NSW Apr 2021'!O6))*'NSW Apr 2021'!AG6/100)*'NSW Apr 2021'!AR6,('NSW Apr 2021'!P6*'NSW Apr 2021'!AG6/100)*'NSW Apr 2021'!AR6)),0)</f>
        <v>0</v>
      </c>
      <c r="R12" s="136">
        <f>IF(AND('NSW Apr 2021'!P6&gt;0,'NSW Apr 2021'!O6&gt;0),IF(($C$5*F12/'NSW Apr 2021'!AR6&lt;SUM('NSW Apr 2021'!L6:P6)),(0),($C$5*F12/'NSW Apr 2021'!AR6-SUM('NSW Apr 2021'!L6:P6))*'NSW Apr 2021'!AB6/100)* 'NSW Apr 2021'!AR6,IF(AND('NSW Apr 2021'!O6&gt;0,'NSW Apr 2021'!P6=""),IF(($C$5*F12/'NSW Apr 2021'!AR6&lt; SUM('NSW Apr 2021'!L6:O6)),(0),($C$5*F12/'NSW Apr 2021'!AR6-SUM('NSW Apr 2021'!L6:O6))*'NSW Apr 2021'!AG6/100)* 'NSW Apr 2021'!AR6,IF(AND('NSW Apr 2021'!N6&gt;0,'NSW Apr 2021'!O6=""),IF(($C$5*F12/'NSW Apr 2021'!AR6&lt; SUM('NSW Apr 2021'!L6:N6)),(0),($C$5*F12/'NSW Apr 2021'!AR6-SUM('NSW Apr 2021'!L6:N6))*'NSW Apr 2021'!AF6/100)* 'NSW Apr 2021'!AR6,IF(AND('NSW Apr 2021'!M6&gt;0,'NSW Apr 2021'!N6=""),IF(($C$5*F12/'NSW Apr 2021'!AR6&lt;'NSW Apr 2021'!M6+'NSW Apr 2021'!L6),(0),(($C$5*F12/'NSW Apr 2021'!AR6-('NSW Apr 2021'!M6+'NSW Apr 2021'!L6))*'NSW Apr 2021'!AE6/100))*'NSW Apr 2021'!AR6,IF(AND('NSW Apr 2021'!L6&gt;0,'NSW Apr 2021'!M6=""&gt;0),IF(($C$5*F12/'NSW Apr 2021'!AR6&lt;'NSW Apr 2021'!L6),(0),($C$5*F12/'NSW Apr 2021'!AR6-'NSW Apr 2021'!L6)*'NSW Apr 2021'!AD6/100)*'NSW Apr 2021'!AR6,0)))))</f>
        <v>0</v>
      </c>
      <c r="S12" s="234">
        <f t="shared" si="4"/>
        <v>2056.5847272727269</v>
      </c>
      <c r="T12" s="243">
        <f t="shared" si="5"/>
        <v>2271.8982272727271</v>
      </c>
      <c r="U12" s="132">
        <f t="shared" si="6"/>
        <v>2499.0880499999998</v>
      </c>
      <c r="V12" s="83">
        <f>'NSW Apr 2021'!AT6</f>
        <v>0</v>
      </c>
      <c r="W12" s="83">
        <f>'NSW Apr 2021'!AU6</f>
        <v>0</v>
      </c>
      <c r="X12" s="83">
        <f>'NSW Apr 2021'!AV6</f>
        <v>0</v>
      </c>
      <c r="Y12" s="83">
        <f>'NSW Apr 2021'!AW6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2271.8982272727271</v>
      </c>
      <c r="AC12" s="243">
        <f t="shared" si="1"/>
        <v>2271.8982272727271</v>
      </c>
      <c r="AD12" s="122">
        <f t="shared" si="2"/>
        <v>2499.0880499999998</v>
      </c>
      <c r="AE12" s="122">
        <f t="shared" si="2"/>
        <v>2499.0880499999998</v>
      </c>
      <c r="AF12" s="208">
        <f>'NSW Apr 2021'!BF6</f>
        <v>0</v>
      </c>
      <c r="AG12" s="125" t="str">
        <f>'NSW Apr 2021'!BG6</f>
        <v>n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24"/>
      <c r="B13" s="83" t="str">
        <f>'NSW Apr 2021'!F7</f>
        <v>Simply Energy</v>
      </c>
      <c r="C13" s="83" t="str">
        <f>'NSW Apr 2021'!G7</f>
        <v xml:space="preserve">Business Saver </v>
      </c>
      <c r="D13" s="136">
        <f>365*'NSW Apr 2021'!H7/100</f>
        <v>229.76750000000001</v>
      </c>
      <c r="E13" s="264">
        <f>IF('NSW Apr 2021'!AQ7=3,0.5,IF('NSW Apr 2021'!AQ7=2,0.33,0))</f>
        <v>0.5</v>
      </c>
      <c r="F13" s="264">
        <f t="shared" si="3"/>
        <v>0.5</v>
      </c>
      <c r="G13" s="136">
        <f>IF('NSW Apr 2021'!K7="",($C$5*E13/'NSW Apr 2021'!AQ7*'NSW Apr 2021'!W7/100)*'NSW Apr 2021'!AQ7,IF($C$5*E13/'NSW Apr 2021'!AQ7&gt;='NSW Apr 2021'!L7,('NSW Apr 2021'!L7*'NSW Apr 2021'!W7/100)*'NSW Apr 2021'!AQ7,($C$5*E13/'NSW Apr 2021'!AQ7*'NSW Apr 2021'!W7/100)*'NSW Apr 2021'!AQ7))</f>
        <v>121.70099999999998</v>
      </c>
      <c r="H13" s="136">
        <f>IF(AND('NSW Apr 2021'!L7&gt;0,'NSW Apr 2021'!M7&gt;0),IF($C$5*E13/'NSW Apr 2021'!AQ7&lt;'NSW Apr 2021'!L7,0,IF(($C$5*E13/'NSW Apr 2021'!AQ7-'NSW Apr 2021'!L7)&lt;=('NSW Apr 2021'!M7+'NSW Apr 2021'!L7),((($C$5*E13/'NSW Apr 2021'!AQ7-'NSW Apr 2021'!L7)*'NSW Apr 2021'!X7/100))*'NSW Apr 2021'!AQ7,((('NSW Apr 2021'!M7)*'NSW Apr 2021'!X7/100)*'NSW Apr 2021'!AQ7))),0)</f>
        <v>74.380636363636356</v>
      </c>
      <c r="I13" s="136">
        <f>IF(AND('NSW Apr 2021'!M7&gt;0,'NSW Apr 2021'!N7&gt;0),IF($C$5*E13/'NSW Apr 2021'!AQ7&lt;('NSW Apr 2021'!L7+'NSW Apr 2021'!M7),0,IF(($C$5*E13/'NSW Apr 2021'!AQ7-'NSW Apr 2021'!L7+'NSW Apr 2021'!M7)&lt;=('NSW Apr 2021'!L7+'NSW Apr 2021'!M7+'NSW Apr 2021'!N7),((($C$5*E13/'NSW Apr 2021'!AQ7-('NSW Apr 2021'!L7+'NSW Apr 2021'!M7))*'NSW Apr 2021'!Y7/100))*'NSW Apr 2021'!AQ7,('NSW Apr 2021'!N7*'NSW Apr 2021'!Y7/100)* 'NSW Apr 2021'!AQ7)),0)</f>
        <v>175.92599999999999</v>
      </c>
      <c r="J13" s="136">
        <f>IF(AND('NSW Apr 2021'!N7&gt;0,'NSW Apr 2021'!O7&gt;0),IF($C$5*E13/'NSW Apr 2021'!AQ7&lt;('NSW Apr 2021'!L7+'NSW Apr 2021'!M7+'NSW Apr 2021'!N7),0,IF(($C$5*E13/'NSW Apr 2021'!AQ7-'NSW Apr 2021'!L7+'NSW Apr 2021'!M7+'NSW Apr 2021'!N7)&lt;=('NSW Apr 2021'!L7+'NSW Apr 2021'!M7+'NSW Apr 2021'!N7+'NSW Apr 2021'!O7),(($C$5*E13/'NSW Apr 2021'!AQ7-('NSW Apr 2021'!L7+'NSW Apr 2021'!M7+'NSW Apr 2021'!N7))*'NSW Apr 2021'!Z7/100)*'NSW Apr 2021'!AQ7,('NSW Apr 2021'!O7*'NSW Apr 2021'!Z7/100)*'NSW Apr 2021'!AQ7)),0)</f>
        <v>665.30227272727268</v>
      </c>
      <c r="K13" s="136">
        <f>IF(AND('NSW Apr 2021'!O7&gt;0,'NSW Apr 2021'!P7&gt;0),IF($C$5*E13/'NSW Apr 2021'!AQ7&lt;('NSW Apr 2021'!L7+'NSW Apr 2021'!M7+'NSW Apr 2021'!N7+'NSW Apr 2021'!O7),0,IF(($C$5*E13/'NSW Apr 2021'!AQ7-'NSW Apr 2021'!L7+'NSW Apr 2021'!M7+'NSW Apr 2021'!N7+'NSW Apr 2021'!O7)&lt;=('NSW Apr 2021'!L7+'NSW Apr 2021'!M7+'NSW Apr 2021'!N7+'NSW Apr 2021'!O7+'NSW Apr 2021'!P7),(($C$5*E13/'NSW Apr 2021'!AQ7-('NSW Apr 2021'!L7+'NSW Apr 2021'!M7+'NSW Apr 2021'!N7+'NSW Apr 2021'!O7))*'NSW Apr 2021'!AA7/100)*'NSW Apr 2021'!AQ7,('NSW Apr 2021'!P7*'NSW Apr 2021'!AA7/100)*'NSW Apr 2021'!AQ7)),0)</f>
        <v>0</v>
      </c>
      <c r="L13" s="136">
        <f>IF(AND('NSW Apr 2021'!P7&gt;0,'NSW Apr 2021'!O7&gt;0),IF(($C$5*E13/'NSW Apr 2021'!AQ7&lt;SUM('NSW Apr 2021'!L7:P7)),(0),($C$5*E13/'NSW Apr 2021'!AQ7-SUM('NSW Apr 2021'!L7:P7))*'NSW Apr 2021'!AB7/100)* 'NSW Apr 2021'!AQ7,IF(AND('NSW Apr 2021'!O7&gt;0,'NSW Apr 2021'!P7=""),IF(($C$5*E13/'NSW Apr 2021'!AQ7&lt; SUM('NSW Apr 2021'!L7:O7)),(0),($C$5*E13/'NSW Apr 2021'!AQ7-SUM('NSW Apr 2021'!L7:O7))*'NSW Apr 2021'!AA7/100)* 'NSW Apr 2021'!AQ7,IF(AND('NSW Apr 2021'!N7&gt;0,'NSW Apr 2021'!O7=""),IF(($C$5*E13/'NSW Apr 2021'!AQ7&lt; SUM('NSW Apr 2021'!L7:N7)),(0),($C$5*E13/'NSW Apr 2021'!AQ7-SUM('NSW Apr 2021'!L7:N7))*'NSW Apr 2021'!Z7/100)* 'NSW Apr 2021'!AQ7,IF(AND('NSW Apr 2021'!M7&gt;0,'NSW Apr 2021'!N7=""),IF(($C$5*E13/'NSW Apr 2021'!AQ7&lt;'NSW Apr 2021'!M7+'NSW Apr 2021'!L7),(0),(($C$5*E13/'NSW Apr 2021'!AQ7-('NSW Apr 2021'!M7+'NSW Apr 2021'!L7))*'NSW Apr 2021'!Y7/100))*'NSW Apr 2021'!AQ7,IF(AND('NSW Apr 2021'!L7&gt;0,'NSW Apr 2021'!M7=""&gt;0),IF(($C$5*E13/'NSW Apr 2021'!AQ7&lt;'NSW Apr 2021'!L7),(0),($C$5*E13/'NSW Apr 2021'!AQ7-'NSW Apr 2021'!L7)*'NSW Apr 2021'!X7/100)*'NSW Apr 2021'!AQ7,0)))))</f>
        <v>0</v>
      </c>
      <c r="M13" s="136">
        <f>IF('NSW Apr 2021'!K7="",($C$5*F13/'NSW Apr 2021'!AR7*'NSW Apr 2021'!AC7/100)*'NSW Apr 2021'!AR7,IF($C$5*F13/'NSW Apr 2021'!AR7&gt;='NSW Apr 2021'!L7,('NSW Apr 2021'!L7*'NSW Apr 2021'!AC7/100)*'NSW Apr 2021'!AR7,($C$5*F13/'NSW Apr 2021'!AR7*'NSW Apr 2021'!AC7/100)*'NSW Apr 2021'!AR7))</f>
        <v>121.70099999999998</v>
      </c>
      <c r="N13" s="136">
        <f>IF(AND('NSW Apr 2021'!L7&gt;0,'NSW Apr 2021'!M7&gt;0),IF($C$5*F13/'NSW Apr 2021'!AR7&lt;'NSW Apr 2021'!L7,0,IF(($C$5*F13/'NSW Apr 2021'!AR7-'NSW Apr 2021'!L7)&lt;=('NSW Apr 2021'!M7+'NSW Apr 2021'!L7),((($C$5*F13/'NSW Apr 2021'!AR7-'NSW Apr 2021'!L7)*'NSW Apr 2021'!AD7/100))*'NSW Apr 2021'!AR7,((('NSW Apr 2021'!M7)*'NSW Apr 2021'!AD7/100)*'NSW Apr 2021'!AR7))),0)</f>
        <v>74.380636363636356</v>
      </c>
      <c r="O13" s="136">
        <f>IF(AND('NSW Apr 2021'!M7&gt;0,'NSW Apr 2021'!N7&gt;0),IF($C$5*F13/'NSW Apr 2021'!AR7&lt;('NSW Apr 2021'!L7+'NSW Apr 2021'!M7),0,IF(($C$5*F13/'NSW Apr 2021'!AR7-'NSW Apr 2021'!L7+'NSW Apr 2021'!M7)&lt;=('NSW Apr 2021'!L7+'NSW Apr 2021'!M7+'NSW Apr 2021'!N7),((($C$5*F13/'NSW Apr 2021'!AR7-('NSW Apr 2021'!L7+'NSW Apr 2021'!M7))*'NSW Apr 2021'!AE7/100))*'NSW Apr 2021'!AR7,('NSW Apr 2021'!N7*'NSW Apr 2021'!AE7/100)*'NSW Apr 2021'!AR7)),0)</f>
        <v>175.92599999999999</v>
      </c>
      <c r="P13" s="136">
        <f>IF(AND('NSW Apr 2021'!N7&gt;0,'NSW Apr 2021'!O7&gt;0),IF($C$5*F13/'NSW Apr 2021'!AR7&lt;('NSW Apr 2021'!L7+'NSW Apr 2021'!M7+'NSW Apr 2021'!N7),0,IF(($C$5*F13/'NSW Apr 2021'!AR7-'NSW Apr 2021'!L7+'NSW Apr 2021'!M7+'NSW Apr 2021'!N7)&lt;=('NSW Apr 2021'!L7+'NSW Apr 2021'!M7+'NSW Apr 2021'!N7+'NSW Apr 2021'!O7),(($C$5*F13/'NSW Apr 2021'!AR7-('NSW Apr 2021'!L7+'NSW Apr 2021'!M7+'NSW Apr 2021'!N7))*'NSW Apr 2021'!AF7/100)*'NSW Apr 2021'!AR7,('NSW Apr 2021'!O7*'NSW Apr 2021'!AF7/100)*'NSW Apr 2021'!AR7)),0)</f>
        <v>665.30227272727268</v>
      </c>
      <c r="Q13" s="136">
        <f>IF(AND('NSW Apr 2021'!P7&gt;0,'NSW Apr 2021'!P7&gt;0),IF($C$5*F13/'NSW Apr 2021'!AR7&lt;('NSW Apr 2021'!L7+'NSW Apr 2021'!M7+'NSW Apr 2021'!N7+'NSW Apr 2021'!O7),0,IF(($C$5*F13/'NSW Apr 2021'!AR7-'NSW Apr 2021'!L7+'NSW Apr 2021'!M7+'NSW Apr 2021'!N7+'NSW Apr 2021'!O7)&lt;=('NSW Apr 2021'!L7+'NSW Apr 2021'!M7+'NSW Apr 2021'!N7+'NSW Apr 2021'!O7+'NSW Apr 2021'!P7),(($C$5*F13/'NSW Apr 2021'!AR7-('NSW Apr 2021'!L7+'NSW Apr 2021'!M7+'NSW Apr 2021'!N7+'NSW Apr 2021'!O7))*'NSW Apr 2021'!AG7/100)*'NSW Apr 2021'!AR7,('NSW Apr 2021'!P7*'NSW Apr 2021'!AG7/100)*'NSW Apr 2021'!AR7)),0)</f>
        <v>0</v>
      </c>
      <c r="R13" s="136">
        <f>IF(AND('NSW Apr 2021'!P7&gt;0,'NSW Apr 2021'!O7&gt;0),IF(($C$5*F13/'NSW Apr 2021'!AR7&lt;SUM('NSW Apr 2021'!L7:P7)),(0),($C$5*F13/'NSW Apr 2021'!AR7-SUM('NSW Apr 2021'!L7:P7))*'NSW Apr 2021'!AB7/100)* 'NSW Apr 2021'!AR7,IF(AND('NSW Apr 2021'!O7&gt;0,'NSW Apr 2021'!P7=""),IF(($C$5*F13/'NSW Apr 2021'!AR7&lt; SUM('NSW Apr 2021'!L7:O7)),(0),($C$5*F13/'NSW Apr 2021'!AR7-SUM('NSW Apr 2021'!L7:O7))*'NSW Apr 2021'!AG7/100)* 'NSW Apr 2021'!AR7,IF(AND('NSW Apr 2021'!N7&gt;0,'NSW Apr 2021'!O7=""),IF(($C$5*F13/'NSW Apr 2021'!AR7&lt; SUM('NSW Apr 2021'!L7:N7)),(0),($C$5*F13/'NSW Apr 2021'!AR7-SUM('NSW Apr 2021'!L7:N7))*'NSW Apr 2021'!AF7/100)* 'NSW Apr 2021'!AR7,IF(AND('NSW Apr 2021'!M7&gt;0,'NSW Apr 2021'!N7=""),IF(($C$5*F13/'NSW Apr 2021'!AR7&lt;'NSW Apr 2021'!M7+'NSW Apr 2021'!L7),(0),(($C$5*F13/'NSW Apr 2021'!AR7-('NSW Apr 2021'!M7+'NSW Apr 2021'!L7))*'NSW Apr 2021'!AE7/100))*'NSW Apr 2021'!AR7,IF(AND('NSW Apr 2021'!L7&gt;0,'NSW Apr 2021'!M7=""&gt;0),IF(($C$5*F13/'NSW Apr 2021'!AR7&lt;'NSW Apr 2021'!L7),(0),($C$5*F13/'NSW Apr 2021'!AR7-'NSW Apr 2021'!L7)*'NSW Apr 2021'!AD7/100)*'NSW Apr 2021'!AR7,0)))))</f>
        <v>0</v>
      </c>
      <c r="S13" s="234">
        <f t="shared" si="4"/>
        <v>2074.6198181818181</v>
      </c>
      <c r="T13" s="243">
        <f t="shared" si="5"/>
        <v>2304.387318181818</v>
      </c>
      <c r="U13" s="132">
        <f t="shared" si="6"/>
        <v>2534.8260500000001</v>
      </c>
      <c r="V13" s="83">
        <f>'NSW Apr 2021'!AT7</f>
        <v>21</v>
      </c>
      <c r="W13" s="83">
        <f>'NSW Apr 2021'!AU7</f>
        <v>0</v>
      </c>
      <c r="X13" s="83">
        <f>'NSW Apr 2021'!AV7</f>
        <v>0</v>
      </c>
      <c r="Y13" s="336">
        <f>'NSW Apr 2021'!AW7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1820.4659813636363</v>
      </c>
      <c r="AC13" s="255">
        <f t="shared" si="1"/>
        <v>1820.4659813636363</v>
      </c>
      <c r="AD13" s="157">
        <f t="shared" si="2"/>
        <v>2002.5125795000001</v>
      </c>
      <c r="AE13" s="122">
        <f t="shared" si="2"/>
        <v>2002.5125795000001</v>
      </c>
      <c r="AF13" s="208">
        <f>'NSW Apr 2021'!BF7</f>
        <v>0</v>
      </c>
      <c r="AG13" s="125" t="str">
        <f>'NSW Apr 2021'!BG7</f>
        <v>n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24"/>
      <c r="B14" s="83" t="str">
        <f>'NSW Apr 2021'!F8</f>
        <v>Alinta Energy</v>
      </c>
      <c r="C14" s="83" t="str">
        <f>'NSW Apr 2021'!G8</f>
        <v>BusinessDeal</v>
      </c>
      <c r="D14" s="136">
        <f>365*'NSW Apr 2021'!H8/100</f>
        <v>200.74999999999997</v>
      </c>
      <c r="E14" s="264">
        <f>IF('NSW Apr 2021'!AQ8=3,0.5,IF('NSW Apr 2021'!AQ8=2,0.33,0))</f>
        <v>0.5</v>
      </c>
      <c r="F14" s="264">
        <f>1-E14</f>
        <v>0.5</v>
      </c>
      <c r="G14" s="136">
        <f>IF('NSW Apr 2021'!K8="",($C$5*E14/'NSW Apr 2021'!AQ8*'NSW Apr 2021'!W8/100)*'NSW Apr 2021'!AQ8,IF($C$5*E14/'NSW Apr 2021'!AQ8&gt;='NSW Apr 2021'!L8,('NSW Apr 2021'!L8*'NSW Apr 2021'!W8/100)*'NSW Apr 2021'!AQ8,($C$5*E14/'NSW Apr 2021'!AQ8*'NSW Apr 2021'!W8/100)*'NSW Apr 2021'!AQ8))</f>
        <v>89.156999999999996</v>
      </c>
      <c r="H14" s="136">
        <f>IF(AND('NSW Apr 2021'!L8&gt;0,'NSW Apr 2021'!M8&gt;0),IF($C$5*E14/'NSW Apr 2021'!AQ8&lt;'NSW Apr 2021'!L8,0,IF(($C$5*E14/'NSW Apr 2021'!AQ8-'NSW Apr 2021'!L8)&lt;=('NSW Apr 2021'!M8+'NSW Apr 2021'!L8),((($C$5*E14/'NSW Apr 2021'!AQ8-'NSW Apr 2021'!L8)*'NSW Apr 2021'!X8/100))*'NSW Apr 2021'!AQ8,((('NSW Apr 2021'!M8)*'NSW Apr 2021'!X8/100)*'NSW Apr 2021'!AQ8))),0)</f>
        <v>68.37681818181818</v>
      </c>
      <c r="I14" s="136">
        <f>IF(AND('NSW Apr 2021'!M8&gt;0,'NSW Apr 2021'!N8&gt;0),IF($C$5*E14/'NSW Apr 2021'!AQ8&lt;('NSW Apr 2021'!L8+'NSW Apr 2021'!M8),0,IF(($C$5*E14/'NSW Apr 2021'!AQ8-'NSW Apr 2021'!L8+'NSW Apr 2021'!M8)&lt;=('NSW Apr 2021'!L8+'NSW Apr 2021'!M8+'NSW Apr 2021'!N8),((($C$5*E14/'NSW Apr 2021'!AQ8-('NSW Apr 2021'!L8+'NSW Apr 2021'!M8))*'NSW Apr 2021'!Y8/100))*'NSW Apr 2021'!AQ8,('NSW Apr 2021'!N8*'NSW Apr 2021'!Y8/100)* 'NSW Apr 2021'!AQ8)),0)</f>
        <v>161.39999999999998</v>
      </c>
      <c r="J14" s="136">
        <f>IF(AND('NSW Apr 2021'!N8&gt;0,'NSW Apr 2021'!O8&gt;0),IF($C$5*E14/'NSW Apr 2021'!AQ8&lt;('NSW Apr 2021'!L8+'NSW Apr 2021'!M8+'NSW Apr 2021'!N8),0,IF(($C$5*E14/'NSW Apr 2021'!AQ8-'NSW Apr 2021'!L8+'NSW Apr 2021'!M8+'NSW Apr 2021'!N8)&lt;=('NSW Apr 2021'!L8+'NSW Apr 2021'!M8+'NSW Apr 2021'!N8+'NSW Apr 2021'!O8),(($C$5*E14/'NSW Apr 2021'!AQ8-('NSW Apr 2021'!L8+'NSW Apr 2021'!M8+'NSW Apr 2021'!N8))*'NSW Apr 2021'!Z8/100)*'NSW Apr 2021'!AQ8,('NSW Apr 2021'!O8*'NSW Apr 2021'!Z8/100)*'NSW Apr 2021'!AQ8)),0)</f>
        <v>610.11590909090899</v>
      </c>
      <c r="K14" s="136">
        <f>IF(AND('NSW Apr 2021'!O8&gt;0,'NSW Apr 2021'!P8&gt;0),IF($C$5*E14/'NSW Apr 2021'!AQ8&lt;('NSW Apr 2021'!L8+'NSW Apr 2021'!M8+'NSW Apr 2021'!N8+'NSW Apr 2021'!O8),0,IF(($C$5*E14/'NSW Apr 2021'!AQ8-'NSW Apr 2021'!L8+'NSW Apr 2021'!M8+'NSW Apr 2021'!N8+'NSW Apr 2021'!O8)&lt;=('NSW Apr 2021'!L8+'NSW Apr 2021'!M8+'NSW Apr 2021'!N8+'NSW Apr 2021'!O8+'NSW Apr 2021'!P8),(($C$5*E14/'NSW Apr 2021'!AQ8-('NSW Apr 2021'!L8+'NSW Apr 2021'!M8+'NSW Apr 2021'!N8+'NSW Apr 2021'!O8))*'NSW Apr 2021'!AA8/100)*'NSW Apr 2021'!AQ8,('NSW Apr 2021'!P8*'NSW Apr 2021'!AA8/100)*'NSW Apr 2021'!AQ8)),0)</f>
        <v>0</v>
      </c>
      <c r="L14" s="136">
        <f>IF(AND('NSW Apr 2021'!P8&gt;0,'NSW Apr 2021'!O8&gt;0),IF(($C$5*E14/'NSW Apr 2021'!AQ8&lt;SUM('NSW Apr 2021'!L8:P8)),(0),($C$5*E14/'NSW Apr 2021'!AQ8-SUM('NSW Apr 2021'!L8:P8))*'NSW Apr 2021'!AB8/100)* 'NSW Apr 2021'!AQ8,IF(AND('NSW Apr 2021'!O8&gt;0,'NSW Apr 2021'!P8=""),IF(($C$5*E14/'NSW Apr 2021'!AQ8&lt; SUM('NSW Apr 2021'!L8:O8)),(0),($C$5*E14/'NSW Apr 2021'!AQ8-SUM('NSW Apr 2021'!L8:O8))*'NSW Apr 2021'!AA8/100)* 'NSW Apr 2021'!AQ8,IF(AND('NSW Apr 2021'!N8&gt;0,'NSW Apr 2021'!O8=""),IF(($C$5*E14/'NSW Apr 2021'!AQ8&lt; SUM('NSW Apr 2021'!L8:N8)),(0),($C$5*E14/'NSW Apr 2021'!AQ8-SUM('NSW Apr 2021'!L8:N8))*'NSW Apr 2021'!Z8/100)* 'NSW Apr 2021'!AQ8,IF(AND('NSW Apr 2021'!M8&gt;0,'NSW Apr 2021'!N8=""),IF(($C$5*E14/'NSW Apr 2021'!AQ8&lt;'NSW Apr 2021'!M8+'NSW Apr 2021'!L8),(0),(($C$5*E14/'NSW Apr 2021'!AQ8-('NSW Apr 2021'!M8+'NSW Apr 2021'!L8))*'NSW Apr 2021'!Y8/100))*'NSW Apr 2021'!AQ8,IF(AND('NSW Apr 2021'!L8&gt;0,'NSW Apr 2021'!M8=""&gt;0),IF(($C$5*E14/'NSW Apr 2021'!AQ8&lt;'NSW Apr 2021'!L8),(0),($C$5*E14/'NSW Apr 2021'!AQ8-'NSW Apr 2021'!L8)*'NSW Apr 2021'!X8/100)*'NSW Apr 2021'!AQ8,0)))))</f>
        <v>0</v>
      </c>
      <c r="M14" s="136">
        <f>IF('NSW Apr 2021'!K8="",($C$5*F14/'NSW Apr 2021'!AR8*'NSW Apr 2021'!AC8/100)*'NSW Apr 2021'!AR8,IF($C$5*F14/'NSW Apr 2021'!AR8&gt;='NSW Apr 2021'!L8,('NSW Apr 2021'!L8*'NSW Apr 2021'!AC8/100)*'NSW Apr 2021'!AR8,($C$5*F14/'NSW Apr 2021'!AR8*'NSW Apr 2021'!AC8/100)*'NSW Apr 2021'!AR8))</f>
        <v>89.156999999999996</v>
      </c>
      <c r="N14" s="136">
        <f>IF(AND('NSW Apr 2021'!L8&gt;0,'NSW Apr 2021'!M8&gt;0),IF($C$5*F14/'NSW Apr 2021'!AR8&lt;'NSW Apr 2021'!L8,0,IF(($C$5*F14/'NSW Apr 2021'!AR8-'NSW Apr 2021'!L8)&lt;=('NSW Apr 2021'!M8+'NSW Apr 2021'!L8),((($C$5*F14/'NSW Apr 2021'!AR8-'NSW Apr 2021'!L8)*'NSW Apr 2021'!AD8/100))*'NSW Apr 2021'!AR8,((('NSW Apr 2021'!M8)*'NSW Apr 2021'!AD8/100)*'NSW Apr 2021'!AR8))),0)</f>
        <v>68.37681818181818</v>
      </c>
      <c r="O14" s="136">
        <f>IF(AND('NSW Apr 2021'!M8&gt;0,'NSW Apr 2021'!N8&gt;0),IF($C$5*F14/'NSW Apr 2021'!AR8&lt;('NSW Apr 2021'!L8+'NSW Apr 2021'!M8),0,IF(($C$5*F14/'NSW Apr 2021'!AR8-'NSW Apr 2021'!L8+'NSW Apr 2021'!M8)&lt;=('NSW Apr 2021'!L8+'NSW Apr 2021'!M8+'NSW Apr 2021'!N8),((($C$5*F14/'NSW Apr 2021'!AR8-('NSW Apr 2021'!L8+'NSW Apr 2021'!M8))*'NSW Apr 2021'!AE8/100))*'NSW Apr 2021'!AR8,('NSW Apr 2021'!N8*'NSW Apr 2021'!AE8/100)*'NSW Apr 2021'!AR8)),0)</f>
        <v>161.39999999999998</v>
      </c>
      <c r="P14" s="136">
        <f>IF(AND('NSW Apr 2021'!N8&gt;0,'NSW Apr 2021'!O8&gt;0),IF($C$5*F14/'NSW Apr 2021'!AR8&lt;('NSW Apr 2021'!L8+'NSW Apr 2021'!M8+'NSW Apr 2021'!N8),0,IF(($C$5*F14/'NSW Apr 2021'!AR8-'NSW Apr 2021'!L8+'NSW Apr 2021'!M8+'NSW Apr 2021'!N8)&lt;=('NSW Apr 2021'!L8+'NSW Apr 2021'!M8+'NSW Apr 2021'!N8+'NSW Apr 2021'!O8),(($C$5*F14/'NSW Apr 2021'!AR8-('NSW Apr 2021'!L8+'NSW Apr 2021'!M8+'NSW Apr 2021'!N8))*'NSW Apr 2021'!AF8/100)*'NSW Apr 2021'!AR8,('NSW Apr 2021'!O8*'NSW Apr 2021'!AF8/100)*'NSW Apr 2021'!AR8)),0)</f>
        <v>610.11590909090899</v>
      </c>
      <c r="Q14" s="136">
        <f>IF(AND('NSW Apr 2021'!P8&gt;0,'NSW Apr 2021'!P8&gt;0),IF($C$5*F14/'NSW Apr 2021'!AR8&lt;('NSW Apr 2021'!L8+'NSW Apr 2021'!M8+'NSW Apr 2021'!N8+'NSW Apr 2021'!O8),0,IF(($C$5*F14/'NSW Apr 2021'!AR8-'NSW Apr 2021'!L8+'NSW Apr 2021'!M8+'NSW Apr 2021'!N8+'NSW Apr 2021'!O8)&lt;=('NSW Apr 2021'!L8+'NSW Apr 2021'!M8+'NSW Apr 2021'!N8+'NSW Apr 2021'!O8+'NSW Apr 2021'!P8),(($C$5*F14/'NSW Apr 2021'!AR8-('NSW Apr 2021'!L8+'NSW Apr 2021'!M8+'NSW Apr 2021'!N8+'NSW Apr 2021'!O8))*'NSW Apr 2021'!AG8/100)*'NSW Apr 2021'!AR8,('NSW Apr 2021'!P8*'NSW Apr 2021'!AG8/100)*'NSW Apr 2021'!AR8)),0)</f>
        <v>0</v>
      </c>
      <c r="R14" s="136">
        <f>IF(AND('NSW Apr 2021'!P8&gt;0,'NSW Apr 2021'!O8&gt;0),IF(($C$5*F14/'NSW Apr 2021'!AR8&lt;SUM('NSW Apr 2021'!L8:P8)),(0),($C$5*F14/'NSW Apr 2021'!AR8-SUM('NSW Apr 2021'!L8:P8))*'NSW Apr 2021'!AB8/100)* 'NSW Apr 2021'!AR8,IF(AND('NSW Apr 2021'!O8&gt;0,'NSW Apr 2021'!P8=""),IF(($C$5*F14/'NSW Apr 2021'!AR8&lt; SUM('NSW Apr 2021'!L8:O8)),(0),($C$5*F14/'NSW Apr 2021'!AR8-SUM('NSW Apr 2021'!L8:O8))*'NSW Apr 2021'!AG8/100)* 'NSW Apr 2021'!AR8,IF(AND('NSW Apr 2021'!N8&gt;0,'NSW Apr 2021'!O8=""),IF(($C$5*F14/'NSW Apr 2021'!AR8&lt; SUM('NSW Apr 2021'!L8:N8)),(0),($C$5*F14/'NSW Apr 2021'!AR8-SUM('NSW Apr 2021'!L8:N8))*'NSW Apr 2021'!AF8/100)* 'NSW Apr 2021'!AR8,IF(AND('NSW Apr 2021'!M8&gt;0,'NSW Apr 2021'!N8=""),IF(($C$5*F14/'NSW Apr 2021'!AR8&lt;'NSW Apr 2021'!M8+'NSW Apr 2021'!L8),(0),(($C$5*F14/'NSW Apr 2021'!AR8-('NSW Apr 2021'!M8+'NSW Apr 2021'!L8))*'NSW Apr 2021'!AE8/100))*'NSW Apr 2021'!AR8,IF(AND('NSW Apr 2021'!L8&gt;0,'NSW Apr 2021'!M8=""&gt;0),IF(($C$5*F14/'NSW Apr 2021'!AR8&lt;'NSW Apr 2021'!L8),(0),($C$5*F14/'NSW Apr 2021'!AR8-'NSW Apr 2021'!L8)*'NSW Apr 2021'!AD8/100)*'NSW Apr 2021'!AR8,0)))))</f>
        <v>0</v>
      </c>
      <c r="S14" s="234">
        <f>SUM(G14:R14)</f>
        <v>1858.0994545454546</v>
      </c>
      <c r="T14" s="243">
        <f>S14+D14</f>
        <v>2058.8494545454546</v>
      </c>
      <c r="U14" s="132">
        <f>T14*1.1</f>
        <v>2264.7344000000003</v>
      </c>
      <c r="V14" s="83">
        <f>'NSW Apr 2021'!AT8</f>
        <v>0</v>
      </c>
      <c r="W14" s="83">
        <f>'NSW Apr 2021'!AU8</f>
        <v>0</v>
      </c>
      <c r="X14" s="83">
        <f>'NSW Apr 2021'!AV8</f>
        <v>0</v>
      </c>
      <c r="Y14" s="336">
        <f>'NSW Apr 2021'!AW8</f>
        <v>0</v>
      </c>
      <c r="Z14" s="243" t="str">
        <f>IF(SUM(V14:Y14)=0,"No discount",IF(V14&gt;0,"Guaranteed off bill",IF(W14&gt;0,"Guaranteed off usage",IF(X14&gt;0,"Pay-on-time off bill","Pay-on-time off usage"))))</f>
        <v>No discount</v>
      </c>
      <c r="AA14" s="243" t="str">
        <f>IF(OR(B14="Origin Energy",B14="Red Energy",B14="Powershop"),"Inclusive","Exclusive")</f>
        <v>Exclusive</v>
      </c>
      <c r="AB14" s="243">
        <f>IF(AND(Z14="Guaranteed off bill",AA14="Inclusive"),((T14*1.1)-((T14*1.1)*V14/100))/1.1,IF(AND(Z14="Guaranteed off usage",AA14="Inclusive"),((T14*1.1)-((S14*1.1)*W14/100))/1.1,IF(AND(Z14="Guaranteed off bill",AA14="Exclusive"),T14-(T14*V14/100),IF(AND(Z14="Guaranteed off usage",AA14="Exclusive"),T14-(S14*W14/100),IF(AA14="Inclusive",((T14*1.1))/1.1,T14)))))</f>
        <v>2058.8494545454546</v>
      </c>
      <c r="AC14" s="255">
        <f>IF(AND(Z14="Pay-on-time off bill",AA14="Inclusive"),((AB14*1.1)-((AB14*1.1)*X14/100))/1.1,IF(AND(Z14="Pay-on-time off usage",AA14="Inclusive"),((AB14*1.1)-((S14*1.1)*Y14/100))/1.1,IF(AND(Z14="Pay-on-time off bill",AA14="Exclusive"),AB14-(AB14*X14/100),IF(AND(Z14="Pay-on-time off usage",AA14="Exclusive"),AB14-(S14*Y14/100),IF(AA14="Inclusive",((AB14*1.1))/1.1,AB14)))))</f>
        <v>2058.8494545454546</v>
      </c>
      <c r="AD14" s="157">
        <f>AB14*1.1</f>
        <v>2264.7344000000003</v>
      </c>
      <c r="AE14" s="122">
        <f>AC14*1.1</f>
        <v>2264.7344000000003</v>
      </c>
      <c r="AF14" s="208">
        <f>'NSW Apr 2021'!BF8</f>
        <v>0</v>
      </c>
      <c r="AG14" s="125" t="str">
        <f>'NSW Apr 2021'!BG8</f>
        <v>n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25"/>
      <c r="B15" s="83" t="str">
        <f>'NSW Apr 2021'!F9</f>
        <v>Discover Energy</v>
      </c>
      <c r="C15" s="83" t="str">
        <f>'NSW Apr 2021'!G9</f>
        <v>Budget</v>
      </c>
      <c r="D15" s="155">
        <f>365*'NSW Apr 2021'!H9/100</f>
        <v>218.99999999999997</v>
      </c>
      <c r="E15" s="264">
        <f>IF('NSW Apr 2021'!AQ9=3,0.5,IF('NSW Apr 2021'!AQ9=2,0.33,0))</f>
        <v>0.5</v>
      </c>
      <c r="F15" s="264">
        <f>1-E15</f>
        <v>0.5</v>
      </c>
      <c r="G15" s="136">
        <f>IF('NSW Apr 2021'!K9="",($C$5*E15/'NSW Apr 2021'!AQ9*'NSW Apr 2021'!W9/100)*'NSW Apr 2021'!AQ9,IF($C$5*E15/'NSW Apr 2021'!AQ9&gt;='NSW Apr 2021'!L9,('NSW Apr 2021'!L9*'NSW Apr 2021'!W9/100)*'NSW Apr 2021'!AQ9,($C$5*E15/'NSW Apr 2021'!AQ9*'NSW Apr 2021'!W9/100)*'NSW Apr 2021'!AQ9))</f>
        <v>137.97300000000001</v>
      </c>
      <c r="H15" s="136">
        <f>IF(AND('NSW Apr 2021'!L9&gt;0,'NSW Apr 2021'!M9&gt;0),IF($C$5*E15/'NSW Apr 2021'!AQ9&lt;'NSW Apr 2021'!L9,0,IF(($C$5*E15/'NSW Apr 2021'!AQ9-'NSW Apr 2021'!L9)&lt;=('NSW Apr 2021'!M9+'NSW Apr 2021'!L9),((($C$5*E15/'NSW Apr 2021'!AQ9-'NSW Apr 2021'!L9)*'NSW Apr 2021'!X9/100))*'NSW Apr 2021'!AQ9,((('NSW Apr 2021'!M9)*'NSW Apr 2021'!X9/100)*'NSW Apr 2021'!AQ9))),0)</f>
        <v>113.739</v>
      </c>
      <c r="I15" s="136">
        <f>IF(AND('NSW Apr 2021'!M9&gt;0,'NSW Apr 2021'!N9&gt;0),IF($C$5*E15/'NSW Apr 2021'!AQ9&lt;('NSW Apr 2021'!L9+'NSW Apr 2021'!M9),0,IF(($C$5*E15/'NSW Apr 2021'!AQ9-'NSW Apr 2021'!L9+'NSW Apr 2021'!M9)&lt;=('NSW Apr 2021'!L9+'NSW Apr 2021'!M9+'NSW Apr 2021'!N9),((($C$5*E15/'NSW Apr 2021'!AQ9-('NSW Apr 2021'!L9+'NSW Apr 2021'!M9))*'NSW Apr 2021'!Y9/100))*'NSW Apr 2021'!AQ9,('NSW Apr 2021'!N9*'NSW Apr 2021'!Y9/100)* 'NSW Apr 2021'!AQ9)),0)</f>
        <v>248.55599999999998</v>
      </c>
      <c r="J15" s="136">
        <f>IF(AND('NSW Apr 2021'!N9&gt;0,'NSW Apr 2021'!O9&gt;0),IF($C$5*E15/'NSW Apr 2021'!AQ9&lt;('NSW Apr 2021'!L9+'NSW Apr 2021'!M9+'NSW Apr 2021'!N9),0,IF(($C$5*E15/'NSW Apr 2021'!AQ9-'NSW Apr 2021'!L9+'NSW Apr 2021'!M9+'NSW Apr 2021'!N9)&lt;=('NSW Apr 2021'!L9+'NSW Apr 2021'!M9+'NSW Apr 2021'!N9+'NSW Apr 2021'!O9),(($C$5*E15/'NSW Apr 2021'!AQ9-('NSW Apr 2021'!L9+'NSW Apr 2021'!M9+'NSW Apr 2021'!N9))*'NSW Apr 2021'!Z9/100)*'NSW Apr 2021'!AQ9,('NSW Apr 2021'!O9*'NSW Apr 2021'!Z9/100)*'NSW Apr 2021'!AQ9)),0)</f>
        <v>944.3</v>
      </c>
      <c r="K15" s="136">
        <f>IF(AND('NSW Apr 2021'!O9&gt;0,'NSW Apr 2021'!P9&gt;0),IF($C$5*E15/'NSW Apr 2021'!AQ9&lt;('NSW Apr 2021'!L9+'NSW Apr 2021'!M9+'NSW Apr 2021'!N9+'NSW Apr 2021'!O9),0,IF(($C$5*E15/'NSW Apr 2021'!AQ9-'NSW Apr 2021'!L9+'NSW Apr 2021'!M9+'NSW Apr 2021'!N9+'NSW Apr 2021'!O9)&lt;=('NSW Apr 2021'!L9+'NSW Apr 2021'!M9+'NSW Apr 2021'!N9+'NSW Apr 2021'!O9+'NSW Apr 2021'!P9),(($C$5*E15/'NSW Apr 2021'!AQ9-('NSW Apr 2021'!L9+'NSW Apr 2021'!M9+'NSW Apr 2021'!N9+'NSW Apr 2021'!O9))*'NSW Apr 2021'!AA9/100)*'NSW Apr 2021'!AQ9,('NSW Apr 2021'!P9*'NSW Apr 2021'!AA9/100)*'NSW Apr 2021'!AQ9)),0)</f>
        <v>0</v>
      </c>
      <c r="L15" s="136">
        <f>IF(AND('NSW Apr 2021'!P9&gt;0,'NSW Apr 2021'!O9&gt;0),IF(($C$5*E15/'NSW Apr 2021'!AQ9&lt;SUM('NSW Apr 2021'!L9:P9)),(0),($C$5*E15/'NSW Apr 2021'!AQ9-SUM('NSW Apr 2021'!L9:P9))*'NSW Apr 2021'!AB9/100)* 'NSW Apr 2021'!AQ9,IF(AND('NSW Apr 2021'!O9&gt;0,'NSW Apr 2021'!P9=""),IF(($C$5*E15/'NSW Apr 2021'!AQ9&lt; SUM('NSW Apr 2021'!L9:O9)),(0),($C$5*E15/'NSW Apr 2021'!AQ9-SUM('NSW Apr 2021'!L9:O9))*'NSW Apr 2021'!AA9/100)* 'NSW Apr 2021'!AQ9,IF(AND('NSW Apr 2021'!N9&gt;0,'NSW Apr 2021'!O9=""),IF(($C$5*E15/'NSW Apr 2021'!AQ9&lt; SUM('NSW Apr 2021'!L9:N9)),(0),($C$5*E15/'NSW Apr 2021'!AQ9-SUM('NSW Apr 2021'!L9:N9))*'NSW Apr 2021'!Z9/100)* 'NSW Apr 2021'!AQ9,IF(AND('NSW Apr 2021'!M9&gt;0,'NSW Apr 2021'!N9=""),IF(($C$5*E15/'NSW Apr 2021'!AQ9&lt;'NSW Apr 2021'!M9+'NSW Apr 2021'!L9),(0),(($C$5*E15/'NSW Apr 2021'!AQ9-('NSW Apr 2021'!M9+'NSW Apr 2021'!L9))*'NSW Apr 2021'!Y9/100))*'NSW Apr 2021'!AQ9,IF(AND('NSW Apr 2021'!L9&gt;0,'NSW Apr 2021'!M9=""&gt;0),IF(($C$5*E15/'NSW Apr 2021'!AQ9&lt;'NSW Apr 2021'!L9),(0),($C$5*E15/'NSW Apr 2021'!AQ9-'NSW Apr 2021'!L9)*'NSW Apr 2021'!X9/100)*'NSW Apr 2021'!AQ9,0)))))</f>
        <v>0</v>
      </c>
      <c r="M15" s="136">
        <f>IF('NSW Apr 2021'!K9="",($C$5*F15/'NSW Apr 2021'!AR9*'NSW Apr 2021'!AC9/100)*'NSW Apr 2021'!AR9,IF($C$5*F15/'NSW Apr 2021'!AR9&gt;='NSW Apr 2021'!L9,('NSW Apr 2021'!L9*'NSW Apr 2021'!AC9/100)*'NSW Apr 2021'!AR9,($C$5*F15/'NSW Apr 2021'!AR9*'NSW Apr 2021'!AC9/100)*'NSW Apr 2021'!AR9))</f>
        <v>137.97300000000001</v>
      </c>
      <c r="N15" s="136">
        <f>IF(AND('NSW Apr 2021'!L9&gt;0,'NSW Apr 2021'!M9&gt;0),IF($C$5*F15/'NSW Apr 2021'!AR9&lt;'NSW Apr 2021'!L9,0,IF(($C$5*F15/'NSW Apr 2021'!AR9-'NSW Apr 2021'!L9)&lt;=('NSW Apr 2021'!M9+'NSW Apr 2021'!L9),((($C$5*F15/'NSW Apr 2021'!AR9-'NSW Apr 2021'!L9)*'NSW Apr 2021'!AD9/100))*'NSW Apr 2021'!AR9,((('NSW Apr 2021'!M9)*'NSW Apr 2021'!AD9/100)*'NSW Apr 2021'!AR9))),0)</f>
        <v>113.739</v>
      </c>
      <c r="O15" s="136">
        <f>IF(AND('NSW Apr 2021'!M9&gt;0,'NSW Apr 2021'!N9&gt;0),IF($C$5*F15/'NSW Apr 2021'!AR9&lt;('NSW Apr 2021'!L9+'NSW Apr 2021'!M9),0,IF(($C$5*F15/'NSW Apr 2021'!AR9-'NSW Apr 2021'!L9+'NSW Apr 2021'!M9)&lt;=('NSW Apr 2021'!L9+'NSW Apr 2021'!M9+'NSW Apr 2021'!N9),((($C$5*F15/'NSW Apr 2021'!AR9-('NSW Apr 2021'!L9+'NSW Apr 2021'!M9))*'NSW Apr 2021'!AE9/100))*'NSW Apr 2021'!AR9,('NSW Apr 2021'!N9*'NSW Apr 2021'!AE9/100)*'NSW Apr 2021'!AR9)),0)</f>
        <v>248.55599999999998</v>
      </c>
      <c r="P15" s="136">
        <f>IF(AND('NSW Apr 2021'!N9&gt;0,'NSW Apr 2021'!O9&gt;0),IF($C$5*F15/'NSW Apr 2021'!AR9&lt;('NSW Apr 2021'!L9+'NSW Apr 2021'!M9+'NSW Apr 2021'!N9),0,IF(($C$5*F15/'NSW Apr 2021'!AR9-'NSW Apr 2021'!L9+'NSW Apr 2021'!M9+'NSW Apr 2021'!N9)&lt;=('NSW Apr 2021'!L9+'NSW Apr 2021'!M9+'NSW Apr 2021'!N9+'NSW Apr 2021'!O9),(($C$5*F15/'NSW Apr 2021'!AR9-('NSW Apr 2021'!L9+'NSW Apr 2021'!M9+'NSW Apr 2021'!N9))*'NSW Apr 2021'!AF9/100)*'NSW Apr 2021'!AR9,('NSW Apr 2021'!O9*'NSW Apr 2021'!AF9/100)*'NSW Apr 2021'!AR9)),0)</f>
        <v>944.3</v>
      </c>
      <c r="Q15" s="136">
        <f>IF(AND('NSW Apr 2021'!P9&gt;0,'NSW Apr 2021'!P9&gt;0),IF($C$5*F15/'NSW Apr 2021'!AR9&lt;('NSW Apr 2021'!L9+'NSW Apr 2021'!M9+'NSW Apr 2021'!N9+'NSW Apr 2021'!O9),0,IF(($C$5*F15/'NSW Apr 2021'!AR9-'NSW Apr 2021'!L9+'NSW Apr 2021'!M9+'NSW Apr 2021'!N9+'NSW Apr 2021'!O9)&lt;=('NSW Apr 2021'!L9+'NSW Apr 2021'!M9+'NSW Apr 2021'!N9+'NSW Apr 2021'!O9+'NSW Apr 2021'!P9),(($C$5*F15/'NSW Apr 2021'!AR9-('NSW Apr 2021'!L9+'NSW Apr 2021'!M9+'NSW Apr 2021'!N9+'NSW Apr 2021'!O9))*'NSW Apr 2021'!AG9/100)*'NSW Apr 2021'!AR9,('NSW Apr 2021'!P9*'NSW Apr 2021'!AG9/100)*'NSW Apr 2021'!AR9)),0)</f>
        <v>0</v>
      </c>
      <c r="R15" s="136">
        <f>IF(AND('NSW Apr 2021'!P9&gt;0,'NSW Apr 2021'!O9&gt;0),IF(($C$5*F15/'NSW Apr 2021'!AR9&lt;SUM('NSW Apr 2021'!L9:P9)),(0),($C$5*F15/'NSW Apr 2021'!AR9-SUM('NSW Apr 2021'!L9:P9))*'NSW Apr 2021'!AB9/100)* 'NSW Apr 2021'!AR9,IF(AND('NSW Apr 2021'!O9&gt;0,'NSW Apr 2021'!P9=""),IF(($C$5*F15/'NSW Apr 2021'!AR9&lt; SUM('NSW Apr 2021'!L9:O9)),(0),($C$5*F15/'NSW Apr 2021'!AR9-SUM('NSW Apr 2021'!L9:O9))*'NSW Apr 2021'!AG9/100)* 'NSW Apr 2021'!AR9,IF(AND('NSW Apr 2021'!N9&gt;0,'NSW Apr 2021'!O9=""),IF(($C$5*F15/'NSW Apr 2021'!AR9&lt; SUM('NSW Apr 2021'!L9:N9)),(0),($C$5*F15/'NSW Apr 2021'!AR9-SUM('NSW Apr 2021'!L9:N9))*'NSW Apr 2021'!AF9/100)* 'NSW Apr 2021'!AR9,IF(AND('NSW Apr 2021'!M9&gt;0,'NSW Apr 2021'!N9=""),IF(($C$5*F15/'NSW Apr 2021'!AR9&lt;'NSW Apr 2021'!M9+'NSW Apr 2021'!L9),(0),(($C$5*F15/'NSW Apr 2021'!AR9-('NSW Apr 2021'!M9+'NSW Apr 2021'!L9))*'NSW Apr 2021'!AE9/100))*'NSW Apr 2021'!AR9,IF(AND('NSW Apr 2021'!L9&gt;0,'NSW Apr 2021'!M9=""&gt;0),IF(($C$5*F15/'NSW Apr 2021'!AR9&lt;'NSW Apr 2021'!L9),(0),($C$5*F15/'NSW Apr 2021'!AR9-'NSW Apr 2021'!L9)*'NSW Apr 2021'!AD9/100)*'NSW Apr 2021'!AR9,0)))))</f>
        <v>0</v>
      </c>
      <c r="S15" s="273">
        <f>SUM(G15:R15)</f>
        <v>2889.136</v>
      </c>
      <c r="T15" s="243">
        <f>S15+D15</f>
        <v>3108.136</v>
      </c>
      <c r="U15" s="132">
        <f>T15*1.1</f>
        <v>3418.9496000000004</v>
      </c>
      <c r="V15" s="83">
        <f>'NSW Apr 2021'!AT9</f>
        <v>0</v>
      </c>
      <c r="W15" s="83">
        <f>'NSW Apr 2021'!AU9</f>
        <v>25</v>
      </c>
      <c r="X15" s="83">
        <f>'NSW Apr 2021'!AV9</f>
        <v>0</v>
      </c>
      <c r="Y15" s="337">
        <f>'NSW Apr 2021'!AW9</f>
        <v>0</v>
      </c>
      <c r="Z15" s="243" t="str">
        <f>IF(SUM(V15:Y15)=0,"No discount",IF(V15&gt;0,"Guaranteed off bill",IF(W15&gt;0,"Guaranteed off usage",IF(X15&gt;0,"Pay-on-time off bill","Pay-on-time off usage"))))</f>
        <v>Guaranteed off usage</v>
      </c>
      <c r="AA15" s="243" t="str">
        <f>IF(OR(B15="Origin Energy",B15="Red Energy",B15="Powershop"),"Inclusive","Exclusive")</f>
        <v>Exclusive</v>
      </c>
      <c r="AB15" s="268">
        <f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2385.8519999999999</v>
      </c>
      <c r="AC15" s="256">
        <f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2385.8519999999999</v>
      </c>
      <c r="AD15" s="335">
        <f>AB15*1.1</f>
        <v>2624.4371999999998</v>
      </c>
      <c r="AE15" s="149">
        <f>AC15*1.1</f>
        <v>2624.4371999999998</v>
      </c>
      <c r="AF15" s="208">
        <f>'NSW Apr 2021'!BF9</f>
        <v>0</v>
      </c>
      <c r="AG15" s="125" t="str">
        <f>'NSW Apr 2021'!BG9</f>
        <v>n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28" t="str">
        <f>'NSW Apr 2021'!D10</f>
        <v xml:space="preserve">ActewAGL Queanbeyan </v>
      </c>
      <c r="B16" s="139" t="str">
        <f>'NSW Apr 2021'!F10</f>
        <v>ActewAGL</v>
      </c>
      <c r="C16" s="139" t="str">
        <f>'NSW Apr 2021'!G10</f>
        <v>Business plan</v>
      </c>
      <c r="D16" s="136">
        <f>365*'NSW Apr 2021'!H10/100</f>
        <v>350.14450000000005</v>
      </c>
      <c r="E16" s="264">
        <f>IF('NSW Apr 2021'!AQ10=3,0.5,IF('NSW Apr 2021'!AQ10=2,0.33,0))</f>
        <v>0.5</v>
      </c>
      <c r="F16" s="264">
        <f t="shared" si="3"/>
        <v>0.5</v>
      </c>
      <c r="G16" s="134">
        <f>IF('NSW Apr 2021'!K10="",($C$5*E16/'NSW Apr 2021'!AQ10*'NSW Apr 2021'!W10/100)*'NSW Apr 2021'!AQ10,IF($C$5*E16/'NSW Apr 2021'!AQ10&gt;='NSW Apr 2021'!L10,('NSW Apr 2021'!L10*'NSW Apr 2021'!W10/100)*'NSW Apr 2021'!AQ10,($C$5*E16/'NSW Apr 2021'!AQ10*'NSW Apr 2021'!W10/100)*'NSW Apr 2021'!AQ10))</f>
        <v>394.09199999999998</v>
      </c>
      <c r="H16" s="134">
        <f>IF(AND('NSW Apr 2021'!L10&gt;0,'NSW Apr 2021'!M10&gt;0),IF($C$5*E16/'NSW Apr 2021'!AQ10&lt;'NSW Apr 2021'!L10,0,IF(($C$5*E16/'NSW Apr 2021'!AQ10-'NSW Apr 2021'!L10)&lt;=('NSW Apr 2021'!M10+'NSW Apr 2021'!L10),((($C$5*E16/'NSW Apr 2021'!AQ10-'NSW Apr 2021'!L10)*'NSW Apr 2021'!X10/100))*'NSW Apr 2021'!AQ10,((('NSW Apr 2021'!M10)*'NSW Apr 2021'!X10/100)*'NSW Apr 2021'!AQ10))),0)</f>
        <v>866.904</v>
      </c>
      <c r="I16" s="134">
        <f>IF(AND('NSW Apr 2021'!M10&gt;0,'NSW Apr 2021'!N10&gt;0),IF($C$5*E16/'NSW Apr 2021'!AQ10&lt;('NSW Apr 2021'!L10+'NSW Apr 2021'!M10),0,IF(($C$5*E16/'NSW Apr 2021'!AQ10-'NSW Apr 2021'!L10+'NSW Apr 2021'!M10)&lt;=('NSW Apr 2021'!L10+'NSW Apr 2021'!M10+'NSW Apr 2021'!N10),((($C$5*E16/'NSW Apr 2021'!AQ10-('NSW Apr 2021'!L10+'NSW Apr 2021'!M10))*'NSW Apr 2021'!Y10/100))*'NSW Apr 2021'!AQ10,('NSW Apr 2021'!N10*'NSW Apr 2021'!Y10/100)* 'NSW Apr 2021'!AQ10)),0)</f>
        <v>0</v>
      </c>
      <c r="J16" s="134">
        <f>IF(AND('NSW Apr 2021'!N10&gt;0,'NSW Apr 2021'!O10&gt;0),IF($C$5*E16/'NSW Apr 2021'!AQ10&lt;('NSW Apr 2021'!L10+'NSW Apr 2021'!M10+'NSW Apr 2021'!N10),0,IF(($C$5*E16/'NSW Apr 2021'!AQ10-'NSW Apr 2021'!L10+'NSW Apr 2021'!M10+'NSW Apr 2021'!N10)&lt;=('NSW Apr 2021'!L10+'NSW Apr 2021'!M10+'NSW Apr 2021'!N10+'NSW Apr 2021'!O10),(($C$5*E16/'NSW Apr 2021'!AQ10-('NSW Apr 2021'!L10+'NSW Apr 2021'!M10+'NSW Apr 2021'!N10))*'NSW Apr 2021'!Z10/100)*'NSW Apr 2021'!AQ10,('NSW Apr 2021'!O10*'NSW Apr 2021'!Z10/100)*'NSW Apr 2021'!AQ10)),0)</f>
        <v>0</v>
      </c>
      <c r="K16" s="134">
        <f>IF(AND('NSW Apr 2021'!O10&gt;0,'NSW Apr 2021'!P10&gt;0),IF($C$5*E16/'NSW Apr 2021'!AQ10&lt;('NSW Apr 2021'!L10+'NSW Apr 2021'!M10+'NSW Apr 2021'!N10+'NSW Apr 2021'!O10),0,IF(($C$5*E16/'NSW Apr 2021'!AQ10-'NSW Apr 2021'!L10+'NSW Apr 2021'!M10+'NSW Apr 2021'!N10+'NSW Apr 2021'!O10)&lt;=('NSW Apr 2021'!L10+'NSW Apr 2021'!M10+'NSW Apr 2021'!N10+'NSW Apr 2021'!O10+'NSW Apr 2021'!P10),(($C$5*E16/'NSW Apr 2021'!AQ10-('NSW Apr 2021'!L10+'NSW Apr 2021'!M10+'NSW Apr 2021'!N10+'NSW Apr 2021'!O10))*'NSW Apr 2021'!AA10/100)*'NSW Apr 2021'!AQ10,('NSW Apr 2021'!P10*'NSW Apr 2021'!AA10/100)*'NSW Apr 2021'!AQ10)),0)</f>
        <v>0</v>
      </c>
      <c r="L16" s="134">
        <f>IF(AND('NSW Apr 2021'!P10&gt;0,'NSW Apr 2021'!O10&gt;0),IF(($C$5*E16/'NSW Apr 2021'!AQ10&lt;SUM('NSW Apr 2021'!L10:P10)),(0),($C$5*E16/'NSW Apr 2021'!AQ10-SUM('NSW Apr 2021'!L10:P10))*'NSW Apr 2021'!AB10/100)* 'NSW Apr 2021'!AQ10,IF(AND('NSW Apr 2021'!O10&gt;0,'NSW Apr 2021'!P10=""),IF(($C$5*E16/'NSW Apr 2021'!AQ10&lt; SUM('NSW Apr 2021'!L10:O10)),(0),($C$5*E16/'NSW Apr 2021'!AQ10-SUM('NSW Apr 2021'!L10:O10))*'NSW Apr 2021'!AA10/100)* 'NSW Apr 2021'!AQ10,IF(AND('NSW Apr 2021'!N10&gt;0,'NSW Apr 2021'!O10=""),IF(($C$5*E16/'NSW Apr 2021'!AQ10&lt; SUM('NSW Apr 2021'!L10:N10)),(0),($C$5*E16/'NSW Apr 2021'!AQ10-SUM('NSW Apr 2021'!L10:N10))*'NSW Apr 2021'!Z10/100)* 'NSW Apr 2021'!AQ10,IF(AND('NSW Apr 2021'!M10&gt;0,'NSW Apr 2021'!N10=""),IF(($C$5*E16/'NSW Apr 2021'!AQ10&lt;'NSW Apr 2021'!M10+'NSW Apr 2021'!L10),(0),(($C$5*E16/'NSW Apr 2021'!AQ10-('NSW Apr 2021'!M10+'NSW Apr 2021'!L10))*'NSW Apr 2021'!Y10/100))*'NSW Apr 2021'!AQ10,IF(AND('NSW Apr 2021'!L10&gt;0,'NSW Apr 2021'!M10=""&gt;0),IF(($C$5*E16/'NSW Apr 2021'!AQ10&lt;'NSW Apr 2021'!L10),(0),($C$5*E16/'NSW Apr 2021'!AQ10-'NSW Apr 2021'!L10)*'NSW Apr 2021'!X10/100)*'NSW Apr 2021'!AQ10,0)))))</f>
        <v>0</v>
      </c>
      <c r="M16" s="134">
        <f>IF('NSW Apr 2021'!K10="",($C$5*F16/'NSW Apr 2021'!AR10*'NSW Apr 2021'!AC10/100)*'NSW Apr 2021'!AR10,IF($C$5*F16/'NSW Apr 2021'!AR10&gt;='NSW Apr 2021'!L10,('NSW Apr 2021'!L10*'NSW Apr 2021'!AC10/100)*'NSW Apr 2021'!AR10,($C$5*F16/'NSW Apr 2021'!AR10*'NSW Apr 2021'!AC10/100)*'NSW Apr 2021'!AR10))</f>
        <v>394.09199999999998</v>
      </c>
      <c r="N16" s="134">
        <f>IF(AND('NSW Apr 2021'!L10&gt;0,'NSW Apr 2021'!M10&gt;0),IF($C$5*F16/'NSW Apr 2021'!AR10&lt;'NSW Apr 2021'!L10,0,IF(($C$5*F16/'NSW Apr 2021'!AR10-'NSW Apr 2021'!L10)&lt;=('NSW Apr 2021'!M10+'NSW Apr 2021'!L10),((($C$5*F16/'NSW Apr 2021'!AR10-'NSW Apr 2021'!L10)*'NSW Apr 2021'!AD10/100))*'NSW Apr 2021'!AR10,((('NSW Apr 2021'!M10)*'NSW Apr 2021'!AD10/100)*'NSW Apr 2021'!AR10))),0)</f>
        <v>866.904</v>
      </c>
      <c r="O16" s="134">
        <f>IF(AND('NSW Apr 2021'!M10&gt;0,'NSW Apr 2021'!N10&gt;0),IF($C$5*F16/'NSW Apr 2021'!AR10&lt;('NSW Apr 2021'!L10+'NSW Apr 2021'!M10),0,IF(($C$5*F16/'NSW Apr 2021'!AR10-'NSW Apr 2021'!L10+'NSW Apr 2021'!M10)&lt;=('NSW Apr 2021'!L10+'NSW Apr 2021'!M10+'NSW Apr 2021'!N10),((($C$5*F16/'NSW Apr 2021'!AR10-('NSW Apr 2021'!L10+'NSW Apr 2021'!M10))*'NSW Apr 2021'!AE10/100))*'NSW Apr 2021'!AR10,('NSW Apr 2021'!N10*'NSW Apr 2021'!AE10/100)*'NSW Apr 2021'!AR10)),0)</f>
        <v>0</v>
      </c>
      <c r="P16" s="134">
        <f>IF(AND('NSW Apr 2021'!N10&gt;0,'NSW Apr 2021'!O10&gt;0),IF($C$5*F16/'NSW Apr 2021'!AR10&lt;('NSW Apr 2021'!L10+'NSW Apr 2021'!M10+'NSW Apr 2021'!N10),0,IF(($C$5*F16/'NSW Apr 2021'!AR10-'NSW Apr 2021'!L10+'NSW Apr 2021'!M10+'NSW Apr 2021'!N10)&lt;=('NSW Apr 2021'!L10+'NSW Apr 2021'!M10+'NSW Apr 2021'!N10+'NSW Apr 2021'!O10),(($C$5*F16/'NSW Apr 2021'!AR10-('NSW Apr 2021'!L10+'NSW Apr 2021'!M10+'NSW Apr 2021'!N10))*'NSW Apr 2021'!AF10/100)*'NSW Apr 2021'!AR10,('NSW Apr 2021'!O10*'NSW Apr 2021'!AF10/100)*'NSW Apr 2021'!AR10)),0)</f>
        <v>0</v>
      </c>
      <c r="Q16" s="134">
        <f>IF(AND('NSW Apr 2021'!P10&gt;0,'NSW Apr 2021'!P10&gt;0),IF($C$5*F16/'NSW Apr 2021'!AR10&lt;('NSW Apr 2021'!L10+'NSW Apr 2021'!M10+'NSW Apr 2021'!N10+'NSW Apr 2021'!O10),0,IF(($C$5*F16/'NSW Apr 2021'!AR10-'NSW Apr 2021'!L10+'NSW Apr 2021'!M10+'NSW Apr 2021'!N10+'NSW Apr 2021'!O10)&lt;=('NSW Apr 2021'!L10+'NSW Apr 2021'!M10+'NSW Apr 2021'!N10+'NSW Apr 2021'!O10+'NSW Apr 2021'!P10),(($C$5*F16/'NSW Apr 2021'!AR10-('NSW Apr 2021'!L10+'NSW Apr 2021'!M10+'NSW Apr 2021'!N10+'NSW Apr 2021'!O10))*'NSW Apr 2021'!AG10/100)*'NSW Apr 2021'!AR10,('NSW Apr 2021'!P10*'NSW Apr 2021'!AG10/100)*'NSW Apr 2021'!AR10)),0)</f>
        <v>0</v>
      </c>
      <c r="R16" s="134">
        <f>IF(AND('NSW Apr 2021'!P10&gt;0,'NSW Apr 2021'!O10&gt;0),IF(($C$5*F16/'NSW Apr 2021'!AR10&lt;SUM('NSW Apr 2021'!L10:P10)),(0),($C$5*F16/'NSW Apr 2021'!AR10-SUM('NSW Apr 2021'!L10:P10))*'NSW Apr 2021'!AB10/100)* 'NSW Apr 2021'!AR10,IF(AND('NSW Apr 2021'!O10&gt;0,'NSW Apr 2021'!P10=""),IF(($C$5*F16/'NSW Apr 2021'!AR10&lt; SUM('NSW Apr 2021'!L10:O10)),(0),($C$5*F16/'NSW Apr 2021'!AR10-SUM('NSW Apr 2021'!L10:O10))*'NSW Apr 2021'!AG10/100)* 'NSW Apr 2021'!AR10,IF(AND('NSW Apr 2021'!N10&gt;0,'NSW Apr 2021'!O10=""),IF(($C$5*F16/'NSW Apr 2021'!AR10&lt; SUM('NSW Apr 2021'!L10:N10)),(0),($C$5*F16/'NSW Apr 2021'!AR10-SUM('NSW Apr 2021'!L10:N10))*'NSW Apr 2021'!AF10/100)* 'NSW Apr 2021'!AR10,IF(AND('NSW Apr 2021'!M10&gt;0,'NSW Apr 2021'!N10=""),IF(($C$5*F16/'NSW Apr 2021'!AR10&lt;'NSW Apr 2021'!M10+'NSW Apr 2021'!L10),(0),(($C$5*F16/'NSW Apr 2021'!AR10-('NSW Apr 2021'!M10+'NSW Apr 2021'!L10))*'NSW Apr 2021'!AE10/100))*'NSW Apr 2021'!AR10,IF(AND('NSW Apr 2021'!L10&gt;0,'NSW Apr 2021'!M10=""&gt;0),IF(($C$5*F16/'NSW Apr 2021'!AR10&lt;'NSW Apr 2021'!L10),(0),($C$5*F16/'NSW Apr 2021'!AR10-'NSW Apr 2021'!L10)*'NSW Apr 2021'!AD10/100)*'NSW Apr 2021'!AR10,0)))))</f>
        <v>0</v>
      </c>
      <c r="S16" s="234">
        <f t="shared" si="4"/>
        <v>2521.9920000000002</v>
      </c>
      <c r="T16" s="269">
        <f t="shared" si="5"/>
        <v>2872.1365000000001</v>
      </c>
      <c r="U16" s="140">
        <f t="shared" si="6"/>
        <v>3159.3501500000002</v>
      </c>
      <c r="V16" s="139">
        <f>'NSW Apr 2021'!AT10</f>
        <v>10</v>
      </c>
      <c r="W16" s="139">
        <f>'NSW Apr 2021'!AU10</f>
        <v>0</v>
      </c>
      <c r="X16" s="139">
        <f>'NSW Apr 2021'!AV10</f>
        <v>0</v>
      </c>
      <c r="Y16" s="139">
        <f>'NSW Apr 2021'!AW10</f>
        <v>0</v>
      </c>
      <c r="Z16" s="269" t="str">
        <f t="shared" si="7"/>
        <v>Guaranteed off bill</v>
      </c>
      <c r="AA16" s="269" t="str">
        <f t="shared" si="8"/>
        <v>Exclusive</v>
      </c>
      <c r="AB16" s="243">
        <f t="shared" si="0"/>
        <v>2584.9228499999999</v>
      </c>
      <c r="AC16" s="243">
        <f t="shared" si="1"/>
        <v>2584.9228499999999</v>
      </c>
      <c r="AD16" s="122">
        <f t="shared" si="2"/>
        <v>2843.4151350000002</v>
      </c>
      <c r="AE16" s="122">
        <f t="shared" si="2"/>
        <v>2843.4151350000002</v>
      </c>
      <c r="AF16" s="212">
        <f>'NSW Apr 2021'!BF10</f>
        <v>12</v>
      </c>
      <c r="AG16" s="142" t="str">
        <f>'NSW Apr 2021'!BG10</f>
        <v>n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25"/>
      <c r="B17" s="154" t="str">
        <f>'NSW Apr 2021'!F11</f>
        <v>EnergyAustralia</v>
      </c>
      <c r="C17" s="154" t="str">
        <f>'NSW Apr 2021'!G11</f>
        <v>Total Plan</v>
      </c>
      <c r="D17" s="155">
        <f>365*'NSW Apr 2021'!H11/100</f>
        <v>308.06000000000006</v>
      </c>
      <c r="E17" s="265">
        <f>IF('NSW Apr 2021'!AQ11=3,0.5,IF('NSW Apr 2021'!AQ11=2,0.33,0))</f>
        <v>0.5</v>
      </c>
      <c r="F17" s="265">
        <f t="shared" si="3"/>
        <v>0.5</v>
      </c>
      <c r="G17" s="155">
        <f>IF('NSW Apr 2021'!K11="",($C$5*E17/'NSW Apr 2021'!AQ11*'NSW Apr 2021'!W11/100)*'NSW Apr 2021'!AQ11,IF($C$5*E17/'NSW Apr 2021'!AQ11&gt;='NSW Apr 2021'!L11,('NSW Apr 2021'!L11*'NSW Apr 2021'!W11/100)*'NSW Apr 2021'!AQ11,($C$5*E17/'NSW Apr 2021'!AQ11*'NSW Apr 2021'!W11/100)*'NSW Apr 2021'!AQ11))</f>
        <v>214.52111999999997</v>
      </c>
      <c r="H17" s="155">
        <f>IF(AND('NSW Apr 2021'!L11&gt;0,'NSW Apr 2021'!M11&gt;0),IF($C$5*E17/'NSW Apr 2021'!AQ11&lt;'NSW Apr 2021'!L11,0,IF(($C$5*E17/'NSW Apr 2021'!AQ11-'NSW Apr 2021'!L11)&lt;=('NSW Apr 2021'!M11+'NSW Apr 2021'!L11),((($C$5*E17/'NSW Apr 2021'!AQ11-'NSW Apr 2021'!L11)*'NSW Apr 2021'!X11/100))*'NSW Apr 2021'!AQ11,((('NSW Apr 2021'!M11)*'NSW Apr 2021'!X11/100)*'NSW Apr 2021'!AQ11))),0)</f>
        <v>1124.711808</v>
      </c>
      <c r="I17" s="155">
        <f>IF(AND('NSW Apr 2021'!M11&gt;0,'NSW Apr 2021'!N11&gt;0),IF($C$5*E17/'NSW Apr 2021'!AQ11&lt;('NSW Apr 2021'!L11+'NSW Apr 2021'!M11),0,IF(($C$5*E17/'NSW Apr 2021'!AQ11-'NSW Apr 2021'!L11+'NSW Apr 2021'!M11)&lt;=('NSW Apr 2021'!L11+'NSW Apr 2021'!M11+'NSW Apr 2021'!N11),((($C$5*E17/'NSW Apr 2021'!AQ11-('NSW Apr 2021'!L11+'NSW Apr 2021'!M11))*'NSW Apr 2021'!Y11/100))*'NSW Apr 2021'!AQ11,('NSW Apr 2021'!N11*'NSW Apr 2021'!Y11/100)* 'NSW Apr 2021'!AQ11)),0)</f>
        <v>0</v>
      </c>
      <c r="J17" s="155">
        <f>IF(AND('NSW Apr 2021'!N11&gt;0,'NSW Apr 2021'!O11&gt;0),IF($C$5*E17/'NSW Apr 2021'!AQ11&lt;('NSW Apr 2021'!L11+'NSW Apr 2021'!M11+'NSW Apr 2021'!N11),0,IF(($C$5*E17/'NSW Apr 2021'!AQ11-'NSW Apr 2021'!L11+'NSW Apr 2021'!M11+'NSW Apr 2021'!N11)&lt;=('NSW Apr 2021'!L11+'NSW Apr 2021'!M11+'NSW Apr 2021'!N11+'NSW Apr 2021'!O11),(($C$5*E17/'NSW Apr 2021'!AQ11-('NSW Apr 2021'!L11+'NSW Apr 2021'!M11+'NSW Apr 2021'!N11))*'NSW Apr 2021'!Z11/100)*'NSW Apr 2021'!AQ11,('NSW Apr 2021'!O11*'NSW Apr 2021'!Z11/100)*'NSW Apr 2021'!AQ11)),0)</f>
        <v>0</v>
      </c>
      <c r="K17" s="155">
        <f>IF(AND('NSW Apr 2021'!O11&gt;0,'NSW Apr 2021'!P11&gt;0),IF($C$5*E17/'NSW Apr 2021'!AQ11&lt;('NSW Apr 2021'!L11+'NSW Apr 2021'!M11+'NSW Apr 2021'!N11+'NSW Apr 2021'!O11),0,IF(($C$5*E17/'NSW Apr 2021'!AQ11-'NSW Apr 2021'!L11+'NSW Apr 2021'!M11+'NSW Apr 2021'!N11+'NSW Apr 2021'!O11)&lt;=('NSW Apr 2021'!L11+'NSW Apr 2021'!M11+'NSW Apr 2021'!N11+'NSW Apr 2021'!O11+'NSW Apr 2021'!P11),(($C$5*E17/'NSW Apr 2021'!AQ11-('NSW Apr 2021'!L11+'NSW Apr 2021'!M11+'NSW Apr 2021'!N11+'NSW Apr 2021'!O11))*'NSW Apr 2021'!AA11/100)*'NSW Apr 2021'!AQ11,('NSW Apr 2021'!P11*'NSW Apr 2021'!AA11/100)*'NSW Apr 2021'!AQ11)),0)</f>
        <v>0</v>
      </c>
      <c r="L17" s="155">
        <f>IF(AND('NSW Apr 2021'!P11&gt;0,'NSW Apr 2021'!O11&gt;0),IF(($C$5*E17/'NSW Apr 2021'!AQ11&lt;SUM('NSW Apr 2021'!L11:P11)),(0),($C$5*E17/'NSW Apr 2021'!AQ11-SUM('NSW Apr 2021'!L11:P11))*'NSW Apr 2021'!AB11/100)* 'NSW Apr 2021'!AQ11,IF(AND('NSW Apr 2021'!O11&gt;0,'NSW Apr 2021'!P11=""),IF(($C$5*E17/'NSW Apr 2021'!AQ11&lt; SUM('NSW Apr 2021'!L11:O11)),(0),($C$5*E17/'NSW Apr 2021'!AQ11-SUM('NSW Apr 2021'!L11:O11))*'NSW Apr 2021'!AA11/100)* 'NSW Apr 2021'!AQ11,IF(AND('NSW Apr 2021'!N11&gt;0,'NSW Apr 2021'!O11=""),IF(($C$5*E17/'NSW Apr 2021'!AQ11&lt; SUM('NSW Apr 2021'!L11:N11)),(0),($C$5*E17/'NSW Apr 2021'!AQ11-SUM('NSW Apr 2021'!L11:N11))*'NSW Apr 2021'!Z11/100)* 'NSW Apr 2021'!AQ11,IF(AND('NSW Apr 2021'!M11&gt;0,'NSW Apr 2021'!N11=""),IF(($C$5*E17/'NSW Apr 2021'!AQ11&lt;'NSW Apr 2021'!M11+'NSW Apr 2021'!L11),(0),(($C$5*E17/'NSW Apr 2021'!AQ11-('NSW Apr 2021'!M11+'NSW Apr 2021'!L11))*'NSW Apr 2021'!Y11/100))*'NSW Apr 2021'!AQ11,IF(AND('NSW Apr 2021'!L11&gt;0,'NSW Apr 2021'!M11=""&gt;0),IF(($C$5*E17/'NSW Apr 2021'!AQ11&lt;'NSW Apr 2021'!L11),(0),($C$5*E17/'NSW Apr 2021'!AQ11-'NSW Apr 2021'!L11)*'NSW Apr 2021'!X11/100)*'NSW Apr 2021'!AQ11,0)))))</f>
        <v>0</v>
      </c>
      <c r="M17" s="155">
        <f>IF('NSW Apr 2021'!K11="",($C$5*F17/'NSW Apr 2021'!AR11*'NSW Apr 2021'!AC11/100)*'NSW Apr 2021'!AR11,IF($C$5*F17/'NSW Apr 2021'!AR11&gt;='NSW Apr 2021'!L11,('NSW Apr 2021'!L11*'NSW Apr 2021'!AC11/100)*'NSW Apr 2021'!AR11,($C$5*F17/'NSW Apr 2021'!AR11*'NSW Apr 2021'!AC11/100)*'NSW Apr 2021'!AR11))</f>
        <v>214.52111999999997</v>
      </c>
      <c r="N17" s="155">
        <f>IF(AND('NSW Apr 2021'!L11&gt;0,'NSW Apr 2021'!M11&gt;0),IF($C$5*F17/'NSW Apr 2021'!AR11&lt;'NSW Apr 2021'!L11,0,IF(($C$5*F17/'NSW Apr 2021'!AR11-'NSW Apr 2021'!L11)&lt;=('NSW Apr 2021'!M11+'NSW Apr 2021'!L11),((($C$5*F17/'NSW Apr 2021'!AR11-'NSW Apr 2021'!L11)*'NSW Apr 2021'!AD11/100))*'NSW Apr 2021'!AR11,((('NSW Apr 2021'!M11)*'NSW Apr 2021'!AD11/100)*'NSW Apr 2021'!AR11))),0)</f>
        <v>1124.711808</v>
      </c>
      <c r="O17" s="155">
        <f>IF(AND('NSW Apr 2021'!M11&gt;0,'NSW Apr 2021'!N11&gt;0),IF($C$5*F17/'NSW Apr 2021'!AR11&lt;('NSW Apr 2021'!L11+'NSW Apr 2021'!M11),0,IF(($C$5*F17/'NSW Apr 2021'!AR11-'NSW Apr 2021'!L11+'NSW Apr 2021'!M11)&lt;=('NSW Apr 2021'!L11+'NSW Apr 2021'!M11+'NSW Apr 2021'!N11),((($C$5*F17/'NSW Apr 2021'!AR11-('NSW Apr 2021'!L11+'NSW Apr 2021'!M11))*'NSW Apr 2021'!AE11/100))*'NSW Apr 2021'!AR11,('NSW Apr 2021'!N11*'NSW Apr 2021'!AE11/100)*'NSW Apr 2021'!AR11)),0)</f>
        <v>0</v>
      </c>
      <c r="P17" s="155">
        <f>IF(AND('NSW Apr 2021'!N11&gt;0,'NSW Apr 2021'!O11&gt;0),IF($C$5*F17/'NSW Apr 2021'!AR11&lt;('NSW Apr 2021'!L11+'NSW Apr 2021'!M11+'NSW Apr 2021'!N11),0,IF(($C$5*F17/'NSW Apr 2021'!AR11-'NSW Apr 2021'!L11+'NSW Apr 2021'!M11+'NSW Apr 2021'!N11)&lt;=('NSW Apr 2021'!L11+'NSW Apr 2021'!M11+'NSW Apr 2021'!N11+'NSW Apr 2021'!O11),(($C$5*F17/'NSW Apr 2021'!AR11-('NSW Apr 2021'!L11+'NSW Apr 2021'!M11+'NSW Apr 2021'!N11))*'NSW Apr 2021'!AF11/100)*'NSW Apr 2021'!AR11,('NSW Apr 2021'!O11*'NSW Apr 2021'!AF11/100)*'NSW Apr 2021'!AR11)),0)</f>
        <v>0</v>
      </c>
      <c r="Q17" s="155">
        <f>IF(AND('NSW Apr 2021'!P11&gt;0,'NSW Apr 2021'!P11&gt;0),IF($C$5*F17/'NSW Apr 2021'!AR11&lt;('NSW Apr 2021'!L11+'NSW Apr 2021'!M11+'NSW Apr 2021'!N11+'NSW Apr 2021'!O11),0,IF(($C$5*F17/'NSW Apr 2021'!AR11-'NSW Apr 2021'!L11+'NSW Apr 2021'!M11+'NSW Apr 2021'!N11+'NSW Apr 2021'!O11)&lt;=('NSW Apr 2021'!L11+'NSW Apr 2021'!M11+'NSW Apr 2021'!N11+'NSW Apr 2021'!O11+'NSW Apr 2021'!P11),(($C$5*F17/'NSW Apr 2021'!AR11-('NSW Apr 2021'!L11+'NSW Apr 2021'!M11+'NSW Apr 2021'!N11+'NSW Apr 2021'!O11))*'NSW Apr 2021'!AG11/100)*'NSW Apr 2021'!AR11,('NSW Apr 2021'!P11*'NSW Apr 2021'!AG11/100)*'NSW Apr 2021'!AR11)),0)</f>
        <v>0</v>
      </c>
      <c r="R17" s="155">
        <f>IF(AND('NSW Apr 2021'!P11&gt;0,'NSW Apr 2021'!O11&gt;0),IF(($C$5*F17/'NSW Apr 2021'!AR11&lt;SUM('NSW Apr 2021'!L11:P11)),(0),($C$5*F17/'NSW Apr 2021'!AR11-SUM('NSW Apr 2021'!L11:P11))*'NSW Apr 2021'!AB11/100)* 'NSW Apr 2021'!AR11,IF(AND('NSW Apr 2021'!O11&gt;0,'NSW Apr 2021'!P11=""),IF(($C$5*F17/'NSW Apr 2021'!AR11&lt; SUM('NSW Apr 2021'!L11:O11)),(0),($C$5*F17/'NSW Apr 2021'!AR11-SUM('NSW Apr 2021'!L11:O11))*'NSW Apr 2021'!AG11/100)* 'NSW Apr 2021'!AR11,IF(AND('NSW Apr 2021'!N11&gt;0,'NSW Apr 2021'!O11=""),IF(($C$5*F17/'NSW Apr 2021'!AR11&lt; SUM('NSW Apr 2021'!L11:N11)),(0),($C$5*F17/'NSW Apr 2021'!AR11-SUM('NSW Apr 2021'!L11:N11))*'NSW Apr 2021'!AF11/100)* 'NSW Apr 2021'!AR11,IF(AND('NSW Apr 2021'!M11&gt;0,'NSW Apr 2021'!N11=""),IF(($C$5*F17/'NSW Apr 2021'!AR11&lt;'NSW Apr 2021'!M11+'NSW Apr 2021'!L11),(0),(($C$5*F17/'NSW Apr 2021'!AR11-('NSW Apr 2021'!M11+'NSW Apr 2021'!L11))*'NSW Apr 2021'!AE11/100))*'NSW Apr 2021'!AR11,IF(AND('NSW Apr 2021'!L11&gt;0,'NSW Apr 2021'!M11=""&gt;0),IF(($C$5*F17/'NSW Apr 2021'!AR11&lt;'NSW Apr 2021'!L11),(0),($C$5*F17/'NSW Apr 2021'!AR11-'NSW Apr 2021'!L11)*'NSW Apr 2021'!AD11/100)*'NSW Apr 2021'!AR11,0)))))</f>
        <v>0</v>
      </c>
      <c r="S17" s="273">
        <f t="shared" si="4"/>
        <v>2678.4658559999998</v>
      </c>
      <c r="T17" s="268">
        <f t="shared" si="5"/>
        <v>2986.5258559999997</v>
      </c>
      <c r="U17" s="151">
        <f t="shared" si="6"/>
        <v>3285.1784416</v>
      </c>
      <c r="V17" s="154">
        <f>'NSW Apr 2021'!AT11</f>
        <v>19</v>
      </c>
      <c r="W17" s="154">
        <f>'NSW Apr 2021'!AU11</f>
        <v>0</v>
      </c>
      <c r="X17" s="154">
        <f>'NSW Apr 2021'!AV11</f>
        <v>0</v>
      </c>
      <c r="Y17" s="154">
        <f>'NSW Apr 2021'!AW11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2419.0859433599999</v>
      </c>
      <c r="AC17" s="268">
        <f t="shared" si="1"/>
        <v>2419.0859433599999</v>
      </c>
      <c r="AD17" s="149">
        <f t="shared" si="2"/>
        <v>2660.994537696</v>
      </c>
      <c r="AE17" s="149">
        <f t="shared" si="2"/>
        <v>2660.994537696</v>
      </c>
      <c r="AF17" s="211">
        <f>'NSW Apr 2021'!BF11</f>
        <v>0</v>
      </c>
      <c r="AG17" s="153" t="str">
        <f>'NSW Apr 2021'!BG11</f>
        <v>n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Apr 2021'!D12</f>
        <v>ActewAGL Shoalhaven</v>
      </c>
      <c r="B18" s="214" t="str">
        <f>'NSW Apr 2021'!F12</f>
        <v>ActewAGL</v>
      </c>
      <c r="C18" s="214" t="str">
        <f>'NSW Apr 2021'!G12</f>
        <v>Standard plan</v>
      </c>
      <c r="D18" s="155">
        <f>365*'NSW Apr 2021'!H12/100</f>
        <v>375.03750000000002</v>
      </c>
      <c r="E18" s="265">
        <f>IF('NSW Apr 2021'!AQ12=3,0.5,IF('NSW Apr 2021'!AQ12=2,0.33,0))</f>
        <v>0.5</v>
      </c>
      <c r="F18" s="265">
        <f t="shared" si="3"/>
        <v>0.5</v>
      </c>
      <c r="G18" s="215">
        <f>IF('NSW Apr 2021'!K12="",($C$5*E18/'NSW Apr 2021'!AQ12*'NSW Apr 2021'!W12/100)*'NSW Apr 2021'!AQ12,IF($C$5*E18/'NSW Apr 2021'!AQ12&gt;='NSW Apr 2021'!L12,('NSW Apr 2021'!L12*'NSW Apr 2021'!W12/100)*'NSW Apr 2021'!AQ12,($C$5*E18/'NSW Apr 2021'!AQ12*'NSW Apr 2021'!W12/100)*'NSW Apr 2021'!AQ12))</f>
        <v>1427.2727272727273</v>
      </c>
      <c r="H18" s="215">
        <f>IF(AND('NSW Apr 2021'!L12&gt;0,'NSW Apr 2021'!M12&gt;0),IF($C$5*E18/'NSW Apr 2021'!AQ12&lt;'NSW Apr 2021'!L12,0,IF(($C$5*E18/'NSW Apr 2021'!AQ12-'NSW Apr 2021'!L12)&lt;=('NSW Apr 2021'!M12+'NSW Apr 2021'!L12),((($C$5*E18/'NSW Apr 2021'!AQ12-'NSW Apr 2021'!L12)*'NSW Apr 2021'!X12/100))*'NSW Apr 2021'!AQ12,((('NSW Apr 2021'!M12)*'NSW Apr 2021'!X12/100)*'NSW Apr 2021'!AQ12))),0)</f>
        <v>0</v>
      </c>
      <c r="I18" s="215">
        <f>IF(AND('NSW Apr 2021'!M12&gt;0,'NSW Apr 2021'!N12&gt;0),IF($C$5*E18/'NSW Apr 2021'!AQ12&lt;('NSW Apr 2021'!L12+'NSW Apr 2021'!M12),0,IF(($C$5*E18/'NSW Apr 2021'!AQ12-'NSW Apr 2021'!L12+'NSW Apr 2021'!M12)&lt;=('NSW Apr 2021'!L12+'NSW Apr 2021'!M12+'NSW Apr 2021'!N12),((($C$5*E18/'NSW Apr 2021'!AQ12-('NSW Apr 2021'!L12+'NSW Apr 2021'!M12))*'NSW Apr 2021'!Y12/100))*'NSW Apr 2021'!AQ12,('NSW Apr 2021'!N12*'NSW Apr 2021'!Y12/100)* 'NSW Apr 2021'!AQ12)),0)</f>
        <v>0</v>
      </c>
      <c r="J18" s="215">
        <f>IF(AND('NSW Apr 2021'!N12&gt;0,'NSW Apr 2021'!O12&gt;0),IF($C$5*E18/'NSW Apr 2021'!AQ12&lt;('NSW Apr 2021'!L12+'NSW Apr 2021'!M12+'NSW Apr 2021'!N12),0,IF(($C$5*E18/'NSW Apr 2021'!AQ12-'NSW Apr 2021'!L12+'NSW Apr 2021'!M12+'NSW Apr 2021'!N12)&lt;=('NSW Apr 2021'!L12+'NSW Apr 2021'!M12+'NSW Apr 2021'!N12+'NSW Apr 2021'!O12),(($C$5*E18/'NSW Apr 2021'!AQ12-('NSW Apr 2021'!L12+'NSW Apr 2021'!M12+'NSW Apr 2021'!N12))*'NSW Apr 2021'!Z12/100)*'NSW Apr 2021'!AQ12,('NSW Apr 2021'!O12*'NSW Apr 2021'!Z12/100)*'NSW Apr 2021'!AQ12)),0)</f>
        <v>0</v>
      </c>
      <c r="K18" s="215">
        <f>IF(AND('NSW Apr 2021'!O12&gt;0,'NSW Apr 2021'!P12&gt;0),IF($C$5*E18/'NSW Apr 2021'!AQ12&lt;('NSW Apr 2021'!L12+'NSW Apr 2021'!M12+'NSW Apr 2021'!N12+'NSW Apr 2021'!O12),0,IF(($C$5*E18/'NSW Apr 2021'!AQ12-'NSW Apr 2021'!L12+'NSW Apr 2021'!M12+'NSW Apr 2021'!N12+'NSW Apr 2021'!O12)&lt;=('NSW Apr 2021'!L12+'NSW Apr 2021'!M12+'NSW Apr 2021'!N12+'NSW Apr 2021'!O12+'NSW Apr 2021'!P12),(($C$5*E18/'NSW Apr 2021'!AQ12-('NSW Apr 2021'!L12+'NSW Apr 2021'!M12+'NSW Apr 2021'!N12+'NSW Apr 2021'!O12))*'NSW Apr 2021'!AA12/100)*'NSW Apr 2021'!AQ12,('NSW Apr 2021'!P12*'NSW Apr 2021'!AA12/100)*'NSW Apr 2021'!AQ12)),0)</f>
        <v>0</v>
      </c>
      <c r="L18" s="215">
        <f>IF(AND('NSW Apr 2021'!P12&gt;0,'NSW Apr 2021'!O12&gt;0),IF(($C$5*E18/'NSW Apr 2021'!AQ12&lt;SUM('NSW Apr 2021'!L12:P12)),(0),($C$5*E18/'NSW Apr 2021'!AQ12-SUM('NSW Apr 2021'!L12:P12))*'NSW Apr 2021'!AB12/100)* 'NSW Apr 2021'!AQ12,IF(AND('NSW Apr 2021'!O12&gt;0,'NSW Apr 2021'!P12=""),IF(($C$5*E18/'NSW Apr 2021'!AQ12&lt; SUM('NSW Apr 2021'!L12:O12)),(0),($C$5*E18/'NSW Apr 2021'!AQ12-SUM('NSW Apr 2021'!L12:O12))*'NSW Apr 2021'!AA12/100)* 'NSW Apr 2021'!AQ12,IF(AND('NSW Apr 2021'!N12&gt;0,'NSW Apr 2021'!O12=""),IF(($C$5*E18/'NSW Apr 2021'!AQ12&lt; SUM('NSW Apr 2021'!L12:N12)),(0),($C$5*E18/'NSW Apr 2021'!AQ12-SUM('NSW Apr 2021'!L12:N12))*'NSW Apr 2021'!Z12/100)* 'NSW Apr 2021'!AQ12,IF(AND('NSW Apr 2021'!M12&gt;0,'NSW Apr 2021'!N12=""),IF(($C$5*E18/'NSW Apr 2021'!AQ12&lt;'NSW Apr 2021'!M12+'NSW Apr 2021'!L12),(0),(($C$5*E18/'NSW Apr 2021'!AQ12-('NSW Apr 2021'!M12+'NSW Apr 2021'!L12))*'NSW Apr 2021'!Y12/100))*'NSW Apr 2021'!AQ12,IF(AND('NSW Apr 2021'!L12&gt;0,'NSW Apr 2021'!M12=""&gt;0),IF(($C$5*E18/'NSW Apr 2021'!AQ12&lt;'NSW Apr 2021'!L12),(0),($C$5*E18/'NSW Apr 2021'!AQ12-'NSW Apr 2021'!L12)*'NSW Apr 2021'!X12/100)*'NSW Apr 2021'!AQ12,0)))))</f>
        <v>0</v>
      </c>
      <c r="M18" s="215">
        <f>IF('NSW Apr 2021'!K12="",($C$5*F18/'NSW Apr 2021'!AR12*'NSW Apr 2021'!AC12/100)*'NSW Apr 2021'!AR12,IF($C$5*F18/'NSW Apr 2021'!AR12&gt;='NSW Apr 2021'!L12,('NSW Apr 2021'!L12*'NSW Apr 2021'!AC12/100)*'NSW Apr 2021'!AR12,($C$5*F18/'NSW Apr 2021'!AR12*'NSW Apr 2021'!AC12/100)*'NSW Apr 2021'!AR12))</f>
        <v>1427.2727272727273</v>
      </c>
      <c r="N18" s="215">
        <f>IF(AND('NSW Apr 2021'!L12&gt;0,'NSW Apr 2021'!M12&gt;0),IF($C$5*F18/'NSW Apr 2021'!AR12&lt;'NSW Apr 2021'!L12,0,IF(($C$5*F18/'NSW Apr 2021'!AR12-'NSW Apr 2021'!L12)&lt;=('NSW Apr 2021'!M12+'NSW Apr 2021'!L12),((($C$5*F18/'NSW Apr 2021'!AR12-'NSW Apr 2021'!L12)*'NSW Apr 2021'!AD12/100))*'NSW Apr 2021'!AR12,((('NSW Apr 2021'!M12)*'NSW Apr 2021'!AD12/100)*'NSW Apr 2021'!AR12))),0)</f>
        <v>0</v>
      </c>
      <c r="O18" s="215">
        <f>IF(AND('NSW Apr 2021'!M12&gt;0,'NSW Apr 2021'!N12&gt;0),IF($C$5*F18/'NSW Apr 2021'!AR12&lt;('NSW Apr 2021'!L12+'NSW Apr 2021'!M12),0,IF(($C$5*F18/'NSW Apr 2021'!AR12-'NSW Apr 2021'!L12+'NSW Apr 2021'!M12)&lt;=('NSW Apr 2021'!L12+'NSW Apr 2021'!M12+'NSW Apr 2021'!N12),((($C$5*F18/'NSW Apr 2021'!AR12-('NSW Apr 2021'!L12+'NSW Apr 2021'!M12))*'NSW Apr 2021'!AE12/100))*'NSW Apr 2021'!AR12,('NSW Apr 2021'!N12*'NSW Apr 2021'!AE12/100)*'NSW Apr 2021'!AR12)),0)</f>
        <v>0</v>
      </c>
      <c r="P18" s="215">
        <f>IF(AND('NSW Apr 2021'!N12&gt;0,'NSW Apr 2021'!O12&gt;0),IF($C$5*F18/'NSW Apr 2021'!AR12&lt;('NSW Apr 2021'!L12+'NSW Apr 2021'!M12+'NSW Apr 2021'!N12),0,IF(($C$5*F18/'NSW Apr 2021'!AR12-'NSW Apr 2021'!L12+'NSW Apr 2021'!M12+'NSW Apr 2021'!N12)&lt;=('NSW Apr 2021'!L12+'NSW Apr 2021'!M12+'NSW Apr 2021'!N12+'NSW Apr 2021'!O12),(($C$5*F18/'NSW Apr 2021'!AR12-('NSW Apr 2021'!L12+'NSW Apr 2021'!M12+'NSW Apr 2021'!N12))*'NSW Apr 2021'!AF12/100)*'NSW Apr 2021'!AR12,('NSW Apr 2021'!O12*'NSW Apr 2021'!AF12/100)*'NSW Apr 2021'!AR12)),0)</f>
        <v>0</v>
      </c>
      <c r="Q18" s="215">
        <f>IF(AND('NSW Apr 2021'!P12&gt;0,'NSW Apr 2021'!P12&gt;0),IF($C$5*F18/'NSW Apr 2021'!AR12&lt;('NSW Apr 2021'!L12+'NSW Apr 2021'!M12+'NSW Apr 2021'!N12+'NSW Apr 2021'!O12),0,IF(($C$5*F18/'NSW Apr 2021'!AR12-'NSW Apr 2021'!L12+'NSW Apr 2021'!M12+'NSW Apr 2021'!N12+'NSW Apr 2021'!O12)&lt;=('NSW Apr 2021'!L12+'NSW Apr 2021'!M12+'NSW Apr 2021'!N12+'NSW Apr 2021'!O12+'NSW Apr 2021'!P12),(($C$5*F18/'NSW Apr 2021'!AR12-('NSW Apr 2021'!L12+'NSW Apr 2021'!M12+'NSW Apr 2021'!N12+'NSW Apr 2021'!O12))*'NSW Apr 2021'!AG12/100)*'NSW Apr 2021'!AR12,('NSW Apr 2021'!P12*'NSW Apr 2021'!AG12/100)*'NSW Apr 2021'!AR12)),0)</f>
        <v>0</v>
      </c>
      <c r="R18" s="215">
        <f>IF(AND('NSW Apr 2021'!P12&gt;0,'NSW Apr 2021'!O12&gt;0),IF(($C$5*F18/'NSW Apr 2021'!AR12&lt;SUM('NSW Apr 2021'!L12:P12)),(0),($C$5*F18/'NSW Apr 2021'!AR12-SUM('NSW Apr 2021'!L12:P12))*'NSW Apr 2021'!AB12/100)* 'NSW Apr 2021'!AR12,IF(AND('NSW Apr 2021'!O12&gt;0,'NSW Apr 2021'!P12=""),IF(($C$5*F18/'NSW Apr 2021'!AR12&lt; SUM('NSW Apr 2021'!L12:O12)),(0),($C$5*F18/'NSW Apr 2021'!AR12-SUM('NSW Apr 2021'!L12:O12))*'NSW Apr 2021'!AG12/100)* 'NSW Apr 2021'!AR12,IF(AND('NSW Apr 2021'!N12&gt;0,'NSW Apr 2021'!O12=""),IF(($C$5*F18/'NSW Apr 2021'!AR12&lt; SUM('NSW Apr 2021'!L12:N12)),(0),($C$5*F18/'NSW Apr 2021'!AR12-SUM('NSW Apr 2021'!L12:N12))*'NSW Apr 2021'!AF12/100)* 'NSW Apr 2021'!AR12,IF(AND('NSW Apr 2021'!M12&gt;0,'NSW Apr 2021'!N12=""),IF(($C$5*F18/'NSW Apr 2021'!AR12&lt;'NSW Apr 2021'!M12+'NSW Apr 2021'!L12),(0),(($C$5*F18/'NSW Apr 2021'!AR12-('NSW Apr 2021'!M12+'NSW Apr 2021'!L12))*'NSW Apr 2021'!AE12/100))*'NSW Apr 2021'!AR12,IF(AND('NSW Apr 2021'!L12&gt;0,'NSW Apr 2021'!M12=""&gt;0),IF(($C$5*F18/'NSW Apr 2021'!AR12&lt;'NSW Apr 2021'!L12),(0),($C$5*F18/'NSW Apr 2021'!AR12-'NSW Apr 2021'!L12)*'NSW Apr 2021'!AD12/100)*'NSW Apr 2021'!AR12,0)))))</f>
        <v>0</v>
      </c>
      <c r="S18" s="273">
        <f t="shared" si="4"/>
        <v>2854.5454545454545</v>
      </c>
      <c r="T18" s="270">
        <f t="shared" si="5"/>
        <v>3229.5829545454544</v>
      </c>
      <c r="U18" s="216">
        <f t="shared" si="6"/>
        <v>3552.5412500000002</v>
      </c>
      <c r="V18" s="214">
        <f>'NSW Apr 2021'!AT12</f>
        <v>0</v>
      </c>
      <c r="W18" s="214">
        <f>'NSW Apr 2021'!AU12</f>
        <v>0</v>
      </c>
      <c r="X18" s="214">
        <f>'NSW Apr 2021'!AV12</f>
        <v>0</v>
      </c>
      <c r="Y18" s="214">
        <f>'NSW Apr 2021'!AW12</f>
        <v>0</v>
      </c>
      <c r="Z18" s="270" t="str">
        <f t="shared" si="7"/>
        <v>No discount</v>
      </c>
      <c r="AA18" s="270" t="str">
        <f t="shared" si="8"/>
        <v>Exclusive</v>
      </c>
      <c r="AB18" s="268">
        <f t="shared" si="0"/>
        <v>3229.5829545454544</v>
      </c>
      <c r="AC18" s="268">
        <f t="shared" si="1"/>
        <v>3229.5829545454544</v>
      </c>
      <c r="AD18" s="149">
        <f t="shared" si="2"/>
        <v>3552.5412500000002</v>
      </c>
      <c r="AE18" s="149">
        <f t="shared" si="2"/>
        <v>3552.5412500000002</v>
      </c>
      <c r="AF18" s="217">
        <f>'NSW Apr 2021'!BF12</f>
        <v>0</v>
      </c>
      <c r="AG18" s="218" t="str">
        <f>'NSW Apr 2021'!BG12</f>
        <v>n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08" t="str">
        <f>'NSW Apr 2021'!D13</f>
        <v>Capital Region</v>
      </c>
      <c r="B19" s="139" t="str">
        <f>'NSW Apr 2021'!F13</f>
        <v>ActewAGL</v>
      </c>
      <c r="C19" s="139" t="str">
        <f>'NSW Apr 2021'!G13</f>
        <v>Business plan</v>
      </c>
      <c r="D19" s="215">
        <f>365*'NSW Apr 2021'!H13/100</f>
        <v>288.35000000000002</v>
      </c>
      <c r="E19" s="264">
        <f>IF('NSW Apr 2021'!AQ13=3,0.5,IF('NSW Apr 2021'!AQ13=2,0.33,0))</f>
        <v>0.5</v>
      </c>
      <c r="F19" s="264">
        <f t="shared" si="3"/>
        <v>0.5</v>
      </c>
      <c r="G19" s="134">
        <f>IF('NSW Apr 2021'!K13="",($C$5*E19/'NSW Apr 2021'!AQ13*'NSW Apr 2021'!W13/100)*'NSW Apr 2021'!AQ13,IF($C$5*E19/'NSW Apr 2021'!AQ13&gt;='NSW Apr 2021'!L13,('NSW Apr 2021'!L13*'NSW Apr 2021'!W13/100)*'NSW Apr 2021'!AQ13,($C$5*E19/'NSW Apr 2021'!AQ13*'NSW Apr 2021'!W13/100)*'NSW Apr 2021'!AQ13))</f>
        <v>137.63399999999999</v>
      </c>
      <c r="H19" s="134">
        <f>IF(AND('NSW Apr 2021'!L13&gt;0,'NSW Apr 2021'!M13&gt;0),IF($C$5*E19/'NSW Apr 2021'!AQ13&lt;'NSW Apr 2021'!L13,0,IF(($C$5*E19/'NSW Apr 2021'!AQ13-'NSW Apr 2021'!L13)&lt;=('NSW Apr 2021'!M13+'NSW Apr 2021'!L13),((($C$5*E19/'NSW Apr 2021'!AQ13-'NSW Apr 2021'!L13)*'NSW Apr 2021'!X13/100))*'NSW Apr 2021'!AQ13,((('NSW Apr 2021'!M13)*'NSW Apr 2021'!X13/100)*'NSW Apr 2021'!AQ13))),0)</f>
        <v>90.057272727272732</v>
      </c>
      <c r="I19" s="134">
        <f>IF(AND('NSW Apr 2021'!M13&gt;0,'NSW Apr 2021'!N13&gt;0),IF($C$5*E19/'NSW Apr 2021'!AQ13&lt;('NSW Apr 2021'!L13+'NSW Apr 2021'!M13),0,IF(($C$5*E19/'NSW Apr 2021'!AQ13-'NSW Apr 2021'!L13+'NSW Apr 2021'!M13)&lt;=('NSW Apr 2021'!L13+'NSW Apr 2021'!M13+'NSW Apr 2021'!N13),((($C$5*E19/'NSW Apr 2021'!AQ13-('NSW Apr 2021'!L13+'NSW Apr 2021'!M13))*'NSW Apr 2021'!Y13/100))*'NSW Apr 2021'!AQ13,('NSW Apr 2021'!N13*'NSW Apr 2021'!Y13/100)* 'NSW Apr 2021'!AQ13)),0)</f>
        <v>214.66200000000001</v>
      </c>
      <c r="J19" s="134">
        <f>IF(AND('NSW Apr 2021'!N13&gt;0,'NSW Apr 2021'!O13&gt;0),IF($C$5*E19/'NSW Apr 2021'!AQ13&lt;('NSW Apr 2021'!L13+'NSW Apr 2021'!M13+'NSW Apr 2021'!N13),0,IF(($C$5*E19/'NSW Apr 2021'!AQ13-'NSW Apr 2021'!L13+'NSW Apr 2021'!M13+'NSW Apr 2021'!N13)&lt;=('NSW Apr 2021'!L13+'NSW Apr 2021'!M13+'NSW Apr 2021'!N13+'NSW Apr 2021'!O13),(($C$5*E19/'NSW Apr 2021'!AQ13-('NSW Apr 2021'!L13+'NSW Apr 2021'!M13+'NSW Apr 2021'!N13))*'NSW Apr 2021'!Z13/100)*'NSW Apr 2021'!AQ13,('NSW Apr 2021'!O13*'NSW Apr 2021'!Z13/100)*'NSW Apr 2021'!AQ13)),0)</f>
        <v>803.26818181818203</v>
      </c>
      <c r="K19" s="134">
        <f>IF(AND('NSW Apr 2021'!O13&gt;0,'NSW Apr 2021'!P13&gt;0),IF($C$5*E19/'NSW Apr 2021'!AQ13&lt;('NSW Apr 2021'!L13+'NSW Apr 2021'!M13+'NSW Apr 2021'!N13+'NSW Apr 2021'!O13),0,IF(($C$5*E19/'NSW Apr 2021'!AQ13-'NSW Apr 2021'!L13+'NSW Apr 2021'!M13+'NSW Apr 2021'!N13+'NSW Apr 2021'!O13)&lt;=('NSW Apr 2021'!L13+'NSW Apr 2021'!M13+'NSW Apr 2021'!N13+'NSW Apr 2021'!O13+'NSW Apr 2021'!P13),(($C$5*E19/'NSW Apr 2021'!AQ13-('NSW Apr 2021'!L13+'NSW Apr 2021'!M13+'NSW Apr 2021'!N13+'NSW Apr 2021'!O13))*'NSW Apr 2021'!AA13/100)*'NSW Apr 2021'!AQ13,('NSW Apr 2021'!P13*'NSW Apr 2021'!AA13/100)*'NSW Apr 2021'!AQ13)),0)</f>
        <v>0</v>
      </c>
      <c r="L19" s="134">
        <f>IF(AND('NSW Apr 2021'!P13&gt;0,'NSW Apr 2021'!O13&gt;0),IF(($C$5*E19/'NSW Apr 2021'!AQ13&lt;SUM('NSW Apr 2021'!L13:P13)),(0),($C$5*E19/'NSW Apr 2021'!AQ13-SUM('NSW Apr 2021'!L13:P13))*'NSW Apr 2021'!AB13/100)* 'NSW Apr 2021'!AQ13,IF(AND('NSW Apr 2021'!O13&gt;0,'NSW Apr 2021'!P13=""),IF(($C$5*E19/'NSW Apr 2021'!AQ13&lt; SUM('NSW Apr 2021'!L13:O13)),(0),($C$5*E19/'NSW Apr 2021'!AQ13-SUM('NSW Apr 2021'!L13:O13))*'NSW Apr 2021'!AA13/100)* 'NSW Apr 2021'!AQ13,IF(AND('NSW Apr 2021'!N13&gt;0,'NSW Apr 2021'!O13=""),IF(($C$5*E19/'NSW Apr 2021'!AQ13&lt; SUM('NSW Apr 2021'!L13:N13)),(0),($C$5*E19/'NSW Apr 2021'!AQ13-SUM('NSW Apr 2021'!L13:N13))*'NSW Apr 2021'!Z13/100)* 'NSW Apr 2021'!AQ13,IF(AND('NSW Apr 2021'!M13&gt;0,'NSW Apr 2021'!N13=""),IF(($C$5*E19/'NSW Apr 2021'!AQ13&lt;'NSW Apr 2021'!M13+'NSW Apr 2021'!L13),(0),(($C$5*E19/'NSW Apr 2021'!AQ13-('NSW Apr 2021'!M13+'NSW Apr 2021'!L13))*'NSW Apr 2021'!Y13/100))*'NSW Apr 2021'!AQ13,IF(AND('NSW Apr 2021'!L13&gt;0,'NSW Apr 2021'!M13=""&gt;0),IF(($C$5*E19/'NSW Apr 2021'!AQ13&lt;'NSW Apr 2021'!L13),(0),($C$5*E19/'NSW Apr 2021'!AQ13-'NSW Apr 2021'!L13)*'NSW Apr 2021'!X13/100)*'NSW Apr 2021'!AQ13,0)))))</f>
        <v>0</v>
      </c>
      <c r="M19" s="134">
        <f>IF('NSW Apr 2021'!K13="",($C$5*F19/'NSW Apr 2021'!AR13*'NSW Apr 2021'!AC13/100)*'NSW Apr 2021'!AR13,IF($C$5*F19/'NSW Apr 2021'!AR13&gt;='NSW Apr 2021'!L13,('NSW Apr 2021'!L13*'NSW Apr 2021'!AC13/100)*'NSW Apr 2021'!AR13,($C$5*F19/'NSW Apr 2021'!AR13*'NSW Apr 2021'!AC13/100)*'NSW Apr 2021'!AR13))</f>
        <v>137.63399999999999</v>
      </c>
      <c r="N19" s="134">
        <f>IF(AND('NSW Apr 2021'!L13&gt;0,'NSW Apr 2021'!M13&gt;0),IF($C$5*F19/'NSW Apr 2021'!AR13&lt;'NSW Apr 2021'!L13,0,IF(($C$5*F19/'NSW Apr 2021'!AR13-'NSW Apr 2021'!L13)&lt;=('NSW Apr 2021'!M13+'NSW Apr 2021'!L13),((($C$5*F19/'NSW Apr 2021'!AR13-'NSW Apr 2021'!L13)*'NSW Apr 2021'!AD13/100))*'NSW Apr 2021'!AR13,((('NSW Apr 2021'!M13)*'NSW Apr 2021'!AD13/100)*'NSW Apr 2021'!AR13))),0)</f>
        <v>90.057272727272732</v>
      </c>
      <c r="O19" s="134">
        <f>IF(AND('NSW Apr 2021'!M13&gt;0,'NSW Apr 2021'!N13&gt;0),IF($C$5*F19/'NSW Apr 2021'!AR13&lt;('NSW Apr 2021'!L13+'NSW Apr 2021'!M13),0,IF(($C$5*F19/'NSW Apr 2021'!AR13-'NSW Apr 2021'!L13+'NSW Apr 2021'!M13)&lt;=('NSW Apr 2021'!L13+'NSW Apr 2021'!M13+'NSW Apr 2021'!N13),((($C$5*F19/'NSW Apr 2021'!AR13-('NSW Apr 2021'!L13+'NSW Apr 2021'!M13))*'NSW Apr 2021'!AE13/100))*'NSW Apr 2021'!AR13,('NSW Apr 2021'!N13*'NSW Apr 2021'!AE13/100)*'NSW Apr 2021'!AR13)),0)</f>
        <v>214.66200000000001</v>
      </c>
      <c r="P19" s="134">
        <f>IF(AND('NSW Apr 2021'!N13&gt;0,'NSW Apr 2021'!O13&gt;0),IF($C$5*F19/'NSW Apr 2021'!AR13&lt;('NSW Apr 2021'!L13+'NSW Apr 2021'!M13+'NSW Apr 2021'!N13),0,IF(($C$5*F19/'NSW Apr 2021'!AR13-'NSW Apr 2021'!L13+'NSW Apr 2021'!M13+'NSW Apr 2021'!N13)&lt;=('NSW Apr 2021'!L13+'NSW Apr 2021'!M13+'NSW Apr 2021'!N13+'NSW Apr 2021'!O13),(($C$5*F19/'NSW Apr 2021'!AR13-('NSW Apr 2021'!L13+'NSW Apr 2021'!M13+'NSW Apr 2021'!N13))*'NSW Apr 2021'!AF13/100)*'NSW Apr 2021'!AR13,('NSW Apr 2021'!O13*'NSW Apr 2021'!AF13/100)*'NSW Apr 2021'!AR13)),0)</f>
        <v>803.26818181818203</v>
      </c>
      <c r="Q19" s="134">
        <f>IF(AND('NSW Apr 2021'!P13&gt;0,'NSW Apr 2021'!P13&gt;0),IF($C$5*F19/'NSW Apr 2021'!AR13&lt;('NSW Apr 2021'!L13+'NSW Apr 2021'!M13+'NSW Apr 2021'!N13+'NSW Apr 2021'!O13),0,IF(($C$5*F19/'NSW Apr 2021'!AR13-'NSW Apr 2021'!L13+'NSW Apr 2021'!M13+'NSW Apr 2021'!N13+'NSW Apr 2021'!O13)&lt;=('NSW Apr 2021'!L13+'NSW Apr 2021'!M13+'NSW Apr 2021'!N13+'NSW Apr 2021'!O13+'NSW Apr 2021'!P13),(($C$5*F19/'NSW Apr 2021'!AR13-('NSW Apr 2021'!L13+'NSW Apr 2021'!M13+'NSW Apr 2021'!N13+'NSW Apr 2021'!O13))*'NSW Apr 2021'!AG13/100)*'NSW Apr 2021'!AR13,('NSW Apr 2021'!P13*'NSW Apr 2021'!AG13/100)*'NSW Apr 2021'!AR13)),0)</f>
        <v>0</v>
      </c>
      <c r="R19" s="134">
        <f>IF(AND('NSW Apr 2021'!P13&gt;0,'NSW Apr 2021'!O13&gt;0),IF(($C$5*F19/'NSW Apr 2021'!AR13&lt;SUM('NSW Apr 2021'!L13:P13)),(0),($C$5*F19/'NSW Apr 2021'!AR13-SUM('NSW Apr 2021'!L13:P13))*'NSW Apr 2021'!AB13/100)* 'NSW Apr 2021'!AR13,IF(AND('NSW Apr 2021'!O13&gt;0,'NSW Apr 2021'!P13=""),IF(($C$5*F19/'NSW Apr 2021'!AR13&lt; SUM('NSW Apr 2021'!L13:O13)),(0),($C$5*F19/'NSW Apr 2021'!AR13-SUM('NSW Apr 2021'!L13:O13))*'NSW Apr 2021'!AG13/100)* 'NSW Apr 2021'!AR13,IF(AND('NSW Apr 2021'!N13&gt;0,'NSW Apr 2021'!O13=""),IF(($C$5*F19/'NSW Apr 2021'!AR13&lt; SUM('NSW Apr 2021'!L13:N13)),(0),($C$5*F19/'NSW Apr 2021'!AR13-SUM('NSW Apr 2021'!L13:N13))*'NSW Apr 2021'!AF13/100)* 'NSW Apr 2021'!AR13,IF(AND('NSW Apr 2021'!M13&gt;0,'NSW Apr 2021'!N13=""),IF(($C$5*F19/'NSW Apr 2021'!AR13&lt;'NSW Apr 2021'!M13+'NSW Apr 2021'!L13),(0),(($C$5*F19/'NSW Apr 2021'!AR13-('NSW Apr 2021'!M13+'NSW Apr 2021'!L13))*'NSW Apr 2021'!AE13/100))*'NSW Apr 2021'!AR13,IF(AND('NSW Apr 2021'!L13&gt;0,'NSW Apr 2021'!M13=""&gt;0),IF(($C$5*F19/'NSW Apr 2021'!AR13&lt;'NSW Apr 2021'!L13),(0),($C$5*F19/'NSW Apr 2021'!AR13-'NSW Apr 2021'!L13)*'NSW Apr 2021'!AD13/100)*'NSW Apr 2021'!AR13,0)))))</f>
        <v>0</v>
      </c>
      <c r="S19" s="234">
        <f t="shared" si="4"/>
        <v>2491.2429090909095</v>
      </c>
      <c r="T19" s="269">
        <f t="shared" si="5"/>
        <v>2779.5929090909094</v>
      </c>
      <c r="U19" s="140">
        <f t="shared" si="6"/>
        <v>3057.5522000000005</v>
      </c>
      <c r="V19" s="139">
        <f>'NSW Apr 2021'!AT13</f>
        <v>10</v>
      </c>
      <c r="W19" s="139">
        <f>'NSW Apr 2021'!AU13</f>
        <v>0</v>
      </c>
      <c r="X19" s="139">
        <f>'NSW Apr 2021'!AV13</f>
        <v>0</v>
      </c>
      <c r="Y19" s="139">
        <f>'NSW Apr 2021'!AW13</f>
        <v>0</v>
      </c>
      <c r="Z19" s="269" t="str">
        <f t="shared" si="7"/>
        <v>Guaranteed off bill</v>
      </c>
      <c r="AA19" s="269" t="str">
        <f t="shared" si="8"/>
        <v>Exclusive</v>
      </c>
      <c r="AB19" s="243">
        <f t="shared" si="0"/>
        <v>2501.6336181818187</v>
      </c>
      <c r="AC19" s="243">
        <f t="shared" si="1"/>
        <v>2501.6336181818187</v>
      </c>
      <c r="AD19" s="338">
        <f t="shared" si="2"/>
        <v>2751.796980000001</v>
      </c>
      <c r="AE19" s="338">
        <f t="shared" si="2"/>
        <v>2751.796980000001</v>
      </c>
      <c r="AF19" s="212">
        <f>'NSW Apr 2021'!BF13</f>
        <v>12</v>
      </c>
      <c r="AG19" s="142" t="str">
        <f>'NSW Apr 2021'!BG13</f>
        <v>n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 thickBot="1">
      <c r="A20" s="213" t="str">
        <f>'NSW Apr 2021'!D14</f>
        <v>Tamworth</v>
      </c>
      <c r="B20" s="214" t="str">
        <f>'NSW Apr 2021'!F14</f>
        <v>Origin Energy</v>
      </c>
      <c r="C20" s="214" t="str">
        <f>'NSW Apr 2021'!G14</f>
        <v>Business Flexi</v>
      </c>
      <c r="D20" s="155">
        <f>365*'NSW Apr 2021'!H14/100</f>
        <v>338.46450000000004</v>
      </c>
      <c r="E20" s="265">
        <f>IF('NSW Apr 2021'!AQ14=3,0.5,IF('NSW Apr 2021'!AQ14=2,0.33,0))</f>
        <v>0.5</v>
      </c>
      <c r="F20" s="265">
        <f t="shared" si="3"/>
        <v>0.5</v>
      </c>
      <c r="G20" s="215">
        <f>IF('NSW Apr 2021'!K14="",($C$5*E20/'NSW Apr 2021'!AQ14*'NSW Apr 2021'!W14/100)*'NSW Apr 2021'!AQ14,IF($C$5*E20/'NSW Apr 2021'!AQ14&gt;='NSW Apr 2021'!L14,('NSW Apr 2021'!L14*'NSW Apr 2021'!W14/100)*'NSW Apr 2021'!AQ14,($C$5*E20/'NSW Apr 2021'!AQ14*'NSW Apr 2021'!W14/100)*'NSW Apr 2021'!AQ14))</f>
        <v>1735.0000000000005</v>
      </c>
      <c r="H20" s="215">
        <f>IF(AND('NSW Apr 2021'!L14&gt;0,'NSW Apr 2021'!M14&gt;0),IF($C$5*E20/'NSW Apr 2021'!AQ14&lt;'NSW Apr 2021'!L14,0,IF(($C$5*E20/'NSW Apr 2021'!AQ14-'NSW Apr 2021'!L14)&lt;=('NSW Apr 2021'!M14+'NSW Apr 2021'!L14),((($C$5*E20/'NSW Apr 2021'!AQ14-'NSW Apr 2021'!L14)*'NSW Apr 2021'!X14/100))*'NSW Apr 2021'!AQ14,((('NSW Apr 2021'!M14)*'NSW Apr 2021'!X14/100)*'NSW Apr 2021'!AQ14))),0)</f>
        <v>0</v>
      </c>
      <c r="I20" s="215">
        <f>IF(AND('NSW Apr 2021'!M14&gt;0,'NSW Apr 2021'!N14&gt;0),IF($C$5*E20/'NSW Apr 2021'!AQ14&lt;('NSW Apr 2021'!L14+'NSW Apr 2021'!M14),0,IF(($C$5*E20/'NSW Apr 2021'!AQ14-'NSW Apr 2021'!L14+'NSW Apr 2021'!M14)&lt;=('NSW Apr 2021'!L14+'NSW Apr 2021'!M14+'NSW Apr 2021'!N14),((($C$5*E20/'NSW Apr 2021'!AQ14-('NSW Apr 2021'!L14+'NSW Apr 2021'!M14))*'NSW Apr 2021'!Y14/100))*'NSW Apr 2021'!AQ14,('NSW Apr 2021'!N14*'NSW Apr 2021'!Y14/100)* 'NSW Apr 2021'!AQ14)),0)</f>
        <v>0</v>
      </c>
      <c r="J20" s="215">
        <f>IF(AND('NSW Apr 2021'!N14&gt;0,'NSW Apr 2021'!O14&gt;0),IF($C$5*E20/'NSW Apr 2021'!AQ14&lt;('NSW Apr 2021'!L14+'NSW Apr 2021'!M14+'NSW Apr 2021'!N14),0,IF(($C$5*E20/'NSW Apr 2021'!AQ14-'NSW Apr 2021'!L14+'NSW Apr 2021'!M14+'NSW Apr 2021'!N14)&lt;=('NSW Apr 2021'!L14+'NSW Apr 2021'!M14+'NSW Apr 2021'!N14+'NSW Apr 2021'!O14),(($C$5*E20/'NSW Apr 2021'!AQ14-('NSW Apr 2021'!L14+'NSW Apr 2021'!M14+'NSW Apr 2021'!N14))*'NSW Apr 2021'!Z14/100)*'NSW Apr 2021'!AQ14,('NSW Apr 2021'!O14*'NSW Apr 2021'!Z14/100)*'NSW Apr 2021'!AQ14)),0)</f>
        <v>0</v>
      </c>
      <c r="K20" s="215">
        <f>IF(AND('NSW Apr 2021'!O14&gt;0,'NSW Apr 2021'!P14&gt;0),IF($C$5*E20/'NSW Apr 2021'!AQ14&lt;('NSW Apr 2021'!L14+'NSW Apr 2021'!M14+'NSW Apr 2021'!N14+'NSW Apr 2021'!O14),0,IF(($C$5*E20/'NSW Apr 2021'!AQ14-'NSW Apr 2021'!L14+'NSW Apr 2021'!M14+'NSW Apr 2021'!N14+'NSW Apr 2021'!O14)&lt;=('NSW Apr 2021'!L14+'NSW Apr 2021'!M14+'NSW Apr 2021'!N14+'NSW Apr 2021'!O14+'NSW Apr 2021'!P14),(($C$5*E20/'NSW Apr 2021'!AQ14-('NSW Apr 2021'!L14+'NSW Apr 2021'!M14+'NSW Apr 2021'!N14+'NSW Apr 2021'!O14))*'NSW Apr 2021'!AA14/100)*'NSW Apr 2021'!AQ14,('NSW Apr 2021'!P14*'NSW Apr 2021'!AA14/100)*'NSW Apr 2021'!AQ14)),0)</f>
        <v>0</v>
      </c>
      <c r="L20" s="215">
        <f>IF(AND('NSW Apr 2021'!P14&gt;0,'NSW Apr 2021'!O14&gt;0),IF(($C$5*E20/'NSW Apr 2021'!AQ14&lt;SUM('NSW Apr 2021'!L14:P14)),(0),($C$5*E20/'NSW Apr 2021'!AQ14-SUM('NSW Apr 2021'!L14:P14))*'NSW Apr 2021'!AB14/100)* 'NSW Apr 2021'!AQ14,IF(AND('NSW Apr 2021'!O14&gt;0,'NSW Apr 2021'!P14=""),IF(($C$5*E20/'NSW Apr 2021'!AQ14&lt; SUM('NSW Apr 2021'!L14:O14)),(0),($C$5*E20/'NSW Apr 2021'!AQ14-SUM('NSW Apr 2021'!L14:O14))*'NSW Apr 2021'!AA14/100)* 'NSW Apr 2021'!AQ14,IF(AND('NSW Apr 2021'!N14&gt;0,'NSW Apr 2021'!O14=""),IF(($C$5*E20/'NSW Apr 2021'!AQ14&lt; SUM('NSW Apr 2021'!L14:N14)),(0),($C$5*E20/'NSW Apr 2021'!AQ14-SUM('NSW Apr 2021'!L14:N14))*'NSW Apr 2021'!Z14/100)* 'NSW Apr 2021'!AQ14,IF(AND('NSW Apr 2021'!M14&gt;0,'NSW Apr 2021'!N14=""),IF(($C$5*E20/'NSW Apr 2021'!AQ14&lt;'NSW Apr 2021'!M14+'NSW Apr 2021'!L14),(0),(($C$5*E20/'NSW Apr 2021'!AQ14-('NSW Apr 2021'!M14+'NSW Apr 2021'!L14))*'NSW Apr 2021'!Y14/100))*'NSW Apr 2021'!AQ14,IF(AND('NSW Apr 2021'!L14&gt;0,'NSW Apr 2021'!M14=""&gt;0),IF(($C$5*E20/'NSW Apr 2021'!AQ14&lt;'NSW Apr 2021'!L14),(0),($C$5*E20/'NSW Apr 2021'!AQ14-'NSW Apr 2021'!L14)*'NSW Apr 2021'!X14/100)*'NSW Apr 2021'!AQ14,0)))))</f>
        <v>0</v>
      </c>
      <c r="M20" s="215">
        <f>IF('NSW Apr 2021'!K14="",($C$5*F20/'NSW Apr 2021'!AR14*'NSW Apr 2021'!AC14/100)*'NSW Apr 2021'!AR14,IF($C$5*F20/'NSW Apr 2021'!AR14&gt;='NSW Apr 2021'!L14,('NSW Apr 2021'!L14*'NSW Apr 2021'!AC14/100)*'NSW Apr 2021'!AR14,($C$5*F20/'NSW Apr 2021'!AR14*'NSW Apr 2021'!AC14/100)*'NSW Apr 2021'!AR14))</f>
        <v>1735.0000000000005</v>
      </c>
      <c r="N20" s="215">
        <f>IF(AND('NSW Apr 2021'!L14&gt;0,'NSW Apr 2021'!M14&gt;0),IF($C$5*F20/'NSW Apr 2021'!AR14&lt;'NSW Apr 2021'!L14,0,IF(($C$5*F20/'NSW Apr 2021'!AR14-'NSW Apr 2021'!L14)&lt;=('NSW Apr 2021'!M14+'NSW Apr 2021'!L14),((($C$5*F20/'NSW Apr 2021'!AR14-'NSW Apr 2021'!L14)*'NSW Apr 2021'!AD14/100))*'NSW Apr 2021'!AR14,((('NSW Apr 2021'!M14)*'NSW Apr 2021'!AD14/100)*'NSW Apr 2021'!AR14))),0)</f>
        <v>0</v>
      </c>
      <c r="O20" s="215">
        <f>IF(AND('NSW Apr 2021'!M14&gt;0,'NSW Apr 2021'!N14&gt;0),IF($C$5*F20/'NSW Apr 2021'!AR14&lt;('NSW Apr 2021'!L14+'NSW Apr 2021'!M14),0,IF(($C$5*F20/'NSW Apr 2021'!AR14-'NSW Apr 2021'!L14+'NSW Apr 2021'!M14)&lt;=('NSW Apr 2021'!L14+'NSW Apr 2021'!M14+'NSW Apr 2021'!N14),((($C$5*F20/'NSW Apr 2021'!AR14-('NSW Apr 2021'!L14+'NSW Apr 2021'!M14))*'NSW Apr 2021'!AE14/100))*'NSW Apr 2021'!AR14,('NSW Apr 2021'!N14*'NSW Apr 2021'!AE14/100)*'NSW Apr 2021'!AR14)),0)</f>
        <v>0</v>
      </c>
      <c r="P20" s="215">
        <f>IF(AND('NSW Apr 2021'!N14&gt;0,'NSW Apr 2021'!O14&gt;0),IF($C$5*F20/'NSW Apr 2021'!AR14&lt;('NSW Apr 2021'!L14+'NSW Apr 2021'!M14+'NSW Apr 2021'!N14),0,IF(($C$5*F20/'NSW Apr 2021'!AR14-'NSW Apr 2021'!L14+'NSW Apr 2021'!M14+'NSW Apr 2021'!N14)&lt;=('NSW Apr 2021'!L14+'NSW Apr 2021'!M14+'NSW Apr 2021'!N14+'NSW Apr 2021'!O14),(($C$5*F20/'NSW Apr 2021'!AR14-('NSW Apr 2021'!L14+'NSW Apr 2021'!M14+'NSW Apr 2021'!N14))*'NSW Apr 2021'!AF14/100)*'NSW Apr 2021'!AR14,('NSW Apr 2021'!O14*'NSW Apr 2021'!AF14/100)*'NSW Apr 2021'!AR14)),0)</f>
        <v>0</v>
      </c>
      <c r="Q20" s="215">
        <f>IF(AND('NSW Apr 2021'!P14&gt;0,'NSW Apr 2021'!P14&gt;0),IF($C$5*F20/'NSW Apr 2021'!AR14&lt;('NSW Apr 2021'!L14+'NSW Apr 2021'!M14+'NSW Apr 2021'!N14+'NSW Apr 2021'!O14),0,IF(($C$5*F20/'NSW Apr 2021'!AR14-'NSW Apr 2021'!L14+'NSW Apr 2021'!M14+'NSW Apr 2021'!N14+'NSW Apr 2021'!O14)&lt;=('NSW Apr 2021'!L14+'NSW Apr 2021'!M14+'NSW Apr 2021'!N14+'NSW Apr 2021'!O14+'NSW Apr 2021'!P14),(($C$5*F20/'NSW Apr 2021'!AR14-('NSW Apr 2021'!L14+'NSW Apr 2021'!M14+'NSW Apr 2021'!N14+'NSW Apr 2021'!O14))*'NSW Apr 2021'!AG14/100)*'NSW Apr 2021'!AR14,('NSW Apr 2021'!P14*'NSW Apr 2021'!AG14/100)*'NSW Apr 2021'!AR14)),0)</f>
        <v>0</v>
      </c>
      <c r="R20" s="215">
        <f>IF(AND('NSW Apr 2021'!P14&gt;0,'NSW Apr 2021'!O14&gt;0),IF(($C$5*F20/'NSW Apr 2021'!AR14&lt;SUM('NSW Apr 2021'!L14:P14)),(0),($C$5*F20/'NSW Apr 2021'!AR14-SUM('NSW Apr 2021'!L14:P14))*'NSW Apr 2021'!AB14/100)* 'NSW Apr 2021'!AR14,IF(AND('NSW Apr 2021'!O14&gt;0,'NSW Apr 2021'!P14=""),IF(($C$5*F20/'NSW Apr 2021'!AR14&lt; SUM('NSW Apr 2021'!L14:O14)),(0),($C$5*F20/'NSW Apr 2021'!AR14-SUM('NSW Apr 2021'!L14:O14))*'NSW Apr 2021'!AG14/100)* 'NSW Apr 2021'!AR14,IF(AND('NSW Apr 2021'!N14&gt;0,'NSW Apr 2021'!O14=""),IF(($C$5*F20/'NSW Apr 2021'!AR14&lt; SUM('NSW Apr 2021'!L14:N14)),(0),($C$5*F20/'NSW Apr 2021'!AR14-SUM('NSW Apr 2021'!L14:N14))*'NSW Apr 2021'!AF14/100)* 'NSW Apr 2021'!AR14,IF(AND('NSW Apr 2021'!M14&gt;0,'NSW Apr 2021'!N14=""),IF(($C$5*F20/'NSW Apr 2021'!AR14&lt;'NSW Apr 2021'!M14+'NSW Apr 2021'!L14),(0),(($C$5*F20/'NSW Apr 2021'!AR14-('NSW Apr 2021'!M14+'NSW Apr 2021'!L14))*'NSW Apr 2021'!AE14/100))*'NSW Apr 2021'!AR14,IF(AND('NSW Apr 2021'!L14&gt;0,'NSW Apr 2021'!M14=""&gt;0),IF(($C$5*F20/'NSW Apr 2021'!AR14&lt;'NSW Apr 2021'!L14),(0),($C$5*F20/'NSW Apr 2021'!AR14-'NSW Apr 2021'!L14)*'NSW Apr 2021'!AD14/100)*'NSW Apr 2021'!AR14,0)))))</f>
        <v>0</v>
      </c>
      <c r="S20" s="273">
        <f t="shared" si="4"/>
        <v>3470.0000000000009</v>
      </c>
      <c r="T20" s="270">
        <f t="shared" si="5"/>
        <v>3808.464500000001</v>
      </c>
      <c r="U20" s="216">
        <f t="shared" si="6"/>
        <v>4189.310950000001</v>
      </c>
      <c r="V20" s="214">
        <f>'NSW Apr 2021'!AT14</f>
        <v>0</v>
      </c>
      <c r="W20" s="214">
        <f>'NSW Apr 2021'!AU14</f>
        <v>14</v>
      </c>
      <c r="X20" s="214">
        <f>'NSW Apr 2021'!AV14</f>
        <v>0</v>
      </c>
      <c r="Y20" s="214">
        <f>'NSW Apr 2021'!AW14</f>
        <v>0</v>
      </c>
      <c r="Z20" s="270" t="str">
        <f t="shared" si="7"/>
        <v>Guaranteed off usage</v>
      </c>
      <c r="AA20" s="270" t="str">
        <f t="shared" si="8"/>
        <v>Inclusive</v>
      </c>
      <c r="AB20" s="268">
        <f t="shared" si="0"/>
        <v>3322.6645000000003</v>
      </c>
      <c r="AC20" s="268">
        <f t="shared" si="1"/>
        <v>3322.6645000000003</v>
      </c>
      <c r="AD20" s="149">
        <f t="shared" si="2"/>
        <v>3654.9309500000008</v>
      </c>
      <c r="AE20" s="149">
        <f t="shared" si="2"/>
        <v>3654.9309500000008</v>
      </c>
      <c r="AF20" s="217">
        <f>'NSW Apr 2021'!BF14</f>
        <v>12</v>
      </c>
      <c r="AG20" s="218" t="str">
        <f>'NSW Apr 2021'!BG14</f>
        <v>n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 thickTop="1">
      <c r="A21" s="428" t="str">
        <f>'NSW Apr 2021'!D15</f>
        <v>AGN Albury</v>
      </c>
      <c r="B21" s="139" t="str">
        <f>'NSW Apr 2021'!F15</f>
        <v>EnergyAustralia</v>
      </c>
      <c r="C21" s="139" t="str">
        <f>'NSW Apr 2021'!G15</f>
        <v>Total Plan</v>
      </c>
      <c r="D21" s="136">
        <f>365*'NSW Apr 2021'!H15/100</f>
        <v>311.71000000000004</v>
      </c>
      <c r="E21" s="264">
        <f>IF('NSW Apr 2021'!AQ15=3,0.5,IF('NSW Apr 2021'!AQ15=2,0.33,0))</f>
        <v>0.5</v>
      </c>
      <c r="F21" s="264">
        <f t="shared" si="3"/>
        <v>0.5</v>
      </c>
      <c r="G21" s="134">
        <f>IF('NSW Apr 2021'!K15="",($C$5*E21/'NSW Apr 2021'!AQ15*'NSW Apr 2021'!W15/100)*'NSW Apr 2021'!AQ15,IF($C$5*E21/'NSW Apr 2021'!AQ15&gt;='NSW Apr 2021'!L15,('NSW Apr 2021'!L15*'NSW Apr 2021'!W15/100)*'NSW Apr 2021'!AQ15,($C$5*E21/'NSW Apr 2021'!AQ15*'NSW Apr 2021'!W15/100)*'NSW Apr 2021'!AQ15))</f>
        <v>473.40000000000003</v>
      </c>
      <c r="H21" s="134">
        <f>IF(AND('NSW Apr 2021'!L15&gt;0,'NSW Apr 2021'!M15&gt;0),IF($C$5*E21/'NSW Apr 2021'!AQ15&lt;'NSW Apr 2021'!L15,0,IF(($C$5*E21/'NSW Apr 2021'!AQ15-'NSW Apr 2021'!L15)&lt;=('NSW Apr 2021'!M15+'NSW Apr 2021'!L15),((($C$5*E21/'NSW Apr 2021'!AQ15-'NSW Apr 2021'!L15)*'NSW Apr 2021'!X15/100))*'NSW Apr 2021'!AQ15,((('NSW Apr 2021'!M15)*'NSW Apr 2021'!X15/100)*'NSW Apr 2021'!AQ15))),0)</f>
        <v>758.40000000000009</v>
      </c>
      <c r="I21" s="134">
        <f>IF(AND('NSW Apr 2021'!M15&gt;0,'NSW Apr 2021'!N15&gt;0),IF($C$5*E21/'NSW Apr 2021'!AQ15&lt;('NSW Apr 2021'!L15+'NSW Apr 2021'!M15),0,IF(($C$5*E21/'NSW Apr 2021'!AQ15-'NSW Apr 2021'!L15+'NSW Apr 2021'!M15)&lt;=('NSW Apr 2021'!L15+'NSW Apr 2021'!M15+'NSW Apr 2021'!N15),((($C$5*E21/'NSW Apr 2021'!AQ15-('NSW Apr 2021'!L15+'NSW Apr 2021'!M15))*'NSW Apr 2021'!Y15/100))*'NSW Apr 2021'!AQ15,('NSW Apr 2021'!N15*'NSW Apr 2021'!Y15/100)* 'NSW Apr 2021'!AQ15)),0)</f>
        <v>327.60000000000002</v>
      </c>
      <c r="J21" s="134">
        <f>IF(AND('NSW Apr 2021'!N15&gt;0,'NSW Apr 2021'!O15&gt;0),IF($C$5*E21/'NSW Apr 2021'!AQ15&lt;('NSW Apr 2021'!L15+'NSW Apr 2021'!M15+'NSW Apr 2021'!N15),0,IF(($C$5*E21/'NSW Apr 2021'!AQ15-'NSW Apr 2021'!L15+'NSW Apr 2021'!M15+'NSW Apr 2021'!N15)&lt;=('NSW Apr 2021'!L15+'NSW Apr 2021'!M15+'NSW Apr 2021'!N15+'NSW Apr 2021'!O15),(($C$5*E21/'NSW Apr 2021'!AQ15-('NSW Apr 2021'!L15+'NSW Apr 2021'!M15+'NSW Apr 2021'!N15))*'NSW Apr 2021'!Z15/100)*'NSW Apr 2021'!AQ15,('NSW Apr 2021'!O15*'NSW Apr 2021'!Z15/100)*'NSW Apr 2021'!AQ15)),0)</f>
        <v>0</v>
      </c>
      <c r="K21" s="134">
        <f>IF(AND('NSW Apr 2021'!O15&gt;0,'NSW Apr 2021'!P15&gt;0),IF($C$5*E21/'NSW Apr 2021'!AQ15&lt;('NSW Apr 2021'!L15+'NSW Apr 2021'!M15+'NSW Apr 2021'!N15+'NSW Apr 2021'!O15),0,IF(($C$5*E21/'NSW Apr 2021'!AQ15-'NSW Apr 2021'!L15+'NSW Apr 2021'!M15+'NSW Apr 2021'!N15+'NSW Apr 2021'!O15)&lt;=('NSW Apr 2021'!L15+'NSW Apr 2021'!M15+'NSW Apr 2021'!N15+'NSW Apr 2021'!O15+'NSW Apr 2021'!P15),(($C$5*E21/'NSW Apr 2021'!AQ15-('NSW Apr 2021'!L15+'NSW Apr 2021'!M15+'NSW Apr 2021'!N15+'NSW Apr 2021'!O15))*'NSW Apr 2021'!AA15/100)*'NSW Apr 2021'!AQ15,('NSW Apr 2021'!P15*'NSW Apr 2021'!AA15/100)*'NSW Apr 2021'!AQ15)),0)</f>
        <v>0</v>
      </c>
      <c r="L21" s="134">
        <f>IF(AND('NSW Apr 2021'!P15&gt;0,'NSW Apr 2021'!O15&gt;0),IF(($C$5*E21/'NSW Apr 2021'!AQ15&lt;SUM('NSW Apr 2021'!L15:P15)),(0),($C$5*E21/'NSW Apr 2021'!AQ15-SUM('NSW Apr 2021'!L15:P15))*'NSW Apr 2021'!AB15/100)* 'NSW Apr 2021'!AQ15,IF(AND('NSW Apr 2021'!O15&gt;0,'NSW Apr 2021'!P15=""),IF(($C$5*E21/'NSW Apr 2021'!AQ15&lt; SUM('NSW Apr 2021'!L15:O15)),(0),($C$5*E21/'NSW Apr 2021'!AQ15-SUM('NSW Apr 2021'!L15:O15))*'NSW Apr 2021'!AA15/100)* 'NSW Apr 2021'!AQ15,IF(AND('NSW Apr 2021'!N15&gt;0,'NSW Apr 2021'!O15=""),IF(($C$5*E21/'NSW Apr 2021'!AQ15&lt; SUM('NSW Apr 2021'!L15:N15)),(0),($C$5*E21/'NSW Apr 2021'!AQ15-SUM('NSW Apr 2021'!L15:N15))*'NSW Apr 2021'!Z15/100)* 'NSW Apr 2021'!AQ15,IF(AND('NSW Apr 2021'!M15&gt;0,'NSW Apr 2021'!N15=""),IF(($C$5*E21/'NSW Apr 2021'!AQ15&lt;'NSW Apr 2021'!M15+'NSW Apr 2021'!L15),(0),(($C$5*E21/'NSW Apr 2021'!AQ15-('NSW Apr 2021'!M15+'NSW Apr 2021'!L15))*'NSW Apr 2021'!Y15/100))*'NSW Apr 2021'!AQ15,IF(AND('NSW Apr 2021'!L15&gt;0,'NSW Apr 2021'!M15=""&gt;0),IF(($C$5*E21/'NSW Apr 2021'!AQ15&lt;'NSW Apr 2021'!L15),(0),($C$5*E21/'NSW Apr 2021'!AQ15-'NSW Apr 2021'!L15)*'NSW Apr 2021'!X15/100)*'NSW Apr 2021'!AQ15,0)))))</f>
        <v>0</v>
      </c>
      <c r="M21" s="134">
        <f>IF('NSW Apr 2021'!K15="",($C$5*F21/'NSW Apr 2021'!AR15*'NSW Apr 2021'!AC15/100)*'NSW Apr 2021'!AR15,IF($C$5*F21/'NSW Apr 2021'!AR15&gt;='NSW Apr 2021'!L15,('NSW Apr 2021'!L15*'NSW Apr 2021'!AC15/100)*'NSW Apr 2021'!AR15,($C$5*F21/'NSW Apr 2021'!AR15*'NSW Apr 2021'!AC15/100)*'NSW Apr 2021'!AR15))</f>
        <v>473.40000000000003</v>
      </c>
      <c r="N21" s="134">
        <f>IF(AND('NSW Apr 2021'!L15&gt;0,'NSW Apr 2021'!M15&gt;0),IF($C$5*F21/'NSW Apr 2021'!AR15&lt;'NSW Apr 2021'!L15,0,IF(($C$5*F21/'NSW Apr 2021'!AR15-'NSW Apr 2021'!L15)&lt;=('NSW Apr 2021'!M15+'NSW Apr 2021'!L15),((($C$5*F21/'NSW Apr 2021'!AR15-'NSW Apr 2021'!L15)*'NSW Apr 2021'!AD15/100))*'NSW Apr 2021'!AR15,((('NSW Apr 2021'!M15)*'NSW Apr 2021'!AD15/100)*'NSW Apr 2021'!AR15))),0)</f>
        <v>758.40000000000009</v>
      </c>
      <c r="O21" s="134">
        <f>IF(AND('NSW Apr 2021'!M15&gt;0,'NSW Apr 2021'!N15&gt;0),IF($C$5*F21/'NSW Apr 2021'!AR15&lt;('NSW Apr 2021'!L15+'NSW Apr 2021'!M15),0,IF(($C$5*F21/'NSW Apr 2021'!AR15-'NSW Apr 2021'!L15+'NSW Apr 2021'!M15)&lt;=('NSW Apr 2021'!L15+'NSW Apr 2021'!M15+'NSW Apr 2021'!N15),((($C$5*F21/'NSW Apr 2021'!AR15-('NSW Apr 2021'!L15+'NSW Apr 2021'!M15))*'NSW Apr 2021'!AE15/100))*'NSW Apr 2021'!AR15,('NSW Apr 2021'!N15*'NSW Apr 2021'!AE15/100)*'NSW Apr 2021'!AR15)),0)</f>
        <v>327.60000000000002</v>
      </c>
      <c r="P21" s="134">
        <f>IF(AND('NSW Apr 2021'!N15&gt;0,'NSW Apr 2021'!O15&gt;0),IF($C$5*F21/'NSW Apr 2021'!AR15&lt;('NSW Apr 2021'!L15+'NSW Apr 2021'!M15+'NSW Apr 2021'!N15),0,IF(($C$5*F21/'NSW Apr 2021'!AR15-'NSW Apr 2021'!L15+'NSW Apr 2021'!M15+'NSW Apr 2021'!N15)&lt;=('NSW Apr 2021'!L15+'NSW Apr 2021'!M15+'NSW Apr 2021'!N15+'NSW Apr 2021'!O15),(($C$5*F21/'NSW Apr 2021'!AR15-('NSW Apr 2021'!L15+'NSW Apr 2021'!M15+'NSW Apr 2021'!N15))*'NSW Apr 2021'!AF15/100)*'NSW Apr 2021'!AR15,('NSW Apr 2021'!O15*'NSW Apr 2021'!AF15/100)*'NSW Apr 2021'!AR15)),0)</f>
        <v>0</v>
      </c>
      <c r="Q21" s="134">
        <f>IF(AND('NSW Apr 2021'!P15&gt;0,'NSW Apr 2021'!P15&gt;0),IF($C$5*F21/'NSW Apr 2021'!AR15&lt;('NSW Apr 2021'!L15+'NSW Apr 2021'!M15+'NSW Apr 2021'!N15+'NSW Apr 2021'!O15),0,IF(($C$5*F21/'NSW Apr 2021'!AR15-'NSW Apr 2021'!L15+'NSW Apr 2021'!M15+'NSW Apr 2021'!N15+'NSW Apr 2021'!O15)&lt;=('NSW Apr 2021'!L15+'NSW Apr 2021'!M15+'NSW Apr 2021'!N15+'NSW Apr 2021'!O15+'NSW Apr 2021'!P15),(($C$5*F21/'NSW Apr 2021'!AR15-('NSW Apr 2021'!L15+'NSW Apr 2021'!M15+'NSW Apr 2021'!N15+'NSW Apr 2021'!O15))*'NSW Apr 2021'!AG15/100)*'NSW Apr 2021'!AR15,('NSW Apr 2021'!P15*'NSW Apr 2021'!AG15/100)*'NSW Apr 2021'!AR15)),0)</f>
        <v>0</v>
      </c>
      <c r="R21" s="134">
        <f>IF(AND('NSW Apr 2021'!P15&gt;0,'NSW Apr 2021'!O15&gt;0),IF(($C$5*F21/'NSW Apr 2021'!AR15&lt;SUM('NSW Apr 2021'!L15:P15)),(0),($C$5*F21/'NSW Apr 2021'!AR15-SUM('NSW Apr 2021'!L15:P15))*'NSW Apr 2021'!AB15/100)* 'NSW Apr 2021'!AR15,IF(AND('NSW Apr 2021'!O15&gt;0,'NSW Apr 2021'!P15=""),IF(($C$5*F21/'NSW Apr 2021'!AR15&lt; SUM('NSW Apr 2021'!L15:O15)),(0),($C$5*F21/'NSW Apr 2021'!AR15-SUM('NSW Apr 2021'!L15:O15))*'NSW Apr 2021'!AG15/100)* 'NSW Apr 2021'!AR15,IF(AND('NSW Apr 2021'!N15&gt;0,'NSW Apr 2021'!O15=""),IF(($C$5*F21/'NSW Apr 2021'!AR15&lt; SUM('NSW Apr 2021'!L15:N15)),(0),($C$5*F21/'NSW Apr 2021'!AR15-SUM('NSW Apr 2021'!L15:N15))*'NSW Apr 2021'!AF15/100)* 'NSW Apr 2021'!AR15,IF(AND('NSW Apr 2021'!M15&gt;0,'NSW Apr 2021'!N15=""),IF(($C$5*F21/'NSW Apr 2021'!AR15&lt;'NSW Apr 2021'!M15+'NSW Apr 2021'!L15),(0),(($C$5*F21/'NSW Apr 2021'!AR15-('NSW Apr 2021'!M15+'NSW Apr 2021'!L15))*'NSW Apr 2021'!AE15/100))*'NSW Apr 2021'!AR15,IF(AND('NSW Apr 2021'!L15&gt;0,'NSW Apr 2021'!M15=""&gt;0),IF(($C$5*F21/'NSW Apr 2021'!AR15&lt;'NSW Apr 2021'!L15),(0),($C$5*F21/'NSW Apr 2021'!AR15-'NSW Apr 2021'!L15)*'NSW Apr 2021'!AD15/100)*'NSW Apr 2021'!AR15,0)))))</f>
        <v>0</v>
      </c>
      <c r="S21" s="234">
        <f t="shared" si="4"/>
        <v>3118.8</v>
      </c>
      <c r="T21" s="269">
        <f t="shared" si="5"/>
        <v>3430.51</v>
      </c>
      <c r="U21" s="140">
        <f t="shared" si="6"/>
        <v>3773.5610000000006</v>
      </c>
      <c r="V21" s="139">
        <f>'NSW Apr 2021'!AT15</f>
        <v>19</v>
      </c>
      <c r="W21" s="139">
        <f>'NSW Apr 2021'!AU15</f>
        <v>0</v>
      </c>
      <c r="X21" s="139">
        <f>'NSW Apr 2021'!AV15</f>
        <v>0</v>
      </c>
      <c r="Y21" s="139">
        <f>'NSW Apr 2021'!AW15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2778.7130999999999</v>
      </c>
      <c r="AC21" s="243">
        <f t="shared" si="1"/>
        <v>2778.7130999999999</v>
      </c>
      <c r="AD21" s="122">
        <f t="shared" si="2"/>
        <v>3056.5844100000004</v>
      </c>
      <c r="AE21" s="122">
        <f t="shared" si="2"/>
        <v>3056.5844100000004</v>
      </c>
      <c r="AF21" s="212">
        <f>'NSW Apr 2021'!BF15</f>
        <v>0</v>
      </c>
      <c r="AG21" s="142" t="str">
        <f>'NSW Apr 2021'!BG15</f>
        <v>n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>
      <c r="A22" s="424"/>
      <c r="B22" s="83" t="str">
        <f>'NSW Apr 2021'!F16</f>
        <v>Origin Energy</v>
      </c>
      <c r="C22" s="83" t="str">
        <f>'NSW Apr 2021'!G16</f>
        <v>Business Flexi</v>
      </c>
      <c r="D22" s="136">
        <f>365*'NSW Apr 2021'!H16/100</f>
        <v>205.71400000000003</v>
      </c>
      <c r="E22" s="264">
        <f>IF('NSW Apr 2021'!AQ16=3,0.5,IF('NSW Apr 2021'!AQ16=2,0.33,0))</f>
        <v>0.5</v>
      </c>
      <c r="F22" s="264">
        <f t="shared" si="3"/>
        <v>0.5</v>
      </c>
      <c r="G22" s="136">
        <f>IF('NSW Apr 2021'!K16="",($C$5*E22/'NSW Apr 2021'!AQ16*'NSW Apr 2021'!W16/100)*'NSW Apr 2021'!AQ16,IF($C$5*E22/'NSW Apr 2021'!AQ16&gt;='NSW Apr 2021'!L16,('NSW Apr 2021'!L16*'NSW Apr 2021'!W16/100)*'NSW Apr 2021'!AQ16,($C$5*E22/'NSW Apr 2021'!AQ16*'NSW Apr 2021'!W16/100)*'NSW Apr 2021'!AQ16))</f>
        <v>977.27272727272725</v>
      </c>
      <c r="H22" s="136">
        <f>IF(AND('NSW Apr 2021'!L16&gt;0,'NSW Apr 2021'!M16&gt;0),IF($C$5*E22/'NSW Apr 2021'!AQ16&lt;'NSW Apr 2021'!L16,0,IF(($C$5*E22/'NSW Apr 2021'!AQ16-'NSW Apr 2021'!L16)&lt;=('NSW Apr 2021'!M16+'NSW Apr 2021'!L16),((($C$5*E22/'NSW Apr 2021'!AQ16-'NSW Apr 2021'!L16)*'NSW Apr 2021'!X16/100))*'NSW Apr 2021'!AQ16,((('NSW Apr 2021'!M16)*'NSW Apr 2021'!X16/100)*'NSW Apr 2021'!AQ16))),0)</f>
        <v>0</v>
      </c>
      <c r="I22" s="136">
        <f>IF(AND('NSW Apr 2021'!M16&gt;0,'NSW Apr 2021'!N16&gt;0),IF($C$5*E22/'NSW Apr 2021'!AQ16&lt;('NSW Apr 2021'!L16+'NSW Apr 2021'!M16),0,IF(($C$5*E22/'NSW Apr 2021'!AQ16-'NSW Apr 2021'!L16+'NSW Apr 2021'!M16)&lt;=('NSW Apr 2021'!L16+'NSW Apr 2021'!M16+'NSW Apr 2021'!N16),((($C$5*E22/'NSW Apr 2021'!AQ16-('NSW Apr 2021'!L16+'NSW Apr 2021'!M16))*'NSW Apr 2021'!Y16/100))*'NSW Apr 2021'!AQ16,('NSW Apr 2021'!N16*'NSW Apr 2021'!Y16/100)* 'NSW Apr 2021'!AQ16)),0)</f>
        <v>0</v>
      </c>
      <c r="J22" s="136">
        <f>IF(AND('NSW Apr 2021'!N16&gt;0,'NSW Apr 2021'!O16&gt;0),IF($C$5*E22/'NSW Apr 2021'!AQ16&lt;('NSW Apr 2021'!L16+'NSW Apr 2021'!M16+'NSW Apr 2021'!N16),0,IF(($C$5*E22/'NSW Apr 2021'!AQ16-'NSW Apr 2021'!L16+'NSW Apr 2021'!M16+'NSW Apr 2021'!N16)&lt;=('NSW Apr 2021'!L16+'NSW Apr 2021'!M16+'NSW Apr 2021'!N16+'NSW Apr 2021'!O16),(($C$5*E22/'NSW Apr 2021'!AQ16-('NSW Apr 2021'!L16+'NSW Apr 2021'!M16+'NSW Apr 2021'!N16))*'NSW Apr 2021'!Z16/100)*'NSW Apr 2021'!AQ16,('NSW Apr 2021'!O16*'NSW Apr 2021'!Z16/100)*'NSW Apr 2021'!AQ16)),0)</f>
        <v>0</v>
      </c>
      <c r="K22" s="136">
        <f>IF(AND('NSW Apr 2021'!O16&gt;0,'NSW Apr 2021'!P16&gt;0),IF($C$5*E22/'NSW Apr 2021'!AQ16&lt;('NSW Apr 2021'!L16+'NSW Apr 2021'!M16+'NSW Apr 2021'!N16+'NSW Apr 2021'!O16),0,IF(($C$5*E22/'NSW Apr 2021'!AQ16-'NSW Apr 2021'!L16+'NSW Apr 2021'!M16+'NSW Apr 2021'!N16+'NSW Apr 2021'!O16)&lt;=('NSW Apr 2021'!L16+'NSW Apr 2021'!M16+'NSW Apr 2021'!N16+'NSW Apr 2021'!O16+'NSW Apr 2021'!P16),(($C$5*E22/'NSW Apr 2021'!AQ16-('NSW Apr 2021'!L16+'NSW Apr 2021'!M16+'NSW Apr 2021'!N16+'NSW Apr 2021'!O16))*'NSW Apr 2021'!AA16/100)*'NSW Apr 2021'!AQ16,('NSW Apr 2021'!P16*'NSW Apr 2021'!AA16/100)*'NSW Apr 2021'!AQ16)),0)</f>
        <v>0</v>
      </c>
      <c r="L22" s="136">
        <f>IF(AND('NSW Apr 2021'!P16&gt;0,'NSW Apr 2021'!O16&gt;0),IF(($C$5*E22/'NSW Apr 2021'!AQ16&lt;SUM('NSW Apr 2021'!L16:P16)),(0),($C$5*E22/'NSW Apr 2021'!AQ16-SUM('NSW Apr 2021'!L16:P16))*'NSW Apr 2021'!AB16/100)* 'NSW Apr 2021'!AQ16,IF(AND('NSW Apr 2021'!O16&gt;0,'NSW Apr 2021'!P16=""),IF(($C$5*E22/'NSW Apr 2021'!AQ16&lt; SUM('NSW Apr 2021'!L16:O16)),(0),($C$5*E22/'NSW Apr 2021'!AQ16-SUM('NSW Apr 2021'!L16:O16))*'NSW Apr 2021'!AA16/100)* 'NSW Apr 2021'!AQ16,IF(AND('NSW Apr 2021'!N16&gt;0,'NSW Apr 2021'!O16=""),IF(($C$5*E22/'NSW Apr 2021'!AQ16&lt; SUM('NSW Apr 2021'!L16:N16)),(0),($C$5*E22/'NSW Apr 2021'!AQ16-SUM('NSW Apr 2021'!L16:N16))*'NSW Apr 2021'!Z16/100)* 'NSW Apr 2021'!AQ16,IF(AND('NSW Apr 2021'!M16&gt;0,'NSW Apr 2021'!N16=""),IF(($C$5*E22/'NSW Apr 2021'!AQ16&lt;'NSW Apr 2021'!M16+'NSW Apr 2021'!L16),(0),(($C$5*E22/'NSW Apr 2021'!AQ16-('NSW Apr 2021'!M16+'NSW Apr 2021'!L16))*'NSW Apr 2021'!Y16/100))*'NSW Apr 2021'!AQ16,IF(AND('NSW Apr 2021'!L16&gt;0,'NSW Apr 2021'!M16=""&gt;0),IF(($C$5*E22/'NSW Apr 2021'!AQ16&lt;'NSW Apr 2021'!L16),(0),($C$5*E22/'NSW Apr 2021'!AQ16-'NSW Apr 2021'!L16)*'NSW Apr 2021'!X16/100)*'NSW Apr 2021'!AQ16,0)))))</f>
        <v>0</v>
      </c>
      <c r="M22" s="136">
        <f>IF('NSW Apr 2021'!K16="",($C$5*F22/'NSW Apr 2021'!AR16*'NSW Apr 2021'!AC16/100)*'NSW Apr 2021'!AR16,IF($C$5*F22/'NSW Apr 2021'!AR16&gt;='NSW Apr 2021'!L16,('NSW Apr 2021'!L16*'NSW Apr 2021'!AC16/100)*'NSW Apr 2021'!AR16,($C$5*F22/'NSW Apr 2021'!AR16*'NSW Apr 2021'!AC16/100)*'NSW Apr 2021'!AR16))</f>
        <v>977.27272727272725</v>
      </c>
      <c r="N22" s="136">
        <f>IF(AND('NSW Apr 2021'!L16&gt;0,'NSW Apr 2021'!M16&gt;0),IF($C$5*F22/'NSW Apr 2021'!AR16&lt;'NSW Apr 2021'!L16,0,IF(($C$5*F22/'NSW Apr 2021'!AR16-'NSW Apr 2021'!L16)&lt;=('NSW Apr 2021'!M16+'NSW Apr 2021'!L16),((($C$5*F22/'NSW Apr 2021'!AR16-'NSW Apr 2021'!L16)*'NSW Apr 2021'!AD16/100))*'NSW Apr 2021'!AR16,((('NSW Apr 2021'!M16)*'NSW Apr 2021'!AD16/100)*'NSW Apr 2021'!AR16))),0)</f>
        <v>0</v>
      </c>
      <c r="O22" s="136">
        <f>IF(AND('NSW Apr 2021'!M16&gt;0,'NSW Apr 2021'!N16&gt;0),IF($C$5*F22/'NSW Apr 2021'!AR16&lt;('NSW Apr 2021'!L16+'NSW Apr 2021'!M16),0,IF(($C$5*F22/'NSW Apr 2021'!AR16-'NSW Apr 2021'!L16+'NSW Apr 2021'!M16)&lt;=('NSW Apr 2021'!L16+'NSW Apr 2021'!M16+'NSW Apr 2021'!N16),((($C$5*F22/'NSW Apr 2021'!AR16-('NSW Apr 2021'!L16+'NSW Apr 2021'!M16))*'NSW Apr 2021'!AE16/100))*'NSW Apr 2021'!AR16,('NSW Apr 2021'!N16*'NSW Apr 2021'!AE16/100)*'NSW Apr 2021'!AR16)),0)</f>
        <v>0</v>
      </c>
      <c r="P22" s="136">
        <f>IF(AND('NSW Apr 2021'!N16&gt;0,'NSW Apr 2021'!O16&gt;0),IF($C$5*F22/'NSW Apr 2021'!AR16&lt;('NSW Apr 2021'!L16+'NSW Apr 2021'!M16+'NSW Apr 2021'!N16),0,IF(($C$5*F22/'NSW Apr 2021'!AR16-'NSW Apr 2021'!L16+'NSW Apr 2021'!M16+'NSW Apr 2021'!N16)&lt;=('NSW Apr 2021'!L16+'NSW Apr 2021'!M16+'NSW Apr 2021'!N16+'NSW Apr 2021'!O16),(($C$5*F22/'NSW Apr 2021'!AR16-('NSW Apr 2021'!L16+'NSW Apr 2021'!M16+'NSW Apr 2021'!N16))*'NSW Apr 2021'!AF16/100)*'NSW Apr 2021'!AR16,('NSW Apr 2021'!O16*'NSW Apr 2021'!AF16/100)*'NSW Apr 2021'!AR16)),0)</f>
        <v>0</v>
      </c>
      <c r="Q22" s="136">
        <f>IF(AND('NSW Apr 2021'!P16&gt;0,'NSW Apr 2021'!P16&gt;0),IF($C$5*F22/'NSW Apr 2021'!AR16&lt;('NSW Apr 2021'!L16+'NSW Apr 2021'!M16+'NSW Apr 2021'!N16+'NSW Apr 2021'!O16),0,IF(($C$5*F22/'NSW Apr 2021'!AR16-'NSW Apr 2021'!L16+'NSW Apr 2021'!M16+'NSW Apr 2021'!N16+'NSW Apr 2021'!O16)&lt;=('NSW Apr 2021'!L16+'NSW Apr 2021'!M16+'NSW Apr 2021'!N16+'NSW Apr 2021'!O16+'NSW Apr 2021'!P16),(($C$5*F22/'NSW Apr 2021'!AR16-('NSW Apr 2021'!L16+'NSW Apr 2021'!M16+'NSW Apr 2021'!N16+'NSW Apr 2021'!O16))*'NSW Apr 2021'!AG16/100)*'NSW Apr 2021'!AR16,('NSW Apr 2021'!P16*'NSW Apr 2021'!AG16/100)*'NSW Apr 2021'!AR16)),0)</f>
        <v>0</v>
      </c>
      <c r="R22" s="136">
        <f>IF(AND('NSW Apr 2021'!P16&gt;0,'NSW Apr 2021'!O16&gt;0),IF(($C$5*F22/'NSW Apr 2021'!AR16&lt;SUM('NSW Apr 2021'!L16:P16)),(0),($C$5*F22/'NSW Apr 2021'!AR16-SUM('NSW Apr 2021'!L16:P16))*'NSW Apr 2021'!AB16/100)* 'NSW Apr 2021'!AR16,IF(AND('NSW Apr 2021'!O16&gt;0,'NSW Apr 2021'!P16=""),IF(($C$5*F22/'NSW Apr 2021'!AR16&lt; SUM('NSW Apr 2021'!L16:O16)),(0),($C$5*F22/'NSW Apr 2021'!AR16-SUM('NSW Apr 2021'!L16:O16))*'NSW Apr 2021'!AG16/100)* 'NSW Apr 2021'!AR16,IF(AND('NSW Apr 2021'!N16&gt;0,'NSW Apr 2021'!O16=""),IF(($C$5*F22/'NSW Apr 2021'!AR16&lt; SUM('NSW Apr 2021'!L16:N16)),(0),($C$5*F22/'NSW Apr 2021'!AR16-SUM('NSW Apr 2021'!L16:N16))*'NSW Apr 2021'!AF16/100)* 'NSW Apr 2021'!AR16,IF(AND('NSW Apr 2021'!M16&gt;0,'NSW Apr 2021'!N16=""),IF(($C$5*F22/'NSW Apr 2021'!AR16&lt;'NSW Apr 2021'!M16+'NSW Apr 2021'!L16),(0),(($C$5*F22/'NSW Apr 2021'!AR16-('NSW Apr 2021'!M16+'NSW Apr 2021'!L16))*'NSW Apr 2021'!AE16/100))*'NSW Apr 2021'!AR16,IF(AND('NSW Apr 2021'!L16&gt;0,'NSW Apr 2021'!M16=""&gt;0),IF(($C$5*F22/'NSW Apr 2021'!AR16&lt;'NSW Apr 2021'!L16),(0),($C$5*F22/'NSW Apr 2021'!AR16-'NSW Apr 2021'!L16)*'NSW Apr 2021'!AD16/100)*'NSW Apr 2021'!AR16,0)))))</f>
        <v>0</v>
      </c>
      <c r="S22" s="234">
        <f t="shared" si="4"/>
        <v>1954.5454545454545</v>
      </c>
      <c r="T22" s="243">
        <f t="shared" si="5"/>
        <v>2160.2594545454544</v>
      </c>
      <c r="U22" s="132">
        <f t="shared" si="6"/>
        <v>2376.2854000000002</v>
      </c>
      <c r="V22" s="83">
        <f>'NSW Apr 2021'!AT16</f>
        <v>0</v>
      </c>
      <c r="W22" s="83">
        <f>'NSW Apr 2021'!AU16</f>
        <v>14</v>
      </c>
      <c r="X22" s="83">
        <f>'NSW Apr 2021'!AV16</f>
        <v>0</v>
      </c>
      <c r="Y22" s="83">
        <f>'NSW Apr 2021'!AW16</f>
        <v>0</v>
      </c>
      <c r="Z22" s="243" t="str">
        <f t="shared" si="7"/>
        <v>Guaranteed off usage</v>
      </c>
      <c r="AA22" s="243" t="str">
        <f t="shared" si="8"/>
        <v>Inclusive</v>
      </c>
      <c r="AB22" s="243">
        <f t="shared" si="0"/>
        <v>1886.6230909090909</v>
      </c>
      <c r="AC22" s="243">
        <f t="shared" si="1"/>
        <v>1886.6230909090909</v>
      </c>
      <c r="AD22" s="122">
        <f t="shared" si="2"/>
        <v>2075.2854000000002</v>
      </c>
      <c r="AE22" s="122">
        <f t="shared" si="2"/>
        <v>2075.2854000000002</v>
      </c>
      <c r="AF22" s="208">
        <f>'NSW Apr 2021'!BF16</f>
        <v>12</v>
      </c>
      <c r="AG22" s="125" t="str">
        <f>'NSW Apr 2021'!BG16</f>
        <v>n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Bot="1">
      <c r="A23" s="425"/>
      <c r="B23" s="154" t="str">
        <f>'NSW Apr 2021'!F17</f>
        <v>AGL</v>
      </c>
      <c r="C23" s="154" t="str">
        <f>'NSW Apr 2021'!G17</f>
        <v>Business Essentials Saver</v>
      </c>
      <c r="D23" s="155">
        <f>365*'NSW Apr 2021'!H17/100</f>
        <v>206.95500000000001</v>
      </c>
      <c r="E23" s="265">
        <f>IF('NSW Apr 2021'!AQ17=3,0.5,IF('NSW Apr 2021'!AQ17=2,0.33,0))</f>
        <v>0.5</v>
      </c>
      <c r="F23" s="265">
        <f t="shared" si="3"/>
        <v>0.5</v>
      </c>
      <c r="G23" s="155">
        <f>IF('NSW Apr 2021'!K17="",($C$5*E23/'NSW Apr 2021'!AQ17*'NSW Apr 2021'!W17/100)*'NSW Apr 2021'!AQ17,IF($C$5*E23/'NSW Apr 2021'!AQ17&gt;='NSW Apr 2021'!L17,('NSW Apr 2021'!L17*'NSW Apr 2021'!W17/100)*'NSW Apr 2021'!AQ17,($C$5*E23/'NSW Apr 2021'!AQ17*'NSW Apr 2021'!W17/100)*'NSW Apr 2021'!AQ17))</f>
        <v>180.81818181818178</v>
      </c>
      <c r="H23" s="155">
        <f>IF(AND('NSW Apr 2021'!L17&gt;0,'NSW Apr 2021'!M17&gt;0),IF($C$5*E23/'NSW Apr 2021'!AQ17&lt;'NSW Apr 2021'!L17,0,IF(($C$5*E23/'NSW Apr 2021'!AQ17-'NSW Apr 2021'!L17)&lt;=('NSW Apr 2021'!M17+'NSW Apr 2021'!L17),((($C$5*E23/'NSW Apr 2021'!AQ17-'NSW Apr 2021'!L17)*'NSW Apr 2021'!X17/100))*'NSW Apr 2021'!AQ17,((('NSW Apr 2021'!M17)*'NSW Apr 2021'!X17/100)*'NSW Apr 2021'!AQ17))),0)</f>
        <v>719.36363636363649</v>
      </c>
      <c r="I23" s="155">
        <f>IF(AND('NSW Apr 2021'!M17&gt;0,'NSW Apr 2021'!N17&gt;0),IF($C$5*E23/'NSW Apr 2021'!AQ17&lt;('NSW Apr 2021'!L17+'NSW Apr 2021'!M17),0,IF(($C$5*E23/'NSW Apr 2021'!AQ17-'NSW Apr 2021'!L17+'NSW Apr 2021'!M17)&lt;=('NSW Apr 2021'!L17+'NSW Apr 2021'!M17+'NSW Apr 2021'!N17),((($C$5*E23/'NSW Apr 2021'!AQ17-('NSW Apr 2021'!L17+'NSW Apr 2021'!M17))*'NSW Apr 2021'!Y17/100))*'NSW Apr 2021'!AQ17,('NSW Apr 2021'!N17*'NSW Apr 2021'!Y17/100)* 'NSW Apr 2021'!AQ17)),0)</f>
        <v>0</v>
      </c>
      <c r="J23" s="155">
        <f>IF(AND('NSW Apr 2021'!N17&gt;0,'NSW Apr 2021'!O17&gt;0),IF($C$5*E23/'NSW Apr 2021'!AQ17&lt;('NSW Apr 2021'!L17+'NSW Apr 2021'!M17+'NSW Apr 2021'!N17),0,IF(($C$5*E23/'NSW Apr 2021'!AQ17-'NSW Apr 2021'!L17+'NSW Apr 2021'!M17+'NSW Apr 2021'!N17)&lt;=('NSW Apr 2021'!L17+'NSW Apr 2021'!M17+'NSW Apr 2021'!N17+'NSW Apr 2021'!O17),(($C$5*E23/'NSW Apr 2021'!AQ17-('NSW Apr 2021'!L17+'NSW Apr 2021'!M17+'NSW Apr 2021'!N17))*'NSW Apr 2021'!Z17/100)*'NSW Apr 2021'!AQ17,('NSW Apr 2021'!O17*'NSW Apr 2021'!Z17/100)*'NSW Apr 2021'!AQ17)),0)</f>
        <v>0</v>
      </c>
      <c r="K23" s="155">
        <f>IF(AND('NSW Apr 2021'!O17&gt;0,'NSW Apr 2021'!P17&gt;0),IF($C$5*E23/'NSW Apr 2021'!AQ17&lt;('NSW Apr 2021'!L17+'NSW Apr 2021'!M17+'NSW Apr 2021'!N17+'NSW Apr 2021'!O17),0,IF(($C$5*E23/'NSW Apr 2021'!AQ17-'NSW Apr 2021'!L17+'NSW Apr 2021'!M17+'NSW Apr 2021'!N17+'NSW Apr 2021'!O17)&lt;=('NSW Apr 2021'!L17+'NSW Apr 2021'!M17+'NSW Apr 2021'!N17+'NSW Apr 2021'!O17+'NSW Apr 2021'!P17),(($C$5*E23/'NSW Apr 2021'!AQ17-('NSW Apr 2021'!L17+'NSW Apr 2021'!M17+'NSW Apr 2021'!N17+'NSW Apr 2021'!O17))*'NSW Apr 2021'!AA17/100)*'NSW Apr 2021'!AQ17,('NSW Apr 2021'!P17*'NSW Apr 2021'!AA17/100)*'NSW Apr 2021'!AQ17)),0)</f>
        <v>0</v>
      </c>
      <c r="L23" s="155">
        <f>IF(AND('NSW Apr 2021'!P17&gt;0,'NSW Apr 2021'!O17&gt;0),IF(($C$5*E23/'NSW Apr 2021'!AQ17&lt;SUM('NSW Apr 2021'!L17:P17)),(0),($C$5*E23/'NSW Apr 2021'!AQ17-SUM('NSW Apr 2021'!L17:P17))*'NSW Apr 2021'!AB17/100)* 'NSW Apr 2021'!AQ17,IF(AND('NSW Apr 2021'!O17&gt;0,'NSW Apr 2021'!P17=""),IF(($C$5*E23/'NSW Apr 2021'!AQ17&lt; SUM('NSW Apr 2021'!L17:O17)),(0),($C$5*E23/'NSW Apr 2021'!AQ17-SUM('NSW Apr 2021'!L17:O17))*'NSW Apr 2021'!AA17/100)* 'NSW Apr 2021'!AQ17,IF(AND('NSW Apr 2021'!N17&gt;0,'NSW Apr 2021'!O17=""),IF(($C$5*E23/'NSW Apr 2021'!AQ17&lt; SUM('NSW Apr 2021'!L17:N17)),(0),($C$5*E23/'NSW Apr 2021'!AQ17-SUM('NSW Apr 2021'!L17:N17))*'NSW Apr 2021'!Z17/100)* 'NSW Apr 2021'!AQ17,IF(AND('NSW Apr 2021'!M17&gt;0,'NSW Apr 2021'!N17=""),IF(($C$5*E23/'NSW Apr 2021'!AQ17&lt;'NSW Apr 2021'!M17+'NSW Apr 2021'!L17),(0),(($C$5*E23/'NSW Apr 2021'!AQ17-('NSW Apr 2021'!M17+'NSW Apr 2021'!L17))*'NSW Apr 2021'!Y17/100))*'NSW Apr 2021'!AQ17,IF(AND('NSW Apr 2021'!L17&gt;0,'NSW Apr 2021'!M17=""&gt;0),IF(($C$5*E23/'NSW Apr 2021'!AQ17&lt;'NSW Apr 2021'!L17),(0),($C$5*E23/'NSW Apr 2021'!AQ17-'NSW Apr 2021'!L17)*'NSW Apr 2021'!X17/100)*'NSW Apr 2021'!AQ17,0)))))</f>
        <v>0</v>
      </c>
      <c r="M23" s="155">
        <f>IF('NSW Apr 2021'!K17="",($C$5*F23/'NSW Apr 2021'!AR17*'NSW Apr 2021'!AC17/100)*'NSW Apr 2021'!AR17,IF($C$5*F23/'NSW Apr 2021'!AR17&gt;='NSW Apr 2021'!L17,('NSW Apr 2021'!L17*'NSW Apr 2021'!AC17/100)*'NSW Apr 2021'!AR17,($C$5*F23/'NSW Apr 2021'!AR17*'NSW Apr 2021'!AC17/100)*'NSW Apr 2021'!AR17))</f>
        <v>180.81818181818178</v>
      </c>
      <c r="N23" s="155">
        <f>IF(AND('NSW Apr 2021'!L17&gt;0,'NSW Apr 2021'!M17&gt;0),IF($C$5*F23/'NSW Apr 2021'!AR17&lt;'NSW Apr 2021'!L17,0,IF(($C$5*F23/'NSW Apr 2021'!AR17-'NSW Apr 2021'!L17)&lt;=('NSW Apr 2021'!M17+'NSW Apr 2021'!L17),((($C$5*F23/'NSW Apr 2021'!AR17-'NSW Apr 2021'!L17)*'NSW Apr 2021'!AD17/100))*'NSW Apr 2021'!AR17,((('NSW Apr 2021'!M17)*'NSW Apr 2021'!AD17/100)*'NSW Apr 2021'!AR17))),0)</f>
        <v>719.36363636363649</v>
      </c>
      <c r="O23" s="155">
        <f>IF(AND('NSW Apr 2021'!M17&gt;0,'NSW Apr 2021'!N17&gt;0),IF($C$5*F23/'NSW Apr 2021'!AR17&lt;('NSW Apr 2021'!L17+'NSW Apr 2021'!M17),0,IF(($C$5*F23/'NSW Apr 2021'!AR17-'NSW Apr 2021'!L17+'NSW Apr 2021'!M17)&lt;=('NSW Apr 2021'!L17+'NSW Apr 2021'!M17+'NSW Apr 2021'!N17),((($C$5*F23/'NSW Apr 2021'!AR17-('NSW Apr 2021'!L17+'NSW Apr 2021'!M17))*'NSW Apr 2021'!AE17/100))*'NSW Apr 2021'!AR17,('NSW Apr 2021'!N17*'NSW Apr 2021'!AE17/100)*'NSW Apr 2021'!AR17)),0)</f>
        <v>0</v>
      </c>
      <c r="P23" s="155">
        <f>IF(AND('NSW Apr 2021'!N17&gt;0,'NSW Apr 2021'!O17&gt;0),IF($C$5*F23/'NSW Apr 2021'!AR17&lt;('NSW Apr 2021'!L17+'NSW Apr 2021'!M17+'NSW Apr 2021'!N17),0,IF(($C$5*F23/'NSW Apr 2021'!AR17-'NSW Apr 2021'!L17+'NSW Apr 2021'!M17+'NSW Apr 2021'!N17)&lt;=('NSW Apr 2021'!L17+'NSW Apr 2021'!M17+'NSW Apr 2021'!N17+'NSW Apr 2021'!O17),(($C$5*F23/'NSW Apr 2021'!AR17-('NSW Apr 2021'!L17+'NSW Apr 2021'!M17+'NSW Apr 2021'!N17))*'NSW Apr 2021'!AF17/100)*'NSW Apr 2021'!AR17,('NSW Apr 2021'!O17*'NSW Apr 2021'!AF17/100)*'NSW Apr 2021'!AR17)),0)</f>
        <v>0</v>
      </c>
      <c r="Q23" s="155">
        <f>IF(AND('NSW Apr 2021'!P17&gt;0,'NSW Apr 2021'!P17&gt;0),IF($C$5*F23/'NSW Apr 2021'!AR17&lt;('NSW Apr 2021'!L17+'NSW Apr 2021'!M17+'NSW Apr 2021'!N17+'NSW Apr 2021'!O17),0,IF(($C$5*F23/'NSW Apr 2021'!AR17-'NSW Apr 2021'!L17+'NSW Apr 2021'!M17+'NSW Apr 2021'!N17+'NSW Apr 2021'!O17)&lt;=('NSW Apr 2021'!L17+'NSW Apr 2021'!M17+'NSW Apr 2021'!N17+'NSW Apr 2021'!O17+'NSW Apr 2021'!P17),(($C$5*F23/'NSW Apr 2021'!AR17-('NSW Apr 2021'!L17+'NSW Apr 2021'!M17+'NSW Apr 2021'!N17+'NSW Apr 2021'!O17))*'NSW Apr 2021'!AG17/100)*'NSW Apr 2021'!AR17,('NSW Apr 2021'!P17*'NSW Apr 2021'!AG17/100)*'NSW Apr 2021'!AR17)),0)</f>
        <v>0</v>
      </c>
      <c r="R23" s="155">
        <f>IF(AND('NSW Apr 2021'!P17&gt;0,'NSW Apr 2021'!O17&gt;0),IF(($C$5*F23/'NSW Apr 2021'!AR17&lt;SUM('NSW Apr 2021'!L17:P17)),(0),($C$5*F23/'NSW Apr 2021'!AR17-SUM('NSW Apr 2021'!L17:P17))*'NSW Apr 2021'!AB17/100)* 'NSW Apr 2021'!AR17,IF(AND('NSW Apr 2021'!O17&gt;0,'NSW Apr 2021'!P17=""),IF(($C$5*F23/'NSW Apr 2021'!AR17&lt; SUM('NSW Apr 2021'!L17:O17)),(0),($C$5*F23/'NSW Apr 2021'!AR17-SUM('NSW Apr 2021'!L17:O17))*'NSW Apr 2021'!AG17/100)* 'NSW Apr 2021'!AR17,IF(AND('NSW Apr 2021'!N17&gt;0,'NSW Apr 2021'!O17=""),IF(($C$5*F23/'NSW Apr 2021'!AR17&lt; SUM('NSW Apr 2021'!L17:N17)),(0),($C$5*F23/'NSW Apr 2021'!AR17-SUM('NSW Apr 2021'!L17:N17))*'NSW Apr 2021'!AF17/100)* 'NSW Apr 2021'!AR17,IF(AND('NSW Apr 2021'!M17&gt;0,'NSW Apr 2021'!N17=""),IF(($C$5*F23/'NSW Apr 2021'!AR17&lt;'NSW Apr 2021'!M17+'NSW Apr 2021'!L17),(0),(($C$5*F23/'NSW Apr 2021'!AR17-('NSW Apr 2021'!M17+'NSW Apr 2021'!L17))*'NSW Apr 2021'!AE17/100))*'NSW Apr 2021'!AR17,IF(AND('NSW Apr 2021'!L17&gt;0,'NSW Apr 2021'!M17=""&gt;0),IF(($C$5*F23/'NSW Apr 2021'!AR17&lt;'NSW Apr 2021'!L17),(0),($C$5*F23/'NSW Apr 2021'!AR17-'NSW Apr 2021'!L17)*'NSW Apr 2021'!AD17/100)*'NSW Apr 2021'!AR17,0)))))</f>
        <v>0</v>
      </c>
      <c r="S23" s="273">
        <f t="shared" si="4"/>
        <v>1800.3636363636365</v>
      </c>
      <c r="T23" s="268">
        <f t="shared" si="5"/>
        <v>2007.3186363636364</v>
      </c>
      <c r="U23" s="151">
        <f t="shared" si="6"/>
        <v>2208.0505000000003</v>
      </c>
      <c r="V23" s="154">
        <f>'NSW Apr 2021'!AT17</f>
        <v>0</v>
      </c>
      <c r="W23" s="154">
        <f>'NSW Apr 2021'!AU17</f>
        <v>0</v>
      </c>
      <c r="X23" s="154">
        <f>'NSW Apr 2021'!AV17</f>
        <v>0</v>
      </c>
      <c r="Y23" s="154">
        <f>'NSW Apr 2021'!AW17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2007.3186363636364</v>
      </c>
      <c r="AC23" s="268">
        <f t="shared" si="1"/>
        <v>2007.3186363636364</v>
      </c>
      <c r="AD23" s="149">
        <f t="shared" si="2"/>
        <v>2208.0505000000003</v>
      </c>
      <c r="AE23" s="149">
        <f t="shared" si="2"/>
        <v>2208.0505000000003</v>
      </c>
      <c r="AF23" s="211">
        <f>'NSW Apr 2021'!BF17</f>
        <v>0</v>
      </c>
      <c r="AG23" s="153" t="str">
        <f>'NSW Apr 2021'!BG17</f>
        <v>n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 thickTop="1">
      <c r="A24" s="428" t="str">
        <f>'NSW Apr 2021'!D18</f>
        <v>AGN Cooma</v>
      </c>
      <c r="B24" s="139" t="str">
        <f>'NSW Apr 2021'!F18</f>
        <v>Origin Energy</v>
      </c>
      <c r="C24" s="139" t="str">
        <f>'NSW Apr 2021'!G18</f>
        <v>Business Flexi</v>
      </c>
      <c r="D24" s="134">
        <f>365*'NSW Apr 2021'!H18/100</f>
        <v>331.82150000000001</v>
      </c>
      <c r="E24" s="264">
        <f>IF('NSW Apr 2021'!AQ18=3,0.5,IF('NSW Apr 2021'!AQ18=2,0.33,0))</f>
        <v>0.5</v>
      </c>
      <c r="F24" s="264">
        <f t="shared" si="3"/>
        <v>0.5</v>
      </c>
      <c r="G24" s="134">
        <f>IF('NSW Apr 2021'!K18="",($C$5*E24/'NSW Apr 2021'!AQ18*'NSW Apr 2021'!W18/100)*'NSW Apr 2021'!AQ18,IF($C$5*E24/'NSW Apr 2021'!AQ18&gt;='NSW Apr 2021'!L18,('NSW Apr 2021'!L18*'NSW Apr 2021'!W18/100)*'NSW Apr 2021'!AQ18,($C$5*E24/'NSW Apr 2021'!AQ18*'NSW Apr 2021'!W18/100)*'NSW Apr 2021'!AQ18))</f>
        <v>1159.090909090909</v>
      </c>
      <c r="H24" s="134">
        <f>IF(AND('NSW Apr 2021'!L18&gt;0,'NSW Apr 2021'!M18&gt;0),IF($C$5*E24/'NSW Apr 2021'!AQ18&lt;'NSW Apr 2021'!L18,0,IF(($C$5*E24/'NSW Apr 2021'!AQ18-'NSW Apr 2021'!L18)&lt;=('NSW Apr 2021'!M18+'NSW Apr 2021'!L18),((($C$5*E24/'NSW Apr 2021'!AQ18-'NSW Apr 2021'!L18)*'NSW Apr 2021'!X18/100))*'NSW Apr 2021'!AQ18,((('NSW Apr 2021'!M18)*'NSW Apr 2021'!X18/100)*'NSW Apr 2021'!AQ18))),0)</f>
        <v>0</v>
      </c>
      <c r="I24" s="134">
        <f>IF(AND('NSW Apr 2021'!M18&gt;0,'NSW Apr 2021'!N18&gt;0),IF($C$5*E24/'NSW Apr 2021'!AQ18&lt;('NSW Apr 2021'!L18+'NSW Apr 2021'!M18),0,IF(($C$5*E24/'NSW Apr 2021'!AQ18-'NSW Apr 2021'!L18+'NSW Apr 2021'!M18)&lt;=('NSW Apr 2021'!L18+'NSW Apr 2021'!M18+'NSW Apr 2021'!N18),((($C$5*E24/'NSW Apr 2021'!AQ18-('NSW Apr 2021'!L18+'NSW Apr 2021'!M18))*'NSW Apr 2021'!Y18/100))*'NSW Apr 2021'!AQ18,('NSW Apr 2021'!N18*'NSW Apr 2021'!Y18/100)* 'NSW Apr 2021'!AQ18)),0)</f>
        <v>0</v>
      </c>
      <c r="J24" s="134">
        <f>IF(AND('NSW Apr 2021'!N18&gt;0,'NSW Apr 2021'!O18&gt;0),IF($C$5*E24/'NSW Apr 2021'!AQ18&lt;('NSW Apr 2021'!L18+'NSW Apr 2021'!M18+'NSW Apr 2021'!N18),0,IF(($C$5*E24/'NSW Apr 2021'!AQ18-'NSW Apr 2021'!L18+'NSW Apr 2021'!M18+'NSW Apr 2021'!N18)&lt;=('NSW Apr 2021'!L18+'NSW Apr 2021'!M18+'NSW Apr 2021'!N18+'NSW Apr 2021'!O18),(($C$5*E24/'NSW Apr 2021'!AQ18-('NSW Apr 2021'!L18+'NSW Apr 2021'!M18+'NSW Apr 2021'!N18))*'NSW Apr 2021'!Z18/100)*'NSW Apr 2021'!AQ18,('NSW Apr 2021'!O18*'NSW Apr 2021'!Z18/100)*'NSW Apr 2021'!AQ18)),0)</f>
        <v>0</v>
      </c>
      <c r="K24" s="134">
        <f>IF(AND('NSW Apr 2021'!O18&gt;0,'NSW Apr 2021'!P18&gt;0),IF($C$5*E24/'NSW Apr 2021'!AQ18&lt;('NSW Apr 2021'!L18+'NSW Apr 2021'!M18+'NSW Apr 2021'!N18+'NSW Apr 2021'!O18),0,IF(($C$5*E24/'NSW Apr 2021'!AQ18-'NSW Apr 2021'!L18+'NSW Apr 2021'!M18+'NSW Apr 2021'!N18+'NSW Apr 2021'!O18)&lt;=('NSW Apr 2021'!L18+'NSW Apr 2021'!M18+'NSW Apr 2021'!N18+'NSW Apr 2021'!O18+'NSW Apr 2021'!P18),(($C$5*E24/'NSW Apr 2021'!AQ18-('NSW Apr 2021'!L18+'NSW Apr 2021'!M18+'NSW Apr 2021'!N18+'NSW Apr 2021'!O18))*'NSW Apr 2021'!AA18/100)*'NSW Apr 2021'!AQ18,('NSW Apr 2021'!P18*'NSW Apr 2021'!AA18/100)*'NSW Apr 2021'!AQ18)),0)</f>
        <v>0</v>
      </c>
      <c r="L24" s="134">
        <f>IF(AND('NSW Apr 2021'!P18&gt;0,'NSW Apr 2021'!O18&gt;0),IF(($C$5*E24/'NSW Apr 2021'!AQ18&lt;SUM('NSW Apr 2021'!L18:P18)),(0),($C$5*E24/'NSW Apr 2021'!AQ18-SUM('NSW Apr 2021'!L18:P18))*'NSW Apr 2021'!AB18/100)* 'NSW Apr 2021'!AQ18,IF(AND('NSW Apr 2021'!O18&gt;0,'NSW Apr 2021'!P18=""),IF(($C$5*E24/'NSW Apr 2021'!AQ18&lt; SUM('NSW Apr 2021'!L18:O18)),(0),($C$5*E24/'NSW Apr 2021'!AQ18-SUM('NSW Apr 2021'!L18:O18))*'NSW Apr 2021'!AA18/100)* 'NSW Apr 2021'!AQ18,IF(AND('NSW Apr 2021'!N18&gt;0,'NSW Apr 2021'!O18=""),IF(($C$5*E24/'NSW Apr 2021'!AQ18&lt; SUM('NSW Apr 2021'!L18:N18)),(0),($C$5*E24/'NSW Apr 2021'!AQ18-SUM('NSW Apr 2021'!L18:N18))*'NSW Apr 2021'!Z18/100)* 'NSW Apr 2021'!AQ18,IF(AND('NSW Apr 2021'!M18&gt;0,'NSW Apr 2021'!N18=""),IF(($C$5*E24/'NSW Apr 2021'!AQ18&lt;'NSW Apr 2021'!M18+'NSW Apr 2021'!L18),(0),(($C$5*E24/'NSW Apr 2021'!AQ18-('NSW Apr 2021'!M18+'NSW Apr 2021'!L18))*'NSW Apr 2021'!Y18/100))*'NSW Apr 2021'!AQ18,IF(AND('NSW Apr 2021'!L18&gt;0,'NSW Apr 2021'!M18=""&gt;0),IF(($C$5*E24/'NSW Apr 2021'!AQ18&lt;'NSW Apr 2021'!L18),(0),($C$5*E24/'NSW Apr 2021'!AQ18-'NSW Apr 2021'!L18)*'NSW Apr 2021'!X18/100)*'NSW Apr 2021'!AQ18,0)))))</f>
        <v>0</v>
      </c>
      <c r="M24" s="134">
        <f>IF('NSW Apr 2021'!K18="",($C$5*F24/'NSW Apr 2021'!AR18*'NSW Apr 2021'!AC18/100)*'NSW Apr 2021'!AR18,IF($C$5*F24/'NSW Apr 2021'!AR18&gt;='NSW Apr 2021'!L18,('NSW Apr 2021'!L18*'NSW Apr 2021'!AC18/100)*'NSW Apr 2021'!AR18,($C$5*F24/'NSW Apr 2021'!AR18*'NSW Apr 2021'!AC18/100)*'NSW Apr 2021'!AR18))</f>
        <v>1159.090909090909</v>
      </c>
      <c r="N24" s="134">
        <f>IF(AND('NSW Apr 2021'!L18&gt;0,'NSW Apr 2021'!M18&gt;0),IF($C$5*F24/'NSW Apr 2021'!AR18&lt;'NSW Apr 2021'!L18,0,IF(($C$5*F24/'NSW Apr 2021'!AR18-'NSW Apr 2021'!L18)&lt;=('NSW Apr 2021'!M18+'NSW Apr 2021'!L18),((($C$5*F24/'NSW Apr 2021'!AR18-'NSW Apr 2021'!L18)*'NSW Apr 2021'!AD18/100))*'NSW Apr 2021'!AR18,((('NSW Apr 2021'!M18)*'NSW Apr 2021'!AD18/100)*'NSW Apr 2021'!AR18))),0)</f>
        <v>0</v>
      </c>
      <c r="O24" s="134">
        <f>IF(AND('NSW Apr 2021'!M18&gt;0,'NSW Apr 2021'!N18&gt;0),IF($C$5*F24/'NSW Apr 2021'!AR18&lt;('NSW Apr 2021'!L18+'NSW Apr 2021'!M18),0,IF(($C$5*F24/'NSW Apr 2021'!AR18-'NSW Apr 2021'!L18+'NSW Apr 2021'!M18)&lt;=('NSW Apr 2021'!L18+'NSW Apr 2021'!M18+'NSW Apr 2021'!N18),((($C$5*F24/'NSW Apr 2021'!AR18-('NSW Apr 2021'!L18+'NSW Apr 2021'!M18))*'NSW Apr 2021'!AE18/100))*'NSW Apr 2021'!AR18,('NSW Apr 2021'!N18*'NSW Apr 2021'!AE18/100)*'NSW Apr 2021'!AR18)),0)</f>
        <v>0</v>
      </c>
      <c r="P24" s="134">
        <f>IF(AND('NSW Apr 2021'!N18&gt;0,'NSW Apr 2021'!O18&gt;0),IF($C$5*F24/'NSW Apr 2021'!AR18&lt;('NSW Apr 2021'!L18+'NSW Apr 2021'!M18+'NSW Apr 2021'!N18),0,IF(($C$5*F24/'NSW Apr 2021'!AR18-'NSW Apr 2021'!L18+'NSW Apr 2021'!M18+'NSW Apr 2021'!N18)&lt;=('NSW Apr 2021'!L18+'NSW Apr 2021'!M18+'NSW Apr 2021'!N18+'NSW Apr 2021'!O18),(($C$5*F24/'NSW Apr 2021'!AR18-('NSW Apr 2021'!L18+'NSW Apr 2021'!M18+'NSW Apr 2021'!N18))*'NSW Apr 2021'!AF18/100)*'NSW Apr 2021'!AR18,('NSW Apr 2021'!O18*'NSW Apr 2021'!AF18/100)*'NSW Apr 2021'!AR18)),0)</f>
        <v>0</v>
      </c>
      <c r="Q24" s="134">
        <f>IF(AND('NSW Apr 2021'!P18&gt;0,'NSW Apr 2021'!P18&gt;0),IF($C$5*F24/'NSW Apr 2021'!AR18&lt;('NSW Apr 2021'!L18+'NSW Apr 2021'!M18+'NSW Apr 2021'!N18+'NSW Apr 2021'!O18),0,IF(($C$5*F24/'NSW Apr 2021'!AR18-'NSW Apr 2021'!L18+'NSW Apr 2021'!M18+'NSW Apr 2021'!N18+'NSW Apr 2021'!O18)&lt;=('NSW Apr 2021'!L18+'NSW Apr 2021'!M18+'NSW Apr 2021'!N18+'NSW Apr 2021'!O18+'NSW Apr 2021'!P18),(($C$5*F24/'NSW Apr 2021'!AR18-('NSW Apr 2021'!L18+'NSW Apr 2021'!M18+'NSW Apr 2021'!N18+'NSW Apr 2021'!O18))*'NSW Apr 2021'!AG18/100)*'NSW Apr 2021'!AR18,('NSW Apr 2021'!P18*'NSW Apr 2021'!AG18/100)*'NSW Apr 2021'!AR18)),0)</f>
        <v>0</v>
      </c>
      <c r="R24" s="134">
        <f>IF(AND('NSW Apr 2021'!P18&gt;0,'NSW Apr 2021'!O18&gt;0),IF(($C$5*F24/'NSW Apr 2021'!AR18&lt;SUM('NSW Apr 2021'!L18:P18)),(0),($C$5*F24/'NSW Apr 2021'!AR18-SUM('NSW Apr 2021'!L18:P18))*'NSW Apr 2021'!AB18/100)* 'NSW Apr 2021'!AR18,IF(AND('NSW Apr 2021'!O18&gt;0,'NSW Apr 2021'!P18=""),IF(($C$5*F24/'NSW Apr 2021'!AR18&lt; SUM('NSW Apr 2021'!L18:O18)),(0),($C$5*F24/'NSW Apr 2021'!AR18-SUM('NSW Apr 2021'!L18:O18))*'NSW Apr 2021'!AG18/100)* 'NSW Apr 2021'!AR18,IF(AND('NSW Apr 2021'!N18&gt;0,'NSW Apr 2021'!O18=""),IF(($C$5*F24/'NSW Apr 2021'!AR18&lt; SUM('NSW Apr 2021'!L18:N18)),(0),($C$5*F24/'NSW Apr 2021'!AR18-SUM('NSW Apr 2021'!L18:N18))*'NSW Apr 2021'!AF18/100)* 'NSW Apr 2021'!AR18,IF(AND('NSW Apr 2021'!M18&gt;0,'NSW Apr 2021'!N18=""),IF(($C$5*F24/'NSW Apr 2021'!AR18&lt;'NSW Apr 2021'!M18+'NSW Apr 2021'!L18),(0),(($C$5*F24/'NSW Apr 2021'!AR18-('NSW Apr 2021'!M18+'NSW Apr 2021'!L18))*'NSW Apr 2021'!AE18/100))*'NSW Apr 2021'!AR18,IF(AND('NSW Apr 2021'!L18&gt;0,'NSW Apr 2021'!M18=""&gt;0),IF(($C$5*F24/'NSW Apr 2021'!AR18&lt;'NSW Apr 2021'!L18),(0),($C$5*F24/'NSW Apr 2021'!AR18-'NSW Apr 2021'!L18)*'NSW Apr 2021'!AD18/100)*'NSW Apr 2021'!AR18,0)))))</f>
        <v>0</v>
      </c>
      <c r="S24" s="234">
        <f t="shared" si="4"/>
        <v>2318.181818181818</v>
      </c>
      <c r="T24" s="269">
        <f t="shared" si="5"/>
        <v>2650.003318181818</v>
      </c>
      <c r="U24" s="140">
        <f t="shared" si="6"/>
        <v>2915.0036500000001</v>
      </c>
      <c r="V24" s="139">
        <f>'NSW Apr 2021'!AT18</f>
        <v>0</v>
      </c>
      <c r="W24" s="139">
        <f>'NSW Apr 2021'!AU18</f>
        <v>14</v>
      </c>
      <c r="X24" s="139">
        <f>'NSW Apr 2021'!AV18</f>
        <v>0</v>
      </c>
      <c r="Y24" s="139">
        <f>'NSW Apr 2021'!AW18</f>
        <v>0</v>
      </c>
      <c r="Z24" s="269" t="str">
        <f t="shared" si="7"/>
        <v>Guaranteed off usage</v>
      </c>
      <c r="AA24" s="269" t="str">
        <f t="shared" si="8"/>
        <v>Inclusive</v>
      </c>
      <c r="AB24" s="243">
        <f t="shared" si="0"/>
        <v>2325.4578636363635</v>
      </c>
      <c r="AC24" s="243">
        <f t="shared" si="1"/>
        <v>2325.4578636363635</v>
      </c>
      <c r="AD24" s="122">
        <f t="shared" si="2"/>
        <v>2558.0036500000001</v>
      </c>
      <c r="AE24" s="122">
        <f t="shared" si="2"/>
        <v>2558.0036500000001</v>
      </c>
      <c r="AF24" s="212">
        <f>'NSW Apr 2021'!BF18</f>
        <v>12</v>
      </c>
      <c r="AG24" s="142" t="str">
        <f>'NSW Apr 2021'!BG18</f>
        <v>n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 thickBot="1">
      <c r="A25" s="425"/>
      <c r="B25" s="154" t="str">
        <f>'NSW Apr 2021'!F19</f>
        <v>Red Energy</v>
      </c>
      <c r="C25" s="154" t="str">
        <f>'NSW Apr 2021'!G19</f>
        <v xml:space="preserve">Business Saver </v>
      </c>
      <c r="D25" s="155">
        <f>365*'NSW Apr 2021'!H19/100</f>
        <v>233.6</v>
      </c>
      <c r="E25" s="265">
        <f>IF('NSW Apr 2021'!AQ19=3,0.5,IF('NSW Apr 2021'!AQ19=2,0.33,0))</f>
        <v>0.5</v>
      </c>
      <c r="F25" s="265">
        <f t="shared" si="3"/>
        <v>0.5</v>
      </c>
      <c r="G25" s="155">
        <f>IF('NSW Apr 2021'!K19="",($C$5*E25/'NSW Apr 2021'!AQ19*'NSW Apr 2021'!W19/100)*'NSW Apr 2021'!AQ19,IF($C$5*E25/'NSW Apr 2021'!AQ19&gt;='NSW Apr 2021'!L19,('NSW Apr 2021'!L19*'NSW Apr 2021'!W19/100)*'NSW Apr 2021'!AQ19,($C$5*E25/'NSW Apr 2021'!AQ19*'NSW Apr 2021'!W19/100)*'NSW Apr 2021'!AQ19))</f>
        <v>1300</v>
      </c>
      <c r="H25" s="155">
        <f>IF(AND('NSW Apr 2021'!L19&gt;0,'NSW Apr 2021'!M19&gt;0),IF($C$5*E25/'NSW Apr 2021'!AQ19&lt;'NSW Apr 2021'!L19,0,IF(($C$5*E25/'NSW Apr 2021'!AQ19-'NSW Apr 2021'!L19)&lt;=('NSW Apr 2021'!M19+'NSW Apr 2021'!L19),((($C$5*E25/'NSW Apr 2021'!AQ19-'NSW Apr 2021'!L19)*'NSW Apr 2021'!X19/100))*'NSW Apr 2021'!AQ19,((('NSW Apr 2021'!M19)*'NSW Apr 2021'!X19/100)*'NSW Apr 2021'!AQ19))),0)</f>
        <v>0</v>
      </c>
      <c r="I25" s="155">
        <f>IF(AND('NSW Apr 2021'!M19&gt;0,'NSW Apr 2021'!N19&gt;0),IF($C$5*E25/'NSW Apr 2021'!AQ19&lt;('NSW Apr 2021'!L19+'NSW Apr 2021'!M19),0,IF(($C$5*E25/'NSW Apr 2021'!AQ19-'NSW Apr 2021'!L19+'NSW Apr 2021'!M19)&lt;=('NSW Apr 2021'!L19+'NSW Apr 2021'!M19+'NSW Apr 2021'!N19),((($C$5*E25/'NSW Apr 2021'!AQ19-('NSW Apr 2021'!L19+'NSW Apr 2021'!M19))*'NSW Apr 2021'!Y19/100))*'NSW Apr 2021'!AQ19,('NSW Apr 2021'!N19*'NSW Apr 2021'!Y19/100)* 'NSW Apr 2021'!AQ19)),0)</f>
        <v>0</v>
      </c>
      <c r="J25" s="155">
        <f>IF(AND('NSW Apr 2021'!N19&gt;0,'NSW Apr 2021'!O19&gt;0),IF($C$5*E25/'NSW Apr 2021'!AQ19&lt;('NSW Apr 2021'!L19+'NSW Apr 2021'!M19+'NSW Apr 2021'!N19),0,IF(($C$5*E25/'NSW Apr 2021'!AQ19-'NSW Apr 2021'!L19+'NSW Apr 2021'!M19+'NSW Apr 2021'!N19)&lt;=('NSW Apr 2021'!L19+'NSW Apr 2021'!M19+'NSW Apr 2021'!N19+'NSW Apr 2021'!O19),(($C$5*E25/'NSW Apr 2021'!AQ19-('NSW Apr 2021'!L19+'NSW Apr 2021'!M19+'NSW Apr 2021'!N19))*'NSW Apr 2021'!Z19/100)*'NSW Apr 2021'!AQ19,('NSW Apr 2021'!O19*'NSW Apr 2021'!Z19/100)*'NSW Apr 2021'!AQ19)),0)</f>
        <v>0</v>
      </c>
      <c r="K25" s="155">
        <f>IF(AND('NSW Apr 2021'!O19&gt;0,'NSW Apr 2021'!P19&gt;0),IF($C$5*E25/'NSW Apr 2021'!AQ19&lt;('NSW Apr 2021'!L19+'NSW Apr 2021'!M19+'NSW Apr 2021'!N19+'NSW Apr 2021'!O19),0,IF(($C$5*E25/'NSW Apr 2021'!AQ19-'NSW Apr 2021'!L19+'NSW Apr 2021'!M19+'NSW Apr 2021'!N19+'NSW Apr 2021'!O19)&lt;=('NSW Apr 2021'!L19+'NSW Apr 2021'!M19+'NSW Apr 2021'!N19+'NSW Apr 2021'!O19+'NSW Apr 2021'!P19),(($C$5*E25/'NSW Apr 2021'!AQ19-('NSW Apr 2021'!L19+'NSW Apr 2021'!M19+'NSW Apr 2021'!N19+'NSW Apr 2021'!O19))*'NSW Apr 2021'!AA19/100)*'NSW Apr 2021'!AQ19,('NSW Apr 2021'!P19*'NSW Apr 2021'!AA19/100)*'NSW Apr 2021'!AQ19)),0)</f>
        <v>0</v>
      </c>
      <c r="L25" s="155">
        <f>IF(AND('NSW Apr 2021'!P19&gt;0,'NSW Apr 2021'!O19&gt;0),IF(($C$5*E25/'NSW Apr 2021'!AQ19&lt;SUM('NSW Apr 2021'!L19:P19)),(0),($C$5*E25/'NSW Apr 2021'!AQ19-SUM('NSW Apr 2021'!L19:P19))*'NSW Apr 2021'!AB19/100)* 'NSW Apr 2021'!AQ19,IF(AND('NSW Apr 2021'!O19&gt;0,'NSW Apr 2021'!P19=""),IF(($C$5*E25/'NSW Apr 2021'!AQ19&lt; SUM('NSW Apr 2021'!L19:O19)),(0),($C$5*E25/'NSW Apr 2021'!AQ19-SUM('NSW Apr 2021'!L19:O19))*'NSW Apr 2021'!AA19/100)* 'NSW Apr 2021'!AQ19,IF(AND('NSW Apr 2021'!N19&gt;0,'NSW Apr 2021'!O19=""),IF(($C$5*E25/'NSW Apr 2021'!AQ19&lt; SUM('NSW Apr 2021'!L19:N19)),(0),($C$5*E25/'NSW Apr 2021'!AQ19-SUM('NSW Apr 2021'!L19:N19))*'NSW Apr 2021'!Z19/100)* 'NSW Apr 2021'!AQ19,IF(AND('NSW Apr 2021'!M19&gt;0,'NSW Apr 2021'!N19=""),IF(($C$5*E25/'NSW Apr 2021'!AQ19&lt;'NSW Apr 2021'!M19+'NSW Apr 2021'!L19),(0),(($C$5*E25/'NSW Apr 2021'!AQ19-('NSW Apr 2021'!M19+'NSW Apr 2021'!L19))*'NSW Apr 2021'!Y19/100))*'NSW Apr 2021'!AQ19,IF(AND('NSW Apr 2021'!L19&gt;0,'NSW Apr 2021'!M19=""&gt;0),IF(($C$5*E25/'NSW Apr 2021'!AQ19&lt;'NSW Apr 2021'!L19),(0),($C$5*E25/'NSW Apr 2021'!AQ19-'NSW Apr 2021'!L19)*'NSW Apr 2021'!X19/100)*'NSW Apr 2021'!AQ19,0)))))</f>
        <v>0</v>
      </c>
      <c r="M25" s="155">
        <f>IF('NSW Apr 2021'!K19="",($C$5*F25/'NSW Apr 2021'!AR19*'NSW Apr 2021'!AC19/100)*'NSW Apr 2021'!AR19,IF($C$5*F25/'NSW Apr 2021'!AR19&gt;='NSW Apr 2021'!L19,('NSW Apr 2021'!L19*'NSW Apr 2021'!AC19/100)*'NSW Apr 2021'!AR19,($C$5*F25/'NSW Apr 2021'!AR19*'NSW Apr 2021'!AC19/100)*'NSW Apr 2021'!AR19))</f>
        <v>1300</v>
      </c>
      <c r="N25" s="155">
        <f>IF(AND('NSW Apr 2021'!L19&gt;0,'NSW Apr 2021'!M19&gt;0),IF($C$5*F25/'NSW Apr 2021'!AR19&lt;'NSW Apr 2021'!L19,0,IF(($C$5*F25/'NSW Apr 2021'!AR19-'NSW Apr 2021'!L19)&lt;=('NSW Apr 2021'!M19+'NSW Apr 2021'!L19),((($C$5*F25/'NSW Apr 2021'!AR19-'NSW Apr 2021'!L19)*'NSW Apr 2021'!AD19/100))*'NSW Apr 2021'!AR19,((('NSW Apr 2021'!M19)*'NSW Apr 2021'!AD19/100)*'NSW Apr 2021'!AR19))),0)</f>
        <v>0</v>
      </c>
      <c r="O25" s="155">
        <f>IF(AND('NSW Apr 2021'!M19&gt;0,'NSW Apr 2021'!N19&gt;0),IF($C$5*F25/'NSW Apr 2021'!AR19&lt;('NSW Apr 2021'!L19+'NSW Apr 2021'!M19),0,IF(($C$5*F25/'NSW Apr 2021'!AR19-'NSW Apr 2021'!L19+'NSW Apr 2021'!M19)&lt;=('NSW Apr 2021'!L19+'NSW Apr 2021'!M19+'NSW Apr 2021'!N19),((($C$5*F25/'NSW Apr 2021'!AR19-('NSW Apr 2021'!L19+'NSW Apr 2021'!M19))*'NSW Apr 2021'!AE19/100))*'NSW Apr 2021'!AR19,('NSW Apr 2021'!N19*'NSW Apr 2021'!AE19/100)*'NSW Apr 2021'!AR19)),0)</f>
        <v>0</v>
      </c>
      <c r="P25" s="155">
        <f>IF(AND('NSW Apr 2021'!N19&gt;0,'NSW Apr 2021'!O19&gt;0),IF($C$5*F25/'NSW Apr 2021'!AR19&lt;('NSW Apr 2021'!L19+'NSW Apr 2021'!M19+'NSW Apr 2021'!N19),0,IF(($C$5*F25/'NSW Apr 2021'!AR19-'NSW Apr 2021'!L19+'NSW Apr 2021'!M19+'NSW Apr 2021'!N19)&lt;=('NSW Apr 2021'!L19+'NSW Apr 2021'!M19+'NSW Apr 2021'!N19+'NSW Apr 2021'!O19),(($C$5*F25/'NSW Apr 2021'!AR19-('NSW Apr 2021'!L19+'NSW Apr 2021'!M19+'NSW Apr 2021'!N19))*'NSW Apr 2021'!AF19/100)*'NSW Apr 2021'!AR19,('NSW Apr 2021'!O19*'NSW Apr 2021'!AF19/100)*'NSW Apr 2021'!AR19)),0)</f>
        <v>0</v>
      </c>
      <c r="Q25" s="155">
        <f>IF(AND('NSW Apr 2021'!P19&gt;0,'NSW Apr 2021'!P19&gt;0),IF($C$5*F25/'NSW Apr 2021'!AR19&lt;('NSW Apr 2021'!L19+'NSW Apr 2021'!M19+'NSW Apr 2021'!N19+'NSW Apr 2021'!O19),0,IF(($C$5*F25/'NSW Apr 2021'!AR19-'NSW Apr 2021'!L19+'NSW Apr 2021'!M19+'NSW Apr 2021'!N19+'NSW Apr 2021'!O19)&lt;=('NSW Apr 2021'!L19+'NSW Apr 2021'!M19+'NSW Apr 2021'!N19+'NSW Apr 2021'!O19+'NSW Apr 2021'!P19),(($C$5*F25/'NSW Apr 2021'!AR19-('NSW Apr 2021'!L19+'NSW Apr 2021'!M19+'NSW Apr 2021'!N19+'NSW Apr 2021'!O19))*'NSW Apr 2021'!AG19/100)*'NSW Apr 2021'!AR19,('NSW Apr 2021'!P19*'NSW Apr 2021'!AG19/100)*'NSW Apr 2021'!AR19)),0)</f>
        <v>0</v>
      </c>
      <c r="R25" s="155">
        <f>IF(AND('NSW Apr 2021'!P19&gt;0,'NSW Apr 2021'!O19&gt;0),IF(($C$5*F25/'NSW Apr 2021'!AR19&lt;SUM('NSW Apr 2021'!L19:P19)),(0),($C$5*F25/'NSW Apr 2021'!AR19-SUM('NSW Apr 2021'!L19:P19))*'NSW Apr 2021'!AB19/100)* 'NSW Apr 2021'!AR19,IF(AND('NSW Apr 2021'!O19&gt;0,'NSW Apr 2021'!P19=""),IF(($C$5*F25/'NSW Apr 2021'!AR19&lt; SUM('NSW Apr 2021'!L19:O19)),(0),($C$5*F25/'NSW Apr 2021'!AR19-SUM('NSW Apr 2021'!L19:O19))*'NSW Apr 2021'!AG19/100)* 'NSW Apr 2021'!AR19,IF(AND('NSW Apr 2021'!N19&gt;0,'NSW Apr 2021'!O19=""),IF(($C$5*F25/'NSW Apr 2021'!AR19&lt; SUM('NSW Apr 2021'!L19:N19)),(0),($C$5*F25/'NSW Apr 2021'!AR19-SUM('NSW Apr 2021'!L19:N19))*'NSW Apr 2021'!AF19/100)* 'NSW Apr 2021'!AR19,IF(AND('NSW Apr 2021'!M19&gt;0,'NSW Apr 2021'!N19=""),IF(($C$5*F25/'NSW Apr 2021'!AR19&lt;'NSW Apr 2021'!M19+'NSW Apr 2021'!L19),(0),(($C$5*F25/'NSW Apr 2021'!AR19-('NSW Apr 2021'!M19+'NSW Apr 2021'!L19))*'NSW Apr 2021'!AE19/100))*'NSW Apr 2021'!AR19,IF(AND('NSW Apr 2021'!L19&gt;0,'NSW Apr 2021'!M19=""&gt;0),IF(($C$5*F25/'NSW Apr 2021'!AR19&lt;'NSW Apr 2021'!L19),(0),($C$5*F25/'NSW Apr 2021'!AR19-'NSW Apr 2021'!L19)*'NSW Apr 2021'!AD19/100)*'NSW Apr 2021'!AR19,0)))))</f>
        <v>0</v>
      </c>
      <c r="S25" s="273">
        <f t="shared" si="4"/>
        <v>2600</v>
      </c>
      <c r="T25" s="268">
        <f t="shared" si="5"/>
        <v>2833.6</v>
      </c>
      <c r="U25" s="151">
        <f t="shared" si="6"/>
        <v>3116.96</v>
      </c>
      <c r="V25" s="154">
        <f>'NSW Apr 2021'!AT19</f>
        <v>0</v>
      </c>
      <c r="W25" s="154">
        <f>'NSW Apr 2021'!AU19</f>
        <v>0</v>
      </c>
      <c r="X25" s="154">
        <f>'NSW Apr 2021'!AV19</f>
        <v>0</v>
      </c>
      <c r="Y25" s="154">
        <f>'NSW Apr 2021'!AW19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2833.6</v>
      </c>
      <c r="AC25" s="268">
        <f t="shared" si="1"/>
        <v>2833.6</v>
      </c>
      <c r="AD25" s="149">
        <f t="shared" ref="AD25:AE32" si="9">AB25*1.1</f>
        <v>3116.96</v>
      </c>
      <c r="AE25" s="149">
        <f t="shared" si="9"/>
        <v>3116.96</v>
      </c>
      <c r="AF25" s="211">
        <f>'NSW Apr 2021'!BF19</f>
        <v>0</v>
      </c>
      <c r="AG25" s="153" t="str">
        <f>'NSW Apr 2021'!BG19</f>
        <v>n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Top="1" thickBot="1">
      <c r="A26" s="213" t="str">
        <f>'NSW Apr 2021'!D20</f>
        <v>AGN Holbrook</v>
      </c>
      <c r="B26" s="214" t="str">
        <f>'NSW Apr 2021'!F20</f>
        <v>Origin Energy</v>
      </c>
      <c r="C26" s="214" t="str">
        <f>'NSW Apr 2021'!G20</f>
        <v>Business Flexi</v>
      </c>
      <c r="D26" s="215">
        <f>365*'NSW Apr 2021'!H20/100</f>
        <v>248.857</v>
      </c>
      <c r="E26" s="265">
        <f>IF('NSW Apr 2021'!AQ20=3,0.5,IF('NSW Apr 2021'!AQ20=2,0.33,0))</f>
        <v>0.5</v>
      </c>
      <c r="F26" s="265">
        <f t="shared" si="3"/>
        <v>0.5</v>
      </c>
      <c r="G26" s="215">
        <f>IF('NSW Apr 2021'!K20="",($C$5*E26/'NSW Apr 2021'!AQ20*'NSW Apr 2021'!W20/100)*'NSW Apr 2021'!AQ20,IF($C$5*E26/'NSW Apr 2021'!AQ20&gt;='NSW Apr 2021'!L20,('NSW Apr 2021'!L20*'NSW Apr 2021'!W20/100)*'NSW Apr 2021'!AQ20,($C$5*E26/'NSW Apr 2021'!AQ20*'NSW Apr 2021'!W20/100)*'NSW Apr 2021'!AQ20))</f>
        <v>1159.090909090909</v>
      </c>
      <c r="H26" s="215">
        <f>IF(AND('NSW Apr 2021'!L20&gt;0,'NSW Apr 2021'!M20&gt;0),IF($C$5*E26/'NSW Apr 2021'!AQ20&lt;'NSW Apr 2021'!L20,0,IF(($C$5*E26/'NSW Apr 2021'!AQ20-'NSW Apr 2021'!L20)&lt;=('NSW Apr 2021'!M20+'NSW Apr 2021'!L20),((($C$5*E26/'NSW Apr 2021'!AQ20-'NSW Apr 2021'!L20)*'NSW Apr 2021'!X20/100))*'NSW Apr 2021'!AQ20,((('NSW Apr 2021'!M20)*'NSW Apr 2021'!X20/100)*'NSW Apr 2021'!AQ20))),0)</f>
        <v>0</v>
      </c>
      <c r="I26" s="215">
        <f>IF(AND('NSW Apr 2021'!M20&gt;0,'NSW Apr 2021'!N20&gt;0),IF($C$5*E26/'NSW Apr 2021'!AQ20&lt;('NSW Apr 2021'!L20+'NSW Apr 2021'!M20),0,IF(($C$5*E26/'NSW Apr 2021'!AQ20-'NSW Apr 2021'!L20+'NSW Apr 2021'!M20)&lt;=('NSW Apr 2021'!L20+'NSW Apr 2021'!M20+'NSW Apr 2021'!N20),((($C$5*E26/'NSW Apr 2021'!AQ20-('NSW Apr 2021'!L20+'NSW Apr 2021'!M20))*'NSW Apr 2021'!Y20/100))*'NSW Apr 2021'!AQ20,('NSW Apr 2021'!N20*'NSW Apr 2021'!Y20/100)* 'NSW Apr 2021'!AQ20)),0)</f>
        <v>0</v>
      </c>
      <c r="J26" s="215">
        <f>IF(AND('NSW Apr 2021'!N20&gt;0,'NSW Apr 2021'!O20&gt;0),IF($C$5*E26/'NSW Apr 2021'!AQ20&lt;('NSW Apr 2021'!L20+'NSW Apr 2021'!M20+'NSW Apr 2021'!N20),0,IF(($C$5*E26/'NSW Apr 2021'!AQ20-'NSW Apr 2021'!L20+'NSW Apr 2021'!M20+'NSW Apr 2021'!N20)&lt;=('NSW Apr 2021'!L20+'NSW Apr 2021'!M20+'NSW Apr 2021'!N20+'NSW Apr 2021'!O20),(($C$5*E26/'NSW Apr 2021'!AQ20-('NSW Apr 2021'!L20+'NSW Apr 2021'!M20+'NSW Apr 2021'!N20))*'NSW Apr 2021'!Z20/100)*'NSW Apr 2021'!AQ20,('NSW Apr 2021'!O20*'NSW Apr 2021'!Z20/100)*'NSW Apr 2021'!AQ20)),0)</f>
        <v>0</v>
      </c>
      <c r="K26" s="215">
        <f>IF(AND('NSW Apr 2021'!O20&gt;0,'NSW Apr 2021'!P20&gt;0),IF($C$5*E26/'NSW Apr 2021'!AQ20&lt;('NSW Apr 2021'!L20+'NSW Apr 2021'!M20+'NSW Apr 2021'!N20+'NSW Apr 2021'!O20),0,IF(($C$5*E26/'NSW Apr 2021'!AQ20-'NSW Apr 2021'!L20+'NSW Apr 2021'!M20+'NSW Apr 2021'!N20+'NSW Apr 2021'!O20)&lt;=('NSW Apr 2021'!L20+'NSW Apr 2021'!M20+'NSW Apr 2021'!N20+'NSW Apr 2021'!O20+'NSW Apr 2021'!P20),(($C$5*E26/'NSW Apr 2021'!AQ20-('NSW Apr 2021'!L20+'NSW Apr 2021'!M20+'NSW Apr 2021'!N20+'NSW Apr 2021'!O20))*'NSW Apr 2021'!AA20/100)*'NSW Apr 2021'!AQ20,('NSW Apr 2021'!P20*'NSW Apr 2021'!AA20/100)*'NSW Apr 2021'!AQ20)),0)</f>
        <v>0</v>
      </c>
      <c r="L26" s="215">
        <f>IF(AND('NSW Apr 2021'!P20&gt;0,'NSW Apr 2021'!O20&gt;0),IF(($C$5*E26/'NSW Apr 2021'!AQ20&lt;SUM('NSW Apr 2021'!L20:P20)),(0),($C$5*E26/'NSW Apr 2021'!AQ20-SUM('NSW Apr 2021'!L20:P20))*'NSW Apr 2021'!AB20/100)* 'NSW Apr 2021'!AQ20,IF(AND('NSW Apr 2021'!O20&gt;0,'NSW Apr 2021'!P20=""),IF(($C$5*E26/'NSW Apr 2021'!AQ20&lt; SUM('NSW Apr 2021'!L20:O20)),(0),($C$5*E26/'NSW Apr 2021'!AQ20-SUM('NSW Apr 2021'!L20:O20))*'NSW Apr 2021'!AA20/100)* 'NSW Apr 2021'!AQ20,IF(AND('NSW Apr 2021'!N20&gt;0,'NSW Apr 2021'!O20=""),IF(($C$5*E26/'NSW Apr 2021'!AQ20&lt; SUM('NSW Apr 2021'!L20:N20)),(0),($C$5*E26/'NSW Apr 2021'!AQ20-SUM('NSW Apr 2021'!L20:N20))*'NSW Apr 2021'!Z20/100)* 'NSW Apr 2021'!AQ20,IF(AND('NSW Apr 2021'!M20&gt;0,'NSW Apr 2021'!N20=""),IF(($C$5*E26/'NSW Apr 2021'!AQ20&lt;'NSW Apr 2021'!M20+'NSW Apr 2021'!L20),(0),(($C$5*E26/'NSW Apr 2021'!AQ20-('NSW Apr 2021'!M20+'NSW Apr 2021'!L20))*'NSW Apr 2021'!Y20/100))*'NSW Apr 2021'!AQ20,IF(AND('NSW Apr 2021'!L20&gt;0,'NSW Apr 2021'!M20=""&gt;0),IF(($C$5*E26/'NSW Apr 2021'!AQ20&lt;'NSW Apr 2021'!L20),(0),($C$5*E26/'NSW Apr 2021'!AQ20-'NSW Apr 2021'!L20)*'NSW Apr 2021'!X20/100)*'NSW Apr 2021'!AQ20,0)))))</f>
        <v>0</v>
      </c>
      <c r="M26" s="215">
        <f>IF('NSW Apr 2021'!K20="",($C$5*F26/'NSW Apr 2021'!AR20*'NSW Apr 2021'!AC20/100)*'NSW Apr 2021'!AR20,IF($C$5*F26/'NSW Apr 2021'!AR20&gt;='NSW Apr 2021'!L20,('NSW Apr 2021'!L20*'NSW Apr 2021'!AC20/100)*'NSW Apr 2021'!AR20,($C$5*F26/'NSW Apr 2021'!AR20*'NSW Apr 2021'!AC20/100)*'NSW Apr 2021'!AR20))</f>
        <v>1159.090909090909</v>
      </c>
      <c r="N26" s="215">
        <f>IF(AND('NSW Apr 2021'!L20&gt;0,'NSW Apr 2021'!M20&gt;0),IF($C$5*F26/'NSW Apr 2021'!AR20&lt;'NSW Apr 2021'!L20,0,IF(($C$5*F26/'NSW Apr 2021'!AR20-'NSW Apr 2021'!L20)&lt;=('NSW Apr 2021'!M20+'NSW Apr 2021'!L20),((($C$5*F26/'NSW Apr 2021'!AR20-'NSW Apr 2021'!L20)*'NSW Apr 2021'!AD20/100))*'NSW Apr 2021'!AR20,((('NSW Apr 2021'!M20)*'NSW Apr 2021'!AD20/100)*'NSW Apr 2021'!AR20))),0)</f>
        <v>0</v>
      </c>
      <c r="O26" s="215">
        <f>IF(AND('NSW Apr 2021'!M20&gt;0,'NSW Apr 2021'!N20&gt;0),IF($C$5*F26/'NSW Apr 2021'!AR20&lt;('NSW Apr 2021'!L20+'NSW Apr 2021'!M20),0,IF(($C$5*F26/'NSW Apr 2021'!AR20-'NSW Apr 2021'!L20+'NSW Apr 2021'!M20)&lt;=('NSW Apr 2021'!L20+'NSW Apr 2021'!M20+'NSW Apr 2021'!N20),((($C$5*F26/'NSW Apr 2021'!AR20-('NSW Apr 2021'!L20+'NSW Apr 2021'!M20))*'NSW Apr 2021'!AE20/100))*'NSW Apr 2021'!AR20,('NSW Apr 2021'!N20*'NSW Apr 2021'!AE20/100)*'NSW Apr 2021'!AR20)),0)</f>
        <v>0</v>
      </c>
      <c r="P26" s="215">
        <f>IF(AND('NSW Apr 2021'!N20&gt;0,'NSW Apr 2021'!O20&gt;0),IF($C$5*F26/'NSW Apr 2021'!AR20&lt;('NSW Apr 2021'!L20+'NSW Apr 2021'!M20+'NSW Apr 2021'!N20),0,IF(($C$5*F26/'NSW Apr 2021'!AR20-'NSW Apr 2021'!L20+'NSW Apr 2021'!M20+'NSW Apr 2021'!N20)&lt;=('NSW Apr 2021'!L20+'NSW Apr 2021'!M20+'NSW Apr 2021'!N20+'NSW Apr 2021'!O20),(($C$5*F26/'NSW Apr 2021'!AR20-('NSW Apr 2021'!L20+'NSW Apr 2021'!M20+'NSW Apr 2021'!N20))*'NSW Apr 2021'!AF20/100)*'NSW Apr 2021'!AR20,('NSW Apr 2021'!O20*'NSW Apr 2021'!AF20/100)*'NSW Apr 2021'!AR20)),0)</f>
        <v>0</v>
      </c>
      <c r="Q26" s="215">
        <f>IF(AND('NSW Apr 2021'!P20&gt;0,'NSW Apr 2021'!P20&gt;0),IF($C$5*F26/'NSW Apr 2021'!AR20&lt;('NSW Apr 2021'!L20+'NSW Apr 2021'!M20+'NSW Apr 2021'!N20+'NSW Apr 2021'!O20),0,IF(($C$5*F26/'NSW Apr 2021'!AR20-'NSW Apr 2021'!L20+'NSW Apr 2021'!M20+'NSW Apr 2021'!N20+'NSW Apr 2021'!O20)&lt;=('NSW Apr 2021'!L20+'NSW Apr 2021'!M20+'NSW Apr 2021'!N20+'NSW Apr 2021'!O20+'NSW Apr 2021'!P20),(($C$5*F26/'NSW Apr 2021'!AR20-('NSW Apr 2021'!L20+'NSW Apr 2021'!M20+'NSW Apr 2021'!N20+'NSW Apr 2021'!O20))*'NSW Apr 2021'!AG20/100)*'NSW Apr 2021'!AR20,('NSW Apr 2021'!P20*'NSW Apr 2021'!AG20/100)*'NSW Apr 2021'!AR20)),0)</f>
        <v>0</v>
      </c>
      <c r="R26" s="215">
        <f>IF(AND('NSW Apr 2021'!P20&gt;0,'NSW Apr 2021'!O20&gt;0),IF(($C$5*F26/'NSW Apr 2021'!AR20&lt;SUM('NSW Apr 2021'!L20:P20)),(0),($C$5*F26/'NSW Apr 2021'!AR20-SUM('NSW Apr 2021'!L20:P20))*'NSW Apr 2021'!AB20/100)* 'NSW Apr 2021'!AR20,IF(AND('NSW Apr 2021'!O20&gt;0,'NSW Apr 2021'!P20=""),IF(($C$5*F26/'NSW Apr 2021'!AR20&lt; SUM('NSW Apr 2021'!L20:O20)),(0),($C$5*F26/'NSW Apr 2021'!AR20-SUM('NSW Apr 2021'!L20:O20))*'NSW Apr 2021'!AG20/100)* 'NSW Apr 2021'!AR20,IF(AND('NSW Apr 2021'!N20&gt;0,'NSW Apr 2021'!O20=""),IF(($C$5*F26/'NSW Apr 2021'!AR20&lt; SUM('NSW Apr 2021'!L20:N20)),(0),($C$5*F26/'NSW Apr 2021'!AR20-SUM('NSW Apr 2021'!L20:N20))*'NSW Apr 2021'!AF20/100)* 'NSW Apr 2021'!AR20,IF(AND('NSW Apr 2021'!M20&gt;0,'NSW Apr 2021'!N20=""),IF(($C$5*F26/'NSW Apr 2021'!AR20&lt;'NSW Apr 2021'!M20+'NSW Apr 2021'!L20),(0),(($C$5*F26/'NSW Apr 2021'!AR20-('NSW Apr 2021'!M20+'NSW Apr 2021'!L20))*'NSW Apr 2021'!AE20/100))*'NSW Apr 2021'!AR20,IF(AND('NSW Apr 2021'!L20&gt;0,'NSW Apr 2021'!M20=""&gt;0),IF(($C$5*F26/'NSW Apr 2021'!AR20&lt;'NSW Apr 2021'!L20),(0),($C$5*F26/'NSW Apr 2021'!AR20-'NSW Apr 2021'!L20)*'NSW Apr 2021'!AD20/100)*'NSW Apr 2021'!AR20,0)))))</f>
        <v>0</v>
      </c>
      <c r="S26" s="273">
        <f t="shared" si="4"/>
        <v>2318.181818181818</v>
      </c>
      <c r="T26" s="270">
        <f t="shared" si="5"/>
        <v>2567.038818181818</v>
      </c>
      <c r="U26" s="216">
        <f t="shared" si="6"/>
        <v>2823.7427000000002</v>
      </c>
      <c r="V26" s="214">
        <f>'NSW Apr 2021'!AT20</f>
        <v>0</v>
      </c>
      <c r="W26" s="214">
        <f>'NSW Apr 2021'!AU20</f>
        <v>14</v>
      </c>
      <c r="X26" s="214">
        <f>'NSW Apr 2021'!AV20</f>
        <v>0</v>
      </c>
      <c r="Y26" s="214">
        <f>'NSW Apr 2021'!AW20</f>
        <v>0</v>
      </c>
      <c r="Z26" s="270" t="str">
        <f t="shared" si="7"/>
        <v>Guaranteed off usage</v>
      </c>
      <c r="AA26" s="270" t="str">
        <f t="shared" si="8"/>
        <v>Inclusive</v>
      </c>
      <c r="AB26" s="268">
        <f t="shared" si="0"/>
        <v>2242.4933636363635</v>
      </c>
      <c r="AC26" s="268">
        <f t="shared" si="1"/>
        <v>2242.4933636363635</v>
      </c>
      <c r="AD26" s="149">
        <f t="shared" si="9"/>
        <v>2466.7427000000002</v>
      </c>
      <c r="AE26" s="149">
        <f t="shared" si="9"/>
        <v>2466.7427000000002</v>
      </c>
      <c r="AF26" s="217">
        <f>'NSW Apr 2021'!BF20</f>
        <v>12</v>
      </c>
      <c r="AG26" s="218" t="str">
        <f>'NSW Apr 2021'!BG20</f>
        <v>n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28" t="str">
        <f>'NSW Apr 2021'!D21</f>
        <v>AGN Murray Valley</v>
      </c>
      <c r="B27" s="139" t="str">
        <f>'NSW Apr 2021'!F21</f>
        <v>EnergyAustralia</v>
      </c>
      <c r="C27" s="139" t="str">
        <f>'NSW Apr 2021'!G21</f>
        <v>Total Plan</v>
      </c>
      <c r="D27" s="134">
        <f>365*'NSW Apr 2021'!H21/100</f>
        <v>354.05</v>
      </c>
      <c r="E27" s="264">
        <f>IF('NSW Apr 2021'!AQ21=3,0.5,IF('NSW Apr 2021'!AQ21=2,0.33,0))</f>
        <v>0.5</v>
      </c>
      <c r="F27" s="264">
        <f t="shared" si="3"/>
        <v>0.5</v>
      </c>
      <c r="G27" s="134">
        <f>IF('NSW Apr 2021'!K21="",($C$5*E27/'NSW Apr 2021'!AQ21*'NSW Apr 2021'!W21/100)*'NSW Apr 2021'!AQ21,IF($C$5*E27/'NSW Apr 2021'!AQ21&gt;='NSW Apr 2021'!L21,('NSW Apr 2021'!L21*'NSW Apr 2021'!W21/100)*'NSW Apr 2021'!AQ21,($C$5*E27/'NSW Apr 2021'!AQ21*'NSW Apr 2021'!W21/100)*'NSW Apr 2021'!AQ21))</f>
        <v>509.40000000000003</v>
      </c>
      <c r="H27" s="134">
        <f>IF(AND('NSW Apr 2021'!L21&gt;0,'NSW Apr 2021'!M21&gt;0),IF($C$5*E27/'NSW Apr 2021'!AQ21&lt;'NSW Apr 2021'!L21,0,IF(($C$5*E27/'NSW Apr 2021'!AQ21-'NSW Apr 2021'!L21)&lt;=('NSW Apr 2021'!M21+'NSW Apr 2021'!L21),((($C$5*E27/'NSW Apr 2021'!AQ21-'NSW Apr 2021'!L21)*'NSW Apr 2021'!X21/100))*'NSW Apr 2021'!AQ21,((('NSW Apr 2021'!M21)*'NSW Apr 2021'!X21/100)*'NSW Apr 2021'!AQ21))),0)</f>
        <v>876.80000000000018</v>
      </c>
      <c r="I27" s="134">
        <f>IF(AND('NSW Apr 2021'!M21&gt;0,'NSW Apr 2021'!N21&gt;0),IF($C$5*E27/'NSW Apr 2021'!AQ21&lt;('NSW Apr 2021'!L21+'NSW Apr 2021'!M21),0,IF(($C$5*E27/'NSW Apr 2021'!AQ21-'NSW Apr 2021'!L21+'NSW Apr 2021'!M21)&lt;=('NSW Apr 2021'!L21+'NSW Apr 2021'!M21+'NSW Apr 2021'!N21),((($C$5*E27/'NSW Apr 2021'!AQ21-('NSW Apr 2021'!L21+'NSW Apr 2021'!M21))*'NSW Apr 2021'!Y21/100))*'NSW Apr 2021'!AQ21,('NSW Apr 2021'!N21*'NSW Apr 2021'!Y21/100)* 'NSW Apr 2021'!AQ21)),0)</f>
        <v>347.2000000000001</v>
      </c>
      <c r="J27" s="134">
        <f>IF(AND('NSW Apr 2021'!N21&gt;0,'NSW Apr 2021'!O21&gt;0),IF($C$5*E27/'NSW Apr 2021'!AQ21&lt;('NSW Apr 2021'!L21+'NSW Apr 2021'!M21+'NSW Apr 2021'!N21),0,IF(($C$5*E27/'NSW Apr 2021'!AQ21-'NSW Apr 2021'!L21+'NSW Apr 2021'!M21+'NSW Apr 2021'!N21)&lt;=('NSW Apr 2021'!L21+'NSW Apr 2021'!M21+'NSW Apr 2021'!N21+'NSW Apr 2021'!O21),(($C$5*E27/'NSW Apr 2021'!AQ21-('NSW Apr 2021'!L21+'NSW Apr 2021'!M21+'NSW Apr 2021'!N21))*'NSW Apr 2021'!Z21/100)*'NSW Apr 2021'!AQ21,('NSW Apr 2021'!O21*'NSW Apr 2021'!Z21/100)*'NSW Apr 2021'!AQ21)),0)</f>
        <v>0</v>
      </c>
      <c r="K27" s="134">
        <f>IF(AND('NSW Apr 2021'!O21&gt;0,'NSW Apr 2021'!P21&gt;0),IF($C$5*E27/'NSW Apr 2021'!AQ21&lt;('NSW Apr 2021'!L21+'NSW Apr 2021'!M21+'NSW Apr 2021'!N21+'NSW Apr 2021'!O21),0,IF(($C$5*E27/'NSW Apr 2021'!AQ21-'NSW Apr 2021'!L21+'NSW Apr 2021'!M21+'NSW Apr 2021'!N21+'NSW Apr 2021'!O21)&lt;=('NSW Apr 2021'!L21+'NSW Apr 2021'!M21+'NSW Apr 2021'!N21+'NSW Apr 2021'!O21+'NSW Apr 2021'!P21),(($C$5*E27/'NSW Apr 2021'!AQ21-('NSW Apr 2021'!L21+'NSW Apr 2021'!M21+'NSW Apr 2021'!N21+'NSW Apr 2021'!O21))*'NSW Apr 2021'!AA21/100)*'NSW Apr 2021'!AQ21,('NSW Apr 2021'!P21*'NSW Apr 2021'!AA21/100)*'NSW Apr 2021'!AQ21)),0)</f>
        <v>0</v>
      </c>
      <c r="L27" s="134">
        <f>IF(AND('NSW Apr 2021'!P21&gt;0,'NSW Apr 2021'!O21&gt;0),IF(($C$5*E27/'NSW Apr 2021'!AQ21&lt;SUM('NSW Apr 2021'!L21:P21)),(0),($C$5*E27/'NSW Apr 2021'!AQ21-SUM('NSW Apr 2021'!L21:P21))*'NSW Apr 2021'!AB21/100)* 'NSW Apr 2021'!AQ21,IF(AND('NSW Apr 2021'!O21&gt;0,'NSW Apr 2021'!P21=""),IF(($C$5*E27/'NSW Apr 2021'!AQ21&lt; SUM('NSW Apr 2021'!L21:O21)),(0),($C$5*E27/'NSW Apr 2021'!AQ21-SUM('NSW Apr 2021'!L21:O21))*'NSW Apr 2021'!AA21/100)* 'NSW Apr 2021'!AQ21,IF(AND('NSW Apr 2021'!N21&gt;0,'NSW Apr 2021'!O21=""),IF(($C$5*E27/'NSW Apr 2021'!AQ21&lt; SUM('NSW Apr 2021'!L21:N21)),(0),($C$5*E27/'NSW Apr 2021'!AQ21-SUM('NSW Apr 2021'!L21:N21))*'NSW Apr 2021'!Z21/100)* 'NSW Apr 2021'!AQ21,IF(AND('NSW Apr 2021'!M21&gt;0,'NSW Apr 2021'!N21=""),IF(($C$5*E27/'NSW Apr 2021'!AQ21&lt;'NSW Apr 2021'!M21+'NSW Apr 2021'!L21),(0),(($C$5*E27/'NSW Apr 2021'!AQ21-('NSW Apr 2021'!M21+'NSW Apr 2021'!L21))*'NSW Apr 2021'!Y21/100))*'NSW Apr 2021'!AQ21,IF(AND('NSW Apr 2021'!L21&gt;0,'NSW Apr 2021'!M21=""&gt;0),IF(($C$5*E27/'NSW Apr 2021'!AQ21&lt;'NSW Apr 2021'!L21),(0),($C$5*E27/'NSW Apr 2021'!AQ21-'NSW Apr 2021'!L21)*'NSW Apr 2021'!X21/100)*'NSW Apr 2021'!AQ21,0)))))</f>
        <v>0</v>
      </c>
      <c r="M27" s="134">
        <f>IF('NSW Apr 2021'!K21="",($C$5*F27/'NSW Apr 2021'!AR21*'NSW Apr 2021'!AC21/100)*'NSW Apr 2021'!AR21,IF($C$5*F27/'NSW Apr 2021'!AR21&gt;='NSW Apr 2021'!L21,('NSW Apr 2021'!L21*'NSW Apr 2021'!AC21/100)*'NSW Apr 2021'!AR21,($C$5*F27/'NSW Apr 2021'!AR21*'NSW Apr 2021'!AC21/100)*'NSW Apr 2021'!AR21))</f>
        <v>509.40000000000003</v>
      </c>
      <c r="N27" s="134">
        <f>IF(AND('NSW Apr 2021'!L21&gt;0,'NSW Apr 2021'!M21&gt;0),IF($C$5*F27/'NSW Apr 2021'!AR21&lt;'NSW Apr 2021'!L21,0,IF(($C$5*F27/'NSW Apr 2021'!AR21-'NSW Apr 2021'!L21)&lt;=('NSW Apr 2021'!M21+'NSW Apr 2021'!L21),((($C$5*F27/'NSW Apr 2021'!AR21-'NSW Apr 2021'!L21)*'NSW Apr 2021'!AD21/100))*'NSW Apr 2021'!AR21,((('NSW Apr 2021'!M21)*'NSW Apr 2021'!AD21/100)*'NSW Apr 2021'!AR21))),0)</f>
        <v>876.80000000000018</v>
      </c>
      <c r="O27" s="134">
        <f>IF(AND('NSW Apr 2021'!M21&gt;0,'NSW Apr 2021'!N21&gt;0),IF($C$5*F27/'NSW Apr 2021'!AR21&lt;('NSW Apr 2021'!L21+'NSW Apr 2021'!M21),0,IF(($C$5*F27/'NSW Apr 2021'!AR21-'NSW Apr 2021'!L21+'NSW Apr 2021'!M21)&lt;=('NSW Apr 2021'!L21+'NSW Apr 2021'!M21+'NSW Apr 2021'!N21),((($C$5*F27/'NSW Apr 2021'!AR21-('NSW Apr 2021'!L21+'NSW Apr 2021'!M21))*'NSW Apr 2021'!AE21/100))*'NSW Apr 2021'!AR21,('NSW Apr 2021'!N21*'NSW Apr 2021'!AE21/100)*'NSW Apr 2021'!AR21)),0)</f>
        <v>347.2000000000001</v>
      </c>
      <c r="P27" s="134">
        <f>IF(AND('NSW Apr 2021'!N21&gt;0,'NSW Apr 2021'!O21&gt;0),IF($C$5*F27/'NSW Apr 2021'!AR21&lt;('NSW Apr 2021'!L21+'NSW Apr 2021'!M21+'NSW Apr 2021'!N21),0,IF(($C$5*F27/'NSW Apr 2021'!AR21-'NSW Apr 2021'!L21+'NSW Apr 2021'!M21+'NSW Apr 2021'!N21)&lt;=('NSW Apr 2021'!L21+'NSW Apr 2021'!M21+'NSW Apr 2021'!N21+'NSW Apr 2021'!O21),(($C$5*F27/'NSW Apr 2021'!AR21-('NSW Apr 2021'!L21+'NSW Apr 2021'!M21+'NSW Apr 2021'!N21))*'NSW Apr 2021'!AF21/100)*'NSW Apr 2021'!AR21,('NSW Apr 2021'!O21*'NSW Apr 2021'!AF21/100)*'NSW Apr 2021'!AR21)),0)</f>
        <v>0</v>
      </c>
      <c r="Q27" s="134">
        <f>IF(AND('NSW Apr 2021'!P21&gt;0,'NSW Apr 2021'!P21&gt;0),IF($C$5*F27/'NSW Apr 2021'!AR21&lt;('NSW Apr 2021'!L21+'NSW Apr 2021'!M21+'NSW Apr 2021'!N21+'NSW Apr 2021'!O21),0,IF(($C$5*F27/'NSW Apr 2021'!AR21-'NSW Apr 2021'!L21+'NSW Apr 2021'!M21+'NSW Apr 2021'!N21+'NSW Apr 2021'!O21)&lt;=('NSW Apr 2021'!L21+'NSW Apr 2021'!M21+'NSW Apr 2021'!N21+'NSW Apr 2021'!O21+'NSW Apr 2021'!P21),(($C$5*F27/'NSW Apr 2021'!AR21-('NSW Apr 2021'!L21+'NSW Apr 2021'!M21+'NSW Apr 2021'!N21+'NSW Apr 2021'!O21))*'NSW Apr 2021'!AG21/100)*'NSW Apr 2021'!AR21,('NSW Apr 2021'!P21*'NSW Apr 2021'!AG21/100)*'NSW Apr 2021'!AR21)),0)</f>
        <v>0</v>
      </c>
      <c r="R27" s="134">
        <f>IF(AND('NSW Apr 2021'!P21&gt;0,'NSW Apr 2021'!O21&gt;0),IF(($C$5*F27/'NSW Apr 2021'!AR21&lt;SUM('NSW Apr 2021'!L21:P21)),(0),($C$5*F27/'NSW Apr 2021'!AR21-SUM('NSW Apr 2021'!L21:P21))*'NSW Apr 2021'!AB21/100)* 'NSW Apr 2021'!AR21,IF(AND('NSW Apr 2021'!O21&gt;0,'NSW Apr 2021'!P21=""),IF(($C$5*F27/'NSW Apr 2021'!AR21&lt; SUM('NSW Apr 2021'!L21:O21)),(0),($C$5*F27/'NSW Apr 2021'!AR21-SUM('NSW Apr 2021'!L21:O21))*'NSW Apr 2021'!AG21/100)* 'NSW Apr 2021'!AR21,IF(AND('NSW Apr 2021'!N21&gt;0,'NSW Apr 2021'!O21=""),IF(($C$5*F27/'NSW Apr 2021'!AR21&lt; SUM('NSW Apr 2021'!L21:N21)),(0),($C$5*F27/'NSW Apr 2021'!AR21-SUM('NSW Apr 2021'!L21:N21))*'NSW Apr 2021'!AF21/100)* 'NSW Apr 2021'!AR21,IF(AND('NSW Apr 2021'!M21&gt;0,'NSW Apr 2021'!N21=""),IF(($C$5*F27/'NSW Apr 2021'!AR21&lt;'NSW Apr 2021'!M21+'NSW Apr 2021'!L21),(0),(($C$5*F27/'NSW Apr 2021'!AR21-('NSW Apr 2021'!M21+'NSW Apr 2021'!L21))*'NSW Apr 2021'!AE21/100))*'NSW Apr 2021'!AR21,IF(AND('NSW Apr 2021'!L21&gt;0,'NSW Apr 2021'!M21=""&gt;0),IF(($C$5*F27/'NSW Apr 2021'!AR21&lt;'NSW Apr 2021'!L21),(0),($C$5*F27/'NSW Apr 2021'!AR21-'NSW Apr 2021'!L21)*'NSW Apr 2021'!AD21/100)*'NSW Apr 2021'!AR21,0)))))</f>
        <v>0</v>
      </c>
      <c r="S27" s="234">
        <f>SUM(G27:R27)</f>
        <v>3466.8000000000006</v>
      </c>
      <c r="T27" s="269">
        <f t="shared" si="5"/>
        <v>3820.8500000000008</v>
      </c>
      <c r="U27" s="140">
        <f t="shared" si="6"/>
        <v>4202.9350000000013</v>
      </c>
      <c r="V27" s="139">
        <f>'NSW Apr 2021'!AT21</f>
        <v>19</v>
      </c>
      <c r="W27" s="139">
        <f>'NSW Apr 2021'!AU21</f>
        <v>0</v>
      </c>
      <c r="X27" s="139">
        <f>'NSW Apr 2021'!AV21</f>
        <v>0</v>
      </c>
      <c r="Y27" s="139">
        <f>'NSW Apr 2021'!AW21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3094.8885000000009</v>
      </c>
      <c r="AC27" s="243">
        <f t="shared" si="1"/>
        <v>3094.8885000000009</v>
      </c>
      <c r="AD27" s="122">
        <f t="shared" si="9"/>
        <v>3404.3773500000011</v>
      </c>
      <c r="AE27" s="122">
        <f t="shared" si="9"/>
        <v>3404.3773500000011</v>
      </c>
      <c r="AF27" s="212">
        <f>'NSW Apr 2021'!BF21</f>
        <v>0</v>
      </c>
      <c r="AG27" s="142" t="str">
        <f>'NSW Apr 2021'!BG21</f>
        <v>n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>
      <c r="A28" s="424"/>
      <c r="B28" s="83" t="str">
        <f>'NSW Apr 2021'!F22</f>
        <v>Origin Energy</v>
      </c>
      <c r="C28" s="83" t="str">
        <f>'NSW Apr 2021'!G22</f>
        <v>Business Flexi</v>
      </c>
      <c r="D28" s="136">
        <f>365*'NSW Apr 2021'!H22/100</f>
        <v>272.10750000000002</v>
      </c>
      <c r="E28" s="264">
        <f>IF('NSW Apr 2021'!AQ22=3,0.5,IF('NSW Apr 2021'!AQ22=2,0.33,0))</f>
        <v>0.5</v>
      </c>
      <c r="F28" s="264">
        <f t="shared" si="3"/>
        <v>0.5</v>
      </c>
      <c r="G28" s="136">
        <f>IF('NSW Apr 2021'!K22="",($C$5*E28/'NSW Apr 2021'!AQ22*'NSW Apr 2021'!W22/100)*'NSW Apr 2021'!AQ22,IF($C$5*E28/'NSW Apr 2021'!AQ22&gt;='NSW Apr 2021'!L22,('NSW Apr 2021'!L22*'NSW Apr 2021'!W22/100)*'NSW Apr 2021'!AQ22,($C$5*E28/'NSW Apr 2021'!AQ22*'NSW Apr 2021'!W22/100)*'NSW Apr 2021'!AQ22))</f>
        <v>1068.1818181818182</v>
      </c>
      <c r="H28" s="136">
        <f>IF(AND('NSW Apr 2021'!L22&gt;0,'NSW Apr 2021'!M22&gt;0),IF($C$5*E28/'NSW Apr 2021'!AQ22&lt;'NSW Apr 2021'!L22,0,IF(($C$5*E28/'NSW Apr 2021'!AQ22-'NSW Apr 2021'!L22)&lt;=('NSW Apr 2021'!M22+'NSW Apr 2021'!L22),((($C$5*E28/'NSW Apr 2021'!AQ22-'NSW Apr 2021'!L22)*'NSW Apr 2021'!X22/100))*'NSW Apr 2021'!AQ22,((('NSW Apr 2021'!M22)*'NSW Apr 2021'!X22/100)*'NSW Apr 2021'!AQ22))),0)</f>
        <v>0</v>
      </c>
      <c r="I28" s="136">
        <f>IF(AND('NSW Apr 2021'!M22&gt;0,'NSW Apr 2021'!N22&gt;0),IF($C$5*E28/'NSW Apr 2021'!AQ22&lt;('NSW Apr 2021'!L22+'NSW Apr 2021'!M22),0,IF(($C$5*E28/'NSW Apr 2021'!AQ22-'NSW Apr 2021'!L22+'NSW Apr 2021'!M22)&lt;=('NSW Apr 2021'!L22+'NSW Apr 2021'!M22+'NSW Apr 2021'!N22),((($C$5*E28/'NSW Apr 2021'!AQ22-('NSW Apr 2021'!L22+'NSW Apr 2021'!M22))*'NSW Apr 2021'!Y22/100))*'NSW Apr 2021'!AQ22,('NSW Apr 2021'!N22*'NSW Apr 2021'!Y22/100)* 'NSW Apr 2021'!AQ22)),0)</f>
        <v>0</v>
      </c>
      <c r="J28" s="136">
        <f>IF(AND('NSW Apr 2021'!N22&gt;0,'NSW Apr 2021'!O22&gt;0),IF($C$5*E28/'NSW Apr 2021'!AQ22&lt;('NSW Apr 2021'!L22+'NSW Apr 2021'!M22+'NSW Apr 2021'!N22),0,IF(($C$5*E28/'NSW Apr 2021'!AQ22-'NSW Apr 2021'!L22+'NSW Apr 2021'!M22+'NSW Apr 2021'!N22)&lt;=('NSW Apr 2021'!L22+'NSW Apr 2021'!M22+'NSW Apr 2021'!N22+'NSW Apr 2021'!O22),(($C$5*E28/'NSW Apr 2021'!AQ22-('NSW Apr 2021'!L22+'NSW Apr 2021'!M22+'NSW Apr 2021'!N22))*'NSW Apr 2021'!Z22/100)*'NSW Apr 2021'!AQ22,('NSW Apr 2021'!O22*'NSW Apr 2021'!Z22/100)*'NSW Apr 2021'!AQ22)),0)</f>
        <v>0</v>
      </c>
      <c r="K28" s="136">
        <f>IF(AND('NSW Apr 2021'!O22&gt;0,'NSW Apr 2021'!P22&gt;0),IF($C$5*E28/'NSW Apr 2021'!AQ22&lt;('NSW Apr 2021'!L22+'NSW Apr 2021'!M22+'NSW Apr 2021'!N22+'NSW Apr 2021'!O22),0,IF(($C$5*E28/'NSW Apr 2021'!AQ22-'NSW Apr 2021'!L22+'NSW Apr 2021'!M22+'NSW Apr 2021'!N22+'NSW Apr 2021'!O22)&lt;=('NSW Apr 2021'!L22+'NSW Apr 2021'!M22+'NSW Apr 2021'!N22+'NSW Apr 2021'!O22+'NSW Apr 2021'!P22),(($C$5*E28/'NSW Apr 2021'!AQ22-('NSW Apr 2021'!L22+'NSW Apr 2021'!M22+'NSW Apr 2021'!N22+'NSW Apr 2021'!O22))*'NSW Apr 2021'!AA22/100)*'NSW Apr 2021'!AQ22,('NSW Apr 2021'!P22*'NSW Apr 2021'!AA22/100)*'NSW Apr 2021'!AQ22)),0)</f>
        <v>0</v>
      </c>
      <c r="L28" s="136">
        <f>IF(AND('NSW Apr 2021'!P22&gt;0,'NSW Apr 2021'!O22&gt;0),IF(($C$5*E28/'NSW Apr 2021'!AQ22&lt;SUM('NSW Apr 2021'!L22:P22)),(0),($C$5*E28/'NSW Apr 2021'!AQ22-SUM('NSW Apr 2021'!L22:P22))*'NSW Apr 2021'!AB22/100)* 'NSW Apr 2021'!AQ22,IF(AND('NSW Apr 2021'!O22&gt;0,'NSW Apr 2021'!P22=""),IF(($C$5*E28/'NSW Apr 2021'!AQ22&lt; SUM('NSW Apr 2021'!L22:O22)),(0),($C$5*E28/'NSW Apr 2021'!AQ22-SUM('NSW Apr 2021'!L22:O22))*'NSW Apr 2021'!AA22/100)* 'NSW Apr 2021'!AQ22,IF(AND('NSW Apr 2021'!N22&gt;0,'NSW Apr 2021'!O22=""),IF(($C$5*E28/'NSW Apr 2021'!AQ22&lt; SUM('NSW Apr 2021'!L22:N22)),(0),($C$5*E28/'NSW Apr 2021'!AQ22-SUM('NSW Apr 2021'!L22:N22))*'NSW Apr 2021'!Z22/100)* 'NSW Apr 2021'!AQ22,IF(AND('NSW Apr 2021'!M22&gt;0,'NSW Apr 2021'!N22=""),IF(($C$5*E28/'NSW Apr 2021'!AQ22&lt;'NSW Apr 2021'!M22+'NSW Apr 2021'!L22),(0),(($C$5*E28/'NSW Apr 2021'!AQ22-('NSW Apr 2021'!M22+'NSW Apr 2021'!L22))*'NSW Apr 2021'!Y22/100))*'NSW Apr 2021'!AQ22,IF(AND('NSW Apr 2021'!L22&gt;0,'NSW Apr 2021'!M22=""&gt;0),IF(($C$5*E28/'NSW Apr 2021'!AQ22&lt;'NSW Apr 2021'!L22),(0),($C$5*E28/'NSW Apr 2021'!AQ22-'NSW Apr 2021'!L22)*'NSW Apr 2021'!X22/100)*'NSW Apr 2021'!AQ22,0)))))</f>
        <v>0</v>
      </c>
      <c r="M28" s="136">
        <f>IF('NSW Apr 2021'!K22="",($C$5*F28/'NSW Apr 2021'!AR22*'NSW Apr 2021'!AC22/100)*'NSW Apr 2021'!AR22,IF($C$5*F28/'NSW Apr 2021'!AR22&gt;='NSW Apr 2021'!L22,('NSW Apr 2021'!L22*'NSW Apr 2021'!AC22/100)*'NSW Apr 2021'!AR22,($C$5*F28/'NSW Apr 2021'!AR22*'NSW Apr 2021'!AC22/100)*'NSW Apr 2021'!AR22))</f>
        <v>1068.1818181818182</v>
      </c>
      <c r="N28" s="136">
        <f>IF(AND('NSW Apr 2021'!L22&gt;0,'NSW Apr 2021'!M22&gt;0),IF($C$5*F28/'NSW Apr 2021'!AR22&lt;'NSW Apr 2021'!L22,0,IF(($C$5*F28/'NSW Apr 2021'!AR22-'NSW Apr 2021'!L22)&lt;=('NSW Apr 2021'!M22+'NSW Apr 2021'!L22),((($C$5*F28/'NSW Apr 2021'!AR22-'NSW Apr 2021'!L22)*'NSW Apr 2021'!AD22/100))*'NSW Apr 2021'!AR22,((('NSW Apr 2021'!M22)*'NSW Apr 2021'!AD22/100)*'NSW Apr 2021'!AR22))),0)</f>
        <v>0</v>
      </c>
      <c r="O28" s="136">
        <f>IF(AND('NSW Apr 2021'!M22&gt;0,'NSW Apr 2021'!N22&gt;0),IF($C$5*F28/'NSW Apr 2021'!AR22&lt;('NSW Apr 2021'!L22+'NSW Apr 2021'!M22),0,IF(($C$5*F28/'NSW Apr 2021'!AR22-'NSW Apr 2021'!L22+'NSW Apr 2021'!M22)&lt;=('NSW Apr 2021'!L22+'NSW Apr 2021'!M22+'NSW Apr 2021'!N22),((($C$5*F28/'NSW Apr 2021'!AR22-('NSW Apr 2021'!L22+'NSW Apr 2021'!M22))*'NSW Apr 2021'!AE22/100))*'NSW Apr 2021'!AR22,('NSW Apr 2021'!N22*'NSW Apr 2021'!AE22/100)*'NSW Apr 2021'!AR22)),0)</f>
        <v>0</v>
      </c>
      <c r="P28" s="136">
        <f>IF(AND('NSW Apr 2021'!N22&gt;0,'NSW Apr 2021'!O22&gt;0),IF($C$5*F28/'NSW Apr 2021'!AR22&lt;('NSW Apr 2021'!L22+'NSW Apr 2021'!M22+'NSW Apr 2021'!N22),0,IF(($C$5*F28/'NSW Apr 2021'!AR22-'NSW Apr 2021'!L22+'NSW Apr 2021'!M22+'NSW Apr 2021'!N22)&lt;=('NSW Apr 2021'!L22+'NSW Apr 2021'!M22+'NSW Apr 2021'!N22+'NSW Apr 2021'!O22),(($C$5*F28/'NSW Apr 2021'!AR22-('NSW Apr 2021'!L22+'NSW Apr 2021'!M22+'NSW Apr 2021'!N22))*'NSW Apr 2021'!AF22/100)*'NSW Apr 2021'!AR22,('NSW Apr 2021'!O22*'NSW Apr 2021'!AF22/100)*'NSW Apr 2021'!AR22)),0)</f>
        <v>0</v>
      </c>
      <c r="Q28" s="136">
        <f>IF(AND('NSW Apr 2021'!P22&gt;0,'NSW Apr 2021'!P22&gt;0),IF($C$5*F28/'NSW Apr 2021'!AR22&lt;('NSW Apr 2021'!L22+'NSW Apr 2021'!M22+'NSW Apr 2021'!N22+'NSW Apr 2021'!O22),0,IF(($C$5*F28/'NSW Apr 2021'!AR22-'NSW Apr 2021'!L22+'NSW Apr 2021'!M22+'NSW Apr 2021'!N22+'NSW Apr 2021'!O22)&lt;=('NSW Apr 2021'!L22+'NSW Apr 2021'!M22+'NSW Apr 2021'!N22+'NSW Apr 2021'!O22+'NSW Apr 2021'!P22),(($C$5*F28/'NSW Apr 2021'!AR22-('NSW Apr 2021'!L22+'NSW Apr 2021'!M22+'NSW Apr 2021'!N22+'NSW Apr 2021'!O22))*'NSW Apr 2021'!AG22/100)*'NSW Apr 2021'!AR22,('NSW Apr 2021'!P22*'NSW Apr 2021'!AG22/100)*'NSW Apr 2021'!AR22)),0)</f>
        <v>0</v>
      </c>
      <c r="R28" s="136">
        <f>IF(AND('NSW Apr 2021'!P22&gt;0,'NSW Apr 2021'!O22&gt;0),IF(($C$5*F28/'NSW Apr 2021'!AR22&lt;SUM('NSW Apr 2021'!L22:P22)),(0),($C$5*F28/'NSW Apr 2021'!AR22-SUM('NSW Apr 2021'!L22:P22))*'NSW Apr 2021'!AB22/100)* 'NSW Apr 2021'!AR22,IF(AND('NSW Apr 2021'!O22&gt;0,'NSW Apr 2021'!P22=""),IF(($C$5*F28/'NSW Apr 2021'!AR22&lt; SUM('NSW Apr 2021'!L22:O22)),(0),($C$5*F28/'NSW Apr 2021'!AR22-SUM('NSW Apr 2021'!L22:O22))*'NSW Apr 2021'!AG22/100)* 'NSW Apr 2021'!AR22,IF(AND('NSW Apr 2021'!N22&gt;0,'NSW Apr 2021'!O22=""),IF(($C$5*F28/'NSW Apr 2021'!AR22&lt; SUM('NSW Apr 2021'!L22:N22)),(0),($C$5*F28/'NSW Apr 2021'!AR22-SUM('NSW Apr 2021'!L22:N22))*'NSW Apr 2021'!AF22/100)* 'NSW Apr 2021'!AR22,IF(AND('NSW Apr 2021'!M22&gt;0,'NSW Apr 2021'!N22=""),IF(($C$5*F28/'NSW Apr 2021'!AR22&lt;'NSW Apr 2021'!M22+'NSW Apr 2021'!L22),(0),(($C$5*F28/'NSW Apr 2021'!AR22-('NSW Apr 2021'!M22+'NSW Apr 2021'!L22))*'NSW Apr 2021'!AE22/100))*'NSW Apr 2021'!AR22,IF(AND('NSW Apr 2021'!L22&gt;0,'NSW Apr 2021'!M22=""&gt;0),IF(($C$5*F28/'NSW Apr 2021'!AR22&lt;'NSW Apr 2021'!L22),(0),($C$5*F28/'NSW Apr 2021'!AR22-'NSW Apr 2021'!L22)*'NSW Apr 2021'!AD22/100)*'NSW Apr 2021'!AR22,0)))))</f>
        <v>0</v>
      </c>
      <c r="S28" s="234">
        <f t="shared" si="4"/>
        <v>2136.3636363636365</v>
      </c>
      <c r="T28" s="243">
        <f t="shared" si="5"/>
        <v>2408.4711363636366</v>
      </c>
      <c r="U28" s="132">
        <f t="shared" si="6"/>
        <v>2649.3182500000003</v>
      </c>
      <c r="V28" s="83">
        <f>'NSW Apr 2021'!AT22</f>
        <v>0</v>
      </c>
      <c r="W28" s="83">
        <f>'NSW Apr 2021'!AU22</f>
        <v>14</v>
      </c>
      <c r="X28" s="83">
        <f>'NSW Apr 2021'!AV22</f>
        <v>0</v>
      </c>
      <c r="Y28" s="83">
        <f>'NSW Apr 2021'!AW22</f>
        <v>0</v>
      </c>
      <c r="Z28" s="243" t="str">
        <f t="shared" si="7"/>
        <v>Guaranteed off usage</v>
      </c>
      <c r="AA28" s="243" t="str">
        <f t="shared" si="8"/>
        <v>Inclusive</v>
      </c>
      <c r="AB28" s="243">
        <f t="shared" si="0"/>
        <v>2109.3802272727276</v>
      </c>
      <c r="AC28" s="243">
        <f t="shared" si="1"/>
        <v>2109.3802272727276</v>
      </c>
      <c r="AD28" s="122">
        <f t="shared" si="9"/>
        <v>2320.3182500000007</v>
      </c>
      <c r="AE28" s="122">
        <f t="shared" si="9"/>
        <v>2320.3182500000007</v>
      </c>
      <c r="AF28" s="208">
        <f>'NSW Apr 2021'!BF21</f>
        <v>0</v>
      </c>
      <c r="AG28" s="125" t="str">
        <f>'NSW Apr 2021'!BG21</f>
        <v>n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Bot="1">
      <c r="A29" s="425"/>
      <c r="B29" s="154" t="str">
        <f>'NSW Apr 2021'!F23</f>
        <v>AGL</v>
      </c>
      <c r="C29" s="154" t="str">
        <f>'NSW Apr 2021'!G23</f>
        <v>Business Essentials Saver</v>
      </c>
      <c r="D29" s="155">
        <f>365*'NSW Apr 2021'!H23/100</f>
        <v>272.78772727272718</v>
      </c>
      <c r="E29" s="265">
        <f>IF('NSW Apr 2021'!AQ23=3,0.5,IF('NSW Apr 2021'!AQ23=2,0.33,0))</f>
        <v>0.5</v>
      </c>
      <c r="F29" s="265">
        <f t="shared" si="3"/>
        <v>0.5</v>
      </c>
      <c r="G29" s="155">
        <f>IF('NSW Apr 2021'!K23="",($C$5*E29/'NSW Apr 2021'!AQ23*'NSW Apr 2021'!W23/100)*'NSW Apr 2021'!AQ23,IF($C$5*E29/'NSW Apr 2021'!AQ23&gt;='NSW Apr 2021'!L23,('NSW Apr 2021'!L23*'NSW Apr 2021'!W23/100)*'NSW Apr 2021'!AQ23,($C$5*E29/'NSW Apr 2021'!AQ23*'NSW Apr 2021'!W23/100)*'NSW Apr 2021'!AQ23))</f>
        <v>189</v>
      </c>
      <c r="H29" s="155">
        <f>IF(AND('NSW Apr 2021'!L23&gt;0,'NSW Apr 2021'!M23&gt;0),IF($C$5*E29/'NSW Apr 2021'!AQ23&lt;'NSW Apr 2021'!L23,0,IF(($C$5*E29/'NSW Apr 2021'!AQ23-'NSW Apr 2021'!L23)&lt;=('NSW Apr 2021'!M23+'NSW Apr 2021'!L23),((($C$5*E29/'NSW Apr 2021'!AQ23-'NSW Apr 2021'!L23)*'NSW Apr 2021'!X23/100))*'NSW Apr 2021'!AQ23,((('NSW Apr 2021'!M23)*'NSW Apr 2021'!X23/100)*'NSW Apr 2021'!AQ23))),0)</f>
        <v>790.18181818181813</v>
      </c>
      <c r="I29" s="155">
        <f>IF(AND('NSW Apr 2021'!M23&gt;0,'NSW Apr 2021'!N23&gt;0),IF($C$5*E29/'NSW Apr 2021'!AQ23&lt;('NSW Apr 2021'!L23+'NSW Apr 2021'!M23),0,IF(($C$5*E29/'NSW Apr 2021'!AQ23-'NSW Apr 2021'!L23+'NSW Apr 2021'!M23)&lt;=('NSW Apr 2021'!L23+'NSW Apr 2021'!M23+'NSW Apr 2021'!N23),((($C$5*E29/'NSW Apr 2021'!AQ23-('NSW Apr 2021'!L23+'NSW Apr 2021'!M23))*'NSW Apr 2021'!Y23/100))*'NSW Apr 2021'!AQ23,('NSW Apr 2021'!N23*'NSW Apr 2021'!Y23/100)* 'NSW Apr 2021'!AQ23)),0)</f>
        <v>0</v>
      </c>
      <c r="J29" s="155">
        <f>IF(AND('NSW Apr 2021'!N23&gt;0,'NSW Apr 2021'!O23&gt;0),IF($C$5*E29/'NSW Apr 2021'!AQ23&lt;('NSW Apr 2021'!L23+'NSW Apr 2021'!M23+'NSW Apr 2021'!N23),0,IF(($C$5*E29/'NSW Apr 2021'!AQ23-'NSW Apr 2021'!L23+'NSW Apr 2021'!M23+'NSW Apr 2021'!N23)&lt;=('NSW Apr 2021'!L23+'NSW Apr 2021'!M23+'NSW Apr 2021'!N23+'NSW Apr 2021'!O23),(($C$5*E29/'NSW Apr 2021'!AQ23-('NSW Apr 2021'!L23+'NSW Apr 2021'!M23+'NSW Apr 2021'!N23))*'NSW Apr 2021'!Z23/100)*'NSW Apr 2021'!AQ23,('NSW Apr 2021'!O23*'NSW Apr 2021'!Z23/100)*'NSW Apr 2021'!AQ23)),0)</f>
        <v>0</v>
      </c>
      <c r="K29" s="155">
        <f>IF(AND('NSW Apr 2021'!O23&gt;0,'NSW Apr 2021'!P23&gt;0),IF($C$5*E29/'NSW Apr 2021'!AQ23&lt;('NSW Apr 2021'!L23+'NSW Apr 2021'!M23+'NSW Apr 2021'!N23+'NSW Apr 2021'!O23),0,IF(($C$5*E29/'NSW Apr 2021'!AQ23-'NSW Apr 2021'!L23+'NSW Apr 2021'!M23+'NSW Apr 2021'!N23+'NSW Apr 2021'!O23)&lt;=('NSW Apr 2021'!L23+'NSW Apr 2021'!M23+'NSW Apr 2021'!N23+'NSW Apr 2021'!O23+'NSW Apr 2021'!P23),(($C$5*E29/'NSW Apr 2021'!AQ23-('NSW Apr 2021'!L23+'NSW Apr 2021'!M23+'NSW Apr 2021'!N23+'NSW Apr 2021'!O23))*'NSW Apr 2021'!AA23/100)*'NSW Apr 2021'!AQ23,('NSW Apr 2021'!P23*'NSW Apr 2021'!AA23/100)*'NSW Apr 2021'!AQ23)),0)</f>
        <v>0</v>
      </c>
      <c r="L29" s="155">
        <f>IF(AND('NSW Apr 2021'!P23&gt;0,'NSW Apr 2021'!O23&gt;0),IF(($C$5*E29/'NSW Apr 2021'!AQ23&lt;SUM('NSW Apr 2021'!L23:P23)),(0),($C$5*E29/'NSW Apr 2021'!AQ23-SUM('NSW Apr 2021'!L23:P23))*'NSW Apr 2021'!AB23/100)* 'NSW Apr 2021'!AQ23,IF(AND('NSW Apr 2021'!O23&gt;0,'NSW Apr 2021'!P23=""),IF(($C$5*E29/'NSW Apr 2021'!AQ23&lt; SUM('NSW Apr 2021'!L23:O23)),(0),($C$5*E29/'NSW Apr 2021'!AQ23-SUM('NSW Apr 2021'!L23:O23))*'NSW Apr 2021'!AA23/100)* 'NSW Apr 2021'!AQ23,IF(AND('NSW Apr 2021'!N23&gt;0,'NSW Apr 2021'!O23=""),IF(($C$5*E29/'NSW Apr 2021'!AQ23&lt; SUM('NSW Apr 2021'!L23:N23)),(0),($C$5*E29/'NSW Apr 2021'!AQ23-SUM('NSW Apr 2021'!L23:N23))*'NSW Apr 2021'!Z23/100)* 'NSW Apr 2021'!AQ23,IF(AND('NSW Apr 2021'!M23&gt;0,'NSW Apr 2021'!N23=""),IF(($C$5*E29/'NSW Apr 2021'!AQ23&lt;'NSW Apr 2021'!M23+'NSW Apr 2021'!L23),(0),(($C$5*E29/'NSW Apr 2021'!AQ23-('NSW Apr 2021'!M23+'NSW Apr 2021'!L23))*'NSW Apr 2021'!Y23/100))*'NSW Apr 2021'!AQ23,IF(AND('NSW Apr 2021'!L23&gt;0,'NSW Apr 2021'!M23=""&gt;0),IF(($C$5*E29/'NSW Apr 2021'!AQ23&lt;'NSW Apr 2021'!L23),(0),($C$5*E29/'NSW Apr 2021'!AQ23-'NSW Apr 2021'!L23)*'NSW Apr 2021'!X23/100)*'NSW Apr 2021'!AQ23,0)))))</f>
        <v>0</v>
      </c>
      <c r="M29" s="155">
        <f>IF('NSW Apr 2021'!K23="",($C$5*F29/'NSW Apr 2021'!AR23*'NSW Apr 2021'!AC23/100)*'NSW Apr 2021'!AR23,IF($C$5*F29/'NSW Apr 2021'!AR23&gt;='NSW Apr 2021'!L23,('NSW Apr 2021'!L23*'NSW Apr 2021'!AC23/100)*'NSW Apr 2021'!AR23,($C$5*F29/'NSW Apr 2021'!AR23*'NSW Apr 2021'!AC23/100)*'NSW Apr 2021'!AR23))</f>
        <v>189</v>
      </c>
      <c r="N29" s="155">
        <f>IF(AND('NSW Apr 2021'!L23&gt;0,'NSW Apr 2021'!M23&gt;0),IF($C$5*F29/'NSW Apr 2021'!AR23&lt;'NSW Apr 2021'!L23,0,IF(($C$5*F29/'NSW Apr 2021'!AR23-'NSW Apr 2021'!L23)&lt;=('NSW Apr 2021'!M23+'NSW Apr 2021'!L23),((($C$5*F29/'NSW Apr 2021'!AR23-'NSW Apr 2021'!L23)*'NSW Apr 2021'!AD23/100))*'NSW Apr 2021'!AR23,((('NSW Apr 2021'!M23)*'NSW Apr 2021'!AD23/100)*'NSW Apr 2021'!AR23))),0)</f>
        <v>790.18181818181813</v>
      </c>
      <c r="O29" s="155">
        <f>IF(AND('NSW Apr 2021'!M23&gt;0,'NSW Apr 2021'!N23&gt;0),IF($C$5*F29/'NSW Apr 2021'!AR23&lt;('NSW Apr 2021'!L23+'NSW Apr 2021'!M23),0,IF(($C$5*F29/'NSW Apr 2021'!AR23-'NSW Apr 2021'!L23+'NSW Apr 2021'!M23)&lt;=('NSW Apr 2021'!L23+'NSW Apr 2021'!M23+'NSW Apr 2021'!N23),((($C$5*F29/'NSW Apr 2021'!AR23-('NSW Apr 2021'!L23+'NSW Apr 2021'!M23))*'NSW Apr 2021'!AE23/100))*'NSW Apr 2021'!AR23,('NSW Apr 2021'!N23*'NSW Apr 2021'!AE23/100)*'NSW Apr 2021'!AR23)),0)</f>
        <v>0</v>
      </c>
      <c r="P29" s="155">
        <f>IF(AND('NSW Apr 2021'!N23&gt;0,'NSW Apr 2021'!O23&gt;0),IF($C$5*F29/'NSW Apr 2021'!AR23&lt;('NSW Apr 2021'!L23+'NSW Apr 2021'!M23+'NSW Apr 2021'!N23),0,IF(($C$5*F29/'NSW Apr 2021'!AR23-'NSW Apr 2021'!L23+'NSW Apr 2021'!M23+'NSW Apr 2021'!N23)&lt;=('NSW Apr 2021'!L23+'NSW Apr 2021'!M23+'NSW Apr 2021'!N23+'NSW Apr 2021'!O23),(($C$5*F29/'NSW Apr 2021'!AR23-('NSW Apr 2021'!L23+'NSW Apr 2021'!M23+'NSW Apr 2021'!N23))*'NSW Apr 2021'!AF23/100)*'NSW Apr 2021'!AR23,('NSW Apr 2021'!O23*'NSW Apr 2021'!AF23/100)*'NSW Apr 2021'!AR23)),0)</f>
        <v>0</v>
      </c>
      <c r="Q29" s="155">
        <f>IF(AND('NSW Apr 2021'!P23&gt;0,'NSW Apr 2021'!P23&gt;0),IF($C$5*F29/'NSW Apr 2021'!AR23&lt;('NSW Apr 2021'!L23+'NSW Apr 2021'!M23+'NSW Apr 2021'!N23+'NSW Apr 2021'!O23),0,IF(($C$5*F29/'NSW Apr 2021'!AR23-'NSW Apr 2021'!L23+'NSW Apr 2021'!M23+'NSW Apr 2021'!N23+'NSW Apr 2021'!O23)&lt;=('NSW Apr 2021'!L23+'NSW Apr 2021'!M23+'NSW Apr 2021'!N23+'NSW Apr 2021'!O23+'NSW Apr 2021'!P23),(($C$5*F29/'NSW Apr 2021'!AR23-('NSW Apr 2021'!L23+'NSW Apr 2021'!M23+'NSW Apr 2021'!N23+'NSW Apr 2021'!O23))*'NSW Apr 2021'!AG23/100)*'NSW Apr 2021'!AR23,('NSW Apr 2021'!P23*'NSW Apr 2021'!AG23/100)*'NSW Apr 2021'!AR23)),0)</f>
        <v>0</v>
      </c>
      <c r="R29" s="155">
        <f>IF(AND('NSW Apr 2021'!P23&gt;0,'NSW Apr 2021'!O23&gt;0),IF(($C$5*F29/'NSW Apr 2021'!AR23&lt;SUM('NSW Apr 2021'!L23:P23)),(0),($C$5*F29/'NSW Apr 2021'!AR23-SUM('NSW Apr 2021'!L23:P23))*'NSW Apr 2021'!AB23/100)* 'NSW Apr 2021'!AR23,IF(AND('NSW Apr 2021'!O23&gt;0,'NSW Apr 2021'!P23=""),IF(($C$5*F29/'NSW Apr 2021'!AR23&lt; SUM('NSW Apr 2021'!L23:O23)),(0),($C$5*F29/'NSW Apr 2021'!AR23-SUM('NSW Apr 2021'!L23:O23))*'NSW Apr 2021'!AG23/100)* 'NSW Apr 2021'!AR23,IF(AND('NSW Apr 2021'!N23&gt;0,'NSW Apr 2021'!O23=""),IF(($C$5*F29/'NSW Apr 2021'!AR23&lt; SUM('NSW Apr 2021'!L23:N23)),(0),($C$5*F29/'NSW Apr 2021'!AR23-SUM('NSW Apr 2021'!L23:N23))*'NSW Apr 2021'!AF23/100)* 'NSW Apr 2021'!AR23,IF(AND('NSW Apr 2021'!M23&gt;0,'NSW Apr 2021'!N23=""),IF(($C$5*F29/'NSW Apr 2021'!AR23&lt;'NSW Apr 2021'!M23+'NSW Apr 2021'!L23),(0),(($C$5*F29/'NSW Apr 2021'!AR23-('NSW Apr 2021'!M23+'NSW Apr 2021'!L23))*'NSW Apr 2021'!AE23/100))*'NSW Apr 2021'!AR23,IF(AND('NSW Apr 2021'!L23&gt;0,'NSW Apr 2021'!M23=""&gt;0),IF(($C$5*F29/'NSW Apr 2021'!AR23&lt;'NSW Apr 2021'!L23),(0),($C$5*F29/'NSW Apr 2021'!AR23-'NSW Apr 2021'!L23)*'NSW Apr 2021'!AD23/100)*'NSW Apr 2021'!AR23,0)))))</f>
        <v>0</v>
      </c>
      <c r="S29" s="273">
        <f t="shared" si="4"/>
        <v>1958.363636363636</v>
      </c>
      <c r="T29" s="268">
        <f t="shared" si="5"/>
        <v>2231.1513636363634</v>
      </c>
      <c r="U29" s="151">
        <f t="shared" si="6"/>
        <v>2454.2664999999997</v>
      </c>
      <c r="V29" s="154">
        <f>'NSW Apr 2021'!AT23</f>
        <v>0</v>
      </c>
      <c r="W29" s="154">
        <f>'NSW Apr 2021'!AU23</f>
        <v>0</v>
      </c>
      <c r="X29" s="154">
        <f>'NSW Apr 2021'!AV23</f>
        <v>0</v>
      </c>
      <c r="Y29" s="154">
        <f>'NSW Apr 2021'!AW23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2231.1513636363634</v>
      </c>
      <c r="AC29" s="268">
        <f t="shared" si="1"/>
        <v>2231.1513636363634</v>
      </c>
      <c r="AD29" s="149">
        <f t="shared" si="9"/>
        <v>2454.2664999999997</v>
      </c>
      <c r="AE29" s="149">
        <f t="shared" si="9"/>
        <v>2454.2664999999997</v>
      </c>
      <c r="AF29" s="211">
        <f>'NSW Apr 2021'!BF22</f>
        <v>12</v>
      </c>
      <c r="AG29" s="153" t="str">
        <f>'NSW Apr 2021'!BG22</f>
        <v>n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 thickTop="1">
      <c r="A30" s="428" t="str">
        <f>'NSW Apr 2021'!D24</f>
        <v>AGN Tumut</v>
      </c>
      <c r="B30" s="139" t="str">
        <f>'NSW Apr 2021'!F24</f>
        <v>Origin Energy</v>
      </c>
      <c r="C30" s="139" t="str">
        <f>'NSW Apr 2021'!G24</f>
        <v>Business Flexi</v>
      </c>
      <c r="D30" s="134">
        <f>365*'NSW Apr 2021'!H24/100</f>
        <v>331.82150000000001</v>
      </c>
      <c r="E30" s="264">
        <f>IF('NSW Apr 2021'!AQ24=3,0.5,IF('NSW Apr 2021'!AQ24=2,0.33,0))</f>
        <v>0.5</v>
      </c>
      <c r="F30" s="264">
        <f t="shared" si="3"/>
        <v>0.5</v>
      </c>
      <c r="G30" s="134">
        <f>IF('NSW Apr 2021'!K24="",($C$5*E30/'NSW Apr 2021'!AQ24*'NSW Apr 2021'!W24/100)*'NSW Apr 2021'!AQ24,IF($C$5*E30/'NSW Apr 2021'!AQ24&gt;='NSW Apr 2021'!L24,('NSW Apr 2021'!L24*'NSW Apr 2021'!W24/100)*'NSW Apr 2021'!AQ24,($C$5*E30/'NSW Apr 2021'!AQ24*'NSW Apr 2021'!W24/100)*'NSW Apr 2021'!AQ24))</f>
        <v>1159.090909090909</v>
      </c>
      <c r="H30" s="134">
        <f>IF(AND('NSW Apr 2021'!L24&gt;0,'NSW Apr 2021'!M24&gt;0),IF($C$5*E30/'NSW Apr 2021'!AQ24&lt;'NSW Apr 2021'!L24,0,IF(($C$5*E30/'NSW Apr 2021'!AQ24-'NSW Apr 2021'!L24)&lt;=('NSW Apr 2021'!M24+'NSW Apr 2021'!L24),((($C$5*E30/'NSW Apr 2021'!AQ24-'NSW Apr 2021'!L24)*'NSW Apr 2021'!X24/100))*'NSW Apr 2021'!AQ24,((('NSW Apr 2021'!M24)*'NSW Apr 2021'!X24/100)*'NSW Apr 2021'!AQ24))),0)</f>
        <v>0</v>
      </c>
      <c r="I30" s="134">
        <f>IF(AND('NSW Apr 2021'!M24&gt;0,'NSW Apr 2021'!N24&gt;0),IF($C$5*E30/'NSW Apr 2021'!AQ24&lt;('NSW Apr 2021'!L24+'NSW Apr 2021'!M24),0,IF(($C$5*E30/'NSW Apr 2021'!AQ24-'NSW Apr 2021'!L24+'NSW Apr 2021'!M24)&lt;=('NSW Apr 2021'!L24+'NSW Apr 2021'!M24+'NSW Apr 2021'!N24),((($C$5*E30/'NSW Apr 2021'!AQ24-('NSW Apr 2021'!L24+'NSW Apr 2021'!M24))*'NSW Apr 2021'!Y24/100))*'NSW Apr 2021'!AQ24,('NSW Apr 2021'!N24*'NSW Apr 2021'!Y24/100)* 'NSW Apr 2021'!AQ24)),0)</f>
        <v>0</v>
      </c>
      <c r="J30" s="134">
        <f>IF(AND('NSW Apr 2021'!N24&gt;0,'NSW Apr 2021'!O24&gt;0),IF($C$5*E30/'NSW Apr 2021'!AQ24&lt;('NSW Apr 2021'!L24+'NSW Apr 2021'!M24+'NSW Apr 2021'!N24),0,IF(($C$5*E30/'NSW Apr 2021'!AQ24-'NSW Apr 2021'!L24+'NSW Apr 2021'!M24+'NSW Apr 2021'!N24)&lt;=('NSW Apr 2021'!L24+'NSW Apr 2021'!M24+'NSW Apr 2021'!N24+'NSW Apr 2021'!O24),(($C$5*E30/'NSW Apr 2021'!AQ24-('NSW Apr 2021'!L24+'NSW Apr 2021'!M24+'NSW Apr 2021'!N24))*'NSW Apr 2021'!Z24/100)*'NSW Apr 2021'!AQ24,('NSW Apr 2021'!O24*'NSW Apr 2021'!Z24/100)*'NSW Apr 2021'!AQ24)),0)</f>
        <v>0</v>
      </c>
      <c r="K30" s="134">
        <f>IF(AND('NSW Apr 2021'!O24&gt;0,'NSW Apr 2021'!P24&gt;0),IF($C$5*E30/'NSW Apr 2021'!AQ24&lt;('NSW Apr 2021'!L24+'NSW Apr 2021'!M24+'NSW Apr 2021'!N24+'NSW Apr 2021'!O24),0,IF(($C$5*E30/'NSW Apr 2021'!AQ24-'NSW Apr 2021'!L24+'NSW Apr 2021'!M24+'NSW Apr 2021'!N24+'NSW Apr 2021'!O24)&lt;=('NSW Apr 2021'!L24+'NSW Apr 2021'!M24+'NSW Apr 2021'!N24+'NSW Apr 2021'!O24+'NSW Apr 2021'!P24),(($C$5*E30/'NSW Apr 2021'!AQ24-('NSW Apr 2021'!L24+'NSW Apr 2021'!M24+'NSW Apr 2021'!N24+'NSW Apr 2021'!O24))*'NSW Apr 2021'!AA24/100)*'NSW Apr 2021'!AQ24,('NSW Apr 2021'!P24*'NSW Apr 2021'!AA24/100)*'NSW Apr 2021'!AQ24)),0)</f>
        <v>0</v>
      </c>
      <c r="L30" s="134">
        <f>IF(AND('NSW Apr 2021'!P24&gt;0,'NSW Apr 2021'!O24&gt;0),IF(($C$5*E30/'NSW Apr 2021'!AQ24&lt;SUM('NSW Apr 2021'!L24:P24)),(0),($C$5*E30/'NSW Apr 2021'!AQ24-SUM('NSW Apr 2021'!L24:P24))*'NSW Apr 2021'!AB24/100)* 'NSW Apr 2021'!AQ24,IF(AND('NSW Apr 2021'!O24&gt;0,'NSW Apr 2021'!P24=""),IF(($C$5*E30/'NSW Apr 2021'!AQ24&lt; SUM('NSW Apr 2021'!L24:O24)),(0),($C$5*E30/'NSW Apr 2021'!AQ24-SUM('NSW Apr 2021'!L24:O24))*'NSW Apr 2021'!AA24/100)* 'NSW Apr 2021'!AQ24,IF(AND('NSW Apr 2021'!N24&gt;0,'NSW Apr 2021'!O24=""),IF(($C$5*E30/'NSW Apr 2021'!AQ24&lt; SUM('NSW Apr 2021'!L24:N24)),(0),($C$5*E30/'NSW Apr 2021'!AQ24-SUM('NSW Apr 2021'!L24:N24))*'NSW Apr 2021'!Z24/100)* 'NSW Apr 2021'!AQ24,IF(AND('NSW Apr 2021'!M24&gt;0,'NSW Apr 2021'!N24=""),IF(($C$5*E30/'NSW Apr 2021'!AQ24&lt;'NSW Apr 2021'!M24+'NSW Apr 2021'!L24),(0),(($C$5*E30/'NSW Apr 2021'!AQ24-('NSW Apr 2021'!M24+'NSW Apr 2021'!L24))*'NSW Apr 2021'!Y24/100))*'NSW Apr 2021'!AQ24,IF(AND('NSW Apr 2021'!L24&gt;0,'NSW Apr 2021'!M24=""&gt;0),IF(($C$5*E30/'NSW Apr 2021'!AQ24&lt;'NSW Apr 2021'!L24),(0),($C$5*E30/'NSW Apr 2021'!AQ24-'NSW Apr 2021'!L24)*'NSW Apr 2021'!X24/100)*'NSW Apr 2021'!AQ24,0)))))</f>
        <v>0</v>
      </c>
      <c r="M30" s="134">
        <f>IF('NSW Apr 2021'!K24="",($C$5*F30/'NSW Apr 2021'!AR24*'NSW Apr 2021'!AC24/100)*'NSW Apr 2021'!AR24,IF($C$5*F30/'NSW Apr 2021'!AR24&gt;='NSW Apr 2021'!L24,('NSW Apr 2021'!L24*'NSW Apr 2021'!AC24/100)*'NSW Apr 2021'!AR24,($C$5*F30/'NSW Apr 2021'!AR24*'NSW Apr 2021'!AC24/100)*'NSW Apr 2021'!AR24))</f>
        <v>1159.090909090909</v>
      </c>
      <c r="N30" s="134">
        <f>IF(AND('NSW Apr 2021'!L24&gt;0,'NSW Apr 2021'!M24&gt;0),IF($C$5*F30/'NSW Apr 2021'!AR24&lt;'NSW Apr 2021'!L24,0,IF(($C$5*F30/'NSW Apr 2021'!AR24-'NSW Apr 2021'!L24)&lt;=('NSW Apr 2021'!M24+'NSW Apr 2021'!L24),((($C$5*F30/'NSW Apr 2021'!AR24-'NSW Apr 2021'!L24)*'NSW Apr 2021'!AD24/100))*'NSW Apr 2021'!AR24,((('NSW Apr 2021'!M24)*'NSW Apr 2021'!AD24/100)*'NSW Apr 2021'!AR24))),0)</f>
        <v>0</v>
      </c>
      <c r="O30" s="134">
        <f>IF(AND('NSW Apr 2021'!M24&gt;0,'NSW Apr 2021'!N24&gt;0),IF($C$5*F30/'NSW Apr 2021'!AR24&lt;('NSW Apr 2021'!L24+'NSW Apr 2021'!M24),0,IF(($C$5*F30/'NSW Apr 2021'!AR24-'NSW Apr 2021'!L24+'NSW Apr 2021'!M24)&lt;=('NSW Apr 2021'!L24+'NSW Apr 2021'!M24+'NSW Apr 2021'!N24),((($C$5*F30/'NSW Apr 2021'!AR24-('NSW Apr 2021'!L24+'NSW Apr 2021'!M24))*'NSW Apr 2021'!AE24/100))*'NSW Apr 2021'!AR24,('NSW Apr 2021'!N24*'NSW Apr 2021'!AE24/100)*'NSW Apr 2021'!AR24)),0)</f>
        <v>0</v>
      </c>
      <c r="P30" s="134">
        <f>IF(AND('NSW Apr 2021'!N24&gt;0,'NSW Apr 2021'!O24&gt;0),IF($C$5*F30/'NSW Apr 2021'!AR24&lt;('NSW Apr 2021'!L24+'NSW Apr 2021'!M24+'NSW Apr 2021'!N24),0,IF(($C$5*F30/'NSW Apr 2021'!AR24-'NSW Apr 2021'!L24+'NSW Apr 2021'!M24+'NSW Apr 2021'!N24)&lt;=('NSW Apr 2021'!L24+'NSW Apr 2021'!M24+'NSW Apr 2021'!N24+'NSW Apr 2021'!O24),(($C$5*F30/'NSW Apr 2021'!AR24-('NSW Apr 2021'!L24+'NSW Apr 2021'!M24+'NSW Apr 2021'!N24))*'NSW Apr 2021'!AF24/100)*'NSW Apr 2021'!AR24,('NSW Apr 2021'!O24*'NSW Apr 2021'!AF24/100)*'NSW Apr 2021'!AR24)),0)</f>
        <v>0</v>
      </c>
      <c r="Q30" s="134">
        <f>IF(AND('NSW Apr 2021'!P24&gt;0,'NSW Apr 2021'!P24&gt;0),IF($C$5*F30/'NSW Apr 2021'!AR24&lt;('NSW Apr 2021'!L24+'NSW Apr 2021'!M24+'NSW Apr 2021'!N24+'NSW Apr 2021'!O24),0,IF(($C$5*F30/'NSW Apr 2021'!AR24-'NSW Apr 2021'!L24+'NSW Apr 2021'!M24+'NSW Apr 2021'!N24+'NSW Apr 2021'!O24)&lt;=('NSW Apr 2021'!L24+'NSW Apr 2021'!M24+'NSW Apr 2021'!N24+'NSW Apr 2021'!O24+'NSW Apr 2021'!P24),(($C$5*F30/'NSW Apr 2021'!AR24-('NSW Apr 2021'!L24+'NSW Apr 2021'!M24+'NSW Apr 2021'!N24+'NSW Apr 2021'!O24))*'NSW Apr 2021'!AG24/100)*'NSW Apr 2021'!AR24,('NSW Apr 2021'!P24*'NSW Apr 2021'!AG24/100)*'NSW Apr 2021'!AR24)),0)</f>
        <v>0</v>
      </c>
      <c r="R30" s="134">
        <f>IF(AND('NSW Apr 2021'!P24&gt;0,'NSW Apr 2021'!O24&gt;0),IF(($C$5*F30/'NSW Apr 2021'!AR24&lt;SUM('NSW Apr 2021'!L24:P24)),(0),($C$5*F30/'NSW Apr 2021'!AR24-SUM('NSW Apr 2021'!L24:P24))*'NSW Apr 2021'!AB24/100)* 'NSW Apr 2021'!AR24,IF(AND('NSW Apr 2021'!O24&gt;0,'NSW Apr 2021'!P24=""),IF(($C$5*F30/'NSW Apr 2021'!AR24&lt; SUM('NSW Apr 2021'!L24:O24)),(0),($C$5*F30/'NSW Apr 2021'!AR24-SUM('NSW Apr 2021'!L24:O24))*'NSW Apr 2021'!AG24/100)* 'NSW Apr 2021'!AR24,IF(AND('NSW Apr 2021'!N24&gt;0,'NSW Apr 2021'!O24=""),IF(($C$5*F30/'NSW Apr 2021'!AR24&lt; SUM('NSW Apr 2021'!L24:N24)),(0),($C$5*F30/'NSW Apr 2021'!AR24-SUM('NSW Apr 2021'!L24:N24))*'NSW Apr 2021'!AF24/100)* 'NSW Apr 2021'!AR24,IF(AND('NSW Apr 2021'!M24&gt;0,'NSW Apr 2021'!N24=""),IF(($C$5*F30/'NSW Apr 2021'!AR24&lt;'NSW Apr 2021'!M24+'NSW Apr 2021'!L24),(0),(($C$5*F30/'NSW Apr 2021'!AR24-('NSW Apr 2021'!M24+'NSW Apr 2021'!L24))*'NSW Apr 2021'!AE24/100))*'NSW Apr 2021'!AR24,IF(AND('NSW Apr 2021'!L24&gt;0,'NSW Apr 2021'!M24=""&gt;0),IF(($C$5*F30/'NSW Apr 2021'!AR24&lt;'NSW Apr 2021'!L24),(0),($C$5*F30/'NSW Apr 2021'!AR24-'NSW Apr 2021'!L24)*'NSW Apr 2021'!AD24/100)*'NSW Apr 2021'!AR24,0)))))</f>
        <v>0</v>
      </c>
      <c r="S30" s="234">
        <f t="shared" si="4"/>
        <v>2318.181818181818</v>
      </c>
      <c r="T30" s="269">
        <f t="shared" si="5"/>
        <v>2650.003318181818</v>
      </c>
      <c r="U30" s="140">
        <f t="shared" si="6"/>
        <v>2915.0036500000001</v>
      </c>
      <c r="V30" s="139">
        <f>'NSW Apr 2021'!AT24</f>
        <v>0</v>
      </c>
      <c r="W30" s="139">
        <f>'NSW Apr 2021'!AU24</f>
        <v>14</v>
      </c>
      <c r="X30" s="139">
        <f>'NSW Apr 2021'!AV24</f>
        <v>0</v>
      </c>
      <c r="Y30" s="139">
        <f>'NSW Apr 2021'!AW24</f>
        <v>0</v>
      </c>
      <c r="Z30" s="269" t="str">
        <f t="shared" si="7"/>
        <v>Guaranteed off usage</v>
      </c>
      <c r="AA30" s="269" t="str">
        <f t="shared" si="8"/>
        <v>Inclusive</v>
      </c>
      <c r="AB30" s="243">
        <f t="shared" si="0"/>
        <v>2325.4578636363635</v>
      </c>
      <c r="AC30" s="243">
        <f t="shared" si="1"/>
        <v>2325.4578636363635</v>
      </c>
      <c r="AD30" s="122">
        <f t="shared" si="9"/>
        <v>2558.0036500000001</v>
      </c>
      <c r="AE30" s="122">
        <f t="shared" si="9"/>
        <v>2558.0036500000001</v>
      </c>
      <c r="AF30" s="212">
        <f>'NSW Apr 2021'!BF23</f>
        <v>0</v>
      </c>
      <c r="AG30" s="142" t="str">
        <f>'NSW Apr 2021'!BG23</f>
        <v>n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25"/>
      <c r="B31" s="154" t="str">
        <f>'NSW Apr 2021'!F25</f>
        <v>Red Energy</v>
      </c>
      <c r="C31" s="154" t="str">
        <f>'NSW Apr 2021'!G25</f>
        <v xml:space="preserve">Business Saver </v>
      </c>
      <c r="D31" s="155">
        <f>365*'NSW Apr 2021'!H25/100</f>
        <v>270.10000000000002</v>
      </c>
      <c r="E31" s="265">
        <f>IF('NSW Apr 2021'!AQ25=3,0.5,IF('NSW Apr 2021'!AQ25=2,0.33,0))</f>
        <v>0.5</v>
      </c>
      <c r="F31" s="265">
        <f t="shared" si="3"/>
        <v>0.5</v>
      </c>
      <c r="G31" s="155">
        <f>IF('NSW Apr 2021'!K25="",($C$5*E31/'NSW Apr 2021'!AQ25*'NSW Apr 2021'!W25/100)*'NSW Apr 2021'!AQ25,IF($C$5*E31/'NSW Apr 2021'!AQ25&gt;='NSW Apr 2021'!L25,('NSW Apr 2021'!L25*'NSW Apr 2021'!W25/100)*'NSW Apr 2021'!AQ25,($C$5*E31/'NSW Apr 2021'!AQ25*'NSW Apr 2021'!W25/100)*'NSW Apr 2021'!AQ25))</f>
        <v>1350.0000000000002</v>
      </c>
      <c r="H31" s="155">
        <f>IF(AND('NSW Apr 2021'!L25&gt;0,'NSW Apr 2021'!M25&gt;0),IF($C$5*E31/'NSW Apr 2021'!AQ25&lt;'NSW Apr 2021'!L25,0,IF(($C$5*E31/'NSW Apr 2021'!AQ25-'NSW Apr 2021'!L25)&lt;=('NSW Apr 2021'!M25+'NSW Apr 2021'!L25),((($C$5*E31/'NSW Apr 2021'!AQ25-'NSW Apr 2021'!L25)*'NSW Apr 2021'!X25/100))*'NSW Apr 2021'!AQ25,((('NSW Apr 2021'!M25)*'NSW Apr 2021'!X25/100)*'NSW Apr 2021'!AQ25))),0)</f>
        <v>0</v>
      </c>
      <c r="I31" s="155">
        <f>IF(AND('NSW Apr 2021'!M25&gt;0,'NSW Apr 2021'!N25&gt;0),IF($C$5*E31/'NSW Apr 2021'!AQ25&lt;('NSW Apr 2021'!L25+'NSW Apr 2021'!M25),0,IF(($C$5*E31/'NSW Apr 2021'!AQ25-'NSW Apr 2021'!L25+'NSW Apr 2021'!M25)&lt;=('NSW Apr 2021'!L25+'NSW Apr 2021'!M25+'NSW Apr 2021'!N25),((($C$5*E31/'NSW Apr 2021'!AQ25-('NSW Apr 2021'!L25+'NSW Apr 2021'!M25))*'NSW Apr 2021'!Y25/100))*'NSW Apr 2021'!AQ25,('NSW Apr 2021'!N25*'NSW Apr 2021'!Y25/100)* 'NSW Apr 2021'!AQ25)),0)</f>
        <v>0</v>
      </c>
      <c r="J31" s="155">
        <f>IF(AND('NSW Apr 2021'!N25&gt;0,'NSW Apr 2021'!O25&gt;0),IF($C$5*E31/'NSW Apr 2021'!AQ25&lt;('NSW Apr 2021'!L25+'NSW Apr 2021'!M25+'NSW Apr 2021'!N25),0,IF(($C$5*E31/'NSW Apr 2021'!AQ25-'NSW Apr 2021'!L25+'NSW Apr 2021'!M25+'NSW Apr 2021'!N25)&lt;=('NSW Apr 2021'!L25+'NSW Apr 2021'!M25+'NSW Apr 2021'!N25+'NSW Apr 2021'!O25),(($C$5*E31/'NSW Apr 2021'!AQ25-('NSW Apr 2021'!L25+'NSW Apr 2021'!M25+'NSW Apr 2021'!N25))*'NSW Apr 2021'!Z25/100)*'NSW Apr 2021'!AQ25,('NSW Apr 2021'!O25*'NSW Apr 2021'!Z25/100)*'NSW Apr 2021'!AQ25)),0)</f>
        <v>0</v>
      </c>
      <c r="K31" s="155">
        <f>IF(AND('NSW Apr 2021'!O25&gt;0,'NSW Apr 2021'!P25&gt;0),IF($C$5*E31/'NSW Apr 2021'!AQ25&lt;('NSW Apr 2021'!L25+'NSW Apr 2021'!M25+'NSW Apr 2021'!N25+'NSW Apr 2021'!O25),0,IF(($C$5*E31/'NSW Apr 2021'!AQ25-'NSW Apr 2021'!L25+'NSW Apr 2021'!M25+'NSW Apr 2021'!N25+'NSW Apr 2021'!O25)&lt;=('NSW Apr 2021'!L25+'NSW Apr 2021'!M25+'NSW Apr 2021'!N25+'NSW Apr 2021'!O25+'NSW Apr 2021'!P25),(($C$5*E31/'NSW Apr 2021'!AQ25-('NSW Apr 2021'!L25+'NSW Apr 2021'!M25+'NSW Apr 2021'!N25+'NSW Apr 2021'!O25))*'NSW Apr 2021'!AA25/100)*'NSW Apr 2021'!AQ25,('NSW Apr 2021'!P25*'NSW Apr 2021'!AA25/100)*'NSW Apr 2021'!AQ25)),0)</f>
        <v>0</v>
      </c>
      <c r="L31" s="155">
        <f>IF(AND('NSW Apr 2021'!P25&gt;0,'NSW Apr 2021'!O25&gt;0),IF(($C$5*E31/'NSW Apr 2021'!AQ25&lt;SUM('NSW Apr 2021'!L25:P25)),(0),($C$5*E31/'NSW Apr 2021'!AQ25-SUM('NSW Apr 2021'!L25:P25))*'NSW Apr 2021'!AB25/100)* 'NSW Apr 2021'!AQ25,IF(AND('NSW Apr 2021'!O25&gt;0,'NSW Apr 2021'!P25=""),IF(($C$5*E31/'NSW Apr 2021'!AQ25&lt; SUM('NSW Apr 2021'!L25:O25)),(0),($C$5*E31/'NSW Apr 2021'!AQ25-SUM('NSW Apr 2021'!L25:O25))*'NSW Apr 2021'!AA25/100)* 'NSW Apr 2021'!AQ25,IF(AND('NSW Apr 2021'!N25&gt;0,'NSW Apr 2021'!O25=""),IF(($C$5*E31/'NSW Apr 2021'!AQ25&lt; SUM('NSW Apr 2021'!L25:N25)),(0),($C$5*E31/'NSW Apr 2021'!AQ25-SUM('NSW Apr 2021'!L25:N25))*'NSW Apr 2021'!Z25/100)* 'NSW Apr 2021'!AQ25,IF(AND('NSW Apr 2021'!M25&gt;0,'NSW Apr 2021'!N25=""),IF(($C$5*E31/'NSW Apr 2021'!AQ25&lt;'NSW Apr 2021'!M25+'NSW Apr 2021'!L25),(0),(($C$5*E31/'NSW Apr 2021'!AQ25-('NSW Apr 2021'!M25+'NSW Apr 2021'!L25))*'NSW Apr 2021'!Y25/100))*'NSW Apr 2021'!AQ25,IF(AND('NSW Apr 2021'!L25&gt;0,'NSW Apr 2021'!M25=""&gt;0),IF(($C$5*E31/'NSW Apr 2021'!AQ25&lt;'NSW Apr 2021'!L25),(0),($C$5*E31/'NSW Apr 2021'!AQ25-'NSW Apr 2021'!L25)*'NSW Apr 2021'!X25/100)*'NSW Apr 2021'!AQ25,0)))))</f>
        <v>0</v>
      </c>
      <c r="M31" s="155">
        <f>IF('NSW Apr 2021'!K25="",($C$5*F31/'NSW Apr 2021'!AR25*'NSW Apr 2021'!AC25/100)*'NSW Apr 2021'!AR25,IF($C$5*F31/'NSW Apr 2021'!AR25&gt;='NSW Apr 2021'!L25,('NSW Apr 2021'!L25*'NSW Apr 2021'!AC25/100)*'NSW Apr 2021'!AR25,($C$5*F31/'NSW Apr 2021'!AR25*'NSW Apr 2021'!AC25/100)*'NSW Apr 2021'!AR25))</f>
        <v>1350.0000000000002</v>
      </c>
      <c r="N31" s="155">
        <f>IF(AND('NSW Apr 2021'!L25&gt;0,'NSW Apr 2021'!M25&gt;0),IF($C$5*F31/'NSW Apr 2021'!AR25&lt;'NSW Apr 2021'!L25,0,IF(($C$5*F31/'NSW Apr 2021'!AR25-'NSW Apr 2021'!L25)&lt;=('NSW Apr 2021'!M25+'NSW Apr 2021'!L25),((($C$5*F31/'NSW Apr 2021'!AR25-'NSW Apr 2021'!L25)*'NSW Apr 2021'!AD25/100))*'NSW Apr 2021'!AR25,((('NSW Apr 2021'!M25)*'NSW Apr 2021'!AD25/100)*'NSW Apr 2021'!AR25))),0)</f>
        <v>0</v>
      </c>
      <c r="O31" s="155">
        <f>IF(AND('NSW Apr 2021'!M25&gt;0,'NSW Apr 2021'!N25&gt;0),IF($C$5*F31/'NSW Apr 2021'!AR25&lt;('NSW Apr 2021'!L25+'NSW Apr 2021'!M25),0,IF(($C$5*F31/'NSW Apr 2021'!AR25-'NSW Apr 2021'!L25+'NSW Apr 2021'!M25)&lt;=('NSW Apr 2021'!L25+'NSW Apr 2021'!M25+'NSW Apr 2021'!N25),((($C$5*F31/'NSW Apr 2021'!AR25-('NSW Apr 2021'!L25+'NSW Apr 2021'!M25))*'NSW Apr 2021'!AE25/100))*'NSW Apr 2021'!AR25,('NSW Apr 2021'!N25*'NSW Apr 2021'!AE25/100)*'NSW Apr 2021'!AR25)),0)</f>
        <v>0</v>
      </c>
      <c r="P31" s="155">
        <f>IF(AND('NSW Apr 2021'!N25&gt;0,'NSW Apr 2021'!O25&gt;0),IF($C$5*F31/'NSW Apr 2021'!AR25&lt;('NSW Apr 2021'!L25+'NSW Apr 2021'!M25+'NSW Apr 2021'!N25),0,IF(($C$5*F31/'NSW Apr 2021'!AR25-'NSW Apr 2021'!L25+'NSW Apr 2021'!M25+'NSW Apr 2021'!N25)&lt;=('NSW Apr 2021'!L25+'NSW Apr 2021'!M25+'NSW Apr 2021'!N25+'NSW Apr 2021'!O25),(($C$5*F31/'NSW Apr 2021'!AR25-('NSW Apr 2021'!L25+'NSW Apr 2021'!M25+'NSW Apr 2021'!N25))*'NSW Apr 2021'!AF25/100)*'NSW Apr 2021'!AR25,('NSW Apr 2021'!O25*'NSW Apr 2021'!AF25/100)*'NSW Apr 2021'!AR25)),0)</f>
        <v>0</v>
      </c>
      <c r="Q31" s="155">
        <f>IF(AND('NSW Apr 2021'!P25&gt;0,'NSW Apr 2021'!P25&gt;0),IF($C$5*F31/'NSW Apr 2021'!AR25&lt;('NSW Apr 2021'!L25+'NSW Apr 2021'!M25+'NSW Apr 2021'!N25+'NSW Apr 2021'!O25),0,IF(($C$5*F31/'NSW Apr 2021'!AR25-'NSW Apr 2021'!L25+'NSW Apr 2021'!M25+'NSW Apr 2021'!N25+'NSW Apr 2021'!O25)&lt;=('NSW Apr 2021'!L25+'NSW Apr 2021'!M25+'NSW Apr 2021'!N25+'NSW Apr 2021'!O25+'NSW Apr 2021'!P25),(($C$5*F31/'NSW Apr 2021'!AR25-('NSW Apr 2021'!L25+'NSW Apr 2021'!M25+'NSW Apr 2021'!N25+'NSW Apr 2021'!O25))*'NSW Apr 2021'!AG25/100)*'NSW Apr 2021'!AR25,('NSW Apr 2021'!P25*'NSW Apr 2021'!AG25/100)*'NSW Apr 2021'!AR25)),0)</f>
        <v>0</v>
      </c>
      <c r="R31" s="155">
        <f>IF(AND('NSW Apr 2021'!P25&gt;0,'NSW Apr 2021'!O25&gt;0),IF(($C$5*F31/'NSW Apr 2021'!AR25&lt;SUM('NSW Apr 2021'!L25:P25)),(0),($C$5*F31/'NSW Apr 2021'!AR25-SUM('NSW Apr 2021'!L25:P25))*'NSW Apr 2021'!AB25/100)* 'NSW Apr 2021'!AR25,IF(AND('NSW Apr 2021'!O25&gt;0,'NSW Apr 2021'!P25=""),IF(($C$5*F31/'NSW Apr 2021'!AR25&lt; SUM('NSW Apr 2021'!L25:O25)),(0),($C$5*F31/'NSW Apr 2021'!AR25-SUM('NSW Apr 2021'!L25:O25))*'NSW Apr 2021'!AG25/100)* 'NSW Apr 2021'!AR25,IF(AND('NSW Apr 2021'!N25&gt;0,'NSW Apr 2021'!O25=""),IF(($C$5*F31/'NSW Apr 2021'!AR25&lt; SUM('NSW Apr 2021'!L25:N25)),(0),($C$5*F31/'NSW Apr 2021'!AR25-SUM('NSW Apr 2021'!L25:N25))*'NSW Apr 2021'!AF25/100)* 'NSW Apr 2021'!AR25,IF(AND('NSW Apr 2021'!M25&gt;0,'NSW Apr 2021'!N25=""),IF(($C$5*F31/'NSW Apr 2021'!AR25&lt;'NSW Apr 2021'!M25+'NSW Apr 2021'!L25),(0),(($C$5*F31/'NSW Apr 2021'!AR25-('NSW Apr 2021'!M25+'NSW Apr 2021'!L25))*'NSW Apr 2021'!AE25/100))*'NSW Apr 2021'!AR25,IF(AND('NSW Apr 2021'!L25&gt;0,'NSW Apr 2021'!M25=""&gt;0),IF(($C$5*F31/'NSW Apr 2021'!AR25&lt;'NSW Apr 2021'!L25),(0),($C$5*F31/'NSW Apr 2021'!AR25-'NSW Apr 2021'!L25)*'NSW Apr 2021'!AD25/100)*'NSW Apr 2021'!AR25,0)))))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Apr 2021'!AT25</f>
        <v>0</v>
      </c>
      <c r="W31" s="154">
        <f>'NSW Apr 2021'!AU25</f>
        <v>0</v>
      </c>
      <c r="X31" s="154">
        <f>'NSW Apr 2021'!AV25</f>
        <v>0</v>
      </c>
      <c r="Y31" s="154">
        <f>'NSW Apr 2021'!AW25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9"/>
        <v>3267.1100000000006</v>
      </c>
      <c r="AE31" s="149">
        <f t="shared" si="9"/>
        <v>3267.1100000000006</v>
      </c>
      <c r="AF31" s="211">
        <f>'NSW Apr 2021'!BF24</f>
        <v>12</v>
      </c>
      <c r="AG31" s="153" t="str">
        <f>'NSW Apr 2021'!BG24</f>
        <v>n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 thickBot="1">
      <c r="A32" s="210" t="str">
        <f>'NSW Apr 2021'!D26</f>
        <v>AGN Wagga Wagga</v>
      </c>
      <c r="B32" s="169" t="str">
        <f>'NSW Apr 2021'!F26</f>
        <v>Origin Energy</v>
      </c>
      <c r="C32" s="169" t="str">
        <f>'NSW Apr 2021'!G26</f>
        <v>Business Flexi</v>
      </c>
      <c r="D32" s="166">
        <f>365*'NSW Apr 2021'!H26/100</f>
        <v>418.10750000000002</v>
      </c>
      <c r="E32" s="266">
        <f>IF('NSW Apr 2021'!AQ26=3,0.5,IF('NSW Apr 2021'!AQ26=2,0.33,0))</f>
        <v>0.5</v>
      </c>
      <c r="F32" s="266">
        <f t="shared" si="3"/>
        <v>0.5</v>
      </c>
      <c r="G32" s="166">
        <f>IF('NSW Apr 2021'!K26="",($C$5*E32/'NSW Apr 2021'!AQ26*'NSW Apr 2021'!W26/100)*'NSW Apr 2021'!AQ26,IF($C$5*E32/'NSW Apr 2021'!AQ26&gt;='NSW Apr 2021'!L26,('NSW Apr 2021'!L26*'NSW Apr 2021'!W26/100)*'NSW Apr 2021'!AQ26,($C$5*E32/'NSW Apr 2021'!AQ26*'NSW Apr 2021'!W26/100)*'NSW Apr 2021'!AQ26))</f>
        <v>850.00000000000011</v>
      </c>
      <c r="H32" s="166">
        <f>IF(AND('NSW Apr 2021'!L26&gt;0,'NSW Apr 2021'!M26&gt;0),IF($C$5*E32/'NSW Apr 2021'!AQ26&lt;'NSW Apr 2021'!L26,0,IF(($C$5*E32/'NSW Apr 2021'!AQ26-'NSW Apr 2021'!L26)&lt;=('NSW Apr 2021'!M26+'NSW Apr 2021'!L26),((($C$5*E32/'NSW Apr 2021'!AQ26-'NSW Apr 2021'!L26)*'NSW Apr 2021'!X26/100))*'NSW Apr 2021'!AQ26,((('NSW Apr 2021'!M26)*'NSW Apr 2021'!X26/100)*'NSW Apr 2021'!AQ26))),0)</f>
        <v>0</v>
      </c>
      <c r="I32" s="166">
        <f>IF(AND('NSW Apr 2021'!M26&gt;0,'NSW Apr 2021'!N26&gt;0),IF($C$5*E32/'NSW Apr 2021'!AQ26&lt;('NSW Apr 2021'!L26+'NSW Apr 2021'!M26),0,IF(($C$5*E32/'NSW Apr 2021'!AQ26-'NSW Apr 2021'!L26+'NSW Apr 2021'!M26)&lt;=('NSW Apr 2021'!L26+'NSW Apr 2021'!M26+'NSW Apr 2021'!N26),((($C$5*E32/'NSW Apr 2021'!AQ26-('NSW Apr 2021'!L26+'NSW Apr 2021'!M26))*'NSW Apr 2021'!Y26/100))*'NSW Apr 2021'!AQ26,('NSW Apr 2021'!N26*'NSW Apr 2021'!Y26/100)* 'NSW Apr 2021'!AQ26)),0)</f>
        <v>0</v>
      </c>
      <c r="J32" s="166">
        <f>IF(AND('NSW Apr 2021'!N26&gt;0,'NSW Apr 2021'!O26&gt;0),IF($C$5*E32/'NSW Apr 2021'!AQ26&lt;('NSW Apr 2021'!L26+'NSW Apr 2021'!M26+'NSW Apr 2021'!N26),0,IF(($C$5*E32/'NSW Apr 2021'!AQ26-'NSW Apr 2021'!L26+'NSW Apr 2021'!M26+'NSW Apr 2021'!N26)&lt;=('NSW Apr 2021'!L26+'NSW Apr 2021'!M26+'NSW Apr 2021'!N26+'NSW Apr 2021'!O26),(($C$5*E32/'NSW Apr 2021'!AQ26-('NSW Apr 2021'!L26+'NSW Apr 2021'!M26+'NSW Apr 2021'!N26))*'NSW Apr 2021'!Z26/100)*'NSW Apr 2021'!AQ26,('NSW Apr 2021'!O26*'NSW Apr 2021'!Z26/100)*'NSW Apr 2021'!AQ26)),0)</f>
        <v>0</v>
      </c>
      <c r="K32" s="166">
        <f>IF(AND('NSW Apr 2021'!O26&gt;0,'NSW Apr 2021'!P26&gt;0),IF($C$5*E32/'NSW Apr 2021'!AQ26&lt;('NSW Apr 2021'!L26+'NSW Apr 2021'!M26+'NSW Apr 2021'!N26+'NSW Apr 2021'!O26),0,IF(($C$5*E32/'NSW Apr 2021'!AQ26-'NSW Apr 2021'!L26+'NSW Apr 2021'!M26+'NSW Apr 2021'!N26+'NSW Apr 2021'!O26)&lt;=('NSW Apr 2021'!L26+'NSW Apr 2021'!M26+'NSW Apr 2021'!N26+'NSW Apr 2021'!O26+'NSW Apr 2021'!P26),(($C$5*E32/'NSW Apr 2021'!AQ26-('NSW Apr 2021'!L26+'NSW Apr 2021'!M26+'NSW Apr 2021'!N26+'NSW Apr 2021'!O26))*'NSW Apr 2021'!AA26/100)*'NSW Apr 2021'!AQ26,('NSW Apr 2021'!P26*'NSW Apr 2021'!AA26/100)*'NSW Apr 2021'!AQ26)),0)</f>
        <v>0</v>
      </c>
      <c r="L32" s="166">
        <f>IF(AND('NSW Apr 2021'!P26&gt;0,'NSW Apr 2021'!O26&gt;0),IF(($C$5*E32/'NSW Apr 2021'!AQ26&lt;SUM('NSW Apr 2021'!L26:P26)),(0),($C$5*E32/'NSW Apr 2021'!AQ26-SUM('NSW Apr 2021'!L26:P26))*'NSW Apr 2021'!AB26/100)* 'NSW Apr 2021'!AQ26,IF(AND('NSW Apr 2021'!O26&gt;0,'NSW Apr 2021'!P26=""),IF(($C$5*E32/'NSW Apr 2021'!AQ26&lt; SUM('NSW Apr 2021'!L26:O26)),(0),($C$5*E32/'NSW Apr 2021'!AQ26-SUM('NSW Apr 2021'!L26:O26))*'NSW Apr 2021'!AA26/100)* 'NSW Apr 2021'!AQ26,IF(AND('NSW Apr 2021'!N26&gt;0,'NSW Apr 2021'!O26=""),IF(($C$5*E32/'NSW Apr 2021'!AQ26&lt; SUM('NSW Apr 2021'!L26:N26)),(0),($C$5*E32/'NSW Apr 2021'!AQ26-SUM('NSW Apr 2021'!L26:N26))*'NSW Apr 2021'!Z26/100)* 'NSW Apr 2021'!AQ26,IF(AND('NSW Apr 2021'!M26&gt;0,'NSW Apr 2021'!N26=""),IF(($C$5*E32/'NSW Apr 2021'!AQ26&lt;'NSW Apr 2021'!M26+'NSW Apr 2021'!L26),(0),(($C$5*E32/'NSW Apr 2021'!AQ26-('NSW Apr 2021'!M26+'NSW Apr 2021'!L26))*'NSW Apr 2021'!Y26/100))*'NSW Apr 2021'!AQ26,IF(AND('NSW Apr 2021'!L26&gt;0,'NSW Apr 2021'!M26=""&gt;0),IF(($C$5*E32/'NSW Apr 2021'!AQ26&lt;'NSW Apr 2021'!L26),(0),($C$5*E32/'NSW Apr 2021'!AQ26-'NSW Apr 2021'!L26)*'NSW Apr 2021'!X26/100)*'NSW Apr 2021'!AQ26,0)))))</f>
        <v>0</v>
      </c>
      <c r="M32" s="166">
        <f>IF('NSW Apr 2021'!K26="",($C$5*F32/'NSW Apr 2021'!AR26*'NSW Apr 2021'!AC26/100)*'NSW Apr 2021'!AR26,IF($C$5*F32/'NSW Apr 2021'!AR26&gt;='NSW Apr 2021'!L26,('NSW Apr 2021'!L26*'NSW Apr 2021'!AC26/100)*'NSW Apr 2021'!AR26,($C$5*F32/'NSW Apr 2021'!AR26*'NSW Apr 2021'!AC26/100)*'NSW Apr 2021'!AR26))</f>
        <v>850.00000000000011</v>
      </c>
      <c r="N32" s="166">
        <f>IF(AND('NSW Apr 2021'!L26&gt;0,'NSW Apr 2021'!M26&gt;0),IF($C$5*F32/'NSW Apr 2021'!AR26&lt;'NSW Apr 2021'!L26,0,IF(($C$5*F32/'NSW Apr 2021'!AR26-'NSW Apr 2021'!L26)&lt;=('NSW Apr 2021'!M26+'NSW Apr 2021'!L26),((($C$5*F32/'NSW Apr 2021'!AR26-'NSW Apr 2021'!L26)*'NSW Apr 2021'!AD26/100))*'NSW Apr 2021'!AR26,((('NSW Apr 2021'!M26)*'NSW Apr 2021'!AD26/100)*'NSW Apr 2021'!AR26))),0)</f>
        <v>0</v>
      </c>
      <c r="O32" s="166">
        <f>IF(AND('NSW Apr 2021'!M26&gt;0,'NSW Apr 2021'!N26&gt;0),IF($C$5*F32/'NSW Apr 2021'!AR26&lt;('NSW Apr 2021'!L26+'NSW Apr 2021'!M26),0,IF(($C$5*F32/'NSW Apr 2021'!AR26-'NSW Apr 2021'!L26+'NSW Apr 2021'!M26)&lt;=('NSW Apr 2021'!L26+'NSW Apr 2021'!M26+'NSW Apr 2021'!N26),((($C$5*F32/'NSW Apr 2021'!AR26-('NSW Apr 2021'!L26+'NSW Apr 2021'!M26))*'NSW Apr 2021'!AE26/100))*'NSW Apr 2021'!AR26,('NSW Apr 2021'!N26*'NSW Apr 2021'!AE26/100)*'NSW Apr 2021'!AR26)),0)</f>
        <v>0</v>
      </c>
      <c r="P32" s="166">
        <f>IF(AND('NSW Apr 2021'!N26&gt;0,'NSW Apr 2021'!O26&gt;0),IF($C$5*F32/'NSW Apr 2021'!AR26&lt;('NSW Apr 2021'!L26+'NSW Apr 2021'!M26+'NSW Apr 2021'!N26),0,IF(($C$5*F32/'NSW Apr 2021'!AR26-'NSW Apr 2021'!L26+'NSW Apr 2021'!M26+'NSW Apr 2021'!N26)&lt;=('NSW Apr 2021'!L26+'NSW Apr 2021'!M26+'NSW Apr 2021'!N26+'NSW Apr 2021'!O26),(($C$5*F32/'NSW Apr 2021'!AR26-('NSW Apr 2021'!L26+'NSW Apr 2021'!M26+'NSW Apr 2021'!N26))*'NSW Apr 2021'!AF26/100)*'NSW Apr 2021'!AR26,('NSW Apr 2021'!O26*'NSW Apr 2021'!AF26/100)*'NSW Apr 2021'!AR26)),0)</f>
        <v>0</v>
      </c>
      <c r="Q32" s="166">
        <f>IF(AND('NSW Apr 2021'!P26&gt;0,'NSW Apr 2021'!P26&gt;0),IF($C$5*F32/'NSW Apr 2021'!AR26&lt;('NSW Apr 2021'!L26+'NSW Apr 2021'!M26+'NSW Apr 2021'!N26+'NSW Apr 2021'!O26),0,IF(($C$5*F32/'NSW Apr 2021'!AR26-'NSW Apr 2021'!L26+'NSW Apr 2021'!M26+'NSW Apr 2021'!N26+'NSW Apr 2021'!O26)&lt;=('NSW Apr 2021'!L26+'NSW Apr 2021'!M26+'NSW Apr 2021'!N26+'NSW Apr 2021'!O26+'NSW Apr 2021'!P26),(($C$5*F32/'NSW Apr 2021'!AR26-('NSW Apr 2021'!L26+'NSW Apr 2021'!M26+'NSW Apr 2021'!N26+'NSW Apr 2021'!O26))*'NSW Apr 2021'!AG26/100)*'NSW Apr 2021'!AR26,('NSW Apr 2021'!P26*'NSW Apr 2021'!AG26/100)*'NSW Apr 2021'!AR26)),0)</f>
        <v>0</v>
      </c>
      <c r="R32" s="166">
        <f>IF(AND('NSW Apr 2021'!P26&gt;0,'NSW Apr 2021'!O26&gt;0),IF(($C$5*F32/'NSW Apr 2021'!AR26&lt;SUM('NSW Apr 2021'!L26:P26)),(0),($C$5*F32/'NSW Apr 2021'!AR26-SUM('NSW Apr 2021'!L26:P26))*'NSW Apr 2021'!AB26/100)* 'NSW Apr 2021'!AR26,IF(AND('NSW Apr 2021'!O26&gt;0,'NSW Apr 2021'!P26=""),IF(($C$5*F32/'NSW Apr 2021'!AR26&lt; SUM('NSW Apr 2021'!L26:O26)),(0),($C$5*F32/'NSW Apr 2021'!AR26-SUM('NSW Apr 2021'!L26:O26))*'NSW Apr 2021'!AG26/100)* 'NSW Apr 2021'!AR26,IF(AND('NSW Apr 2021'!N26&gt;0,'NSW Apr 2021'!O26=""),IF(($C$5*F32/'NSW Apr 2021'!AR26&lt; SUM('NSW Apr 2021'!L26:N26)),(0),($C$5*F32/'NSW Apr 2021'!AR26-SUM('NSW Apr 2021'!L26:N26))*'NSW Apr 2021'!AF26/100)* 'NSW Apr 2021'!AR26,IF(AND('NSW Apr 2021'!M26&gt;0,'NSW Apr 2021'!N26=""),IF(($C$5*F32/'NSW Apr 2021'!AR26&lt;'NSW Apr 2021'!M26+'NSW Apr 2021'!L26),(0),(($C$5*F32/'NSW Apr 2021'!AR26-('NSW Apr 2021'!M26+'NSW Apr 2021'!L26))*'NSW Apr 2021'!AE26/100))*'NSW Apr 2021'!AR26,IF(AND('NSW Apr 2021'!L26&gt;0,'NSW Apr 2021'!M26=""&gt;0),IF(($C$5*F32/'NSW Apr 2021'!AR26&lt;'NSW Apr 2021'!L26),(0),($C$5*F32/'NSW Apr 2021'!AR26-'NSW Apr 2021'!L26)*'NSW Apr 2021'!AD26/100)*'NSW Apr 2021'!AR26,0)))))</f>
        <v>0</v>
      </c>
      <c r="S32" s="272">
        <f t="shared" si="4"/>
        <v>1700.0000000000002</v>
      </c>
      <c r="T32" s="271">
        <f t="shared" si="5"/>
        <v>2118.1075000000001</v>
      </c>
      <c r="U32" s="170">
        <f t="shared" si="6"/>
        <v>2329.9182500000002</v>
      </c>
      <c r="V32" s="169">
        <f>'NSW Apr 2021'!AT26</f>
        <v>0</v>
      </c>
      <c r="W32" s="169">
        <f>'NSW Apr 2021'!AU26</f>
        <v>14</v>
      </c>
      <c r="X32" s="169">
        <f>'NSW Apr 2021'!AV26</f>
        <v>0</v>
      </c>
      <c r="Y32" s="169">
        <f>'NSW Apr 2021'!AW26</f>
        <v>0</v>
      </c>
      <c r="Z32" s="271" t="str">
        <f t="shared" si="7"/>
        <v>Guaranteed off usage</v>
      </c>
      <c r="AA32" s="271" t="str">
        <f t="shared" si="8"/>
        <v>Inclusive</v>
      </c>
      <c r="AB32" s="276">
        <f t="shared" si="0"/>
        <v>1880.1074999999998</v>
      </c>
      <c r="AC32" s="276">
        <f t="shared" si="1"/>
        <v>1880.1074999999998</v>
      </c>
      <c r="AD32" s="277">
        <f t="shared" si="9"/>
        <v>2068.11825</v>
      </c>
      <c r="AE32" s="277">
        <f t="shared" si="9"/>
        <v>2068.11825</v>
      </c>
      <c r="AF32" s="209">
        <f>'NSW Apr 2021'!BF25</f>
        <v>0</v>
      </c>
      <c r="AG32" s="172" t="str">
        <f>'NSW Apr 2021'!BG25</f>
        <v>n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47" s="261" customFormat="1" ht="14">
      <c r="A33" s="316"/>
      <c r="B33" s="316"/>
      <c r="C33" s="316"/>
      <c r="D33" s="316"/>
      <c r="E33" s="318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9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</row>
    <row r="34" spans="1:47" s="261" customFormat="1" ht="14">
      <c r="A34" s="316"/>
      <c r="B34" s="316"/>
      <c r="C34" s="316"/>
      <c r="D34" s="316"/>
      <c r="E34" s="318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9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</row>
    <row r="35" spans="1:47" s="261" customFormat="1" ht="14">
      <c r="A35" s="316"/>
      <c r="B35" s="316"/>
      <c r="C35" s="316"/>
      <c r="D35" s="316"/>
      <c r="E35" s="318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9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</row>
    <row r="36" spans="1:47" s="261" customFormat="1" ht="14">
      <c r="A36" s="316"/>
      <c r="B36" s="316"/>
      <c r="C36" s="316"/>
      <c r="D36" s="316"/>
      <c r="E36" s="318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9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</row>
    <row r="37" spans="1:47" s="261" customFormat="1" ht="14">
      <c r="A37" s="316"/>
      <c r="B37" s="316"/>
      <c r="C37" s="316"/>
      <c r="D37" s="316"/>
      <c r="E37" s="318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9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</row>
    <row r="38" spans="1:47" s="261" customFormat="1" ht="14">
      <c r="A38" s="316"/>
      <c r="B38" s="316"/>
      <c r="C38" s="316"/>
      <c r="D38" s="316"/>
      <c r="E38" s="318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9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</row>
    <row r="39" spans="1:47" s="261" customFormat="1" ht="14">
      <c r="A39" s="316"/>
      <c r="B39" s="316"/>
      <c r="C39" s="316"/>
      <c r="D39" s="316"/>
      <c r="E39" s="318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9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</row>
    <row r="40" spans="1:47" s="261" customFormat="1" ht="14">
      <c r="A40" s="316"/>
      <c r="B40" s="316"/>
      <c r="C40" s="316"/>
      <c r="D40" s="316"/>
      <c r="E40" s="318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9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</row>
    <row r="41" spans="1:47" s="261" customFormat="1" ht="14">
      <c r="A41" s="316"/>
      <c r="B41" s="316"/>
      <c r="C41" s="316"/>
      <c r="D41" s="316"/>
      <c r="E41" s="318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9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</row>
    <row r="42" spans="1:47" s="261" customFormat="1" ht="14">
      <c r="A42" s="316"/>
      <c r="B42" s="316"/>
      <c r="C42" s="316"/>
      <c r="D42" s="316"/>
      <c r="E42" s="318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9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</row>
    <row r="43" spans="1:47" s="261" customFormat="1" ht="14">
      <c r="A43" s="316"/>
      <c r="B43" s="316"/>
      <c r="C43" s="316"/>
      <c r="D43" s="316"/>
      <c r="E43" s="318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9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</row>
    <row r="44" spans="1:47" s="261" customFormat="1" ht="14">
      <c r="A44" s="316"/>
      <c r="B44" s="316"/>
      <c r="C44" s="316"/>
      <c r="D44" s="316"/>
      <c r="E44" s="318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9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</row>
    <row r="45" spans="1:47" s="261" customFormat="1" ht="14">
      <c r="A45" s="316"/>
      <c r="B45" s="316"/>
      <c r="C45" s="316"/>
      <c r="D45" s="316"/>
      <c r="E45" s="318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9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</row>
    <row r="46" spans="1:47" s="261" customFormat="1" ht="14">
      <c r="A46" s="316"/>
      <c r="B46" s="316"/>
      <c r="C46" s="316"/>
      <c r="D46" s="316"/>
      <c r="E46" s="318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9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</row>
    <row r="47" spans="1:47" s="261" customFormat="1" ht="14">
      <c r="A47" s="316"/>
      <c r="B47" s="316"/>
      <c r="C47" s="316"/>
      <c r="D47" s="316"/>
      <c r="E47" s="318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9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</row>
    <row r="48" spans="1:47" s="261" customFormat="1" ht="14">
      <c r="A48" s="316"/>
      <c r="B48" s="316"/>
      <c r="C48" s="316"/>
      <c r="D48" s="316"/>
      <c r="E48" s="318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9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</row>
    <row r="49" spans="1:47" s="261" customFormat="1" ht="14">
      <c r="A49" s="316"/>
      <c r="B49" s="316"/>
      <c r="C49" s="316"/>
      <c r="D49" s="316"/>
      <c r="E49" s="318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9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</row>
    <row r="50" spans="1:47" s="261" customFormat="1" ht="14">
      <c r="A50" s="316"/>
      <c r="B50" s="316"/>
      <c r="C50" s="316"/>
      <c r="D50" s="316"/>
      <c r="E50" s="318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9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</row>
    <row r="51" spans="1:47" s="261" customFormat="1" ht="14">
      <c r="A51" s="316"/>
      <c r="B51" s="316"/>
      <c r="C51" s="316"/>
      <c r="D51" s="316"/>
      <c r="E51" s="318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9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</row>
    <row r="52" spans="1:47" s="261" customFormat="1" ht="14">
      <c r="A52" s="316"/>
      <c r="B52" s="316"/>
      <c r="C52" s="316"/>
      <c r="D52" s="316"/>
      <c r="E52" s="318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9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</row>
    <row r="53" spans="1:47" s="261" customFormat="1" ht="14">
      <c r="A53" s="316"/>
      <c r="B53" s="316"/>
      <c r="C53" s="316"/>
      <c r="D53" s="316"/>
      <c r="E53" s="318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9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</row>
    <row r="54" spans="1:47" s="261" customFormat="1" ht="14">
      <c r="A54" s="316"/>
      <c r="B54" s="316"/>
      <c r="C54" s="316"/>
      <c r="D54" s="316"/>
      <c r="E54" s="318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9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</row>
    <row r="55" spans="1:47" s="261" customFormat="1" ht="14">
      <c r="A55" s="316"/>
      <c r="B55" s="316"/>
      <c r="C55" s="316"/>
      <c r="D55" s="316"/>
      <c r="E55" s="318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9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</row>
    <row r="56" spans="1:47" s="261" customFormat="1" ht="14">
      <c r="A56" s="316"/>
      <c r="B56" s="316"/>
      <c r="C56" s="316"/>
      <c r="D56" s="316"/>
      <c r="E56" s="318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9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</row>
    <row r="57" spans="1:47" s="261" customFormat="1" ht="14">
      <c r="A57" s="316"/>
      <c r="B57" s="316"/>
      <c r="C57" s="316"/>
      <c r="D57" s="316"/>
      <c r="E57" s="318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9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</row>
    <row r="58" spans="1:47" s="261" customFormat="1" ht="14">
      <c r="A58" s="316"/>
      <c r="B58" s="316"/>
      <c r="C58" s="316"/>
      <c r="D58" s="316"/>
      <c r="E58" s="318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9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</row>
    <row r="59" spans="1:47" s="261" customFormat="1" ht="14">
      <c r="A59" s="316"/>
      <c r="B59" s="316"/>
      <c r="C59" s="316"/>
      <c r="D59" s="316"/>
      <c r="E59" s="318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9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</row>
    <row r="60" spans="1:47" s="261" customFormat="1" ht="14">
      <c r="A60" s="316"/>
      <c r="B60" s="316"/>
      <c r="C60" s="316"/>
      <c r="D60" s="316"/>
      <c r="E60" s="318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9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</row>
    <row r="61" spans="1:47" s="261" customFormat="1" ht="14">
      <c r="A61" s="316"/>
      <c r="B61" s="316"/>
      <c r="C61" s="316"/>
      <c r="D61" s="316"/>
      <c r="E61" s="318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9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</row>
    <row r="62" spans="1:47" s="261" customFormat="1" ht="14">
      <c r="A62" s="316"/>
      <c r="B62" s="316"/>
      <c r="C62" s="316"/>
      <c r="D62" s="316"/>
      <c r="E62" s="318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9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</row>
    <row r="63" spans="1:47" s="261" customFormat="1" ht="14">
      <c r="A63" s="316"/>
      <c r="B63" s="316"/>
      <c r="C63" s="316"/>
      <c r="D63" s="316"/>
      <c r="E63" s="318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9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</row>
    <row r="64" spans="1:47" s="261" customFormat="1" ht="14">
      <c r="A64" s="316"/>
      <c r="B64" s="316"/>
      <c r="C64" s="316"/>
      <c r="D64" s="316"/>
      <c r="E64" s="318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9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</row>
    <row r="65" spans="1:47" s="261" customFormat="1" ht="14">
      <c r="A65" s="316"/>
      <c r="B65" s="316"/>
      <c r="C65" s="316"/>
      <c r="D65" s="316"/>
      <c r="E65" s="318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9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</row>
    <row r="66" spans="1:47" s="261" customFormat="1" ht="14">
      <c r="A66" s="316"/>
      <c r="B66" s="316"/>
      <c r="C66" s="316"/>
      <c r="D66" s="316"/>
      <c r="E66" s="318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9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</row>
    <row r="67" spans="1:47" s="261" customFormat="1" ht="14">
      <c r="A67" s="316"/>
      <c r="B67" s="316"/>
      <c r="C67" s="316"/>
      <c r="D67" s="316"/>
      <c r="E67" s="318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9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</row>
    <row r="68" spans="1:47" s="261" customFormat="1" ht="14">
      <c r="A68" s="316"/>
      <c r="B68" s="316"/>
      <c r="C68" s="316"/>
      <c r="D68" s="316"/>
      <c r="E68" s="318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9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</row>
    <row r="69" spans="1:47" s="261" customFormat="1" ht="14">
      <c r="A69" s="316"/>
      <c r="B69" s="316"/>
      <c r="C69" s="316"/>
      <c r="D69" s="316"/>
      <c r="E69" s="318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9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</row>
    <row r="70" spans="1:47" s="261" customFormat="1" ht="14">
      <c r="A70" s="316"/>
      <c r="B70" s="316"/>
      <c r="C70" s="316"/>
      <c r="D70" s="316"/>
      <c r="E70" s="318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9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</row>
    <row r="71" spans="1:47" s="261" customFormat="1" ht="14">
      <c r="A71" s="316"/>
      <c r="B71" s="316"/>
      <c r="C71" s="316"/>
      <c r="D71" s="316"/>
      <c r="E71" s="318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9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</row>
  </sheetData>
  <sheetProtection algorithmName="SHA-512" hashValue="45hGDoF+OqtFiLL+zT3LWwoX5krjJUfvtnXWzNyuql4PSxKp/hjzUY/NgKFYeguSW+ounj0cte4VC14c+kvKwQ==" saltValue="/9VqfQ2++TQBawHqreumaQ==" spinCount="100000" sheet="1" objects="1" scenarios="1"/>
  <mergeCells count="6">
    <mergeCell ref="A8:A15"/>
    <mergeCell ref="A30:A31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7929-3910-0840-B558-869EB5B5E824}">
  <sheetPr codeName="Sheet19">
    <tabColor theme="7" tint="0.59999389629810485"/>
  </sheetPr>
  <dimension ref="A1:ER31"/>
  <sheetViews>
    <sheetView zoomScale="90" zoomScaleNormal="90" workbookViewId="0">
      <selection activeCell="A17" sqref="A17:XFD17"/>
    </sheetView>
  </sheetViews>
  <sheetFormatPr baseColWidth="10" defaultRowHeight="14"/>
  <cols>
    <col min="1" max="1" width="24.1640625" style="302" customWidth="1"/>
    <col min="2" max="2" width="16.1640625" style="302" customWidth="1"/>
    <col min="3" max="3" width="23.1640625" style="302" bestFit="1" customWidth="1"/>
    <col min="4" max="4" width="12.1640625" style="302" customWidth="1"/>
    <col min="5" max="5" width="12.1640625" style="304" hidden="1" customWidth="1"/>
    <col min="6" max="6" width="12.1640625" style="302" hidden="1" customWidth="1"/>
    <col min="7" max="18" width="12.1640625" style="302" customWidth="1"/>
    <col min="19" max="19" width="13" style="302" hidden="1" customWidth="1"/>
    <col min="20" max="20" width="12" style="302" hidden="1" customWidth="1"/>
    <col min="21" max="21" width="12" style="305" customWidth="1"/>
    <col min="22" max="25" width="12" style="302" customWidth="1"/>
    <col min="26" max="29" width="12" style="302" hidden="1" customWidth="1"/>
    <col min="30" max="33" width="12" style="302" customWidth="1"/>
    <col min="34" max="43" width="12.1640625" style="302" customWidth="1"/>
    <col min="44" max="16384" width="10.83203125" style="302"/>
  </cols>
  <sheetData>
    <row r="1" spans="1:148">
      <c r="A1" s="299" t="s">
        <v>55</v>
      </c>
      <c r="B1" s="299"/>
      <c r="C1" s="299"/>
      <c r="D1" s="299"/>
      <c r="E1" s="300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301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</row>
    <row r="2" spans="1:148">
      <c r="A2" s="301" t="s">
        <v>93</v>
      </c>
      <c r="B2" s="299"/>
      <c r="C2" s="299"/>
      <c r="D2" s="299"/>
      <c r="E2" s="300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301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</row>
    <row r="3" spans="1:148" ht="15" thickBot="1">
      <c r="A3" s="299"/>
      <c r="B3" s="303"/>
      <c r="C3" s="299"/>
      <c r="D3" s="299"/>
      <c r="E3" s="300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1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</row>
    <row r="5" spans="1:148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</row>
    <row r="6" spans="1:148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</row>
    <row r="7" spans="1:148" ht="75">
      <c r="A7" s="262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7" t="s">
        <v>286</v>
      </c>
      <c r="T7" s="267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5" t="s">
        <v>73</v>
      </c>
      <c r="AG7" s="116" t="s">
        <v>33</v>
      </c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9"/>
      <c r="EP7" s="299"/>
      <c r="EQ7" s="299"/>
      <c r="ER7" s="299"/>
    </row>
    <row r="8" spans="1:148" ht="23" customHeight="1">
      <c r="A8" s="424" t="str">
        <f>'NSW Oct 2020'!D2</f>
        <v>Jemena Sydney</v>
      </c>
      <c r="B8" s="83" t="str">
        <f>'NSW Oct 2020'!F2</f>
        <v>AGL</v>
      </c>
      <c r="C8" s="83" t="str">
        <f>'NSW Oct 2020'!G2</f>
        <v>Business Essentials Saver</v>
      </c>
      <c r="D8" s="136">
        <f>365*'NSW Oct 2020'!H2/100</f>
        <v>255.90150000000003</v>
      </c>
      <c r="E8" s="264">
        <f>IF('NSW Oct 2020'!AQ2=3,0.5,IF('NSW Oct 2020'!AQ2=2,0.33,0))</f>
        <v>0.5</v>
      </c>
      <c r="F8" s="264">
        <f>1-E8</f>
        <v>0.5</v>
      </c>
      <c r="G8" s="136">
        <f>IF('NSW Oct 2020'!K2="",($C$5*E8/'NSW Oct 2020'!AQ2*'NSW Oct 2020'!W2/100)*'NSW Oct 2020'!AQ2,IF($C$5*E8/'NSW Oct 2020'!AQ2&gt;='NSW Oct 2020'!L2,('NSW Oct 2020'!L2*'NSW Oct 2020'!W2/100)*'NSW Oct 2020'!AQ2,($C$5*E8/'NSW Oct 2020'!AQ2*'NSW Oct 2020'!W2/100)*'NSW Oct 2020'!AQ2))</f>
        <v>89.156999999999996</v>
      </c>
      <c r="H8" s="136">
        <f>IF(AND('NSW Oct 2020'!L2&gt;0,'NSW Oct 2020'!M2&gt;0),IF($C$5*E8/'NSW Oct 2020'!AQ2&lt;'NSW Oct 2020'!L2,0,IF(($C$5*E8/'NSW Oct 2020'!AQ2-'NSW Oct 2020'!L2)&lt;=('NSW Oct 2020'!M2+'NSW Oct 2020'!L2),((($C$5*E8/'NSW Oct 2020'!AQ2-'NSW Oct 2020'!L2)*'NSW Oct 2020'!X2/100))*'NSW Oct 2020'!AQ2,((('NSW Oct 2020'!M2)*'NSW Oct 2020'!X2/100)*'NSW Oct 2020'!AQ2))),0)</f>
        <v>84.053454545454542</v>
      </c>
      <c r="I8" s="136">
        <f>IF(AND('NSW Oct 2020'!M2&gt;0,'NSW Oct 2020'!N2&gt;0),IF($C$5*E8/'NSW Oct 2020'!AQ2&lt;('NSW Oct 2020'!L2+'NSW Oct 2020'!M2),0,IF(($C$5*E8/'NSW Oct 2020'!AQ2-'NSW Oct 2020'!L2+'NSW Oct 2020'!M2)&lt;=('NSW Oct 2020'!L2+'NSW Oct 2020'!M2+'NSW Oct 2020'!N2),((($C$5*E8/'NSW Oct 2020'!AQ2-('NSW Oct 2020'!L2+'NSW Oct 2020'!M2))*'NSW Oct 2020'!Y2/100))*'NSW Oct 2020'!AQ2,('NSW Oct 2020'!N2*'NSW Oct 2020'!Y2/100)* 'NSW Oct 2020'!AQ2)),0)</f>
        <v>200.94300000000004</v>
      </c>
      <c r="J8" s="136">
        <f>IF(AND('NSW Oct 2020'!N2&gt;0,'NSW Oct 2020'!O2&gt;0),IF($C$5*E8/'NSW Oct 2020'!AQ2&lt;('NSW Oct 2020'!L2+'NSW Oct 2020'!M2+'NSW Oct 2020'!N2),0,IF(($C$5*E8/'NSW Oct 2020'!AQ2-'NSW Oct 2020'!L2+'NSW Oct 2020'!M2+'NSW Oct 2020'!N2)&lt;=('NSW Oct 2020'!L2+'NSW Oct 2020'!M2+'NSW Oct 2020'!N2+'NSW Oct 2020'!O2),(($C$5*E8/'NSW Oct 2020'!AQ2-('NSW Oct 2020'!L2+'NSW Oct 2020'!M2+'NSW Oct 2020'!N2))*'NSW Oct 2020'!Z2/100)*'NSW Oct 2020'!AQ2,('NSW Oct 2020'!O2*'NSW Oct 2020'!Z2/100)*'NSW Oct 2020'!AQ2)),0)</f>
        <v>754.2136363636364</v>
      </c>
      <c r="K8" s="136">
        <f>IF(AND('NSW Oct 2020'!O2&gt;0,'NSW Oct 2020'!P2&gt;0),IF($C$5*E8/'NSW Oct 2020'!AQ2&lt;('NSW Oct 2020'!L2+'NSW Oct 2020'!M2+'NSW Oct 2020'!N2+'NSW Oct 2020'!O2),0,IF(($C$5*E8/'NSW Oct 2020'!AQ2-'NSW Oct 2020'!L2+'NSW Oct 2020'!M2+'NSW Oct 2020'!N2+'NSW Oct 2020'!O2)&lt;=('NSW Oct 2020'!L2+'NSW Oct 2020'!M2+'NSW Oct 2020'!N2+'NSW Oct 2020'!O2+'NSW Oct 2020'!P2),(($C$5*E8/'NSW Oct 2020'!AQ2-('NSW Oct 2020'!L2+'NSW Oct 2020'!M2+'NSW Oct 2020'!N2+'NSW Oct 2020'!O2))*'NSW Oct 2020'!AA2/100)*'NSW Oct 2020'!AQ2,('NSW Oct 2020'!P2*'NSW Oct 2020'!AA2/100)*'NSW Oct 2020'!AQ2)),0)</f>
        <v>0</v>
      </c>
      <c r="L8" s="136">
        <f>IF(AND('NSW Oct 2020'!P2&gt;0,'NSW Oct 2020'!O2&gt;0),IF(($C$5*E8/'NSW Oct 2020'!AQ2&lt;SUM('NSW Oct 2020'!L2:P2)),(0),($C$5*E8/'NSW Oct 2020'!AQ2-SUM('NSW Oct 2020'!L2:P2))*'NSW Oct 2020'!AB2/100)* 'NSW Oct 2020'!AQ2,IF(AND('NSW Oct 2020'!O2&gt;0,'NSW Oct 2020'!P2=""),IF(($C$5*E8/'NSW Oct 2020'!AQ2&lt; SUM('NSW Oct 2020'!L2:O2)),(0),($C$5*E8/'NSW Oct 2020'!AQ2-SUM('NSW Oct 2020'!L2:O2))*'NSW Oct 2020'!AA2/100)* 'NSW Oct 2020'!AQ2,IF(AND('NSW Oct 2020'!N2&gt;0,'NSW Oct 2020'!O2=""),IF(($C$5*E8/'NSW Oct 2020'!AQ2&lt; SUM('NSW Oct 2020'!L2:N2)),(0),($C$5*E8/'NSW Oct 2020'!AQ2-SUM('NSW Oct 2020'!L2:N2))*'NSW Oct 2020'!Z2/100)* 'NSW Oct 2020'!AQ2,IF(AND('NSW Oct 2020'!M2&gt;0,'NSW Oct 2020'!N2=""),IF(($C$5*E8/'NSW Oct 2020'!AQ2&lt;'NSW Oct 2020'!M2+'NSW Oct 2020'!L2),(0),(($C$5*E8/'NSW Oct 2020'!AQ2-('NSW Oct 2020'!M2+'NSW Oct 2020'!L2))*'NSW Oct 2020'!Y2/100))*'NSW Oct 2020'!AQ2,IF(AND('NSW Oct 2020'!L2&gt;0,'NSW Oct 2020'!M2=""&gt;0),IF(($C$5*E8/'NSW Oct 2020'!AQ2&lt;'NSW Oct 2020'!L2),(0),($C$5*E8/'NSW Oct 2020'!AQ2-'NSW Oct 2020'!L2)*'NSW Oct 2020'!X2/100)*'NSW Oct 2020'!AQ2,0)))))</f>
        <v>0</v>
      </c>
      <c r="M8" s="136">
        <f>IF('NSW Oct 2020'!K2="",($C$5*F8/'NSW Oct 2020'!AR2*'NSW Oct 2020'!AC2/100)*'NSW Oct 2020'!AR2,IF($C$5*F8/'NSW Oct 2020'!AR2&gt;='NSW Oct 2020'!L2,('NSW Oct 2020'!L2*'NSW Oct 2020'!AC2/100)*'NSW Oct 2020'!AR2,($C$5*F8/'NSW Oct 2020'!AR2*'NSW Oct 2020'!AC2/100)*'NSW Oct 2020'!AR2))</f>
        <v>89.156999999999996</v>
      </c>
      <c r="N8" s="136">
        <f>IF(AND('NSW Oct 2020'!L2&gt;0,'NSW Oct 2020'!M2&gt;0),IF($C$5*F8/'NSW Oct 2020'!AR2&lt;'NSW Oct 2020'!L2,0,IF(($C$5*F8/'NSW Oct 2020'!AR2-'NSW Oct 2020'!L2)&lt;=('NSW Oct 2020'!M2+'NSW Oct 2020'!L2),((($C$5*F8/'NSW Oct 2020'!AR2-'NSW Oct 2020'!L2)*'NSW Oct 2020'!AD2/100))*'NSW Oct 2020'!AR2,((('NSW Oct 2020'!M2)*'NSW Oct 2020'!AD2/100)*'NSW Oct 2020'!AR2))),0)</f>
        <v>84.053454545454542</v>
      </c>
      <c r="O8" s="136">
        <f>IF(AND('NSW Oct 2020'!M2&gt;0,'NSW Oct 2020'!N2&gt;0),IF($C$5*F8/'NSW Oct 2020'!AR2&lt;('NSW Oct 2020'!L2+'NSW Oct 2020'!M2),0,IF(($C$5*F8/'NSW Oct 2020'!AR2-'NSW Oct 2020'!L2+'NSW Oct 2020'!M2)&lt;=('NSW Oct 2020'!L2+'NSW Oct 2020'!M2+'NSW Oct 2020'!N2),((($C$5*F8/'NSW Oct 2020'!AR2-('NSW Oct 2020'!L2+'NSW Oct 2020'!M2))*'NSW Oct 2020'!AE2/100))*'NSW Oct 2020'!AR2,('NSW Oct 2020'!N2*'NSW Oct 2020'!AE2/100)*'NSW Oct 2020'!AR2)),0)</f>
        <v>200.94300000000004</v>
      </c>
      <c r="P8" s="136">
        <f>IF(AND('NSW Oct 2020'!N2&gt;0,'NSW Oct 2020'!O2&gt;0),IF($C$5*F8/'NSW Oct 2020'!AR2&lt;('NSW Oct 2020'!L2+'NSW Oct 2020'!M2+'NSW Oct 2020'!N2),0,IF(($C$5*F8/'NSW Oct 2020'!AR2-'NSW Oct 2020'!L2+'NSW Oct 2020'!M2+'NSW Oct 2020'!N2)&lt;=('NSW Oct 2020'!L2+'NSW Oct 2020'!M2+'NSW Oct 2020'!N2+'NSW Oct 2020'!O2),(($C$5*F8/'NSW Oct 2020'!AR2-('NSW Oct 2020'!L2+'NSW Oct 2020'!M2+'NSW Oct 2020'!N2))*'NSW Oct 2020'!AF2/100)*'NSW Oct 2020'!AR2,('NSW Oct 2020'!O2*'NSW Oct 2020'!AF2/100)*'NSW Oct 2020'!AR2)),0)</f>
        <v>754.2136363636364</v>
      </c>
      <c r="Q8" s="136">
        <f>IF(AND('NSW Oct 2020'!P2&gt;0,'NSW Oct 2020'!P2&gt;0),IF($C$5*F8/'NSW Oct 2020'!AR2&lt;('NSW Oct 2020'!L2+'NSW Oct 2020'!M2+'NSW Oct 2020'!N2+'NSW Oct 2020'!O2),0,IF(($C$5*F8/'NSW Oct 2020'!AR2-'NSW Oct 2020'!L2+'NSW Oct 2020'!M2+'NSW Oct 2020'!N2+'NSW Oct 2020'!O2)&lt;=('NSW Oct 2020'!L2+'NSW Oct 2020'!M2+'NSW Oct 2020'!N2+'NSW Oct 2020'!O2+'NSW Oct 2020'!P2),(($C$5*F8/'NSW Oct 2020'!AR2-('NSW Oct 2020'!L2+'NSW Oct 2020'!M2+'NSW Oct 2020'!N2+'NSW Oct 2020'!O2))*'NSW Oct 2020'!AG2/100)*'NSW Oct 2020'!AR2,('NSW Oct 2020'!P2*'NSW Oct 2020'!AG2/100)*'NSW Oct 2020'!AR2)),0)</f>
        <v>0</v>
      </c>
      <c r="R8" s="136">
        <f>IF(AND('NSW Oct 2020'!P2&gt;0,'NSW Oct 2020'!O2&gt;0),IF(($C$5*F8/'NSW Oct 2020'!AR2&lt;SUM('NSW Oct 2020'!L2:P2)),(0),($C$5*F8/'NSW Oct 2020'!AR2-SUM('NSW Oct 2020'!L2:P2))*'NSW Oct 2020'!AB2/100)* 'NSW Oct 2020'!AR2,IF(AND('NSW Oct 2020'!O2&gt;0,'NSW Oct 2020'!P2=""),IF(($C$5*F8/'NSW Oct 2020'!AR2&lt; SUM('NSW Oct 2020'!L2:O2)),(0),($C$5*F8/'NSW Oct 2020'!AR2-SUM('NSW Oct 2020'!L2:O2))*'NSW Oct 2020'!AG2/100)* 'NSW Oct 2020'!AR2,IF(AND('NSW Oct 2020'!N2&gt;0,'NSW Oct 2020'!O2=""),IF(($C$5*F8/'NSW Oct 2020'!AR2&lt; SUM('NSW Oct 2020'!L2:N2)),(0),($C$5*F8/'NSW Oct 2020'!AR2-SUM('NSW Oct 2020'!L2:N2))*'NSW Oct 2020'!AF2/100)* 'NSW Oct 2020'!AR2,IF(AND('NSW Oct 2020'!M2&gt;0,'NSW Oct 2020'!N2=""),IF(($C$5*F8/'NSW Oct 2020'!AR2&lt;'NSW Oct 2020'!M2+'NSW Oct 2020'!L2),(0),(($C$5*F8/'NSW Oct 2020'!AR2-('NSW Oct 2020'!M2+'NSW Oct 2020'!L2))*'NSW Oct 2020'!AE2/100))*'NSW Oct 2020'!AR2,IF(AND('NSW Oct 2020'!L2&gt;0,'NSW Oct 2020'!M2=""&gt;0),IF(($C$5*F8/'NSW Oct 2020'!AR2&lt;'NSW Oct 2020'!L2),(0),($C$5*F8/'NSW Oct 2020'!AR2-'NSW Oct 2020'!L2)*'NSW Oct 2020'!AD2/100)*'NSW Oct 2020'!AR2,0)))))</f>
        <v>0</v>
      </c>
      <c r="S8" s="234">
        <f>SUM(G8:R8)</f>
        <v>2256.7341818181822</v>
      </c>
      <c r="T8" s="243">
        <f>S8+D8</f>
        <v>2512.6356818181821</v>
      </c>
      <c r="U8" s="132">
        <f>T8*1.1</f>
        <v>2763.8992500000004</v>
      </c>
      <c r="V8" s="83">
        <f>'NSW Oct 2020'!AT2</f>
        <v>0</v>
      </c>
      <c r="W8" s="83">
        <f>'NSW Oct 2020'!AU2</f>
        <v>0</v>
      </c>
      <c r="X8" s="83">
        <f>'NSW Oct 2020'!AV2</f>
        <v>0</v>
      </c>
      <c r="Y8" s="83">
        <f>'NSW Oct 2020'!AW2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2512.6356818181821</v>
      </c>
      <c r="AC8" s="243">
        <f t="shared" ref="AC8:AC3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2512.6356818181821</v>
      </c>
      <c r="AD8" s="122">
        <f t="shared" ref="AD8:AE22" si="2">AB8*1.1</f>
        <v>2763.8992500000004</v>
      </c>
      <c r="AE8" s="122">
        <f t="shared" si="2"/>
        <v>2763.8992500000004</v>
      </c>
      <c r="AF8" s="208">
        <f>'NSW Oct 2020'!BF2</f>
        <v>0</v>
      </c>
      <c r="AG8" s="125" t="str">
        <f>'NSW Oct 2020'!BG2</f>
        <v>n</v>
      </c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  <c r="EO8" s="299"/>
      <c r="EP8" s="299"/>
      <c r="EQ8" s="299"/>
      <c r="ER8" s="299"/>
    </row>
    <row r="9" spans="1:148" ht="23" customHeight="1">
      <c r="A9" s="424"/>
      <c r="B9" s="83" t="str">
        <f>'NSW Oct 2020'!F3</f>
        <v>Covau</v>
      </c>
      <c r="C9" s="83" t="str">
        <f>'NSW Oct 2020'!G3</f>
        <v>Business Freedom Plus</v>
      </c>
      <c r="D9" s="136">
        <f>365*'NSW Oct 2020'!H3/100</f>
        <v>336.60300000000001</v>
      </c>
      <c r="E9" s="264">
        <f>IF('NSW Oct 2020'!AQ3=3,0.5,IF('NSW Oct 2020'!AQ3=2,0.33,0))</f>
        <v>0.5</v>
      </c>
      <c r="F9" s="264">
        <f t="shared" ref="F9:F31" si="3">1-E9</f>
        <v>0.5</v>
      </c>
      <c r="G9" s="136">
        <f>IF('NSW Oct 2020'!K3="",($C$5*E9/'NSW Oct 2020'!AQ3*'NSW Oct 2020'!W3/100)*'NSW Oct 2020'!AQ3,IF($C$5*E9/'NSW Oct 2020'!AQ3&gt;='NSW Oct 2020'!L3,('NSW Oct 2020'!L3*'NSW Oct 2020'!W3/100)*'NSW Oct 2020'!AQ3,($C$5*E9/'NSW Oct 2020'!AQ3*'NSW Oct 2020'!W3/100)*'NSW Oct 2020'!AQ3))</f>
        <v>134.24399999999997</v>
      </c>
      <c r="H9" s="136">
        <f>IF(AND('NSW Oct 2020'!L3&gt;0,'NSW Oct 2020'!M3&gt;0),IF($C$5*E9/'NSW Oct 2020'!AQ3&lt;'NSW Oct 2020'!L3,0,IF(($C$5*E9/'NSW Oct 2020'!AQ3-'NSW Oct 2020'!L3)&lt;=('NSW Oct 2020'!M3+'NSW Oct 2020'!L3),((($C$5*E9/'NSW Oct 2020'!AQ3-'NSW Oct 2020'!L3)*'NSW Oct 2020'!X3/100))*'NSW Oct 2020'!AQ3,((('NSW Oct 2020'!M3)*'NSW Oct 2020'!X3/100)*'NSW Oct 2020'!AQ3))),0)</f>
        <v>106.401</v>
      </c>
      <c r="I9" s="136">
        <f>IF(AND('NSW Oct 2020'!M3&gt;0,'NSW Oct 2020'!N3&gt;0),IF($C$5*E9/'NSW Oct 2020'!AQ3&lt;('NSW Oct 2020'!L3+'NSW Oct 2020'!M3),0,IF(($C$5*E9/'NSW Oct 2020'!AQ3-'NSW Oct 2020'!L3+'NSW Oct 2020'!M3)&lt;=('NSW Oct 2020'!L3+'NSW Oct 2020'!M3+'NSW Oct 2020'!N3),((($C$5*E9/'NSW Oct 2020'!AQ3-('NSW Oct 2020'!L3+'NSW Oct 2020'!M3))*'NSW Oct 2020'!Y3/100))*'NSW Oct 2020'!AQ3,('NSW Oct 2020'!N3*'NSW Oct 2020'!Y3/100)* 'NSW Oct 2020'!AQ3)),0)</f>
        <v>239.679</v>
      </c>
      <c r="J9" s="136">
        <f>IF(AND('NSW Oct 2020'!N3&gt;0,'NSW Oct 2020'!O3&gt;0),IF($C$5*E9/'NSW Oct 2020'!AQ3&lt;('NSW Oct 2020'!L3+'NSW Oct 2020'!M3+'NSW Oct 2020'!N3),0,IF(($C$5*E9/'NSW Oct 2020'!AQ3-'NSW Oct 2020'!L3+'NSW Oct 2020'!M3+'NSW Oct 2020'!N3)&lt;=('NSW Oct 2020'!L3+'NSW Oct 2020'!M3+'NSW Oct 2020'!N3+'NSW Oct 2020'!O3),(($C$5*E9/'NSW Oct 2020'!AQ3-('NSW Oct 2020'!L3+'NSW Oct 2020'!M3+'NSW Oct 2020'!N3))*'NSW Oct 2020'!Z3/100)*'NSW Oct 2020'!AQ3,('NSW Oct 2020'!O3*'NSW Oct 2020'!Z3/100)*'NSW Oct 2020'!AQ3)),0)</f>
        <v>843.12500000000023</v>
      </c>
      <c r="K9" s="136">
        <f>IF(AND('NSW Oct 2020'!O3&gt;0,'NSW Oct 2020'!P3&gt;0),IF($C$5*E9/'NSW Oct 2020'!AQ3&lt;('NSW Oct 2020'!L3+'NSW Oct 2020'!M3+'NSW Oct 2020'!N3+'NSW Oct 2020'!O3),0,IF(($C$5*E9/'NSW Oct 2020'!AQ3-'NSW Oct 2020'!L3+'NSW Oct 2020'!M3+'NSW Oct 2020'!N3+'NSW Oct 2020'!O3)&lt;=('NSW Oct 2020'!L3+'NSW Oct 2020'!M3+'NSW Oct 2020'!N3+'NSW Oct 2020'!O3+'NSW Oct 2020'!P3),(($C$5*E9/'NSW Oct 2020'!AQ3-('NSW Oct 2020'!L3+'NSW Oct 2020'!M3+'NSW Oct 2020'!N3+'NSW Oct 2020'!O3))*'NSW Oct 2020'!AA3/100)*'NSW Oct 2020'!AQ3,('NSW Oct 2020'!P3*'NSW Oct 2020'!AA3/100)*'NSW Oct 2020'!AQ3)),0)</f>
        <v>0</v>
      </c>
      <c r="L9" s="136">
        <f>IF(AND('NSW Oct 2020'!P3&gt;0,'NSW Oct 2020'!O3&gt;0),IF(($C$5*E9/'NSW Oct 2020'!AQ3&lt;SUM('NSW Oct 2020'!L3:P3)),(0),($C$5*E9/'NSW Oct 2020'!AQ3-SUM('NSW Oct 2020'!L3:P3))*'NSW Oct 2020'!AB3/100)* 'NSW Oct 2020'!AQ3,IF(AND('NSW Oct 2020'!O3&gt;0,'NSW Oct 2020'!P3=""),IF(($C$5*E9/'NSW Oct 2020'!AQ3&lt; SUM('NSW Oct 2020'!L3:O3)),(0),($C$5*E9/'NSW Oct 2020'!AQ3-SUM('NSW Oct 2020'!L3:O3))*'NSW Oct 2020'!AA3/100)* 'NSW Oct 2020'!AQ3,IF(AND('NSW Oct 2020'!N3&gt;0,'NSW Oct 2020'!O3=""),IF(($C$5*E9/'NSW Oct 2020'!AQ3&lt; SUM('NSW Oct 2020'!L3:N3)),(0),($C$5*E9/'NSW Oct 2020'!AQ3-SUM('NSW Oct 2020'!L3:N3))*'NSW Oct 2020'!Z3/100)* 'NSW Oct 2020'!AQ3,IF(AND('NSW Oct 2020'!M3&gt;0,'NSW Oct 2020'!N3=""),IF(($C$5*E9/'NSW Oct 2020'!AQ3&lt;'NSW Oct 2020'!M3+'NSW Oct 2020'!L3),(0),(($C$5*E9/'NSW Oct 2020'!AQ3-('NSW Oct 2020'!M3+'NSW Oct 2020'!L3))*'NSW Oct 2020'!Y3/100))*'NSW Oct 2020'!AQ3,IF(AND('NSW Oct 2020'!L3&gt;0,'NSW Oct 2020'!M3=""&gt;0),IF(($C$5*E9/'NSW Oct 2020'!AQ3&lt;'NSW Oct 2020'!L3),(0),($C$5*E9/'NSW Oct 2020'!AQ3-'NSW Oct 2020'!L3)*'NSW Oct 2020'!X3/100)*'NSW Oct 2020'!AQ3,0)))))</f>
        <v>0</v>
      </c>
      <c r="M9" s="136">
        <f>IF('NSW Oct 2020'!K3="",($C$5*F9/'NSW Oct 2020'!AR3*'NSW Oct 2020'!AC3/100)*'NSW Oct 2020'!AR3,IF($C$5*F9/'NSW Oct 2020'!AR3&gt;='NSW Oct 2020'!L3,('NSW Oct 2020'!L3*'NSW Oct 2020'!AC3/100)*'NSW Oct 2020'!AR3,($C$5*F9/'NSW Oct 2020'!AR3*'NSW Oct 2020'!AC3/100)*'NSW Oct 2020'!AR3))</f>
        <v>134.24399999999997</v>
      </c>
      <c r="N9" s="136">
        <f>IF(AND('NSW Oct 2020'!L3&gt;0,'NSW Oct 2020'!M3&gt;0),IF($C$5*F9/'NSW Oct 2020'!AR3&lt;'NSW Oct 2020'!L3,0,IF(($C$5*F9/'NSW Oct 2020'!AR3-'NSW Oct 2020'!L3)&lt;=('NSW Oct 2020'!M3+'NSW Oct 2020'!L3),((($C$5*F9/'NSW Oct 2020'!AR3-'NSW Oct 2020'!L3)*'NSW Oct 2020'!AD3/100))*'NSW Oct 2020'!AR3,((('NSW Oct 2020'!M3)*'NSW Oct 2020'!AD3/100)*'NSW Oct 2020'!AR3))),0)</f>
        <v>106.401</v>
      </c>
      <c r="O9" s="136">
        <f>IF(AND('NSW Oct 2020'!M3&gt;0,'NSW Oct 2020'!N3&gt;0),IF($C$5*F9/'NSW Oct 2020'!AR3&lt;('NSW Oct 2020'!L3+'NSW Oct 2020'!M3),0,IF(($C$5*F9/'NSW Oct 2020'!AR3-'NSW Oct 2020'!L3+'NSW Oct 2020'!M3)&lt;=('NSW Oct 2020'!L3+'NSW Oct 2020'!M3+'NSW Oct 2020'!N3),((($C$5*F9/'NSW Oct 2020'!AR3-('NSW Oct 2020'!L3+'NSW Oct 2020'!M3))*'NSW Oct 2020'!AE3/100))*'NSW Oct 2020'!AR3,('NSW Oct 2020'!N3*'NSW Oct 2020'!AE3/100)*'NSW Oct 2020'!AR3)),0)</f>
        <v>239.679</v>
      </c>
      <c r="P9" s="136">
        <f>IF(AND('NSW Oct 2020'!N3&gt;0,'NSW Oct 2020'!O3&gt;0),IF($C$5*F9/'NSW Oct 2020'!AR3&lt;('NSW Oct 2020'!L3+'NSW Oct 2020'!M3+'NSW Oct 2020'!N3),0,IF(($C$5*F9/'NSW Oct 2020'!AR3-'NSW Oct 2020'!L3+'NSW Oct 2020'!M3+'NSW Oct 2020'!N3)&lt;=('NSW Oct 2020'!L3+'NSW Oct 2020'!M3+'NSW Oct 2020'!N3+'NSW Oct 2020'!O3),(($C$5*F9/'NSW Oct 2020'!AR3-('NSW Oct 2020'!L3+'NSW Oct 2020'!M3+'NSW Oct 2020'!N3))*'NSW Oct 2020'!AF3/100)*'NSW Oct 2020'!AR3,('NSW Oct 2020'!O3*'NSW Oct 2020'!AF3/100)*'NSW Oct 2020'!AR3)),0)</f>
        <v>843.12500000000023</v>
      </c>
      <c r="Q9" s="136">
        <f>IF(AND('NSW Oct 2020'!P3&gt;0,'NSW Oct 2020'!P3&gt;0),IF($C$5*F9/'NSW Oct 2020'!AR3&lt;('NSW Oct 2020'!L3+'NSW Oct 2020'!M3+'NSW Oct 2020'!N3+'NSW Oct 2020'!O3),0,IF(($C$5*F9/'NSW Oct 2020'!AR3-'NSW Oct 2020'!L3+'NSW Oct 2020'!M3+'NSW Oct 2020'!N3+'NSW Oct 2020'!O3)&lt;=('NSW Oct 2020'!L3+'NSW Oct 2020'!M3+'NSW Oct 2020'!N3+'NSW Oct 2020'!O3+'NSW Oct 2020'!P3),(($C$5*F9/'NSW Oct 2020'!AR3-('NSW Oct 2020'!L3+'NSW Oct 2020'!M3+'NSW Oct 2020'!N3+'NSW Oct 2020'!O3))*'NSW Oct 2020'!AG3/100)*'NSW Oct 2020'!AR3,('NSW Oct 2020'!P3*'NSW Oct 2020'!AG3/100)*'NSW Oct 2020'!AR3)),0)</f>
        <v>0</v>
      </c>
      <c r="R9" s="136">
        <f>IF(AND('NSW Oct 2020'!P3&gt;0,'NSW Oct 2020'!O3&gt;0),IF(($C$5*F9/'NSW Oct 2020'!AR3&lt;SUM('NSW Oct 2020'!L3:P3)),(0),($C$5*F9/'NSW Oct 2020'!AR3-SUM('NSW Oct 2020'!L3:P3))*'NSW Oct 2020'!AB3/100)* 'NSW Oct 2020'!AR3,IF(AND('NSW Oct 2020'!O3&gt;0,'NSW Oct 2020'!P3=""),IF(($C$5*F9/'NSW Oct 2020'!AR3&lt; SUM('NSW Oct 2020'!L3:O3)),(0),($C$5*F9/'NSW Oct 2020'!AR3-SUM('NSW Oct 2020'!L3:O3))*'NSW Oct 2020'!AG3/100)* 'NSW Oct 2020'!AR3,IF(AND('NSW Oct 2020'!N3&gt;0,'NSW Oct 2020'!O3=""),IF(($C$5*F9/'NSW Oct 2020'!AR3&lt; SUM('NSW Oct 2020'!L3:N3)),(0),($C$5*F9/'NSW Oct 2020'!AR3-SUM('NSW Oct 2020'!L3:N3))*'NSW Oct 2020'!AF3/100)* 'NSW Oct 2020'!AR3,IF(AND('NSW Oct 2020'!M3&gt;0,'NSW Oct 2020'!N3=""),IF(($C$5*F9/'NSW Oct 2020'!AR3&lt;'NSW Oct 2020'!M3+'NSW Oct 2020'!L3),(0),(($C$5*F9/'NSW Oct 2020'!AR3-('NSW Oct 2020'!M3+'NSW Oct 2020'!L3))*'NSW Oct 2020'!AE3/100))*'NSW Oct 2020'!AR3,IF(AND('NSW Oct 2020'!L3&gt;0,'NSW Oct 2020'!M3=""&gt;0),IF(($C$5*F9/'NSW Oct 2020'!AR3&lt;'NSW Oct 2020'!L3),(0),($C$5*F9/'NSW Oct 2020'!AR3-'NSW Oct 2020'!L3)*'NSW Oct 2020'!AD3/100)*'NSW Oct 2020'!AR3,0)))))</f>
        <v>0</v>
      </c>
      <c r="S9" s="234">
        <f t="shared" ref="S9:S31" si="4">SUM(G9:R9)</f>
        <v>2646.8980000000001</v>
      </c>
      <c r="T9" s="243">
        <f t="shared" ref="T9:T31" si="5">S9+D9</f>
        <v>2983.5010000000002</v>
      </c>
      <c r="U9" s="132">
        <f t="shared" ref="U9:U31" si="6">T9*1.1</f>
        <v>3281.8511000000003</v>
      </c>
      <c r="V9" s="83">
        <f>'NSW Oct 2020'!AT3</f>
        <v>25</v>
      </c>
      <c r="W9" s="83">
        <f>'NSW Oct 2020'!AU3</f>
        <v>0</v>
      </c>
      <c r="X9" s="83">
        <f>'NSW Oct 2020'!AV3</f>
        <v>0</v>
      </c>
      <c r="Y9" s="83">
        <f>'NSW Oct 2020'!AW3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2237.6257500000002</v>
      </c>
      <c r="AC9" s="243">
        <f t="shared" si="1"/>
        <v>2237.6257500000002</v>
      </c>
      <c r="AD9" s="122">
        <f t="shared" si="2"/>
        <v>2461.3883250000003</v>
      </c>
      <c r="AE9" s="122">
        <f t="shared" si="2"/>
        <v>2461.3883250000003</v>
      </c>
      <c r="AF9" s="208">
        <f>'NSW Oct 2020'!BF3</f>
        <v>0</v>
      </c>
      <c r="AG9" s="125" t="str">
        <f>'NSW Oct 2020'!BG3</f>
        <v>n</v>
      </c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</row>
    <row r="10" spans="1:148" ht="23" customHeight="1">
      <c r="A10" s="424"/>
      <c r="B10" s="83" t="str">
        <f>'NSW Oct 2020'!F4</f>
        <v>EnergyAustralia</v>
      </c>
      <c r="C10" s="83" t="str">
        <f>'NSW Oct 2020'!G4</f>
        <v>Total Plan</v>
      </c>
      <c r="D10" s="136">
        <f>365*'NSW Oct 2020'!H4/100</f>
        <v>250.755</v>
      </c>
      <c r="E10" s="264">
        <f>IF('NSW Oct 2020'!AQ4=3,0.5,IF('NSW Oct 2020'!AQ4=2,0.33,0))</f>
        <v>0.5</v>
      </c>
      <c r="F10" s="264">
        <f t="shared" si="3"/>
        <v>0.5</v>
      </c>
      <c r="G10" s="136">
        <f>IF('NSW Oct 2020'!K4="",($C$5*E10/'NSW Oct 2020'!AQ4*'NSW Oct 2020'!W4/100)*'NSW Oct 2020'!AQ4,IF($C$5*E10/'NSW Oct 2020'!AQ4&gt;='NSW Oct 2020'!L4,('NSW Oct 2020'!L4*'NSW Oct 2020'!W4/100)*'NSW Oct 2020'!AQ4,($C$5*E10/'NSW Oct 2020'!AQ4*'NSW Oct 2020'!W4/100)*'NSW Oct 2020'!AQ4))</f>
        <v>147.12599999999998</v>
      </c>
      <c r="H10" s="136">
        <f>IF(AND('NSW Oct 2020'!L4&gt;0,'NSW Oct 2020'!M4&gt;0),IF($C$5*E10/'NSW Oct 2020'!AQ4&lt;'NSW Oct 2020'!L4,0,IF(($C$5*E10/'NSW Oct 2020'!AQ4-'NSW Oct 2020'!L4)&lt;=('NSW Oct 2020'!M4+'NSW Oct 2020'!L4),((($C$5*E10/'NSW Oct 2020'!AQ4-'NSW Oct 2020'!L4)*'NSW Oct 2020'!X4/100))*'NSW Oct 2020'!AQ4,((('NSW Oct 2020'!M4)*'NSW Oct 2020'!X4/100)*'NSW Oct 2020'!AQ4))),0)</f>
        <v>104.06618181818183</v>
      </c>
      <c r="I10" s="136">
        <f>IF(AND('NSW Oct 2020'!M4&gt;0,'NSW Oct 2020'!N4&gt;0),IF($C$5*E10/'NSW Oct 2020'!AQ4&lt;('NSW Oct 2020'!L4+'NSW Oct 2020'!M4),0,IF(($C$5*E10/'NSW Oct 2020'!AQ4-'NSW Oct 2020'!L4+'NSW Oct 2020'!M4)&lt;=('NSW Oct 2020'!L4+'NSW Oct 2020'!M4+'NSW Oct 2020'!N4),((($C$5*E10/'NSW Oct 2020'!AQ4-('NSW Oct 2020'!L4+'NSW Oct 2020'!M4))*'NSW Oct 2020'!Y4/100))*'NSW Oct 2020'!AQ4,('NSW Oct 2020'!N4*'NSW Oct 2020'!Y4/100)* 'NSW Oct 2020'!AQ4)),0)</f>
        <v>238.06499999999997</v>
      </c>
      <c r="J10" s="136">
        <f>IF(AND('NSW Oct 2020'!N4&gt;0,'NSW Oct 2020'!O4&gt;0),IF($C$5*E10/'NSW Oct 2020'!AQ4&lt;('NSW Oct 2020'!L4+'NSW Oct 2020'!M4+'NSW Oct 2020'!N4),0,IF(($C$5*E10/'NSW Oct 2020'!AQ4-'NSW Oct 2020'!L4+'NSW Oct 2020'!M4+'NSW Oct 2020'!N4)&lt;=('NSW Oct 2020'!L4+'NSW Oct 2020'!M4+'NSW Oct 2020'!N4+'NSW Oct 2020'!O4),(($C$5*E10/'NSW Oct 2020'!AQ4-('NSW Oct 2020'!L4+'NSW Oct 2020'!M4+'NSW Oct 2020'!N4))*'NSW Oct 2020'!Z4/100)*'NSW Oct 2020'!AQ4,('NSW Oct 2020'!O4*'NSW Oct 2020'!Z4/100)*'NSW Oct 2020'!AQ4)),0)</f>
        <v>898.31136363636369</v>
      </c>
      <c r="K10" s="136">
        <f>IF(AND('NSW Oct 2020'!O4&gt;0,'NSW Oct 2020'!P4&gt;0),IF($C$5*E10/'NSW Oct 2020'!AQ4&lt;('NSW Oct 2020'!L4+'NSW Oct 2020'!M4+'NSW Oct 2020'!N4+'NSW Oct 2020'!O4),0,IF(($C$5*E10/'NSW Oct 2020'!AQ4-'NSW Oct 2020'!L4+'NSW Oct 2020'!M4+'NSW Oct 2020'!N4+'NSW Oct 2020'!O4)&lt;=('NSW Oct 2020'!L4+'NSW Oct 2020'!M4+'NSW Oct 2020'!N4+'NSW Oct 2020'!O4+'NSW Oct 2020'!P4),(($C$5*E10/'NSW Oct 2020'!AQ4-('NSW Oct 2020'!L4+'NSW Oct 2020'!M4+'NSW Oct 2020'!N4+'NSW Oct 2020'!O4))*'NSW Oct 2020'!AA4/100)*'NSW Oct 2020'!AQ4,('NSW Oct 2020'!P4*'NSW Oct 2020'!AA4/100)*'NSW Oct 2020'!AQ4)),0)</f>
        <v>0</v>
      </c>
      <c r="L10" s="136">
        <f>IF(AND('NSW Oct 2020'!P4&gt;0,'NSW Oct 2020'!O4&gt;0),IF(($C$5*E10/'NSW Oct 2020'!AQ4&lt;SUM('NSW Oct 2020'!L4:P4)),(0),($C$5*E10/'NSW Oct 2020'!AQ4-SUM('NSW Oct 2020'!L4:P4))*'NSW Oct 2020'!AB4/100)* 'NSW Oct 2020'!AQ4,IF(AND('NSW Oct 2020'!O4&gt;0,'NSW Oct 2020'!P4=""),IF(($C$5*E10/'NSW Oct 2020'!AQ4&lt; SUM('NSW Oct 2020'!L4:O4)),(0),($C$5*E10/'NSW Oct 2020'!AQ4-SUM('NSW Oct 2020'!L4:O4))*'NSW Oct 2020'!AA4/100)* 'NSW Oct 2020'!AQ4,IF(AND('NSW Oct 2020'!N4&gt;0,'NSW Oct 2020'!O4=""),IF(($C$5*E10/'NSW Oct 2020'!AQ4&lt; SUM('NSW Oct 2020'!L4:N4)),(0),($C$5*E10/'NSW Oct 2020'!AQ4-SUM('NSW Oct 2020'!L4:N4))*'NSW Oct 2020'!Z4/100)* 'NSW Oct 2020'!AQ4,IF(AND('NSW Oct 2020'!M4&gt;0,'NSW Oct 2020'!N4=""),IF(($C$5*E10/'NSW Oct 2020'!AQ4&lt;'NSW Oct 2020'!M4+'NSW Oct 2020'!L4),(0),(($C$5*E10/'NSW Oct 2020'!AQ4-('NSW Oct 2020'!M4+'NSW Oct 2020'!L4))*'NSW Oct 2020'!Y4/100))*'NSW Oct 2020'!AQ4,IF(AND('NSW Oct 2020'!L4&gt;0,'NSW Oct 2020'!M4=""&gt;0),IF(($C$5*E10/'NSW Oct 2020'!AQ4&lt;'NSW Oct 2020'!L4),(0),($C$5*E10/'NSW Oct 2020'!AQ4-'NSW Oct 2020'!L4)*'NSW Oct 2020'!X4/100)*'NSW Oct 2020'!AQ4,0)))))</f>
        <v>0</v>
      </c>
      <c r="M10" s="136">
        <f>IF('NSW Oct 2020'!K4="",($C$5*F10/'NSW Oct 2020'!AR4*'NSW Oct 2020'!AC4/100)*'NSW Oct 2020'!AR4,IF($C$5*F10/'NSW Oct 2020'!AR4&gt;='NSW Oct 2020'!L4,('NSW Oct 2020'!L4*'NSW Oct 2020'!AC4/100)*'NSW Oct 2020'!AR4,($C$5*F10/'NSW Oct 2020'!AR4*'NSW Oct 2020'!AC4/100)*'NSW Oct 2020'!AR4))</f>
        <v>147.12599999999998</v>
      </c>
      <c r="N10" s="136">
        <f>IF(AND('NSW Oct 2020'!L4&gt;0,'NSW Oct 2020'!M4&gt;0),IF($C$5*F10/'NSW Oct 2020'!AR4&lt;'NSW Oct 2020'!L4,0,IF(($C$5*F10/'NSW Oct 2020'!AR4-'NSW Oct 2020'!L4)&lt;=('NSW Oct 2020'!M4+'NSW Oct 2020'!L4),((($C$5*F10/'NSW Oct 2020'!AR4-'NSW Oct 2020'!L4)*'NSW Oct 2020'!AD4/100))*'NSW Oct 2020'!AR4,((('NSW Oct 2020'!M4)*'NSW Oct 2020'!AD4/100)*'NSW Oct 2020'!AR4))),0)</f>
        <v>104.06618181818183</v>
      </c>
      <c r="O10" s="136">
        <f>IF(AND('NSW Oct 2020'!M4&gt;0,'NSW Oct 2020'!N4&gt;0),IF($C$5*F10/'NSW Oct 2020'!AR4&lt;('NSW Oct 2020'!L4+'NSW Oct 2020'!M4),0,IF(($C$5*F10/'NSW Oct 2020'!AR4-'NSW Oct 2020'!L4+'NSW Oct 2020'!M4)&lt;=('NSW Oct 2020'!L4+'NSW Oct 2020'!M4+'NSW Oct 2020'!N4),((($C$5*F10/'NSW Oct 2020'!AR4-('NSW Oct 2020'!L4+'NSW Oct 2020'!M4))*'NSW Oct 2020'!AE4/100))*'NSW Oct 2020'!AR4,('NSW Oct 2020'!N4*'NSW Oct 2020'!AE4/100)*'NSW Oct 2020'!AR4)),0)</f>
        <v>238.06499999999997</v>
      </c>
      <c r="P10" s="136">
        <f>IF(AND('NSW Oct 2020'!N4&gt;0,'NSW Oct 2020'!O4&gt;0),IF($C$5*F10/'NSW Oct 2020'!AR4&lt;('NSW Oct 2020'!L4+'NSW Oct 2020'!M4+'NSW Oct 2020'!N4),0,IF(($C$5*F10/'NSW Oct 2020'!AR4-'NSW Oct 2020'!L4+'NSW Oct 2020'!M4+'NSW Oct 2020'!N4)&lt;=('NSW Oct 2020'!L4+'NSW Oct 2020'!M4+'NSW Oct 2020'!N4+'NSW Oct 2020'!O4),(($C$5*F10/'NSW Oct 2020'!AR4-('NSW Oct 2020'!L4+'NSW Oct 2020'!M4+'NSW Oct 2020'!N4))*'NSW Oct 2020'!AF4/100)*'NSW Oct 2020'!AR4,('NSW Oct 2020'!O4*'NSW Oct 2020'!AF4/100)*'NSW Oct 2020'!AR4)),0)</f>
        <v>898.31136363636369</v>
      </c>
      <c r="Q10" s="136">
        <f>IF(AND('NSW Oct 2020'!P4&gt;0,'NSW Oct 2020'!P4&gt;0),IF($C$5*F10/'NSW Oct 2020'!AR4&lt;('NSW Oct 2020'!L4+'NSW Oct 2020'!M4+'NSW Oct 2020'!N4+'NSW Oct 2020'!O4),0,IF(($C$5*F10/'NSW Oct 2020'!AR4-'NSW Oct 2020'!L4+'NSW Oct 2020'!M4+'NSW Oct 2020'!N4+'NSW Oct 2020'!O4)&lt;=('NSW Oct 2020'!L4+'NSW Oct 2020'!M4+'NSW Oct 2020'!N4+'NSW Oct 2020'!O4+'NSW Oct 2020'!P4),(($C$5*F10/'NSW Oct 2020'!AR4-('NSW Oct 2020'!L4+'NSW Oct 2020'!M4+'NSW Oct 2020'!N4+'NSW Oct 2020'!O4))*'NSW Oct 2020'!AG4/100)*'NSW Oct 2020'!AR4,('NSW Oct 2020'!P4*'NSW Oct 2020'!AG4/100)*'NSW Oct 2020'!AR4)),0)</f>
        <v>0</v>
      </c>
      <c r="R10" s="136">
        <f>IF(AND('NSW Oct 2020'!P4&gt;0,'NSW Oct 2020'!O4&gt;0),IF(($C$5*F10/'NSW Oct 2020'!AR4&lt;SUM('NSW Oct 2020'!L4:P4)),(0),($C$5*F10/'NSW Oct 2020'!AR4-SUM('NSW Oct 2020'!L4:P4))*'NSW Oct 2020'!AB4/100)* 'NSW Oct 2020'!AR4,IF(AND('NSW Oct 2020'!O4&gt;0,'NSW Oct 2020'!P4=""),IF(($C$5*F10/'NSW Oct 2020'!AR4&lt; SUM('NSW Oct 2020'!L4:O4)),(0),($C$5*F10/'NSW Oct 2020'!AR4-SUM('NSW Oct 2020'!L4:O4))*'NSW Oct 2020'!AG4/100)* 'NSW Oct 2020'!AR4,IF(AND('NSW Oct 2020'!N4&gt;0,'NSW Oct 2020'!O4=""),IF(($C$5*F10/'NSW Oct 2020'!AR4&lt; SUM('NSW Oct 2020'!L4:N4)),(0),($C$5*F10/'NSW Oct 2020'!AR4-SUM('NSW Oct 2020'!L4:N4))*'NSW Oct 2020'!AF4/100)* 'NSW Oct 2020'!AR4,IF(AND('NSW Oct 2020'!M4&gt;0,'NSW Oct 2020'!N4=""),IF(($C$5*F10/'NSW Oct 2020'!AR4&lt;'NSW Oct 2020'!M4+'NSW Oct 2020'!L4),(0),(($C$5*F10/'NSW Oct 2020'!AR4-('NSW Oct 2020'!M4+'NSW Oct 2020'!L4))*'NSW Oct 2020'!AE4/100))*'NSW Oct 2020'!AR4,IF(AND('NSW Oct 2020'!L4&gt;0,'NSW Oct 2020'!M4=""&gt;0),IF(($C$5*F10/'NSW Oct 2020'!AR4&lt;'NSW Oct 2020'!L4),(0),($C$5*F10/'NSW Oct 2020'!AR4-'NSW Oct 2020'!L4)*'NSW Oct 2020'!AD4/100)*'NSW Oct 2020'!AR4,0)))))</f>
        <v>0</v>
      </c>
      <c r="S10" s="234">
        <f t="shared" si="4"/>
        <v>2775.1370909090911</v>
      </c>
      <c r="T10" s="243">
        <f t="shared" si="5"/>
        <v>3025.8920909090912</v>
      </c>
      <c r="U10" s="132">
        <f t="shared" si="6"/>
        <v>3328.4813000000004</v>
      </c>
      <c r="V10" s="83">
        <f>'NSW Oct 2020'!AT4</f>
        <v>19</v>
      </c>
      <c r="W10" s="83">
        <f>'NSW Oct 2020'!AU4</f>
        <v>0</v>
      </c>
      <c r="X10" s="83">
        <f>'NSW Oct 2020'!AV4</f>
        <v>0</v>
      </c>
      <c r="Y10" s="83">
        <f>'NSW Oct 2020'!AW4</f>
        <v>0</v>
      </c>
      <c r="Z10" s="243" t="str">
        <f t="shared" ref="Z10:Z31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1" si="8">IF(OR(B10="Origin Energy",B10="Red Energy",B10="Powershop"),"Inclusive","Exclusive")</f>
        <v>Exclusive</v>
      </c>
      <c r="AB10" s="243">
        <f t="shared" si="0"/>
        <v>2450.9725936363639</v>
      </c>
      <c r="AC10" s="243">
        <f t="shared" si="1"/>
        <v>2450.9725936363639</v>
      </c>
      <c r="AD10" s="122">
        <f t="shared" si="2"/>
        <v>2696.0698530000004</v>
      </c>
      <c r="AE10" s="122">
        <f t="shared" si="2"/>
        <v>2696.0698530000004</v>
      </c>
      <c r="AF10" s="208">
        <f>'NSW Oct 2020'!BF4</f>
        <v>0</v>
      </c>
      <c r="AG10" s="125" t="str">
        <f>'NSW Oct 2020'!BG4</f>
        <v>n</v>
      </c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</row>
    <row r="11" spans="1:148" ht="23" customHeight="1">
      <c r="A11" s="424"/>
      <c r="B11" s="83" t="str">
        <f>'NSW Oct 2020'!F5</f>
        <v>Origin Energy</v>
      </c>
      <c r="C11" s="83" t="str">
        <f>'NSW Oct 2020'!G5</f>
        <v>Business Flexi</v>
      </c>
      <c r="D11" s="136">
        <f>365*'NSW Oct 2020'!H5/100</f>
        <v>238.89250000000001</v>
      </c>
      <c r="E11" s="264">
        <f>IF('NSW Oct 2020'!AQ5=3,0.5,IF('NSW Oct 2020'!AQ5=2,0.33,0))</f>
        <v>0.5</v>
      </c>
      <c r="F11" s="264">
        <f t="shared" si="3"/>
        <v>0.5</v>
      </c>
      <c r="G11" s="136">
        <f>IF('NSW Oct 2020'!K5="",($C$5*E11/'NSW Oct 2020'!AQ5*'NSW Oct 2020'!W5/100)*'NSW Oct 2020'!AQ5,IF($C$5*E11/'NSW Oct 2020'!AQ5&gt;='NSW Oct 2020'!L5,('NSW Oct 2020'!L5*'NSW Oct 2020'!W5/100)*'NSW Oct 2020'!AQ5,($C$5*E11/'NSW Oct 2020'!AQ5*'NSW Oct 2020'!W5/100)*'NSW Oct 2020'!AQ5))</f>
        <v>130.51500000000001</v>
      </c>
      <c r="H11" s="136">
        <f>IF(AND('NSW Oct 2020'!L5&gt;0,'NSW Oct 2020'!M5&gt;0),IF($C$5*E11/'NSW Oct 2020'!AQ5&lt;'NSW Oct 2020'!L5,0,IF(($C$5*E11/'NSW Oct 2020'!AQ5-'NSW Oct 2020'!L5)&lt;=('NSW Oct 2020'!M5+'NSW Oct 2020'!L5),((($C$5*E11/'NSW Oct 2020'!AQ5-'NSW Oct 2020'!L5)*'NSW Oct 2020'!X5/100))*'NSW Oct 2020'!AQ5,((('NSW Oct 2020'!M5)*'NSW Oct 2020'!X5/100)*'NSW Oct 2020'!AQ5))),0)</f>
        <v>1013.7555454545455</v>
      </c>
      <c r="I11" s="136">
        <f>IF(AND('NSW Oct 2020'!M5&gt;0,'NSW Oct 2020'!N5&gt;0),IF($C$5*E11/'NSW Oct 2020'!AQ5&lt;('NSW Oct 2020'!L5+'NSW Oct 2020'!M5),0,IF(($C$5*E11/'NSW Oct 2020'!AQ5-'NSW Oct 2020'!L5+'NSW Oct 2020'!M5)&lt;=('NSW Oct 2020'!L5+'NSW Oct 2020'!M5+'NSW Oct 2020'!N5),((($C$5*E11/'NSW Oct 2020'!AQ5-('NSW Oct 2020'!L5+'NSW Oct 2020'!M5))*'NSW Oct 2020'!Y5/100))*'NSW Oct 2020'!AQ5,('NSW Oct 2020'!N5*'NSW Oct 2020'!Y5/100)* 'NSW Oct 2020'!AQ5)),0)</f>
        <v>0</v>
      </c>
      <c r="J11" s="136">
        <f>IF(AND('NSW Oct 2020'!N5&gt;0,'NSW Oct 2020'!O5&gt;0),IF($C$5*E11/'NSW Oct 2020'!AQ5&lt;('NSW Oct 2020'!L5+'NSW Oct 2020'!M5+'NSW Oct 2020'!N5),0,IF(($C$5*E11/'NSW Oct 2020'!AQ5-'NSW Oct 2020'!L5+'NSW Oct 2020'!M5+'NSW Oct 2020'!N5)&lt;=('NSW Oct 2020'!L5+'NSW Oct 2020'!M5+'NSW Oct 2020'!N5+'NSW Oct 2020'!O5),(($C$5*E11/'NSW Oct 2020'!AQ5-('NSW Oct 2020'!L5+'NSW Oct 2020'!M5+'NSW Oct 2020'!N5))*'NSW Oct 2020'!Z5/100)*'NSW Oct 2020'!AQ5,('NSW Oct 2020'!O5*'NSW Oct 2020'!Z5/100)*'NSW Oct 2020'!AQ5)),0)</f>
        <v>0</v>
      </c>
      <c r="K11" s="136">
        <f>IF(AND('NSW Oct 2020'!O5&gt;0,'NSW Oct 2020'!P5&gt;0),IF($C$5*E11/'NSW Oct 2020'!AQ5&lt;('NSW Oct 2020'!L5+'NSW Oct 2020'!M5+'NSW Oct 2020'!N5+'NSW Oct 2020'!O5),0,IF(($C$5*E11/'NSW Oct 2020'!AQ5-'NSW Oct 2020'!L5+'NSW Oct 2020'!M5+'NSW Oct 2020'!N5+'NSW Oct 2020'!O5)&lt;=('NSW Oct 2020'!L5+'NSW Oct 2020'!M5+'NSW Oct 2020'!N5+'NSW Oct 2020'!O5+'NSW Oct 2020'!P5),(($C$5*E11/'NSW Oct 2020'!AQ5-('NSW Oct 2020'!L5+'NSW Oct 2020'!M5+'NSW Oct 2020'!N5+'NSW Oct 2020'!O5))*'NSW Oct 2020'!AA5/100)*'NSW Oct 2020'!AQ5,('NSW Oct 2020'!P5*'NSW Oct 2020'!AA5/100)*'NSW Oct 2020'!AQ5)),0)</f>
        <v>0</v>
      </c>
      <c r="L11" s="136">
        <f>IF(AND('NSW Oct 2020'!P5&gt;0,'NSW Oct 2020'!O5&gt;0),IF(($C$5*E11/'NSW Oct 2020'!AQ5&lt;SUM('NSW Oct 2020'!L5:P5)),(0),($C$5*E11/'NSW Oct 2020'!AQ5-SUM('NSW Oct 2020'!L5:P5))*'NSW Oct 2020'!AB5/100)* 'NSW Oct 2020'!AQ5,IF(AND('NSW Oct 2020'!O5&gt;0,'NSW Oct 2020'!P5=""),IF(($C$5*E11/'NSW Oct 2020'!AQ5&lt; SUM('NSW Oct 2020'!L5:O5)),(0),($C$5*E11/'NSW Oct 2020'!AQ5-SUM('NSW Oct 2020'!L5:O5))*'NSW Oct 2020'!AA5/100)* 'NSW Oct 2020'!AQ5,IF(AND('NSW Oct 2020'!N5&gt;0,'NSW Oct 2020'!O5=""),IF(($C$5*E11/'NSW Oct 2020'!AQ5&lt; SUM('NSW Oct 2020'!L5:N5)),(0),($C$5*E11/'NSW Oct 2020'!AQ5-SUM('NSW Oct 2020'!L5:N5))*'NSW Oct 2020'!Z5/100)* 'NSW Oct 2020'!AQ5,IF(AND('NSW Oct 2020'!M5&gt;0,'NSW Oct 2020'!N5=""),IF(($C$5*E11/'NSW Oct 2020'!AQ5&lt;'NSW Oct 2020'!M5+'NSW Oct 2020'!L5),(0),(($C$5*E11/'NSW Oct 2020'!AQ5-('NSW Oct 2020'!M5+'NSW Oct 2020'!L5))*'NSW Oct 2020'!Y5/100))*'NSW Oct 2020'!AQ5,IF(AND('NSW Oct 2020'!L5&gt;0,'NSW Oct 2020'!M5=""&gt;0),IF(($C$5*E11/'NSW Oct 2020'!AQ5&lt;'NSW Oct 2020'!L5),(0),($C$5*E11/'NSW Oct 2020'!AQ5-'NSW Oct 2020'!L5)*'NSW Oct 2020'!X5/100)*'NSW Oct 2020'!AQ5,0)))))</f>
        <v>0</v>
      </c>
      <c r="M11" s="136">
        <f>IF('NSW Oct 2020'!K5="",($C$5*F11/'NSW Oct 2020'!AR5*'NSW Oct 2020'!AC5/100)*'NSW Oct 2020'!AR5,IF($C$5*F11/'NSW Oct 2020'!AR5&gt;='NSW Oct 2020'!L5,('NSW Oct 2020'!L5*'NSW Oct 2020'!AC5/100)*'NSW Oct 2020'!AR5,($C$5*F11/'NSW Oct 2020'!AR5*'NSW Oct 2020'!AC5/100)*'NSW Oct 2020'!AR5))</f>
        <v>130.51500000000001</v>
      </c>
      <c r="N11" s="136">
        <f>IF(AND('NSW Oct 2020'!L5&gt;0,'NSW Oct 2020'!M5&gt;0),IF($C$5*F11/'NSW Oct 2020'!AR5&lt;'NSW Oct 2020'!L5,0,IF(($C$5*F11/'NSW Oct 2020'!AR5-'NSW Oct 2020'!L5)&lt;=('NSW Oct 2020'!M5+'NSW Oct 2020'!L5),((($C$5*F11/'NSW Oct 2020'!AR5-'NSW Oct 2020'!L5)*'NSW Oct 2020'!AD5/100))*'NSW Oct 2020'!AR5,((('NSW Oct 2020'!M5)*'NSW Oct 2020'!AD5/100)*'NSW Oct 2020'!AR5))),0)</f>
        <v>1013.7555454545455</v>
      </c>
      <c r="O11" s="136">
        <f>IF(AND('NSW Oct 2020'!M5&gt;0,'NSW Oct 2020'!N5&gt;0),IF($C$5*F11/'NSW Oct 2020'!AR5&lt;('NSW Oct 2020'!L5+'NSW Oct 2020'!M5),0,IF(($C$5*F11/'NSW Oct 2020'!AR5-'NSW Oct 2020'!L5+'NSW Oct 2020'!M5)&lt;=('NSW Oct 2020'!L5+'NSW Oct 2020'!M5+'NSW Oct 2020'!N5),((($C$5*F11/'NSW Oct 2020'!AR5-('NSW Oct 2020'!L5+'NSW Oct 2020'!M5))*'NSW Oct 2020'!AE5/100))*'NSW Oct 2020'!AR5,('NSW Oct 2020'!N5*'NSW Oct 2020'!AE5/100)*'NSW Oct 2020'!AR5)),0)</f>
        <v>0</v>
      </c>
      <c r="P11" s="136">
        <f>IF(AND('NSW Oct 2020'!N5&gt;0,'NSW Oct 2020'!O5&gt;0),IF($C$5*F11/'NSW Oct 2020'!AR5&lt;('NSW Oct 2020'!L5+'NSW Oct 2020'!M5+'NSW Oct 2020'!N5),0,IF(($C$5*F11/'NSW Oct 2020'!AR5-'NSW Oct 2020'!L5+'NSW Oct 2020'!M5+'NSW Oct 2020'!N5)&lt;=('NSW Oct 2020'!L5+'NSW Oct 2020'!M5+'NSW Oct 2020'!N5+'NSW Oct 2020'!O5),(($C$5*F11/'NSW Oct 2020'!AR5-('NSW Oct 2020'!L5+'NSW Oct 2020'!M5+'NSW Oct 2020'!N5))*'NSW Oct 2020'!AF5/100)*'NSW Oct 2020'!AR5,('NSW Oct 2020'!O5*'NSW Oct 2020'!AF5/100)*'NSW Oct 2020'!AR5)),0)</f>
        <v>0</v>
      </c>
      <c r="Q11" s="136">
        <f>IF(AND('NSW Oct 2020'!P5&gt;0,'NSW Oct 2020'!P5&gt;0),IF($C$5*F11/'NSW Oct 2020'!AR5&lt;('NSW Oct 2020'!L5+'NSW Oct 2020'!M5+'NSW Oct 2020'!N5+'NSW Oct 2020'!O5),0,IF(($C$5*F11/'NSW Oct 2020'!AR5-'NSW Oct 2020'!L5+'NSW Oct 2020'!M5+'NSW Oct 2020'!N5+'NSW Oct 2020'!O5)&lt;=('NSW Oct 2020'!L5+'NSW Oct 2020'!M5+'NSW Oct 2020'!N5+'NSW Oct 2020'!O5+'NSW Oct 2020'!P5),(($C$5*F11/'NSW Oct 2020'!AR5-('NSW Oct 2020'!L5+'NSW Oct 2020'!M5+'NSW Oct 2020'!N5+'NSW Oct 2020'!O5))*'NSW Oct 2020'!AG5/100)*'NSW Oct 2020'!AR5,('NSW Oct 2020'!P5*'NSW Oct 2020'!AG5/100)*'NSW Oct 2020'!AR5)),0)</f>
        <v>0</v>
      </c>
      <c r="R11" s="136">
        <f>IF(AND('NSW Oct 2020'!P5&gt;0,'NSW Oct 2020'!O5&gt;0),IF(($C$5*F11/'NSW Oct 2020'!AR5&lt;SUM('NSW Oct 2020'!L5:P5)),(0),($C$5*F11/'NSW Oct 2020'!AR5-SUM('NSW Oct 2020'!L5:P5))*'NSW Oct 2020'!AB5/100)* 'NSW Oct 2020'!AR5,IF(AND('NSW Oct 2020'!O5&gt;0,'NSW Oct 2020'!P5=""),IF(($C$5*F11/'NSW Oct 2020'!AR5&lt; SUM('NSW Oct 2020'!L5:O5)),(0),($C$5*F11/'NSW Oct 2020'!AR5-SUM('NSW Oct 2020'!L5:O5))*'NSW Oct 2020'!AG5/100)* 'NSW Oct 2020'!AR5,IF(AND('NSW Oct 2020'!N5&gt;0,'NSW Oct 2020'!O5=""),IF(($C$5*F11/'NSW Oct 2020'!AR5&lt; SUM('NSW Oct 2020'!L5:N5)),(0),($C$5*F11/'NSW Oct 2020'!AR5-SUM('NSW Oct 2020'!L5:N5))*'NSW Oct 2020'!AF5/100)* 'NSW Oct 2020'!AR5,IF(AND('NSW Oct 2020'!M5&gt;0,'NSW Oct 2020'!N5=""),IF(($C$5*F11/'NSW Oct 2020'!AR5&lt;'NSW Oct 2020'!M5+'NSW Oct 2020'!L5),(0),(($C$5*F11/'NSW Oct 2020'!AR5-('NSW Oct 2020'!M5+'NSW Oct 2020'!L5))*'NSW Oct 2020'!AE5/100))*'NSW Oct 2020'!AR5,IF(AND('NSW Oct 2020'!L5&gt;0,'NSW Oct 2020'!M5=""&gt;0),IF(($C$5*F11/'NSW Oct 2020'!AR5&lt;'NSW Oct 2020'!L5),(0),($C$5*F11/'NSW Oct 2020'!AR5-'NSW Oct 2020'!L5)*'NSW Oct 2020'!AD5/100)*'NSW Oct 2020'!AR5,0)))))</f>
        <v>0</v>
      </c>
      <c r="S11" s="234">
        <f t="shared" si="4"/>
        <v>2288.5410909090911</v>
      </c>
      <c r="T11" s="243">
        <f t="shared" si="5"/>
        <v>2527.433590909091</v>
      </c>
      <c r="U11" s="132">
        <f t="shared" si="6"/>
        <v>2780.1769500000005</v>
      </c>
      <c r="V11" s="83">
        <f>'NSW Oct 2020'!AT5</f>
        <v>12</v>
      </c>
      <c r="W11" s="83">
        <f>'NSW Oct 2020'!AU5</f>
        <v>0</v>
      </c>
      <c r="X11" s="83">
        <f>'NSW Oct 2020'!AV5</f>
        <v>0</v>
      </c>
      <c r="Y11" s="83">
        <f>'NSW Oct 2020'!AW5</f>
        <v>0</v>
      </c>
      <c r="Z11" s="243" t="str">
        <f t="shared" si="7"/>
        <v>Guaranteed off bill</v>
      </c>
      <c r="AA11" s="243" t="str">
        <f t="shared" si="8"/>
        <v>Inclusive</v>
      </c>
      <c r="AB11" s="243">
        <f t="shared" si="0"/>
        <v>2224.14156</v>
      </c>
      <c r="AC11" s="243">
        <f t="shared" si="1"/>
        <v>2224.14156</v>
      </c>
      <c r="AD11" s="122">
        <f t="shared" si="2"/>
        <v>2446.5557160000003</v>
      </c>
      <c r="AE11" s="122">
        <f t="shared" si="2"/>
        <v>2446.5557160000003</v>
      </c>
      <c r="AF11" s="208">
        <f>'NSW Oct 2020'!BF5</f>
        <v>12</v>
      </c>
      <c r="AG11" s="125" t="str">
        <f>'NSW Oct 2020'!BG5</f>
        <v>n</v>
      </c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  <c r="EO11" s="299"/>
      <c r="EP11" s="299"/>
      <c r="EQ11" s="299"/>
      <c r="ER11" s="299"/>
    </row>
    <row r="12" spans="1:148" ht="23" customHeight="1">
      <c r="A12" s="424"/>
      <c r="B12" s="83" t="str">
        <f>'NSW Oct 2020'!F6</f>
        <v>Red Energy</v>
      </c>
      <c r="C12" s="83" t="str">
        <f>'NSW Oct 2020'!G6</f>
        <v xml:space="preserve">Business Saver </v>
      </c>
      <c r="D12" s="136">
        <f>365*'NSW Oct 2020'!H6/100</f>
        <v>215.31350000000003</v>
      </c>
      <c r="E12" s="264">
        <f>IF('NSW Oct 2020'!AQ6=3,0.5,IF('NSW Oct 2020'!AQ6=2,0.33,0))</f>
        <v>0.5</v>
      </c>
      <c r="F12" s="264">
        <f t="shared" si="3"/>
        <v>0.5</v>
      </c>
      <c r="G12" s="136">
        <f>IF('NSW Oct 2020'!K6="",($C$5*E12/'NSW Oct 2020'!AQ6*'NSW Oct 2020'!W6/100)*'NSW Oct 2020'!AQ6,IF($C$5*E12/'NSW Oct 2020'!AQ6&gt;='NSW Oct 2020'!L6,('NSW Oct 2020'!L6*'NSW Oct 2020'!W6/100)*'NSW Oct 2020'!AQ6,($C$5*E12/'NSW Oct 2020'!AQ6*'NSW Oct 2020'!W6/100)*'NSW Oct 2020'!AQ6))</f>
        <v>111.53100000000001</v>
      </c>
      <c r="H12" s="136">
        <f>IF(AND('NSW Oct 2020'!L6&gt;0,'NSW Oct 2020'!M6&gt;0),IF($C$5*E12/'NSW Oct 2020'!AQ6&lt;'NSW Oct 2020'!L6,0,IF(($C$5*E12/'NSW Oct 2020'!AQ6-'NSW Oct 2020'!L6)&lt;=('NSW Oct 2020'!M6+'NSW Oct 2020'!L6),((($C$5*E12/'NSW Oct 2020'!AQ6-'NSW Oct 2020'!L6)*'NSW Oct 2020'!X6/100))*'NSW Oct 2020'!AQ6,((('NSW Oct 2020'!M6)*'NSW Oct 2020'!X6/100)*'NSW Oct 2020'!AQ6))),0)</f>
        <v>80.050909090909073</v>
      </c>
      <c r="I12" s="136">
        <f>IF(AND('NSW Oct 2020'!M6&gt;0,'NSW Oct 2020'!N6&gt;0),IF($C$5*E12/'NSW Oct 2020'!AQ6&lt;('NSW Oct 2020'!L6+'NSW Oct 2020'!M6),0,IF(($C$5*E12/'NSW Oct 2020'!AQ6-'NSW Oct 2020'!L6+'NSW Oct 2020'!M6)&lt;=('NSW Oct 2020'!L6+'NSW Oct 2020'!M6+'NSW Oct 2020'!N6),((($C$5*E12/'NSW Oct 2020'!AQ6-('NSW Oct 2020'!L6+'NSW Oct 2020'!M6))*'NSW Oct 2020'!Y6/100))*'NSW Oct 2020'!AQ6,('NSW Oct 2020'!N6*'NSW Oct 2020'!Y6/100)* 'NSW Oct 2020'!AQ6)),0)</f>
        <v>177.54</v>
      </c>
      <c r="J12" s="136">
        <f>IF(AND('NSW Oct 2020'!N6&gt;0,'NSW Oct 2020'!O6&gt;0),IF($C$5*E12/'NSW Oct 2020'!AQ6&lt;('NSW Oct 2020'!L6+'NSW Oct 2020'!M6+'NSW Oct 2020'!N6),0,IF(($C$5*E12/'NSW Oct 2020'!AQ6-'NSW Oct 2020'!L6+'NSW Oct 2020'!M6+'NSW Oct 2020'!N6)&lt;=('NSW Oct 2020'!L6+'NSW Oct 2020'!M6+'NSW Oct 2020'!N6+'NSW Oct 2020'!O6),(($C$5*E12/'NSW Oct 2020'!AQ6-('NSW Oct 2020'!L6+'NSW Oct 2020'!M6+'NSW Oct 2020'!N6))*'NSW Oct 2020'!Z6/100)*'NSW Oct 2020'!AQ6,('NSW Oct 2020'!O6*'NSW Oct 2020'!Z6/100)*'NSW Oct 2020'!AQ6)),0)</f>
        <v>659.1704545454545</v>
      </c>
      <c r="K12" s="136">
        <f>IF(AND('NSW Oct 2020'!O6&gt;0,'NSW Oct 2020'!P6&gt;0),IF($C$5*E12/'NSW Oct 2020'!AQ6&lt;('NSW Oct 2020'!L6+'NSW Oct 2020'!M6+'NSW Oct 2020'!N6+'NSW Oct 2020'!O6),0,IF(($C$5*E12/'NSW Oct 2020'!AQ6-'NSW Oct 2020'!L6+'NSW Oct 2020'!M6+'NSW Oct 2020'!N6+'NSW Oct 2020'!O6)&lt;=('NSW Oct 2020'!L6+'NSW Oct 2020'!M6+'NSW Oct 2020'!N6+'NSW Oct 2020'!O6+'NSW Oct 2020'!P6),(($C$5*E12/'NSW Oct 2020'!AQ6-('NSW Oct 2020'!L6+'NSW Oct 2020'!M6+'NSW Oct 2020'!N6+'NSW Oct 2020'!O6))*'NSW Oct 2020'!AA6/100)*'NSW Oct 2020'!AQ6,('NSW Oct 2020'!P6*'NSW Oct 2020'!AA6/100)*'NSW Oct 2020'!AQ6)),0)</f>
        <v>0</v>
      </c>
      <c r="L12" s="136">
        <f>IF(AND('NSW Oct 2020'!P6&gt;0,'NSW Oct 2020'!O6&gt;0),IF(($C$5*E12/'NSW Oct 2020'!AQ6&lt;SUM('NSW Oct 2020'!L6:P6)),(0),($C$5*E12/'NSW Oct 2020'!AQ6-SUM('NSW Oct 2020'!L6:P6))*'NSW Oct 2020'!AB6/100)* 'NSW Oct 2020'!AQ6,IF(AND('NSW Oct 2020'!O6&gt;0,'NSW Oct 2020'!P6=""),IF(($C$5*E12/'NSW Oct 2020'!AQ6&lt; SUM('NSW Oct 2020'!L6:O6)),(0),($C$5*E12/'NSW Oct 2020'!AQ6-SUM('NSW Oct 2020'!L6:O6))*'NSW Oct 2020'!AA6/100)* 'NSW Oct 2020'!AQ6,IF(AND('NSW Oct 2020'!N6&gt;0,'NSW Oct 2020'!O6=""),IF(($C$5*E12/'NSW Oct 2020'!AQ6&lt; SUM('NSW Oct 2020'!L6:N6)),(0),($C$5*E12/'NSW Oct 2020'!AQ6-SUM('NSW Oct 2020'!L6:N6))*'NSW Oct 2020'!Z6/100)* 'NSW Oct 2020'!AQ6,IF(AND('NSW Oct 2020'!M6&gt;0,'NSW Oct 2020'!N6=""),IF(($C$5*E12/'NSW Oct 2020'!AQ6&lt;'NSW Oct 2020'!M6+'NSW Oct 2020'!L6),(0),(($C$5*E12/'NSW Oct 2020'!AQ6-('NSW Oct 2020'!M6+'NSW Oct 2020'!L6))*'NSW Oct 2020'!Y6/100))*'NSW Oct 2020'!AQ6,IF(AND('NSW Oct 2020'!L6&gt;0,'NSW Oct 2020'!M6=""&gt;0),IF(($C$5*E12/'NSW Oct 2020'!AQ6&lt;'NSW Oct 2020'!L6),(0),($C$5*E12/'NSW Oct 2020'!AQ6-'NSW Oct 2020'!L6)*'NSW Oct 2020'!X6/100)*'NSW Oct 2020'!AQ6,0)))))</f>
        <v>0</v>
      </c>
      <c r="M12" s="136">
        <f>IF('NSW Oct 2020'!K6="",($C$5*F12/'NSW Oct 2020'!AR6*'NSW Oct 2020'!AC6/100)*'NSW Oct 2020'!AR6,IF($C$5*F12/'NSW Oct 2020'!AR6&gt;='NSW Oct 2020'!L6,('NSW Oct 2020'!L6*'NSW Oct 2020'!AC6/100)*'NSW Oct 2020'!AR6,($C$5*F12/'NSW Oct 2020'!AR6*'NSW Oct 2020'!AC6/100)*'NSW Oct 2020'!AR6))</f>
        <v>111.53100000000001</v>
      </c>
      <c r="N12" s="136">
        <f>IF(AND('NSW Oct 2020'!L6&gt;0,'NSW Oct 2020'!M6&gt;0),IF($C$5*F12/'NSW Oct 2020'!AR6&lt;'NSW Oct 2020'!L6,0,IF(($C$5*F12/'NSW Oct 2020'!AR6-'NSW Oct 2020'!L6)&lt;=('NSW Oct 2020'!M6+'NSW Oct 2020'!L6),((($C$5*F12/'NSW Oct 2020'!AR6-'NSW Oct 2020'!L6)*'NSW Oct 2020'!AD6/100))*'NSW Oct 2020'!AR6,((('NSW Oct 2020'!M6)*'NSW Oct 2020'!AD6/100)*'NSW Oct 2020'!AR6))),0)</f>
        <v>80.050909090909073</v>
      </c>
      <c r="O12" s="136">
        <f>IF(AND('NSW Oct 2020'!M6&gt;0,'NSW Oct 2020'!N6&gt;0),IF($C$5*F12/'NSW Oct 2020'!AR6&lt;('NSW Oct 2020'!L6+'NSW Oct 2020'!M6),0,IF(($C$5*F12/'NSW Oct 2020'!AR6-'NSW Oct 2020'!L6+'NSW Oct 2020'!M6)&lt;=('NSW Oct 2020'!L6+'NSW Oct 2020'!M6+'NSW Oct 2020'!N6),((($C$5*F12/'NSW Oct 2020'!AR6-('NSW Oct 2020'!L6+'NSW Oct 2020'!M6))*'NSW Oct 2020'!AE6/100))*'NSW Oct 2020'!AR6,('NSW Oct 2020'!N6*'NSW Oct 2020'!AE6/100)*'NSW Oct 2020'!AR6)),0)</f>
        <v>177.54</v>
      </c>
      <c r="P12" s="136">
        <f>IF(AND('NSW Oct 2020'!N6&gt;0,'NSW Oct 2020'!O6&gt;0),IF($C$5*F12/'NSW Oct 2020'!AR6&lt;('NSW Oct 2020'!L6+'NSW Oct 2020'!M6+'NSW Oct 2020'!N6),0,IF(($C$5*F12/'NSW Oct 2020'!AR6-'NSW Oct 2020'!L6+'NSW Oct 2020'!M6+'NSW Oct 2020'!N6)&lt;=('NSW Oct 2020'!L6+'NSW Oct 2020'!M6+'NSW Oct 2020'!N6+'NSW Oct 2020'!O6),(($C$5*F12/'NSW Oct 2020'!AR6-('NSW Oct 2020'!L6+'NSW Oct 2020'!M6+'NSW Oct 2020'!N6))*'NSW Oct 2020'!AF6/100)*'NSW Oct 2020'!AR6,('NSW Oct 2020'!O6*'NSW Oct 2020'!AF6/100)*'NSW Oct 2020'!AR6)),0)</f>
        <v>659.1704545454545</v>
      </c>
      <c r="Q12" s="136">
        <f>IF(AND('NSW Oct 2020'!P6&gt;0,'NSW Oct 2020'!P6&gt;0),IF($C$5*F12/'NSW Oct 2020'!AR6&lt;('NSW Oct 2020'!L6+'NSW Oct 2020'!M6+'NSW Oct 2020'!N6+'NSW Oct 2020'!O6),0,IF(($C$5*F12/'NSW Oct 2020'!AR6-'NSW Oct 2020'!L6+'NSW Oct 2020'!M6+'NSW Oct 2020'!N6+'NSW Oct 2020'!O6)&lt;=('NSW Oct 2020'!L6+'NSW Oct 2020'!M6+'NSW Oct 2020'!N6+'NSW Oct 2020'!O6+'NSW Oct 2020'!P6),(($C$5*F12/'NSW Oct 2020'!AR6-('NSW Oct 2020'!L6+'NSW Oct 2020'!M6+'NSW Oct 2020'!N6+'NSW Oct 2020'!O6))*'NSW Oct 2020'!AG6/100)*'NSW Oct 2020'!AR6,('NSW Oct 2020'!P6*'NSW Oct 2020'!AG6/100)*'NSW Oct 2020'!AR6)),0)</f>
        <v>0</v>
      </c>
      <c r="R12" s="136">
        <f>IF(AND('NSW Oct 2020'!P6&gt;0,'NSW Oct 2020'!O6&gt;0),IF(($C$5*F12/'NSW Oct 2020'!AR6&lt;SUM('NSW Oct 2020'!L6:P6)),(0),($C$5*F12/'NSW Oct 2020'!AR6-SUM('NSW Oct 2020'!L6:P6))*'NSW Oct 2020'!AB6/100)* 'NSW Oct 2020'!AR6,IF(AND('NSW Oct 2020'!O6&gt;0,'NSW Oct 2020'!P6=""),IF(($C$5*F12/'NSW Oct 2020'!AR6&lt; SUM('NSW Oct 2020'!L6:O6)),(0),($C$5*F12/'NSW Oct 2020'!AR6-SUM('NSW Oct 2020'!L6:O6))*'NSW Oct 2020'!AG6/100)* 'NSW Oct 2020'!AR6,IF(AND('NSW Oct 2020'!N6&gt;0,'NSW Oct 2020'!O6=""),IF(($C$5*F12/'NSW Oct 2020'!AR6&lt; SUM('NSW Oct 2020'!L6:N6)),(0),($C$5*F12/'NSW Oct 2020'!AR6-SUM('NSW Oct 2020'!L6:N6))*'NSW Oct 2020'!AF6/100)* 'NSW Oct 2020'!AR6,IF(AND('NSW Oct 2020'!M6&gt;0,'NSW Oct 2020'!N6=""),IF(($C$5*F12/'NSW Oct 2020'!AR6&lt;'NSW Oct 2020'!M6+'NSW Oct 2020'!L6),(0),(($C$5*F12/'NSW Oct 2020'!AR6-('NSW Oct 2020'!M6+'NSW Oct 2020'!L6))*'NSW Oct 2020'!AE6/100))*'NSW Oct 2020'!AR6,IF(AND('NSW Oct 2020'!L6&gt;0,'NSW Oct 2020'!M6=""&gt;0),IF(($C$5*F12/'NSW Oct 2020'!AR6&lt;'NSW Oct 2020'!L6),(0),($C$5*F12/'NSW Oct 2020'!AR6-'NSW Oct 2020'!L6)*'NSW Oct 2020'!AD6/100)*'NSW Oct 2020'!AR6,0)))))</f>
        <v>0</v>
      </c>
      <c r="S12" s="234">
        <f t="shared" si="4"/>
        <v>2056.5847272727269</v>
      </c>
      <c r="T12" s="243">
        <f t="shared" si="5"/>
        <v>2271.8982272727271</v>
      </c>
      <c r="U12" s="132">
        <f t="shared" si="6"/>
        <v>2499.0880499999998</v>
      </c>
      <c r="V12" s="83">
        <f>'NSW Oct 2020'!AT6</f>
        <v>0</v>
      </c>
      <c r="W12" s="83">
        <f>'NSW Oct 2020'!AU6</f>
        <v>0</v>
      </c>
      <c r="X12" s="83">
        <f>'NSW Oct 2020'!AV6</f>
        <v>0</v>
      </c>
      <c r="Y12" s="83">
        <f>'NSW Oct 2020'!AW6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2271.8982272727271</v>
      </c>
      <c r="AC12" s="243">
        <f t="shared" si="1"/>
        <v>2271.8982272727271</v>
      </c>
      <c r="AD12" s="122">
        <f t="shared" si="2"/>
        <v>2499.0880499999998</v>
      </c>
      <c r="AE12" s="122">
        <f t="shared" si="2"/>
        <v>2499.0880499999998</v>
      </c>
      <c r="AF12" s="208">
        <f>'NSW Oct 2020'!BF6</f>
        <v>0</v>
      </c>
      <c r="AG12" s="125" t="str">
        <f>'NSW Oct 2020'!BG6</f>
        <v>n</v>
      </c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</row>
    <row r="13" spans="1:148" ht="23" customHeight="1">
      <c r="A13" s="424"/>
      <c r="B13" s="83" t="str">
        <f>'NSW Oct 2020'!F7</f>
        <v>Click Energy</v>
      </c>
      <c r="C13" s="83" t="str">
        <f>'NSW Oct 2020'!G7</f>
        <v xml:space="preserve">Business Pin Gas </v>
      </c>
      <c r="D13" s="136">
        <f>365*'NSW Oct 2020'!H7/100</f>
        <v>122.42100000000001</v>
      </c>
      <c r="E13" s="264">
        <f>IF('NSW Oct 2020'!AQ7=3,0.5,IF('NSW Oct 2020'!AQ7=2,0.33,0))</f>
        <v>0.5</v>
      </c>
      <c r="F13" s="264">
        <f t="shared" si="3"/>
        <v>0.5</v>
      </c>
      <c r="G13" s="136">
        <f>IF('NSW Oct 2020'!K7="",($C$5*E13/'NSW Oct 2020'!AQ7*'NSW Oct 2020'!W7/100)*'NSW Oct 2020'!AQ7,IF($C$5*E13/'NSW Oct 2020'!AQ7&gt;='NSW Oct 2020'!L7,('NSW Oct 2020'!L7*'NSW Oct 2020'!W7/100)*'NSW Oct 2020'!AQ7,($C$5*E13/'NSW Oct 2020'!AQ7*'NSW Oct 2020'!W7/100)*'NSW Oct 2020'!AQ7))</f>
        <v>95.597999999999999</v>
      </c>
      <c r="H13" s="136">
        <f>IF(AND('NSW Oct 2020'!L7&gt;0,'NSW Oct 2020'!M7&gt;0),IF($C$5*E13/'NSW Oct 2020'!AQ7&lt;'NSW Oct 2020'!L7,0,IF(($C$5*E13/'NSW Oct 2020'!AQ7-'NSW Oct 2020'!L7)&lt;=('NSW Oct 2020'!M7+'NSW Oct 2020'!L7),((($C$5*E13/'NSW Oct 2020'!AQ7-'NSW Oct 2020'!L7)*'NSW Oct 2020'!X7/100))*'NSW Oct 2020'!AQ7,((('NSW Oct 2020'!M7)*'NSW Oct 2020'!X7/100)*'NSW Oct 2020'!AQ7))),0)</f>
        <v>83.052818181818182</v>
      </c>
      <c r="I13" s="136">
        <f>IF(AND('NSW Oct 2020'!M7&gt;0,'NSW Oct 2020'!N7&gt;0),IF($C$5*E13/'NSW Oct 2020'!AQ7&lt;('NSW Oct 2020'!L7+'NSW Oct 2020'!M7),0,IF(($C$5*E13/'NSW Oct 2020'!AQ7-'NSW Oct 2020'!L7+'NSW Oct 2020'!M7)&lt;=('NSW Oct 2020'!L7+'NSW Oct 2020'!M7+'NSW Oct 2020'!N7),((($C$5*E13/'NSW Oct 2020'!AQ7-('NSW Oct 2020'!L7+'NSW Oct 2020'!M7))*'NSW Oct 2020'!Y7/100))*'NSW Oct 2020'!AQ7,('NSW Oct 2020'!N7*'NSW Oct 2020'!Y7/100)* 'NSW Oct 2020'!AQ7)),0)</f>
        <v>185.68772727272724</v>
      </c>
      <c r="J13" s="136">
        <f>IF(AND('NSW Oct 2020'!N7&gt;0,'NSW Oct 2020'!O7&gt;0),IF($C$5*E13/'NSW Oct 2020'!AQ7&lt;('NSW Oct 2020'!L7+'NSW Oct 2020'!M7+'NSW Oct 2020'!N7),0,IF(($C$5*E13/'NSW Oct 2020'!AQ7-'NSW Oct 2020'!L7+'NSW Oct 2020'!M7+'NSW Oct 2020'!N7)&lt;=('NSW Oct 2020'!L7+'NSW Oct 2020'!M7+'NSW Oct 2020'!N7+'NSW Oct 2020'!O7),(($C$5*E13/'NSW Oct 2020'!AQ7-('NSW Oct 2020'!L7+'NSW Oct 2020'!M7+'NSW Oct 2020'!N7))*'NSW Oct 2020'!Z7/100)*'NSW Oct 2020'!AQ7,('NSW Oct 2020'!O7*'NSW Oct 2020'!Z7/100)*'NSW Oct 2020'!AQ7)),0)</f>
        <v>763.17500000000007</v>
      </c>
      <c r="K13" s="136">
        <f>IF(AND('NSW Oct 2020'!O7&gt;0,'NSW Oct 2020'!P7&gt;0),IF($C$5*E13/'NSW Oct 2020'!AQ7&lt;('NSW Oct 2020'!L7+'NSW Oct 2020'!M7+'NSW Oct 2020'!N7+'NSW Oct 2020'!O7),0,IF(($C$5*E13/'NSW Oct 2020'!AQ7-'NSW Oct 2020'!L7+'NSW Oct 2020'!M7+'NSW Oct 2020'!N7+'NSW Oct 2020'!O7)&lt;=('NSW Oct 2020'!L7+'NSW Oct 2020'!M7+'NSW Oct 2020'!N7+'NSW Oct 2020'!O7+'NSW Oct 2020'!P7),(($C$5*E13/'NSW Oct 2020'!AQ7-('NSW Oct 2020'!L7+'NSW Oct 2020'!M7+'NSW Oct 2020'!N7+'NSW Oct 2020'!O7))*'NSW Oct 2020'!AA7/100)*'NSW Oct 2020'!AQ7,('NSW Oct 2020'!P7*'NSW Oct 2020'!AA7/100)*'NSW Oct 2020'!AQ7)),0)</f>
        <v>0</v>
      </c>
      <c r="L13" s="136">
        <f>IF(AND('NSW Oct 2020'!P7&gt;0,'NSW Oct 2020'!O7&gt;0),IF(($C$5*E13/'NSW Oct 2020'!AQ7&lt;SUM('NSW Oct 2020'!L7:P7)),(0),($C$5*E13/'NSW Oct 2020'!AQ7-SUM('NSW Oct 2020'!L7:P7))*'NSW Oct 2020'!AB7/100)* 'NSW Oct 2020'!AQ7,IF(AND('NSW Oct 2020'!O7&gt;0,'NSW Oct 2020'!P7=""),IF(($C$5*E13/'NSW Oct 2020'!AQ7&lt; SUM('NSW Oct 2020'!L7:O7)),(0),($C$5*E13/'NSW Oct 2020'!AQ7-SUM('NSW Oct 2020'!L7:O7))*'NSW Oct 2020'!AA7/100)* 'NSW Oct 2020'!AQ7,IF(AND('NSW Oct 2020'!N7&gt;0,'NSW Oct 2020'!O7=""),IF(($C$5*E13/'NSW Oct 2020'!AQ7&lt; SUM('NSW Oct 2020'!L7:N7)),(0),($C$5*E13/'NSW Oct 2020'!AQ7-SUM('NSW Oct 2020'!L7:N7))*'NSW Oct 2020'!Z7/100)* 'NSW Oct 2020'!AQ7,IF(AND('NSW Oct 2020'!M7&gt;0,'NSW Oct 2020'!N7=""),IF(($C$5*E13/'NSW Oct 2020'!AQ7&lt;'NSW Oct 2020'!M7+'NSW Oct 2020'!L7),(0),(($C$5*E13/'NSW Oct 2020'!AQ7-('NSW Oct 2020'!M7+'NSW Oct 2020'!L7))*'NSW Oct 2020'!Y7/100))*'NSW Oct 2020'!AQ7,IF(AND('NSW Oct 2020'!L7&gt;0,'NSW Oct 2020'!M7=""&gt;0),IF(($C$5*E13/'NSW Oct 2020'!AQ7&lt;'NSW Oct 2020'!L7),(0),($C$5*E13/'NSW Oct 2020'!AQ7-'NSW Oct 2020'!L7)*'NSW Oct 2020'!X7/100)*'NSW Oct 2020'!AQ7,0)))))</f>
        <v>0</v>
      </c>
      <c r="M13" s="136">
        <f>IF('NSW Oct 2020'!K7="",($C$5*F13/'NSW Oct 2020'!AR7*'NSW Oct 2020'!AC7/100)*'NSW Oct 2020'!AR7,IF($C$5*F13/'NSW Oct 2020'!AR7&gt;='NSW Oct 2020'!L7,('NSW Oct 2020'!L7*'NSW Oct 2020'!AC7/100)*'NSW Oct 2020'!AR7,($C$5*F13/'NSW Oct 2020'!AR7*'NSW Oct 2020'!AC7/100)*'NSW Oct 2020'!AR7))</f>
        <v>95.597999999999999</v>
      </c>
      <c r="N13" s="136">
        <f>IF(AND('NSW Oct 2020'!L7&gt;0,'NSW Oct 2020'!M7&gt;0),IF($C$5*F13/'NSW Oct 2020'!AR7&lt;'NSW Oct 2020'!L7,0,IF(($C$5*F13/'NSW Oct 2020'!AR7-'NSW Oct 2020'!L7)&lt;=('NSW Oct 2020'!M7+'NSW Oct 2020'!L7),((($C$5*F13/'NSW Oct 2020'!AR7-'NSW Oct 2020'!L7)*'NSW Oct 2020'!AD7/100))*'NSW Oct 2020'!AR7,((('NSW Oct 2020'!M7)*'NSW Oct 2020'!AD7/100)*'NSW Oct 2020'!AR7))),0)</f>
        <v>83.052818181818182</v>
      </c>
      <c r="O13" s="136">
        <f>IF(AND('NSW Oct 2020'!M7&gt;0,'NSW Oct 2020'!N7&gt;0),IF($C$5*F13/'NSW Oct 2020'!AR7&lt;('NSW Oct 2020'!L7+'NSW Oct 2020'!M7),0,IF(($C$5*F13/'NSW Oct 2020'!AR7-'NSW Oct 2020'!L7+'NSW Oct 2020'!M7)&lt;=('NSW Oct 2020'!L7+'NSW Oct 2020'!M7+'NSW Oct 2020'!N7),((($C$5*F13/'NSW Oct 2020'!AR7-('NSW Oct 2020'!L7+'NSW Oct 2020'!M7))*'NSW Oct 2020'!AE7/100))*'NSW Oct 2020'!AR7,('NSW Oct 2020'!N7*'NSW Oct 2020'!AE7/100)*'NSW Oct 2020'!AR7)),0)</f>
        <v>185.68772727272724</v>
      </c>
      <c r="P13" s="136">
        <f>IF(AND('NSW Oct 2020'!N7&gt;0,'NSW Oct 2020'!O7&gt;0),IF($C$5*F13/'NSW Oct 2020'!AR7&lt;('NSW Oct 2020'!L7+'NSW Oct 2020'!M7+'NSW Oct 2020'!N7),0,IF(($C$5*F13/'NSW Oct 2020'!AR7-'NSW Oct 2020'!L7+'NSW Oct 2020'!M7+'NSW Oct 2020'!N7)&lt;=('NSW Oct 2020'!L7+'NSW Oct 2020'!M7+'NSW Oct 2020'!N7+'NSW Oct 2020'!O7),(($C$5*F13/'NSW Oct 2020'!AR7-('NSW Oct 2020'!L7+'NSW Oct 2020'!M7+'NSW Oct 2020'!N7))*'NSW Oct 2020'!AF7/100)*'NSW Oct 2020'!AR7,('NSW Oct 2020'!O7*'NSW Oct 2020'!AF7/100)*'NSW Oct 2020'!AR7)),0)</f>
        <v>763.17500000000007</v>
      </c>
      <c r="Q13" s="136">
        <f>IF(AND('NSW Oct 2020'!P7&gt;0,'NSW Oct 2020'!P7&gt;0),IF($C$5*F13/'NSW Oct 2020'!AR7&lt;('NSW Oct 2020'!L7+'NSW Oct 2020'!M7+'NSW Oct 2020'!N7+'NSW Oct 2020'!O7),0,IF(($C$5*F13/'NSW Oct 2020'!AR7-'NSW Oct 2020'!L7+'NSW Oct 2020'!M7+'NSW Oct 2020'!N7+'NSW Oct 2020'!O7)&lt;=('NSW Oct 2020'!L7+'NSW Oct 2020'!M7+'NSW Oct 2020'!N7+'NSW Oct 2020'!O7+'NSW Oct 2020'!P7),(($C$5*F13/'NSW Oct 2020'!AR7-('NSW Oct 2020'!L7+'NSW Oct 2020'!M7+'NSW Oct 2020'!N7+'NSW Oct 2020'!O7))*'NSW Oct 2020'!AG7/100)*'NSW Oct 2020'!AR7,('NSW Oct 2020'!P7*'NSW Oct 2020'!AG7/100)*'NSW Oct 2020'!AR7)),0)</f>
        <v>0</v>
      </c>
      <c r="R13" s="136">
        <f>IF(AND('NSW Oct 2020'!P7&gt;0,'NSW Oct 2020'!O7&gt;0),IF(($C$5*F13/'NSW Oct 2020'!AR7&lt;SUM('NSW Oct 2020'!L7:P7)),(0),($C$5*F13/'NSW Oct 2020'!AR7-SUM('NSW Oct 2020'!L7:P7))*'NSW Oct 2020'!AB7/100)* 'NSW Oct 2020'!AR7,IF(AND('NSW Oct 2020'!O7&gt;0,'NSW Oct 2020'!P7=""),IF(($C$5*F13/'NSW Oct 2020'!AR7&lt; SUM('NSW Oct 2020'!L7:O7)),(0),($C$5*F13/'NSW Oct 2020'!AR7-SUM('NSW Oct 2020'!L7:O7))*'NSW Oct 2020'!AG7/100)* 'NSW Oct 2020'!AR7,IF(AND('NSW Oct 2020'!N7&gt;0,'NSW Oct 2020'!O7=""),IF(($C$5*F13/'NSW Oct 2020'!AR7&lt; SUM('NSW Oct 2020'!L7:N7)),(0),($C$5*F13/'NSW Oct 2020'!AR7-SUM('NSW Oct 2020'!L7:N7))*'NSW Oct 2020'!AF7/100)* 'NSW Oct 2020'!AR7,IF(AND('NSW Oct 2020'!M7&gt;0,'NSW Oct 2020'!N7=""),IF(($C$5*F13/'NSW Oct 2020'!AR7&lt;'NSW Oct 2020'!M7+'NSW Oct 2020'!L7),(0),(($C$5*F13/'NSW Oct 2020'!AR7-('NSW Oct 2020'!M7+'NSW Oct 2020'!L7))*'NSW Oct 2020'!AE7/100))*'NSW Oct 2020'!AR7,IF(AND('NSW Oct 2020'!L7&gt;0,'NSW Oct 2020'!M7=""&gt;0),IF(($C$5*F13/'NSW Oct 2020'!AR7&lt;'NSW Oct 2020'!L7),(0),($C$5*F13/'NSW Oct 2020'!AR7-'NSW Oct 2020'!L7)*'NSW Oct 2020'!AD7/100)*'NSW Oct 2020'!AR7,0)))))</f>
        <v>0</v>
      </c>
      <c r="S13" s="234">
        <f t="shared" si="4"/>
        <v>2255.0270909090909</v>
      </c>
      <c r="T13" s="243">
        <f t="shared" si="5"/>
        <v>2377.4480909090908</v>
      </c>
      <c r="U13" s="132">
        <f t="shared" si="6"/>
        <v>2615.1929</v>
      </c>
      <c r="V13" s="83">
        <f>'NSW Oct 2020'!AT7</f>
        <v>0</v>
      </c>
      <c r="W13" s="83">
        <f>'NSW Oct 2020'!AU7</f>
        <v>0</v>
      </c>
      <c r="X13" s="83">
        <f>'NSW Oct 2020'!AV7</f>
        <v>0</v>
      </c>
      <c r="Y13" s="83">
        <f>'NSW Oct 2020'!AW7</f>
        <v>0</v>
      </c>
      <c r="Z13" s="243" t="str">
        <f t="shared" si="7"/>
        <v>No discount</v>
      </c>
      <c r="AA13" s="243" t="str">
        <f t="shared" si="8"/>
        <v>Exclusive</v>
      </c>
      <c r="AB13" s="243">
        <f t="shared" si="0"/>
        <v>2377.4480909090908</v>
      </c>
      <c r="AC13" s="243">
        <f t="shared" si="1"/>
        <v>2377.4480909090908</v>
      </c>
      <c r="AD13" s="122">
        <f t="shared" si="2"/>
        <v>2615.1929</v>
      </c>
      <c r="AE13" s="122">
        <f t="shared" si="2"/>
        <v>2615.1929</v>
      </c>
      <c r="AF13" s="208">
        <f>'NSW Oct 2020'!BF7</f>
        <v>0</v>
      </c>
      <c r="AG13" s="125" t="str">
        <f>'NSW Oct 2020'!BG7</f>
        <v>n</v>
      </c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</row>
    <row r="14" spans="1:148" ht="23" customHeight="1" thickBot="1">
      <c r="A14" s="425"/>
      <c r="B14" s="154" t="str">
        <f>'NSW Oct 2020'!F8</f>
        <v>Simply Energy</v>
      </c>
      <c r="C14" s="154" t="str">
        <f>'NSW Oct 2020'!G8</f>
        <v xml:space="preserve">Business Saver </v>
      </c>
      <c r="D14" s="155">
        <f>365*'NSW Oct 2020'!H8/100</f>
        <v>229.76750000000001</v>
      </c>
      <c r="E14" s="265">
        <f>IF('NSW Oct 2020'!AQ8=3,0.5,IF('NSW Oct 2020'!AQ8=2,0.33,0))</f>
        <v>0.5</v>
      </c>
      <c r="F14" s="265">
        <f t="shared" si="3"/>
        <v>0.5</v>
      </c>
      <c r="G14" s="155">
        <f>IF('NSW Oct 2020'!K8="",($C$5*E14/'NSW Oct 2020'!AQ8*'NSW Oct 2020'!W8/100)*'NSW Oct 2020'!AQ8,IF($C$5*E14/'NSW Oct 2020'!AQ8&gt;='NSW Oct 2020'!L8,('NSW Oct 2020'!L8*'NSW Oct 2020'!W8/100)*'NSW Oct 2020'!AQ8,($C$5*E14/'NSW Oct 2020'!AQ8*'NSW Oct 2020'!W8/100)*'NSW Oct 2020'!AQ8))</f>
        <v>121.70099999999998</v>
      </c>
      <c r="H14" s="155">
        <f>IF(AND('NSW Oct 2020'!L8&gt;0,'NSW Oct 2020'!M8&gt;0),IF($C$5*E14/'NSW Oct 2020'!AQ8&lt;'NSW Oct 2020'!L8,0,IF(($C$5*E14/'NSW Oct 2020'!AQ8-'NSW Oct 2020'!L8)&lt;=('NSW Oct 2020'!M8+'NSW Oct 2020'!L8),((($C$5*E14/'NSW Oct 2020'!AQ8-'NSW Oct 2020'!L8)*'NSW Oct 2020'!X8/100))*'NSW Oct 2020'!AQ8,((('NSW Oct 2020'!M8)*'NSW Oct 2020'!X8/100)*'NSW Oct 2020'!AQ8))),0)</f>
        <v>74.380636363636356</v>
      </c>
      <c r="I14" s="155">
        <f>IF(AND('NSW Oct 2020'!M8&gt;0,'NSW Oct 2020'!N8&gt;0),IF($C$5*E14/'NSW Oct 2020'!AQ8&lt;('NSW Oct 2020'!L8+'NSW Oct 2020'!M8),0,IF(($C$5*E14/'NSW Oct 2020'!AQ8-'NSW Oct 2020'!L8+'NSW Oct 2020'!M8)&lt;=('NSW Oct 2020'!L8+'NSW Oct 2020'!M8+'NSW Oct 2020'!N8),((($C$5*E14/'NSW Oct 2020'!AQ8-('NSW Oct 2020'!L8+'NSW Oct 2020'!M8))*'NSW Oct 2020'!Y8/100))*'NSW Oct 2020'!AQ8,('NSW Oct 2020'!N8*'NSW Oct 2020'!Y8/100)* 'NSW Oct 2020'!AQ8)),0)</f>
        <v>175.92599999999999</v>
      </c>
      <c r="J14" s="155">
        <f>IF(AND('NSW Oct 2020'!N8&gt;0,'NSW Oct 2020'!O8&gt;0),IF($C$5*E14/'NSW Oct 2020'!AQ8&lt;('NSW Oct 2020'!L8+'NSW Oct 2020'!M8+'NSW Oct 2020'!N8),0,IF(($C$5*E14/'NSW Oct 2020'!AQ8-'NSW Oct 2020'!L8+'NSW Oct 2020'!M8+'NSW Oct 2020'!N8)&lt;=('NSW Oct 2020'!L8+'NSW Oct 2020'!M8+'NSW Oct 2020'!N8+'NSW Oct 2020'!O8),(($C$5*E14/'NSW Oct 2020'!AQ8-('NSW Oct 2020'!L8+'NSW Oct 2020'!M8+'NSW Oct 2020'!N8))*'NSW Oct 2020'!Z8/100)*'NSW Oct 2020'!AQ8,('NSW Oct 2020'!O8*'NSW Oct 2020'!Z8/100)*'NSW Oct 2020'!AQ8)),0)</f>
        <v>665.30227272727268</v>
      </c>
      <c r="K14" s="155">
        <f>IF(AND('NSW Oct 2020'!O8&gt;0,'NSW Oct 2020'!P8&gt;0),IF($C$5*E14/'NSW Oct 2020'!AQ8&lt;('NSW Oct 2020'!L8+'NSW Oct 2020'!M8+'NSW Oct 2020'!N8+'NSW Oct 2020'!O8),0,IF(($C$5*E14/'NSW Oct 2020'!AQ8-'NSW Oct 2020'!L8+'NSW Oct 2020'!M8+'NSW Oct 2020'!N8+'NSW Oct 2020'!O8)&lt;=('NSW Oct 2020'!L8+'NSW Oct 2020'!M8+'NSW Oct 2020'!N8+'NSW Oct 2020'!O8+'NSW Oct 2020'!P8),(($C$5*E14/'NSW Oct 2020'!AQ8-('NSW Oct 2020'!L8+'NSW Oct 2020'!M8+'NSW Oct 2020'!N8+'NSW Oct 2020'!O8))*'NSW Oct 2020'!AA8/100)*'NSW Oct 2020'!AQ8,('NSW Oct 2020'!P8*'NSW Oct 2020'!AA8/100)*'NSW Oct 2020'!AQ8)),0)</f>
        <v>0</v>
      </c>
      <c r="L14" s="155">
        <f>IF(AND('NSW Oct 2020'!P8&gt;0,'NSW Oct 2020'!O8&gt;0),IF(($C$5*E14/'NSW Oct 2020'!AQ8&lt;SUM('NSW Oct 2020'!L8:P8)),(0),($C$5*E14/'NSW Oct 2020'!AQ8-SUM('NSW Oct 2020'!L8:P8))*'NSW Oct 2020'!AB8/100)* 'NSW Oct 2020'!AQ8,IF(AND('NSW Oct 2020'!O8&gt;0,'NSW Oct 2020'!P8=""),IF(($C$5*E14/'NSW Oct 2020'!AQ8&lt; SUM('NSW Oct 2020'!L8:O8)),(0),($C$5*E14/'NSW Oct 2020'!AQ8-SUM('NSW Oct 2020'!L8:O8))*'NSW Oct 2020'!AA8/100)* 'NSW Oct 2020'!AQ8,IF(AND('NSW Oct 2020'!N8&gt;0,'NSW Oct 2020'!O8=""),IF(($C$5*E14/'NSW Oct 2020'!AQ8&lt; SUM('NSW Oct 2020'!L8:N8)),(0),($C$5*E14/'NSW Oct 2020'!AQ8-SUM('NSW Oct 2020'!L8:N8))*'NSW Oct 2020'!Z8/100)* 'NSW Oct 2020'!AQ8,IF(AND('NSW Oct 2020'!M8&gt;0,'NSW Oct 2020'!N8=""),IF(($C$5*E14/'NSW Oct 2020'!AQ8&lt;'NSW Oct 2020'!M8+'NSW Oct 2020'!L8),(0),(($C$5*E14/'NSW Oct 2020'!AQ8-('NSW Oct 2020'!M8+'NSW Oct 2020'!L8))*'NSW Oct 2020'!Y8/100))*'NSW Oct 2020'!AQ8,IF(AND('NSW Oct 2020'!L8&gt;0,'NSW Oct 2020'!M8=""&gt;0),IF(($C$5*E14/'NSW Oct 2020'!AQ8&lt;'NSW Oct 2020'!L8),(0),($C$5*E14/'NSW Oct 2020'!AQ8-'NSW Oct 2020'!L8)*'NSW Oct 2020'!X8/100)*'NSW Oct 2020'!AQ8,0)))))</f>
        <v>0</v>
      </c>
      <c r="M14" s="155">
        <f>IF('NSW Oct 2020'!K8="",($C$5*F14/'NSW Oct 2020'!AR8*'NSW Oct 2020'!AC8/100)*'NSW Oct 2020'!AR8,IF($C$5*F14/'NSW Oct 2020'!AR8&gt;='NSW Oct 2020'!L8,('NSW Oct 2020'!L8*'NSW Oct 2020'!AC8/100)*'NSW Oct 2020'!AR8,($C$5*F14/'NSW Oct 2020'!AR8*'NSW Oct 2020'!AC8/100)*'NSW Oct 2020'!AR8))</f>
        <v>121.70099999999998</v>
      </c>
      <c r="N14" s="155">
        <f>IF(AND('NSW Oct 2020'!L8&gt;0,'NSW Oct 2020'!M8&gt;0),IF($C$5*F14/'NSW Oct 2020'!AR8&lt;'NSW Oct 2020'!L8,0,IF(($C$5*F14/'NSW Oct 2020'!AR8-'NSW Oct 2020'!L8)&lt;=('NSW Oct 2020'!M8+'NSW Oct 2020'!L8),((($C$5*F14/'NSW Oct 2020'!AR8-'NSW Oct 2020'!L8)*'NSW Oct 2020'!AD8/100))*'NSW Oct 2020'!AR8,((('NSW Oct 2020'!M8)*'NSW Oct 2020'!AD8/100)*'NSW Oct 2020'!AR8))),0)</f>
        <v>74.380636363636356</v>
      </c>
      <c r="O14" s="155">
        <f>IF(AND('NSW Oct 2020'!M8&gt;0,'NSW Oct 2020'!N8&gt;0),IF($C$5*F14/'NSW Oct 2020'!AR8&lt;('NSW Oct 2020'!L8+'NSW Oct 2020'!M8),0,IF(($C$5*F14/'NSW Oct 2020'!AR8-'NSW Oct 2020'!L8+'NSW Oct 2020'!M8)&lt;=('NSW Oct 2020'!L8+'NSW Oct 2020'!M8+'NSW Oct 2020'!N8),((($C$5*F14/'NSW Oct 2020'!AR8-('NSW Oct 2020'!L8+'NSW Oct 2020'!M8))*'NSW Oct 2020'!AE8/100))*'NSW Oct 2020'!AR8,('NSW Oct 2020'!N8*'NSW Oct 2020'!AE8/100)*'NSW Oct 2020'!AR8)),0)</f>
        <v>175.92599999999999</v>
      </c>
      <c r="P14" s="155">
        <f>IF(AND('NSW Oct 2020'!N8&gt;0,'NSW Oct 2020'!O8&gt;0),IF($C$5*F14/'NSW Oct 2020'!AR8&lt;('NSW Oct 2020'!L8+'NSW Oct 2020'!M8+'NSW Oct 2020'!N8),0,IF(($C$5*F14/'NSW Oct 2020'!AR8-'NSW Oct 2020'!L8+'NSW Oct 2020'!M8+'NSW Oct 2020'!N8)&lt;=('NSW Oct 2020'!L8+'NSW Oct 2020'!M8+'NSW Oct 2020'!N8+'NSW Oct 2020'!O8),(($C$5*F14/'NSW Oct 2020'!AR8-('NSW Oct 2020'!L8+'NSW Oct 2020'!M8+'NSW Oct 2020'!N8))*'NSW Oct 2020'!AF8/100)*'NSW Oct 2020'!AR8,('NSW Oct 2020'!O8*'NSW Oct 2020'!AF8/100)*'NSW Oct 2020'!AR8)),0)</f>
        <v>665.30227272727268</v>
      </c>
      <c r="Q14" s="155">
        <f>IF(AND('NSW Oct 2020'!P8&gt;0,'NSW Oct 2020'!P8&gt;0),IF($C$5*F14/'NSW Oct 2020'!AR8&lt;('NSW Oct 2020'!L8+'NSW Oct 2020'!M8+'NSW Oct 2020'!N8+'NSW Oct 2020'!O8),0,IF(($C$5*F14/'NSW Oct 2020'!AR8-'NSW Oct 2020'!L8+'NSW Oct 2020'!M8+'NSW Oct 2020'!N8+'NSW Oct 2020'!O8)&lt;=('NSW Oct 2020'!L8+'NSW Oct 2020'!M8+'NSW Oct 2020'!N8+'NSW Oct 2020'!O8+'NSW Oct 2020'!P8),(($C$5*F14/'NSW Oct 2020'!AR8-('NSW Oct 2020'!L8+'NSW Oct 2020'!M8+'NSW Oct 2020'!N8+'NSW Oct 2020'!O8))*'NSW Oct 2020'!AG8/100)*'NSW Oct 2020'!AR8,('NSW Oct 2020'!P8*'NSW Oct 2020'!AG8/100)*'NSW Oct 2020'!AR8)),0)</f>
        <v>0</v>
      </c>
      <c r="R14" s="155">
        <f>IF(AND('NSW Oct 2020'!P8&gt;0,'NSW Oct 2020'!O8&gt;0),IF(($C$5*F14/'NSW Oct 2020'!AR8&lt;SUM('NSW Oct 2020'!L8:P8)),(0),($C$5*F14/'NSW Oct 2020'!AR8-SUM('NSW Oct 2020'!L8:P8))*'NSW Oct 2020'!AB8/100)* 'NSW Oct 2020'!AR8,IF(AND('NSW Oct 2020'!O8&gt;0,'NSW Oct 2020'!P8=""),IF(($C$5*F14/'NSW Oct 2020'!AR8&lt; SUM('NSW Oct 2020'!L8:O8)),(0),($C$5*F14/'NSW Oct 2020'!AR8-SUM('NSW Oct 2020'!L8:O8))*'NSW Oct 2020'!AG8/100)* 'NSW Oct 2020'!AR8,IF(AND('NSW Oct 2020'!N8&gt;0,'NSW Oct 2020'!O8=""),IF(($C$5*F14/'NSW Oct 2020'!AR8&lt; SUM('NSW Oct 2020'!L8:N8)),(0),($C$5*F14/'NSW Oct 2020'!AR8-SUM('NSW Oct 2020'!L8:N8))*'NSW Oct 2020'!AF8/100)* 'NSW Oct 2020'!AR8,IF(AND('NSW Oct 2020'!M8&gt;0,'NSW Oct 2020'!N8=""),IF(($C$5*F14/'NSW Oct 2020'!AR8&lt;'NSW Oct 2020'!M8+'NSW Oct 2020'!L8),(0),(($C$5*F14/'NSW Oct 2020'!AR8-('NSW Oct 2020'!M8+'NSW Oct 2020'!L8))*'NSW Oct 2020'!AE8/100))*'NSW Oct 2020'!AR8,IF(AND('NSW Oct 2020'!L8&gt;0,'NSW Oct 2020'!M8=""&gt;0),IF(($C$5*F14/'NSW Oct 2020'!AR8&lt;'NSW Oct 2020'!L8),(0),($C$5*F14/'NSW Oct 2020'!AR8-'NSW Oct 2020'!L8)*'NSW Oct 2020'!AD8/100)*'NSW Oct 2020'!AR8,0)))))</f>
        <v>0</v>
      </c>
      <c r="S14" s="273">
        <f t="shared" si="4"/>
        <v>2074.6198181818181</v>
      </c>
      <c r="T14" s="268">
        <f t="shared" si="5"/>
        <v>2304.387318181818</v>
      </c>
      <c r="U14" s="151">
        <f t="shared" si="6"/>
        <v>2534.8260500000001</v>
      </c>
      <c r="V14" s="154">
        <f>'NSW Oct 2020'!AT8</f>
        <v>21</v>
      </c>
      <c r="W14" s="154">
        <f>'NSW Oct 2020'!AU8</f>
        <v>0</v>
      </c>
      <c r="X14" s="154">
        <f>'NSW Oct 2020'!AV8</f>
        <v>0</v>
      </c>
      <c r="Y14" s="154">
        <f>'NSW Oct 2020'!AW8</f>
        <v>0</v>
      </c>
      <c r="Z14" s="268" t="str">
        <f t="shared" si="7"/>
        <v>Guaranteed off bill</v>
      </c>
      <c r="AA14" s="268" t="str">
        <f t="shared" si="8"/>
        <v>Exclusive</v>
      </c>
      <c r="AB14" s="268">
        <f t="shared" si="0"/>
        <v>1820.4659813636363</v>
      </c>
      <c r="AC14" s="268">
        <f t="shared" si="1"/>
        <v>1820.4659813636363</v>
      </c>
      <c r="AD14" s="149">
        <f t="shared" si="2"/>
        <v>2002.5125795000001</v>
      </c>
      <c r="AE14" s="149">
        <f t="shared" si="2"/>
        <v>2002.5125795000001</v>
      </c>
      <c r="AF14" s="211">
        <f>'NSW Oct 2020'!BF8</f>
        <v>0</v>
      </c>
      <c r="AG14" s="153" t="str">
        <f>'NSW Oct 2020'!BG8</f>
        <v>n</v>
      </c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299"/>
      <c r="EL14" s="299"/>
      <c r="EM14" s="299"/>
      <c r="EN14" s="299"/>
      <c r="EO14" s="299"/>
      <c r="EP14" s="299"/>
      <c r="EQ14" s="299"/>
      <c r="ER14" s="299"/>
    </row>
    <row r="15" spans="1:148" ht="23" customHeight="1" thickTop="1">
      <c r="A15" s="428" t="str">
        <f>'NSW Oct 2020'!D9</f>
        <v xml:space="preserve">ActewAGL Queanbeyan </v>
      </c>
      <c r="B15" s="139" t="str">
        <f>'NSW Oct 2020'!F9</f>
        <v>ActewAGL</v>
      </c>
      <c r="C15" s="139" t="str">
        <f>'NSW Oct 2020'!G9</f>
        <v>Business plan</v>
      </c>
      <c r="D15" s="136">
        <f>365*'NSW Oct 2020'!H9/100</f>
        <v>350.14450000000005</v>
      </c>
      <c r="E15" s="264">
        <f>IF('NSW Oct 2020'!AQ9=3,0.5,IF('NSW Oct 2020'!AQ9=2,0.33,0))</f>
        <v>0.5</v>
      </c>
      <c r="F15" s="264">
        <f t="shared" si="3"/>
        <v>0.5</v>
      </c>
      <c r="G15" s="134">
        <f>IF('NSW Oct 2020'!K9="",($C$5*E15/'NSW Oct 2020'!AQ9*'NSW Oct 2020'!W9/100)*'NSW Oct 2020'!AQ9,IF($C$5*E15/'NSW Oct 2020'!AQ9&gt;='NSW Oct 2020'!L9,('NSW Oct 2020'!L9*'NSW Oct 2020'!W9/100)*'NSW Oct 2020'!AQ9,($C$5*E15/'NSW Oct 2020'!AQ9*'NSW Oct 2020'!W9/100)*'NSW Oct 2020'!AQ9))</f>
        <v>394.09199999999998</v>
      </c>
      <c r="H15" s="134">
        <f>IF(AND('NSW Oct 2020'!L9&gt;0,'NSW Oct 2020'!M9&gt;0),IF($C$5*E15/'NSW Oct 2020'!AQ9&lt;'NSW Oct 2020'!L9,0,IF(($C$5*E15/'NSW Oct 2020'!AQ9-'NSW Oct 2020'!L9)&lt;=('NSW Oct 2020'!M9+'NSW Oct 2020'!L9),((($C$5*E15/'NSW Oct 2020'!AQ9-'NSW Oct 2020'!L9)*'NSW Oct 2020'!X9/100))*'NSW Oct 2020'!AQ9,((('NSW Oct 2020'!M9)*'NSW Oct 2020'!X9/100)*'NSW Oct 2020'!AQ9))),0)</f>
        <v>866.904</v>
      </c>
      <c r="I15" s="134">
        <f>IF(AND('NSW Oct 2020'!M9&gt;0,'NSW Oct 2020'!N9&gt;0),IF($C$5*E15/'NSW Oct 2020'!AQ9&lt;('NSW Oct 2020'!L9+'NSW Oct 2020'!M9),0,IF(($C$5*E15/'NSW Oct 2020'!AQ9-'NSW Oct 2020'!L9+'NSW Oct 2020'!M9)&lt;=('NSW Oct 2020'!L9+'NSW Oct 2020'!M9+'NSW Oct 2020'!N9),((($C$5*E15/'NSW Oct 2020'!AQ9-('NSW Oct 2020'!L9+'NSW Oct 2020'!M9))*'NSW Oct 2020'!Y9/100))*'NSW Oct 2020'!AQ9,('NSW Oct 2020'!N9*'NSW Oct 2020'!Y9/100)* 'NSW Oct 2020'!AQ9)),0)</f>
        <v>0</v>
      </c>
      <c r="J15" s="134">
        <f>IF(AND('NSW Oct 2020'!N9&gt;0,'NSW Oct 2020'!O9&gt;0),IF($C$5*E15/'NSW Oct 2020'!AQ9&lt;('NSW Oct 2020'!L9+'NSW Oct 2020'!M9+'NSW Oct 2020'!N9),0,IF(($C$5*E15/'NSW Oct 2020'!AQ9-'NSW Oct 2020'!L9+'NSW Oct 2020'!M9+'NSW Oct 2020'!N9)&lt;=('NSW Oct 2020'!L9+'NSW Oct 2020'!M9+'NSW Oct 2020'!N9+'NSW Oct 2020'!O9),(($C$5*E15/'NSW Oct 2020'!AQ9-('NSW Oct 2020'!L9+'NSW Oct 2020'!M9+'NSW Oct 2020'!N9))*'NSW Oct 2020'!Z9/100)*'NSW Oct 2020'!AQ9,('NSW Oct 2020'!O9*'NSW Oct 2020'!Z9/100)*'NSW Oct 2020'!AQ9)),0)</f>
        <v>0</v>
      </c>
      <c r="K15" s="134">
        <f>IF(AND('NSW Oct 2020'!O9&gt;0,'NSW Oct 2020'!P9&gt;0),IF($C$5*E15/'NSW Oct 2020'!AQ9&lt;('NSW Oct 2020'!L9+'NSW Oct 2020'!M9+'NSW Oct 2020'!N9+'NSW Oct 2020'!O9),0,IF(($C$5*E15/'NSW Oct 2020'!AQ9-'NSW Oct 2020'!L9+'NSW Oct 2020'!M9+'NSW Oct 2020'!N9+'NSW Oct 2020'!O9)&lt;=('NSW Oct 2020'!L9+'NSW Oct 2020'!M9+'NSW Oct 2020'!N9+'NSW Oct 2020'!O9+'NSW Oct 2020'!P9),(($C$5*E15/'NSW Oct 2020'!AQ9-('NSW Oct 2020'!L9+'NSW Oct 2020'!M9+'NSW Oct 2020'!N9+'NSW Oct 2020'!O9))*'NSW Oct 2020'!AA9/100)*'NSW Oct 2020'!AQ9,('NSW Oct 2020'!P9*'NSW Oct 2020'!AA9/100)*'NSW Oct 2020'!AQ9)),0)</f>
        <v>0</v>
      </c>
      <c r="L15" s="134">
        <f>IF(AND('NSW Oct 2020'!P9&gt;0,'NSW Oct 2020'!O9&gt;0),IF(($C$5*E15/'NSW Oct 2020'!AQ9&lt;SUM('NSW Oct 2020'!L9:P9)),(0),($C$5*E15/'NSW Oct 2020'!AQ9-SUM('NSW Oct 2020'!L9:P9))*'NSW Oct 2020'!AB9/100)* 'NSW Oct 2020'!AQ9,IF(AND('NSW Oct 2020'!O9&gt;0,'NSW Oct 2020'!P9=""),IF(($C$5*E15/'NSW Oct 2020'!AQ9&lt; SUM('NSW Oct 2020'!L9:O9)),(0),($C$5*E15/'NSW Oct 2020'!AQ9-SUM('NSW Oct 2020'!L9:O9))*'NSW Oct 2020'!AA9/100)* 'NSW Oct 2020'!AQ9,IF(AND('NSW Oct 2020'!N9&gt;0,'NSW Oct 2020'!O9=""),IF(($C$5*E15/'NSW Oct 2020'!AQ9&lt; SUM('NSW Oct 2020'!L9:N9)),(0),($C$5*E15/'NSW Oct 2020'!AQ9-SUM('NSW Oct 2020'!L9:N9))*'NSW Oct 2020'!Z9/100)* 'NSW Oct 2020'!AQ9,IF(AND('NSW Oct 2020'!M9&gt;0,'NSW Oct 2020'!N9=""),IF(($C$5*E15/'NSW Oct 2020'!AQ9&lt;'NSW Oct 2020'!M9+'NSW Oct 2020'!L9),(0),(($C$5*E15/'NSW Oct 2020'!AQ9-('NSW Oct 2020'!M9+'NSW Oct 2020'!L9))*'NSW Oct 2020'!Y9/100))*'NSW Oct 2020'!AQ9,IF(AND('NSW Oct 2020'!L9&gt;0,'NSW Oct 2020'!M9=""&gt;0),IF(($C$5*E15/'NSW Oct 2020'!AQ9&lt;'NSW Oct 2020'!L9),(0),($C$5*E15/'NSW Oct 2020'!AQ9-'NSW Oct 2020'!L9)*'NSW Oct 2020'!X9/100)*'NSW Oct 2020'!AQ9,0)))))</f>
        <v>0</v>
      </c>
      <c r="M15" s="134">
        <f>IF('NSW Oct 2020'!K9="",($C$5*F15/'NSW Oct 2020'!AR9*'NSW Oct 2020'!AC9/100)*'NSW Oct 2020'!AR9,IF($C$5*F15/'NSW Oct 2020'!AR9&gt;='NSW Oct 2020'!L9,('NSW Oct 2020'!L9*'NSW Oct 2020'!AC9/100)*'NSW Oct 2020'!AR9,($C$5*F15/'NSW Oct 2020'!AR9*'NSW Oct 2020'!AC9/100)*'NSW Oct 2020'!AR9))</f>
        <v>394.09199999999998</v>
      </c>
      <c r="N15" s="134">
        <f>IF(AND('NSW Oct 2020'!L9&gt;0,'NSW Oct 2020'!M9&gt;0),IF($C$5*F15/'NSW Oct 2020'!AR9&lt;'NSW Oct 2020'!L9,0,IF(($C$5*F15/'NSW Oct 2020'!AR9-'NSW Oct 2020'!L9)&lt;=('NSW Oct 2020'!M9+'NSW Oct 2020'!L9),((($C$5*F15/'NSW Oct 2020'!AR9-'NSW Oct 2020'!L9)*'NSW Oct 2020'!AD9/100))*'NSW Oct 2020'!AR9,((('NSW Oct 2020'!M9)*'NSW Oct 2020'!AD9/100)*'NSW Oct 2020'!AR9))),0)</f>
        <v>866.904</v>
      </c>
      <c r="O15" s="134">
        <f>IF(AND('NSW Oct 2020'!M9&gt;0,'NSW Oct 2020'!N9&gt;0),IF($C$5*F15/'NSW Oct 2020'!AR9&lt;('NSW Oct 2020'!L9+'NSW Oct 2020'!M9),0,IF(($C$5*F15/'NSW Oct 2020'!AR9-'NSW Oct 2020'!L9+'NSW Oct 2020'!M9)&lt;=('NSW Oct 2020'!L9+'NSW Oct 2020'!M9+'NSW Oct 2020'!N9),((($C$5*F15/'NSW Oct 2020'!AR9-('NSW Oct 2020'!L9+'NSW Oct 2020'!M9))*'NSW Oct 2020'!AE9/100))*'NSW Oct 2020'!AR9,('NSW Oct 2020'!N9*'NSW Oct 2020'!AE9/100)*'NSW Oct 2020'!AR9)),0)</f>
        <v>0</v>
      </c>
      <c r="P15" s="134">
        <f>IF(AND('NSW Oct 2020'!N9&gt;0,'NSW Oct 2020'!O9&gt;0),IF($C$5*F15/'NSW Oct 2020'!AR9&lt;('NSW Oct 2020'!L9+'NSW Oct 2020'!M9+'NSW Oct 2020'!N9),0,IF(($C$5*F15/'NSW Oct 2020'!AR9-'NSW Oct 2020'!L9+'NSW Oct 2020'!M9+'NSW Oct 2020'!N9)&lt;=('NSW Oct 2020'!L9+'NSW Oct 2020'!M9+'NSW Oct 2020'!N9+'NSW Oct 2020'!O9),(($C$5*F15/'NSW Oct 2020'!AR9-('NSW Oct 2020'!L9+'NSW Oct 2020'!M9+'NSW Oct 2020'!N9))*'NSW Oct 2020'!AF9/100)*'NSW Oct 2020'!AR9,('NSW Oct 2020'!O9*'NSW Oct 2020'!AF9/100)*'NSW Oct 2020'!AR9)),0)</f>
        <v>0</v>
      </c>
      <c r="Q15" s="134">
        <f>IF(AND('NSW Oct 2020'!P9&gt;0,'NSW Oct 2020'!P9&gt;0),IF($C$5*F15/'NSW Oct 2020'!AR9&lt;('NSW Oct 2020'!L9+'NSW Oct 2020'!M9+'NSW Oct 2020'!N9+'NSW Oct 2020'!O9),0,IF(($C$5*F15/'NSW Oct 2020'!AR9-'NSW Oct 2020'!L9+'NSW Oct 2020'!M9+'NSW Oct 2020'!N9+'NSW Oct 2020'!O9)&lt;=('NSW Oct 2020'!L9+'NSW Oct 2020'!M9+'NSW Oct 2020'!N9+'NSW Oct 2020'!O9+'NSW Oct 2020'!P9),(($C$5*F15/'NSW Oct 2020'!AR9-('NSW Oct 2020'!L9+'NSW Oct 2020'!M9+'NSW Oct 2020'!N9+'NSW Oct 2020'!O9))*'NSW Oct 2020'!AG9/100)*'NSW Oct 2020'!AR9,('NSW Oct 2020'!P9*'NSW Oct 2020'!AG9/100)*'NSW Oct 2020'!AR9)),0)</f>
        <v>0</v>
      </c>
      <c r="R15" s="134">
        <f>IF(AND('NSW Oct 2020'!P9&gt;0,'NSW Oct 2020'!O9&gt;0),IF(($C$5*F15/'NSW Oct 2020'!AR9&lt;SUM('NSW Oct 2020'!L9:P9)),(0),($C$5*F15/'NSW Oct 2020'!AR9-SUM('NSW Oct 2020'!L9:P9))*'NSW Oct 2020'!AB9/100)* 'NSW Oct 2020'!AR9,IF(AND('NSW Oct 2020'!O9&gt;0,'NSW Oct 2020'!P9=""),IF(($C$5*F15/'NSW Oct 2020'!AR9&lt; SUM('NSW Oct 2020'!L9:O9)),(0),($C$5*F15/'NSW Oct 2020'!AR9-SUM('NSW Oct 2020'!L9:O9))*'NSW Oct 2020'!AG9/100)* 'NSW Oct 2020'!AR9,IF(AND('NSW Oct 2020'!N9&gt;0,'NSW Oct 2020'!O9=""),IF(($C$5*F15/'NSW Oct 2020'!AR9&lt; SUM('NSW Oct 2020'!L9:N9)),(0),($C$5*F15/'NSW Oct 2020'!AR9-SUM('NSW Oct 2020'!L9:N9))*'NSW Oct 2020'!AF9/100)* 'NSW Oct 2020'!AR9,IF(AND('NSW Oct 2020'!M9&gt;0,'NSW Oct 2020'!N9=""),IF(($C$5*F15/'NSW Oct 2020'!AR9&lt;'NSW Oct 2020'!M9+'NSW Oct 2020'!L9),(0),(($C$5*F15/'NSW Oct 2020'!AR9-('NSW Oct 2020'!M9+'NSW Oct 2020'!L9))*'NSW Oct 2020'!AE9/100))*'NSW Oct 2020'!AR9,IF(AND('NSW Oct 2020'!L9&gt;0,'NSW Oct 2020'!M9=""&gt;0),IF(($C$5*F15/'NSW Oct 2020'!AR9&lt;'NSW Oct 2020'!L9),(0),($C$5*F15/'NSW Oct 2020'!AR9-'NSW Oct 2020'!L9)*'NSW Oct 2020'!AD9/100)*'NSW Oct 2020'!AR9,0)))))</f>
        <v>0</v>
      </c>
      <c r="S15" s="234">
        <f t="shared" si="4"/>
        <v>2521.9920000000002</v>
      </c>
      <c r="T15" s="269">
        <f t="shared" si="5"/>
        <v>2872.1365000000001</v>
      </c>
      <c r="U15" s="140">
        <f t="shared" si="6"/>
        <v>3159.3501500000002</v>
      </c>
      <c r="V15" s="139">
        <f>'NSW Oct 2020'!AT9</f>
        <v>10</v>
      </c>
      <c r="W15" s="139">
        <f>'NSW Oct 2020'!AU9</f>
        <v>0</v>
      </c>
      <c r="X15" s="139">
        <f>'NSW Oct 2020'!AV9</f>
        <v>0</v>
      </c>
      <c r="Y15" s="139">
        <f>'NSW Oct 2020'!AW9</f>
        <v>0</v>
      </c>
      <c r="Z15" s="269" t="str">
        <f t="shared" si="7"/>
        <v>Guaranteed off bill</v>
      </c>
      <c r="AA15" s="269" t="str">
        <f t="shared" si="8"/>
        <v>Exclusive</v>
      </c>
      <c r="AB15" s="243">
        <f t="shared" si="0"/>
        <v>2584.9228499999999</v>
      </c>
      <c r="AC15" s="243">
        <f t="shared" si="1"/>
        <v>2584.9228499999999</v>
      </c>
      <c r="AD15" s="122">
        <f t="shared" si="2"/>
        <v>2843.4151350000002</v>
      </c>
      <c r="AE15" s="122">
        <f t="shared" si="2"/>
        <v>2843.4151350000002</v>
      </c>
      <c r="AF15" s="212">
        <f>'NSW Oct 2020'!BF9</f>
        <v>12</v>
      </c>
      <c r="AG15" s="142" t="str">
        <f>'NSW Oct 2020'!BG9</f>
        <v>n</v>
      </c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9"/>
      <c r="ER15" s="299"/>
    </row>
    <row r="16" spans="1:148" ht="23" customHeight="1" thickBot="1">
      <c r="A16" s="425"/>
      <c r="B16" s="154" t="str">
        <f>'NSW Oct 2020'!F10</f>
        <v>EnergyAustralia</v>
      </c>
      <c r="C16" s="154" t="str">
        <f>'NSW Oct 2020'!G10</f>
        <v>Total Plan</v>
      </c>
      <c r="D16" s="155">
        <f>365*'NSW Oct 2020'!H10/100</f>
        <v>308.06000000000006</v>
      </c>
      <c r="E16" s="265">
        <f>IF('NSW Oct 2020'!AQ10=3,0.5,IF('NSW Oct 2020'!AQ10=2,0.33,0))</f>
        <v>0.5</v>
      </c>
      <c r="F16" s="265">
        <f t="shared" si="3"/>
        <v>0.5</v>
      </c>
      <c r="G16" s="155">
        <f>IF('NSW Oct 2020'!K10="",($C$5*E16/'NSW Oct 2020'!AQ10*'NSW Oct 2020'!W10/100)*'NSW Oct 2020'!AQ10,IF($C$5*E16/'NSW Oct 2020'!AQ10&gt;='NSW Oct 2020'!L10,('NSW Oct 2020'!L10*'NSW Oct 2020'!W10/100)*'NSW Oct 2020'!AQ10,($C$5*E16/'NSW Oct 2020'!AQ10*'NSW Oct 2020'!W10/100)*'NSW Oct 2020'!AQ10))</f>
        <v>214.52111999999997</v>
      </c>
      <c r="H16" s="155">
        <f>IF(AND('NSW Oct 2020'!L10&gt;0,'NSW Oct 2020'!M10&gt;0),IF($C$5*E16/'NSW Oct 2020'!AQ10&lt;'NSW Oct 2020'!L10,0,IF(($C$5*E16/'NSW Oct 2020'!AQ10-'NSW Oct 2020'!L10)&lt;=('NSW Oct 2020'!M10+'NSW Oct 2020'!L10),((($C$5*E16/'NSW Oct 2020'!AQ10-'NSW Oct 2020'!L10)*'NSW Oct 2020'!X10/100))*'NSW Oct 2020'!AQ10,((('NSW Oct 2020'!M10)*'NSW Oct 2020'!X10/100)*'NSW Oct 2020'!AQ10))),0)</f>
        <v>1124.711808</v>
      </c>
      <c r="I16" s="155">
        <f>IF(AND('NSW Oct 2020'!M10&gt;0,'NSW Oct 2020'!N10&gt;0),IF($C$5*E16/'NSW Oct 2020'!AQ10&lt;('NSW Oct 2020'!L10+'NSW Oct 2020'!M10),0,IF(($C$5*E16/'NSW Oct 2020'!AQ10-'NSW Oct 2020'!L10+'NSW Oct 2020'!M10)&lt;=('NSW Oct 2020'!L10+'NSW Oct 2020'!M10+'NSW Oct 2020'!N10),((($C$5*E16/'NSW Oct 2020'!AQ10-('NSW Oct 2020'!L10+'NSW Oct 2020'!M10))*'NSW Oct 2020'!Y10/100))*'NSW Oct 2020'!AQ10,('NSW Oct 2020'!N10*'NSW Oct 2020'!Y10/100)* 'NSW Oct 2020'!AQ10)),0)</f>
        <v>0</v>
      </c>
      <c r="J16" s="155">
        <f>IF(AND('NSW Oct 2020'!N10&gt;0,'NSW Oct 2020'!O10&gt;0),IF($C$5*E16/'NSW Oct 2020'!AQ10&lt;('NSW Oct 2020'!L10+'NSW Oct 2020'!M10+'NSW Oct 2020'!N10),0,IF(($C$5*E16/'NSW Oct 2020'!AQ10-'NSW Oct 2020'!L10+'NSW Oct 2020'!M10+'NSW Oct 2020'!N10)&lt;=('NSW Oct 2020'!L10+'NSW Oct 2020'!M10+'NSW Oct 2020'!N10+'NSW Oct 2020'!O10),(($C$5*E16/'NSW Oct 2020'!AQ10-('NSW Oct 2020'!L10+'NSW Oct 2020'!M10+'NSW Oct 2020'!N10))*'NSW Oct 2020'!Z10/100)*'NSW Oct 2020'!AQ10,('NSW Oct 2020'!O10*'NSW Oct 2020'!Z10/100)*'NSW Oct 2020'!AQ10)),0)</f>
        <v>0</v>
      </c>
      <c r="K16" s="155">
        <f>IF(AND('NSW Oct 2020'!O10&gt;0,'NSW Oct 2020'!P10&gt;0),IF($C$5*E16/'NSW Oct 2020'!AQ10&lt;('NSW Oct 2020'!L10+'NSW Oct 2020'!M10+'NSW Oct 2020'!N10+'NSW Oct 2020'!O10),0,IF(($C$5*E16/'NSW Oct 2020'!AQ10-'NSW Oct 2020'!L10+'NSW Oct 2020'!M10+'NSW Oct 2020'!N10+'NSW Oct 2020'!O10)&lt;=('NSW Oct 2020'!L10+'NSW Oct 2020'!M10+'NSW Oct 2020'!N10+'NSW Oct 2020'!O10+'NSW Oct 2020'!P10),(($C$5*E16/'NSW Oct 2020'!AQ10-('NSW Oct 2020'!L10+'NSW Oct 2020'!M10+'NSW Oct 2020'!N10+'NSW Oct 2020'!O10))*'NSW Oct 2020'!AA10/100)*'NSW Oct 2020'!AQ10,('NSW Oct 2020'!P10*'NSW Oct 2020'!AA10/100)*'NSW Oct 2020'!AQ10)),0)</f>
        <v>0</v>
      </c>
      <c r="L16" s="155">
        <f>IF(AND('NSW Oct 2020'!P10&gt;0,'NSW Oct 2020'!O10&gt;0),IF(($C$5*E16/'NSW Oct 2020'!AQ10&lt;SUM('NSW Oct 2020'!L10:P10)),(0),($C$5*E16/'NSW Oct 2020'!AQ10-SUM('NSW Oct 2020'!L10:P10))*'NSW Oct 2020'!AB10/100)* 'NSW Oct 2020'!AQ10,IF(AND('NSW Oct 2020'!O10&gt;0,'NSW Oct 2020'!P10=""),IF(($C$5*E16/'NSW Oct 2020'!AQ10&lt; SUM('NSW Oct 2020'!L10:O10)),(0),($C$5*E16/'NSW Oct 2020'!AQ10-SUM('NSW Oct 2020'!L10:O10))*'NSW Oct 2020'!AA10/100)* 'NSW Oct 2020'!AQ10,IF(AND('NSW Oct 2020'!N10&gt;0,'NSW Oct 2020'!O10=""),IF(($C$5*E16/'NSW Oct 2020'!AQ10&lt; SUM('NSW Oct 2020'!L10:N10)),(0),($C$5*E16/'NSW Oct 2020'!AQ10-SUM('NSW Oct 2020'!L10:N10))*'NSW Oct 2020'!Z10/100)* 'NSW Oct 2020'!AQ10,IF(AND('NSW Oct 2020'!M10&gt;0,'NSW Oct 2020'!N10=""),IF(($C$5*E16/'NSW Oct 2020'!AQ10&lt;'NSW Oct 2020'!M10+'NSW Oct 2020'!L10),(0),(($C$5*E16/'NSW Oct 2020'!AQ10-('NSW Oct 2020'!M10+'NSW Oct 2020'!L10))*'NSW Oct 2020'!Y10/100))*'NSW Oct 2020'!AQ10,IF(AND('NSW Oct 2020'!L10&gt;0,'NSW Oct 2020'!M10=""&gt;0),IF(($C$5*E16/'NSW Oct 2020'!AQ10&lt;'NSW Oct 2020'!L10),(0),($C$5*E16/'NSW Oct 2020'!AQ10-'NSW Oct 2020'!L10)*'NSW Oct 2020'!X10/100)*'NSW Oct 2020'!AQ10,0)))))</f>
        <v>0</v>
      </c>
      <c r="M16" s="155">
        <f>IF('NSW Oct 2020'!K10="",($C$5*F16/'NSW Oct 2020'!AR10*'NSW Oct 2020'!AC10/100)*'NSW Oct 2020'!AR10,IF($C$5*F16/'NSW Oct 2020'!AR10&gt;='NSW Oct 2020'!L10,('NSW Oct 2020'!L10*'NSW Oct 2020'!AC10/100)*'NSW Oct 2020'!AR10,($C$5*F16/'NSW Oct 2020'!AR10*'NSW Oct 2020'!AC10/100)*'NSW Oct 2020'!AR10))</f>
        <v>214.52111999999997</v>
      </c>
      <c r="N16" s="155">
        <f>IF(AND('NSW Oct 2020'!L10&gt;0,'NSW Oct 2020'!M10&gt;0),IF($C$5*F16/'NSW Oct 2020'!AR10&lt;'NSW Oct 2020'!L10,0,IF(($C$5*F16/'NSW Oct 2020'!AR10-'NSW Oct 2020'!L10)&lt;=('NSW Oct 2020'!M10+'NSW Oct 2020'!L10),((($C$5*F16/'NSW Oct 2020'!AR10-'NSW Oct 2020'!L10)*'NSW Oct 2020'!AD10/100))*'NSW Oct 2020'!AR10,((('NSW Oct 2020'!M10)*'NSW Oct 2020'!AD10/100)*'NSW Oct 2020'!AR10))),0)</f>
        <v>1124.711808</v>
      </c>
      <c r="O16" s="155">
        <f>IF(AND('NSW Oct 2020'!M10&gt;0,'NSW Oct 2020'!N10&gt;0),IF($C$5*F16/'NSW Oct 2020'!AR10&lt;('NSW Oct 2020'!L10+'NSW Oct 2020'!M10),0,IF(($C$5*F16/'NSW Oct 2020'!AR10-'NSW Oct 2020'!L10+'NSW Oct 2020'!M10)&lt;=('NSW Oct 2020'!L10+'NSW Oct 2020'!M10+'NSW Oct 2020'!N10),((($C$5*F16/'NSW Oct 2020'!AR10-('NSW Oct 2020'!L10+'NSW Oct 2020'!M10))*'NSW Oct 2020'!AE10/100))*'NSW Oct 2020'!AR10,('NSW Oct 2020'!N10*'NSW Oct 2020'!AE10/100)*'NSW Oct 2020'!AR10)),0)</f>
        <v>0</v>
      </c>
      <c r="P16" s="155">
        <f>IF(AND('NSW Oct 2020'!N10&gt;0,'NSW Oct 2020'!O10&gt;0),IF($C$5*F16/'NSW Oct 2020'!AR10&lt;('NSW Oct 2020'!L10+'NSW Oct 2020'!M10+'NSW Oct 2020'!N10),0,IF(($C$5*F16/'NSW Oct 2020'!AR10-'NSW Oct 2020'!L10+'NSW Oct 2020'!M10+'NSW Oct 2020'!N10)&lt;=('NSW Oct 2020'!L10+'NSW Oct 2020'!M10+'NSW Oct 2020'!N10+'NSW Oct 2020'!O10),(($C$5*F16/'NSW Oct 2020'!AR10-('NSW Oct 2020'!L10+'NSW Oct 2020'!M10+'NSW Oct 2020'!N10))*'NSW Oct 2020'!AF10/100)*'NSW Oct 2020'!AR10,('NSW Oct 2020'!O10*'NSW Oct 2020'!AF10/100)*'NSW Oct 2020'!AR10)),0)</f>
        <v>0</v>
      </c>
      <c r="Q16" s="155">
        <f>IF(AND('NSW Oct 2020'!P10&gt;0,'NSW Oct 2020'!P10&gt;0),IF($C$5*F16/'NSW Oct 2020'!AR10&lt;('NSW Oct 2020'!L10+'NSW Oct 2020'!M10+'NSW Oct 2020'!N10+'NSW Oct 2020'!O10),0,IF(($C$5*F16/'NSW Oct 2020'!AR10-'NSW Oct 2020'!L10+'NSW Oct 2020'!M10+'NSW Oct 2020'!N10+'NSW Oct 2020'!O10)&lt;=('NSW Oct 2020'!L10+'NSW Oct 2020'!M10+'NSW Oct 2020'!N10+'NSW Oct 2020'!O10+'NSW Oct 2020'!P10),(($C$5*F16/'NSW Oct 2020'!AR10-('NSW Oct 2020'!L10+'NSW Oct 2020'!M10+'NSW Oct 2020'!N10+'NSW Oct 2020'!O10))*'NSW Oct 2020'!AG10/100)*'NSW Oct 2020'!AR10,('NSW Oct 2020'!P10*'NSW Oct 2020'!AG10/100)*'NSW Oct 2020'!AR10)),0)</f>
        <v>0</v>
      </c>
      <c r="R16" s="155">
        <f>IF(AND('NSW Oct 2020'!P10&gt;0,'NSW Oct 2020'!O10&gt;0),IF(($C$5*F16/'NSW Oct 2020'!AR10&lt;SUM('NSW Oct 2020'!L10:P10)),(0),($C$5*F16/'NSW Oct 2020'!AR10-SUM('NSW Oct 2020'!L10:P10))*'NSW Oct 2020'!AB10/100)* 'NSW Oct 2020'!AR10,IF(AND('NSW Oct 2020'!O10&gt;0,'NSW Oct 2020'!P10=""),IF(($C$5*F16/'NSW Oct 2020'!AR10&lt; SUM('NSW Oct 2020'!L10:O10)),(0),($C$5*F16/'NSW Oct 2020'!AR10-SUM('NSW Oct 2020'!L10:O10))*'NSW Oct 2020'!AG10/100)* 'NSW Oct 2020'!AR10,IF(AND('NSW Oct 2020'!N10&gt;0,'NSW Oct 2020'!O10=""),IF(($C$5*F16/'NSW Oct 2020'!AR10&lt; SUM('NSW Oct 2020'!L10:N10)),(0),($C$5*F16/'NSW Oct 2020'!AR10-SUM('NSW Oct 2020'!L10:N10))*'NSW Oct 2020'!AF10/100)* 'NSW Oct 2020'!AR10,IF(AND('NSW Oct 2020'!M10&gt;0,'NSW Oct 2020'!N10=""),IF(($C$5*F16/'NSW Oct 2020'!AR10&lt;'NSW Oct 2020'!M10+'NSW Oct 2020'!L10),(0),(($C$5*F16/'NSW Oct 2020'!AR10-('NSW Oct 2020'!M10+'NSW Oct 2020'!L10))*'NSW Oct 2020'!AE10/100))*'NSW Oct 2020'!AR10,IF(AND('NSW Oct 2020'!L10&gt;0,'NSW Oct 2020'!M10=""&gt;0),IF(($C$5*F16/'NSW Oct 2020'!AR10&lt;'NSW Oct 2020'!L10),(0),($C$5*F16/'NSW Oct 2020'!AR10-'NSW Oct 2020'!L10)*'NSW Oct 2020'!AD10/100)*'NSW Oct 2020'!AR10,0)))))</f>
        <v>0</v>
      </c>
      <c r="S16" s="273">
        <f t="shared" si="4"/>
        <v>2678.4658559999998</v>
      </c>
      <c r="T16" s="268">
        <f t="shared" si="5"/>
        <v>2986.5258559999997</v>
      </c>
      <c r="U16" s="151">
        <f t="shared" si="6"/>
        <v>3285.1784416</v>
      </c>
      <c r="V16" s="154">
        <f>'NSW Oct 2020'!AT10</f>
        <v>19</v>
      </c>
      <c r="W16" s="154">
        <f>'NSW Oct 2020'!AU10</f>
        <v>0</v>
      </c>
      <c r="X16" s="154">
        <f>'NSW Oct 2020'!AV10</f>
        <v>0</v>
      </c>
      <c r="Y16" s="154">
        <f>'NSW Oct 2020'!AW10</f>
        <v>0</v>
      </c>
      <c r="Z16" s="268" t="str">
        <f t="shared" si="7"/>
        <v>Guaranteed off bill</v>
      </c>
      <c r="AA16" s="268" t="str">
        <f t="shared" si="8"/>
        <v>Exclusive</v>
      </c>
      <c r="AB16" s="268">
        <f t="shared" si="0"/>
        <v>2419.0859433599999</v>
      </c>
      <c r="AC16" s="268">
        <f t="shared" si="1"/>
        <v>2419.0859433599999</v>
      </c>
      <c r="AD16" s="149">
        <f t="shared" si="2"/>
        <v>2660.994537696</v>
      </c>
      <c r="AE16" s="149">
        <f t="shared" si="2"/>
        <v>2660.994537696</v>
      </c>
      <c r="AF16" s="211">
        <f>'NSW Oct 2020'!BF10</f>
        <v>0</v>
      </c>
      <c r="AG16" s="153" t="str">
        <f>'NSW Oct 2020'!BG10</f>
        <v>n</v>
      </c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9"/>
      <c r="EP16" s="299"/>
      <c r="EQ16" s="299"/>
      <c r="ER16" s="299"/>
    </row>
    <row r="17" spans="1:148" ht="23" customHeight="1" thickTop="1" thickBot="1">
      <c r="A17" s="213" t="str">
        <f>'NSW Oct 2020'!D11</f>
        <v>ActewAGL Shoalhaven</v>
      </c>
      <c r="B17" s="214" t="str">
        <f>'NSW Oct 2020'!F11</f>
        <v>ActewAGL</v>
      </c>
      <c r="C17" s="214" t="str">
        <f>'NSW Oct 2020'!G11</f>
        <v>Standard plan</v>
      </c>
      <c r="D17" s="155">
        <f>365*'NSW Oct 2020'!H11/100</f>
        <v>375.03750000000002</v>
      </c>
      <c r="E17" s="265">
        <f>IF('NSW Oct 2020'!AQ11=3,0.5,IF('NSW Oct 2020'!AQ11=2,0.33,0))</f>
        <v>0.5</v>
      </c>
      <c r="F17" s="265">
        <f t="shared" si="3"/>
        <v>0.5</v>
      </c>
      <c r="G17" s="215">
        <f>IF('NSW Oct 2020'!K11="",($C$5*E17/'NSW Oct 2020'!AQ11*'NSW Oct 2020'!W11/100)*'NSW Oct 2020'!AQ11,IF($C$5*E17/'NSW Oct 2020'!AQ11&gt;='NSW Oct 2020'!L11,('NSW Oct 2020'!L11*'NSW Oct 2020'!W11/100)*'NSW Oct 2020'!AQ11,($C$5*E17/'NSW Oct 2020'!AQ11*'NSW Oct 2020'!W11/100)*'NSW Oct 2020'!AQ11))</f>
        <v>1427.2727272727273</v>
      </c>
      <c r="H17" s="215">
        <f>IF(AND('NSW Oct 2020'!L11&gt;0,'NSW Oct 2020'!M11&gt;0),IF($C$5*E17/'NSW Oct 2020'!AQ11&lt;'NSW Oct 2020'!L11,0,IF(($C$5*E17/'NSW Oct 2020'!AQ11-'NSW Oct 2020'!L11)&lt;=('NSW Oct 2020'!M11+'NSW Oct 2020'!L11),((($C$5*E17/'NSW Oct 2020'!AQ11-'NSW Oct 2020'!L11)*'NSW Oct 2020'!X11/100))*'NSW Oct 2020'!AQ11,((('NSW Oct 2020'!M11)*'NSW Oct 2020'!X11/100)*'NSW Oct 2020'!AQ11))),0)</f>
        <v>0</v>
      </c>
      <c r="I17" s="215">
        <f>IF(AND('NSW Oct 2020'!M11&gt;0,'NSW Oct 2020'!N11&gt;0),IF($C$5*E17/'NSW Oct 2020'!AQ11&lt;('NSW Oct 2020'!L11+'NSW Oct 2020'!M11),0,IF(($C$5*E17/'NSW Oct 2020'!AQ11-'NSW Oct 2020'!L11+'NSW Oct 2020'!M11)&lt;=('NSW Oct 2020'!L11+'NSW Oct 2020'!M11+'NSW Oct 2020'!N11),((($C$5*E17/'NSW Oct 2020'!AQ11-('NSW Oct 2020'!L11+'NSW Oct 2020'!M11))*'NSW Oct 2020'!Y11/100))*'NSW Oct 2020'!AQ11,('NSW Oct 2020'!N11*'NSW Oct 2020'!Y11/100)* 'NSW Oct 2020'!AQ11)),0)</f>
        <v>0</v>
      </c>
      <c r="J17" s="215">
        <f>IF(AND('NSW Oct 2020'!N11&gt;0,'NSW Oct 2020'!O11&gt;0),IF($C$5*E17/'NSW Oct 2020'!AQ11&lt;('NSW Oct 2020'!L11+'NSW Oct 2020'!M11+'NSW Oct 2020'!N11),0,IF(($C$5*E17/'NSW Oct 2020'!AQ11-'NSW Oct 2020'!L11+'NSW Oct 2020'!M11+'NSW Oct 2020'!N11)&lt;=('NSW Oct 2020'!L11+'NSW Oct 2020'!M11+'NSW Oct 2020'!N11+'NSW Oct 2020'!O11),(($C$5*E17/'NSW Oct 2020'!AQ11-('NSW Oct 2020'!L11+'NSW Oct 2020'!M11+'NSW Oct 2020'!N11))*'NSW Oct 2020'!Z11/100)*'NSW Oct 2020'!AQ11,('NSW Oct 2020'!O11*'NSW Oct 2020'!Z11/100)*'NSW Oct 2020'!AQ11)),0)</f>
        <v>0</v>
      </c>
      <c r="K17" s="215">
        <f>IF(AND('NSW Oct 2020'!O11&gt;0,'NSW Oct 2020'!P11&gt;0),IF($C$5*E17/'NSW Oct 2020'!AQ11&lt;('NSW Oct 2020'!L11+'NSW Oct 2020'!M11+'NSW Oct 2020'!N11+'NSW Oct 2020'!O11),0,IF(($C$5*E17/'NSW Oct 2020'!AQ11-'NSW Oct 2020'!L11+'NSW Oct 2020'!M11+'NSW Oct 2020'!N11+'NSW Oct 2020'!O11)&lt;=('NSW Oct 2020'!L11+'NSW Oct 2020'!M11+'NSW Oct 2020'!N11+'NSW Oct 2020'!O11+'NSW Oct 2020'!P11),(($C$5*E17/'NSW Oct 2020'!AQ11-('NSW Oct 2020'!L11+'NSW Oct 2020'!M11+'NSW Oct 2020'!N11+'NSW Oct 2020'!O11))*'NSW Oct 2020'!AA11/100)*'NSW Oct 2020'!AQ11,('NSW Oct 2020'!P11*'NSW Oct 2020'!AA11/100)*'NSW Oct 2020'!AQ11)),0)</f>
        <v>0</v>
      </c>
      <c r="L17" s="215">
        <f>IF(AND('NSW Oct 2020'!P11&gt;0,'NSW Oct 2020'!O11&gt;0),IF(($C$5*E17/'NSW Oct 2020'!AQ11&lt;SUM('NSW Oct 2020'!L11:P11)),(0),($C$5*E17/'NSW Oct 2020'!AQ11-SUM('NSW Oct 2020'!L11:P11))*'NSW Oct 2020'!AB11/100)* 'NSW Oct 2020'!AQ11,IF(AND('NSW Oct 2020'!O11&gt;0,'NSW Oct 2020'!P11=""),IF(($C$5*E17/'NSW Oct 2020'!AQ11&lt; SUM('NSW Oct 2020'!L11:O11)),(0),($C$5*E17/'NSW Oct 2020'!AQ11-SUM('NSW Oct 2020'!L11:O11))*'NSW Oct 2020'!AA11/100)* 'NSW Oct 2020'!AQ11,IF(AND('NSW Oct 2020'!N11&gt;0,'NSW Oct 2020'!O11=""),IF(($C$5*E17/'NSW Oct 2020'!AQ11&lt; SUM('NSW Oct 2020'!L11:N11)),(0),($C$5*E17/'NSW Oct 2020'!AQ11-SUM('NSW Oct 2020'!L11:N11))*'NSW Oct 2020'!Z11/100)* 'NSW Oct 2020'!AQ11,IF(AND('NSW Oct 2020'!M11&gt;0,'NSW Oct 2020'!N11=""),IF(($C$5*E17/'NSW Oct 2020'!AQ11&lt;'NSW Oct 2020'!M11+'NSW Oct 2020'!L11),(0),(($C$5*E17/'NSW Oct 2020'!AQ11-('NSW Oct 2020'!M11+'NSW Oct 2020'!L11))*'NSW Oct 2020'!Y11/100))*'NSW Oct 2020'!AQ11,IF(AND('NSW Oct 2020'!L11&gt;0,'NSW Oct 2020'!M11=""&gt;0),IF(($C$5*E17/'NSW Oct 2020'!AQ11&lt;'NSW Oct 2020'!L11),(0),($C$5*E17/'NSW Oct 2020'!AQ11-'NSW Oct 2020'!L11)*'NSW Oct 2020'!X11/100)*'NSW Oct 2020'!AQ11,0)))))</f>
        <v>0</v>
      </c>
      <c r="M17" s="215">
        <f>IF('NSW Oct 2020'!K11="",($C$5*F17/'NSW Oct 2020'!AR11*'NSW Oct 2020'!AC11/100)*'NSW Oct 2020'!AR11,IF($C$5*F17/'NSW Oct 2020'!AR11&gt;='NSW Oct 2020'!L11,('NSW Oct 2020'!L11*'NSW Oct 2020'!AC11/100)*'NSW Oct 2020'!AR11,($C$5*F17/'NSW Oct 2020'!AR11*'NSW Oct 2020'!AC11/100)*'NSW Oct 2020'!AR11))</f>
        <v>1427.2727272727273</v>
      </c>
      <c r="N17" s="215">
        <f>IF(AND('NSW Oct 2020'!L11&gt;0,'NSW Oct 2020'!M11&gt;0),IF($C$5*F17/'NSW Oct 2020'!AR11&lt;'NSW Oct 2020'!L11,0,IF(($C$5*F17/'NSW Oct 2020'!AR11-'NSW Oct 2020'!L11)&lt;=('NSW Oct 2020'!M11+'NSW Oct 2020'!L11),((($C$5*F17/'NSW Oct 2020'!AR11-'NSW Oct 2020'!L11)*'NSW Oct 2020'!AD11/100))*'NSW Oct 2020'!AR11,((('NSW Oct 2020'!M11)*'NSW Oct 2020'!AD11/100)*'NSW Oct 2020'!AR11))),0)</f>
        <v>0</v>
      </c>
      <c r="O17" s="215">
        <f>IF(AND('NSW Oct 2020'!M11&gt;0,'NSW Oct 2020'!N11&gt;0),IF($C$5*F17/'NSW Oct 2020'!AR11&lt;('NSW Oct 2020'!L11+'NSW Oct 2020'!M11),0,IF(($C$5*F17/'NSW Oct 2020'!AR11-'NSW Oct 2020'!L11+'NSW Oct 2020'!M11)&lt;=('NSW Oct 2020'!L11+'NSW Oct 2020'!M11+'NSW Oct 2020'!N11),((($C$5*F17/'NSW Oct 2020'!AR11-('NSW Oct 2020'!L11+'NSW Oct 2020'!M11))*'NSW Oct 2020'!AE11/100))*'NSW Oct 2020'!AR11,('NSW Oct 2020'!N11*'NSW Oct 2020'!AE11/100)*'NSW Oct 2020'!AR11)),0)</f>
        <v>0</v>
      </c>
      <c r="P17" s="215">
        <f>IF(AND('NSW Oct 2020'!N11&gt;0,'NSW Oct 2020'!O11&gt;0),IF($C$5*F17/'NSW Oct 2020'!AR11&lt;('NSW Oct 2020'!L11+'NSW Oct 2020'!M11+'NSW Oct 2020'!N11),0,IF(($C$5*F17/'NSW Oct 2020'!AR11-'NSW Oct 2020'!L11+'NSW Oct 2020'!M11+'NSW Oct 2020'!N11)&lt;=('NSW Oct 2020'!L11+'NSW Oct 2020'!M11+'NSW Oct 2020'!N11+'NSW Oct 2020'!O11),(($C$5*F17/'NSW Oct 2020'!AR11-('NSW Oct 2020'!L11+'NSW Oct 2020'!M11+'NSW Oct 2020'!N11))*'NSW Oct 2020'!AF11/100)*'NSW Oct 2020'!AR11,('NSW Oct 2020'!O11*'NSW Oct 2020'!AF11/100)*'NSW Oct 2020'!AR11)),0)</f>
        <v>0</v>
      </c>
      <c r="Q17" s="215">
        <f>IF(AND('NSW Oct 2020'!P11&gt;0,'NSW Oct 2020'!P11&gt;0),IF($C$5*F17/'NSW Oct 2020'!AR11&lt;('NSW Oct 2020'!L11+'NSW Oct 2020'!M11+'NSW Oct 2020'!N11+'NSW Oct 2020'!O11),0,IF(($C$5*F17/'NSW Oct 2020'!AR11-'NSW Oct 2020'!L11+'NSW Oct 2020'!M11+'NSW Oct 2020'!N11+'NSW Oct 2020'!O11)&lt;=('NSW Oct 2020'!L11+'NSW Oct 2020'!M11+'NSW Oct 2020'!N11+'NSW Oct 2020'!O11+'NSW Oct 2020'!P11),(($C$5*F17/'NSW Oct 2020'!AR11-('NSW Oct 2020'!L11+'NSW Oct 2020'!M11+'NSW Oct 2020'!N11+'NSW Oct 2020'!O11))*'NSW Oct 2020'!AG11/100)*'NSW Oct 2020'!AR11,('NSW Oct 2020'!P11*'NSW Oct 2020'!AG11/100)*'NSW Oct 2020'!AR11)),0)</f>
        <v>0</v>
      </c>
      <c r="R17" s="215">
        <f>IF(AND('NSW Oct 2020'!P11&gt;0,'NSW Oct 2020'!O11&gt;0),IF(($C$5*F17/'NSW Oct 2020'!AR11&lt;SUM('NSW Oct 2020'!L11:P11)),(0),($C$5*F17/'NSW Oct 2020'!AR11-SUM('NSW Oct 2020'!L11:P11))*'NSW Oct 2020'!AB11/100)* 'NSW Oct 2020'!AR11,IF(AND('NSW Oct 2020'!O11&gt;0,'NSW Oct 2020'!P11=""),IF(($C$5*F17/'NSW Oct 2020'!AR11&lt; SUM('NSW Oct 2020'!L11:O11)),(0),($C$5*F17/'NSW Oct 2020'!AR11-SUM('NSW Oct 2020'!L11:O11))*'NSW Oct 2020'!AG11/100)* 'NSW Oct 2020'!AR11,IF(AND('NSW Oct 2020'!N11&gt;0,'NSW Oct 2020'!O11=""),IF(($C$5*F17/'NSW Oct 2020'!AR11&lt; SUM('NSW Oct 2020'!L11:N11)),(0),($C$5*F17/'NSW Oct 2020'!AR11-SUM('NSW Oct 2020'!L11:N11))*'NSW Oct 2020'!AF11/100)* 'NSW Oct 2020'!AR11,IF(AND('NSW Oct 2020'!M11&gt;0,'NSW Oct 2020'!N11=""),IF(($C$5*F17/'NSW Oct 2020'!AR11&lt;'NSW Oct 2020'!M11+'NSW Oct 2020'!L11),(0),(($C$5*F17/'NSW Oct 2020'!AR11-('NSW Oct 2020'!M11+'NSW Oct 2020'!L11))*'NSW Oct 2020'!AE11/100))*'NSW Oct 2020'!AR11,IF(AND('NSW Oct 2020'!L11&gt;0,'NSW Oct 2020'!M11=""&gt;0),IF(($C$5*F17/'NSW Oct 2020'!AR11&lt;'NSW Oct 2020'!L11),(0),($C$5*F17/'NSW Oct 2020'!AR11-'NSW Oct 2020'!L11)*'NSW Oct 2020'!AD11/100)*'NSW Oct 2020'!AR11,0)))))</f>
        <v>0</v>
      </c>
      <c r="S17" s="273">
        <f t="shared" si="4"/>
        <v>2854.5454545454545</v>
      </c>
      <c r="T17" s="270">
        <f t="shared" si="5"/>
        <v>3229.5829545454544</v>
      </c>
      <c r="U17" s="216">
        <f t="shared" si="6"/>
        <v>3552.5412500000002</v>
      </c>
      <c r="V17" s="214">
        <f>'NSW Oct 2020'!AT11</f>
        <v>0</v>
      </c>
      <c r="W17" s="214">
        <f>'NSW Oct 2020'!AU11</f>
        <v>0</v>
      </c>
      <c r="X17" s="214">
        <f>'NSW Oct 2020'!AV11</f>
        <v>0</v>
      </c>
      <c r="Y17" s="214">
        <f>'NSW Oct 2020'!AW11</f>
        <v>0</v>
      </c>
      <c r="Z17" s="270" t="str">
        <f t="shared" si="7"/>
        <v>No discount</v>
      </c>
      <c r="AA17" s="270" t="str">
        <f t="shared" si="8"/>
        <v>Exclusive</v>
      </c>
      <c r="AB17" s="268">
        <f t="shared" si="0"/>
        <v>3229.5829545454544</v>
      </c>
      <c r="AC17" s="268">
        <f t="shared" si="1"/>
        <v>3229.5829545454544</v>
      </c>
      <c r="AD17" s="149">
        <f t="shared" si="2"/>
        <v>3552.5412500000002</v>
      </c>
      <c r="AE17" s="149">
        <f t="shared" si="2"/>
        <v>3552.5412500000002</v>
      </c>
      <c r="AF17" s="217">
        <f>'NSW Oct 2020'!BF11</f>
        <v>0</v>
      </c>
      <c r="AG17" s="218" t="str">
        <f>'NSW Oct 2020'!BG11</f>
        <v>n</v>
      </c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</row>
    <row r="18" spans="1:148" ht="23" customHeight="1" thickTop="1" thickBot="1">
      <c r="A18" s="308" t="str">
        <f>'NSW Oct 2020'!D12</f>
        <v>Capital Region</v>
      </c>
      <c r="B18" s="139" t="str">
        <f>'NSW Oct 2020'!F12</f>
        <v>ActewAGL</v>
      </c>
      <c r="C18" s="139" t="str">
        <f>'NSW Oct 2020'!G12</f>
        <v>Business plan</v>
      </c>
      <c r="D18" s="215">
        <f>365*'NSW Oct 2020'!H12/100</f>
        <v>288.35000000000002</v>
      </c>
      <c r="E18" s="264">
        <f>IF('NSW Oct 2020'!AQ12=3,0.5,IF('NSW Oct 2020'!AQ12=2,0.33,0))</f>
        <v>0.5</v>
      </c>
      <c r="F18" s="264">
        <f t="shared" si="3"/>
        <v>0.5</v>
      </c>
      <c r="G18" s="134">
        <f>IF('NSW Oct 2020'!K12="",($C$5*E18/'NSW Oct 2020'!AQ12*'NSW Oct 2020'!W12/100)*'NSW Oct 2020'!AQ12,IF($C$5*E18/'NSW Oct 2020'!AQ12&gt;='NSW Oct 2020'!L12,('NSW Oct 2020'!L12*'NSW Oct 2020'!W12/100)*'NSW Oct 2020'!AQ12,($C$5*E18/'NSW Oct 2020'!AQ12*'NSW Oct 2020'!W12/100)*'NSW Oct 2020'!AQ12))</f>
        <v>137.63399999999999</v>
      </c>
      <c r="H18" s="134">
        <f>IF(AND('NSW Oct 2020'!L12&gt;0,'NSW Oct 2020'!M12&gt;0),IF($C$5*E18/'NSW Oct 2020'!AQ12&lt;'NSW Oct 2020'!L12,0,IF(($C$5*E18/'NSW Oct 2020'!AQ12-'NSW Oct 2020'!L12)&lt;=('NSW Oct 2020'!M12+'NSW Oct 2020'!L12),((($C$5*E18/'NSW Oct 2020'!AQ12-'NSW Oct 2020'!L12)*'NSW Oct 2020'!X12/100))*'NSW Oct 2020'!AQ12,((('NSW Oct 2020'!M12)*'NSW Oct 2020'!X12/100)*'NSW Oct 2020'!AQ12))),0)</f>
        <v>90.057272727272732</v>
      </c>
      <c r="I18" s="134">
        <f>IF(AND('NSW Oct 2020'!M12&gt;0,'NSW Oct 2020'!N12&gt;0),IF($C$5*E18/'NSW Oct 2020'!AQ12&lt;('NSW Oct 2020'!L12+'NSW Oct 2020'!M12),0,IF(($C$5*E18/'NSW Oct 2020'!AQ12-'NSW Oct 2020'!L12+'NSW Oct 2020'!M12)&lt;=('NSW Oct 2020'!L12+'NSW Oct 2020'!M12+'NSW Oct 2020'!N12),((($C$5*E18/'NSW Oct 2020'!AQ12-('NSW Oct 2020'!L12+'NSW Oct 2020'!M12))*'NSW Oct 2020'!Y12/100))*'NSW Oct 2020'!AQ12,('NSW Oct 2020'!N12*'NSW Oct 2020'!Y12/100)* 'NSW Oct 2020'!AQ12)),0)</f>
        <v>214.66200000000001</v>
      </c>
      <c r="J18" s="134">
        <f>IF(AND('NSW Oct 2020'!N12&gt;0,'NSW Oct 2020'!O12&gt;0),IF($C$5*E18/'NSW Oct 2020'!AQ12&lt;('NSW Oct 2020'!L12+'NSW Oct 2020'!M12+'NSW Oct 2020'!N12),0,IF(($C$5*E18/'NSW Oct 2020'!AQ12-'NSW Oct 2020'!L12+'NSW Oct 2020'!M12+'NSW Oct 2020'!N12)&lt;=('NSW Oct 2020'!L12+'NSW Oct 2020'!M12+'NSW Oct 2020'!N12+'NSW Oct 2020'!O12),(($C$5*E18/'NSW Oct 2020'!AQ12-('NSW Oct 2020'!L12+'NSW Oct 2020'!M12+'NSW Oct 2020'!N12))*'NSW Oct 2020'!Z12/100)*'NSW Oct 2020'!AQ12,('NSW Oct 2020'!O12*'NSW Oct 2020'!Z12/100)*'NSW Oct 2020'!AQ12)),0)</f>
        <v>803.26818181818203</v>
      </c>
      <c r="K18" s="134">
        <f>IF(AND('NSW Oct 2020'!O12&gt;0,'NSW Oct 2020'!P12&gt;0),IF($C$5*E18/'NSW Oct 2020'!AQ12&lt;('NSW Oct 2020'!L12+'NSW Oct 2020'!M12+'NSW Oct 2020'!N12+'NSW Oct 2020'!O12),0,IF(($C$5*E18/'NSW Oct 2020'!AQ12-'NSW Oct 2020'!L12+'NSW Oct 2020'!M12+'NSW Oct 2020'!N12+'NSW Oct 2020'!O12)&lt;=('NSW Oct 2020'!L12+'NSW Oct 2020'!M12+'NSW Oct 2020'!N12+'NSW Oct 2020'!O12+'NSW Oct 2020'!P12),(($C$5*E18/'NSW Oct 2020'!AQ12-('NSW Oct 2020'!L12+'NSW Oct 2020'!M12+'NSW Oct 2020'!N12+'NSW Oct 2020'!O12))*'NSW Oct 2020'!AA12/100)*'NSW Oct 2020'!AQ12,('NSW Oct 2020'!P12*'NSW Oct 2020'!AA12/100)*'NSW Oct 2020'!AQ12)),0)</f>
        <v>0</v>
      </c>
      <c r="L18" s="134">
        <f>IF(AND('NSW Oct 2020'!P12&gt;0,'NSW Oct 2020'!O12&gt;0),IF(($C$5*E18/'NSW Oct 2020'!AQ12&lt;SUM('NSW Oct 2020'!L12:P12)),(0),($C$5*E18/'NSW Oct 2020'!AQ12-SUM('NSW Oct 2020'!L12:P12))*'NSW Oct 2020'!AB12/100)* 'NSW Oct 2020'!AQ12,IF(AND('NSW Oct 2020'!O12&gt;0,'NSW Oct 2020'!P12=""),IF(($C$5*E18/'NSW Oct 2020'!AQ12&lt; SUM('NSW Oct 2020'!L12:O12)),(0),($C$5*E18/'NSW Oct 2020'!AQ12-SUM('NSW Oct 2020'!L12:O12))*'NSW Oct 2020'!AA12/100)* 'NSW Oct 2020'!AQ12,IF(AND('NSW Oct 2020'!N12&gt;0,'NSW Oct 2020'!O12=""),IF(($C$5*E18/'NSW Oct 2020'!AQ12&lt; SUM('NSW Oct 2020'!L12:N12)),(0),($C$5*E18/'NSW Oct 2020'!AQ12-SUM('NSW Oct 2020'!L12:N12))*'NSW Oct 2020'!Z12/100)* 'NSW Oct 2020'!AQ12,IF(AND('NSW Oct 2020'!M12&gt;0,'NSW Oct 2020'!N12=""),IF(($C$5*E18/'NSW Oct 2020'!AQ12&lt;'NSW Oct 2020'!M12+'NSW Oct 2020'!L12),(0),(($C$5*E18/'NSW Oct 2020'!AQ12-('NSW Oct 2020'!M12+'NSW Oct 2020'!L12))*'NSW Oct 2020'!Y12/100))*'NSW Oct 2020'!AQ12,IF(AND('NSW Oct 2020'!L12&gt;0,'NSW Oct 2020'!M12=""&gt;0),IF(($C$5*E18/'NSW Oct 2020'!AQ12&lt;'NSW Oct 2020'!L12),(0),($C$5*E18/'NSW Oct 2020'!AQ12-'NSW Oct 2020'!L12)*'NSW Oct 2020'!X12/100)*'NSW Oct 2020'!AQ12,0)))))</f>
        <v>0</v>
      </c>
      <c r="M18" s="134">
        <f>IF('NSW Oct 2020'!K12="",($C$5*F18/'NSW Oct 2020'!AR12*'NSW Oct 2020'!AC12/100)*'NSW Oct 2020'!AR12,IF($C$5*F18/'NSW Oct 2020'!AR12&gt;='NSW Oct 2020'!L12,('NSW Oct 2020'!L12*'NSW Oct 2020'!AC12/100)*'NSW Oct 2020'!AR12,($C$5*F18/'NSW Oct 2020'!AR12*'NSW Oct 2020'!AC12/100)*'NSW Oct 2020'!AR12))</f>
        <v>137.63399999999999</v>
      </c>
      <c r="N18" s="134">
        <f>IF(AND('NSW Oct 2020'!L12&gt;0,'NSW Oct 2020'!M12&gt;0),IF($C$5*F18/'NSW Oct 2020'!AR12&lt;'NSW Oct 2020'!L12,0,IF(($C$5*F18/'NSW Oct 2020'!AR12-'NSW Oct 2020'!L12)&lt;=('NSW Oct 2020'!M12+'NSW Oct 2020'!L12),((($C$5*F18/'NSW Oct 2020'!AR12-'NSW Oct 2020'!L12)*'NSW Oct 2020'!AD12/100))*'NSW Oct 2020'!AR12,((('NSW Oct 2020'!M12)*'NSW Oct 2020'!AD12/100)*'NSW Oct 2020'!AR12))),0)</f>
        <v>90.057272727272732</v>
      </c>
      <c r="O18" s="134">
        <f>IF(AND('NSW Oct 2020'!M12&gt;0,'NSW Oct 2020'!N12&gt;0),IF($C$5*F18/'NSW Oct 2020'!AR12&lt;('NSW Oct 2020'!L12+'NSW Oct 2020'!M12),0,IF(($C$5*F18/'NSW Oct 2020'!AR12-'NSW Oct 2020'!L12+'NSW Oct 2020'!M12)&lt;=('NSW Oct 2020'!L12+'NSW Oct 2020'!M12+'NSW Oct 2020'!N12),((($C$5*F18/'NSW Oct 2020'!AR12-('NSW Oct 2020'!L12+'NSW Oct 2020'!M12))*'NSW Oct 2020'!AE12/100))*'NSW Oct 2020'!AR12,('NSW Oct 2020'!N12*'NSW Oct 2020'!AE12/100)*'NSW Oct 2020'!AR12)),0)</f>
        <v>214.66200000000001</v>
      </c>
      <c r="P18" s="134">
        <f>IF(AND('NSW Oct 2020'!N12&gt;0,'NSW Oct 2020'!O12&gt;0),IF($C$5*F18/'NSW Oct 2020'!AR12&lt;('NSW Oct 2020'!L12+'NSW Oct 2020'!M12+'NSW Oct 2020'!N12),0,IF(($C$5*F18/'NSW Oct 2020'!AR12-'NSW Oct 2020'!L12+'NSW Oct 2020'!M12+'NSW Oct 2020'!N12)&lt;=('NSW Oct 2020'!L12+'NSW Oct 2020'!M12+'NSW Oct 2020'!N12+'NSW Oct 2020'!O12),(($C$5*F18/'NSW Oct 2020'!AR12-('NSW Oct 2020'!L12+'NSW Oct 2020'!M12+'NSW Oct 2020'!N12))*'NSW Oct 2020'!AF12/100)*'NSW Oct 2020'!AR12,('NSW Oct 2020'!O12*'NSW Oct 2020'!AF12/100)*'NSW Oct 2020'!AR12)),0)</f>
        <v>803.26818181818203</v>
      </c>
      <c r="Q18" s="134">
        <f>IF(AND('NSW Oct 2020'!P12&gt;0,'NSW Oct 2020'!P12&gt;0),IF($C$5*F18/'NSW Oct 2020'!AR12&lt;('NSW Oct 2020'!L12+'NSW Oct 2020'!M12+'NSW Oct 2020'!N12+'NSW Oct 2020'!O12),0,IF(($C$5*F18/'NSW Oct 2020'!AR12-'NSW Oct 2020'!L12+'NSW Oct 2020'!M12+'NSW Oct 2020'!N12+'NSW Oct 2020'!O12)&lt;=('NSW Oct 2020'!L12+'NSW Oct 2020'!M12+'NSW Oct 2020'!N12+'NSW Oct 2020'!O12+'NSW Oct 2020'!P12),(($C$5*F18/'NSW Oct 2020'!AR12-('NSW Oct 2020'!L12+'NSW Oct 2020'!M12+'NSW Oct 2020'!N12+'NSW Oct 2020'!O12))*'NSW Oct 2020'!AG12/100)*'NSW Oct 2020'!AR12,('NSW Oct 2020'!P12*'NSW Oct 2020'!AG12/100)*'NSW Oct 2020'!AR12)),0)</f>
        <v>0</v>
      </c>
      <c r="R18" s="134">
        <f>IF(AND('NSW Oct 2020'!P12&gt;0,'NSW Oct 2020'!O12&gt;0),IF(($C$5*F18/'NSW Oct 2020'!AR12&lt;SUM('NSW Oct 2020'!L12:P12)),(0),($C$5*F18/'NSW Oct 2020'!AR12-SUM('NSW Oct 2020'!L12:P12))*'NSW Oct 2020'!AB12/100)* 'NSW Oct 2020'!AR12,IF(AND('NSW Oct 2020'!O12&gt;0,'NSW Oct 2020'!P12=""),IF(($C$5*F18/'NSW Oct 2020'!AR12&lt; SUM('NSW Oct 2020'!L12:O12)),(0),($C$5*F18/'NSW Oct 2020'!AR12-SUM('NSW Oct 2020'!L12:O12))*'NSW Oct 2020'!AG12/100)* 'NSW Oct 2020'!AR12,IF(AND('NSW Oct 2020'!N12&gt;0,'NSW Oct 2020'!O12=""),IF(($C$5*F18/'NSW Oct 2020'!AR12&lt; SUM('NSW Oct 2020'!L12:N12)),(0),($C$5*F18/'NSW Oct 2020'!AR12-SUM('NSW Oct 2020'!L12:N12))*'NSW Oct 2020'!AF12/100)* 'NSW Oct 2020'!AR12,IF(AND('NSW Oct 2020'!M12&gt;0,'NSW Oct 2020'!N12=""),IF(($C$5*F18/'NSW Oct 2020'!AR12&lt;'NSW Oct 2020'!M12+'NSW Oct 2020'!L12),(0),(($C$5*F18/'NSW Oct 2020'!AR12-('NSW Oct 2020'!M12+'NSW Oct 2020'!L12))*'NSW Oct 2020'!AE12/100))*'NSW Oct 2020'!AR12,IF(AND('NSW Oct 2020'!L12&gt;0,'NSW Oct 2020'!M12=""&gt;0),IF(($C$5*F18/'NSW Oct 2020'!AR12&lt;'NSW Oct 2020'!L12),(0),($C$5*F18/'NSW Oct 2020'!AR12-'NSW Oct 2020'!L12)*'NSW Oct 2020'!AD12/100)*'NSW Oct 2020'!AR12,0)))))</f>
        <v>0</v>
      </c>
      <c r="S18" s="234">
        <f t="shared" si="4"/>
        <v>2491.2429090909095</v>
      </c>
      <c r="T18" s="269">
        <f t="shared" si="5"/>
        <v>2779.5929090909094</v>
      </c>
      <c r="U18" s="140">
        <f t="shared" si="6"/>
        <v>3057.5522000000005</v>
      </c>
      <c r="V18" s="139">
        <f>'NSW Oct 2020'!AT12</f>
        <v>10</v>
      </c>
      <c r="W18" s="139">
        <f>'NSW Oct 2020'!AU12</f>
        <v>0</v>
      </c>
      <c r="X18" s="139">
        <f>'NSW Oct 2020'!AV12</f>
        <v>0</v>
      </c>
      <c r="Y18" s="139">
        <f>'NSW Oct 2020'!AW12</f>
        <v>0</v>
      </c>
      <c r="Z18" s="269" t="str">
        <f t="shared" si="7"/>
        <v>Guaranteed off bill</v>
      </c>
      <c r="AA18" s="269" t="str">
        <f t="shared" si="8"/>
        <v>Exclusive</v>
      </c>
      <c r="AB18" s="243">
        <f t="shared" si="0"/>
        <v>2501.6336181818187</v>
      </c>
      <c r="AC18" s="243">
        <f t="shared" si="1"/>
        <v>2501.6336181818187</v>
      </c>
      <c r="AD18" s="122">
        <f t="shared" si="2"/>
        <v>2751.796980000001</v>
      </c>
      <c r="AE18" s="122">
        <f t="shared" si="2"/>
        <v>2751.796980000001</v>
      </c>
      <c r="AF18" s="212">
        <f>'NSW Oct 2020'!BF12</f>
        <v>12</v>
      </c>
      <c r="AG18" s="142" t="str">
        <f>'NSW Oct 2020'!BG12</f>
        <v>n</v>
      </c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299"/>
      <c r="EL18" s="299"/>
      <c r="EM18" s="299"/>
      <c r="EN18" s="299"/>
      <c r="EO18" s="299"/>
      <c r="EP18" s="299"/>
      <c r="EQ18" s="299"/>
      <c r="ER18" s="299"/>
    </row>
    <row r="19" spans="1:148" ht="23" customHeight="1" thickTop="1" thickBot="1">
      <c r="A19" s="213" t="str">
        <f>'NSW Oct 2020'!D13</f>
        <v>Tamworth</v>
      </c>
      <c r="B19" s="214" t="str">
        <f>'NSW Oct 2020'!F13</f>
        <v>Origin Energy</v>
      </c>
      <c r="C19" s="214" t="str">
        <f>'NSW Oct 2020'!G13</f>
        <v>Business Flexi</v>
      </c>
      <c r="D19" s="155">
        <f>365*'NSW Oct 2020'!H13/100</f>
        <v>338.46450000000004</v>
      </c>
      <c r="E19" s="265">
        <f>IF('NSW Oct 2020'!AQ13=3,0.5,IF('NSW Oct 2020'!AQ13=2,0.33,0))</f>
        <v>0.5</v>
      </c>
      <c r="F19" s="265">
        <f t="shared" si="3"/>
        <v>0.5</v>
      </c>
      <c r="G19" s="215">
        <f>IF('NSW Oct 2020'!K13="",($C$5*E19/'NSW Oct 2020'!AQ13*'NSW Oct 2020'!W13/100)*'NSW Oct 2020'!AQ13,IF($C$5*E19/'NSW Oct 2020'!AQ13&gt;='NSW Oct 2020'!L13,('NSW Oct 2020'!L13*'NSW Oct 2020'!W13/100)*'NSW Oct 2020'!AQ13,($C$5*E19/'NSW Oct 2020'!AQ13*'NSW Oct 2020'!W13/100)*'NSW Oct 2020'!AQ13))</f>
        <v>1735.0000000000005</v>
      </c>
      <c r="H19" s="215">
        <f>IF(AND('NSW Oct 2020'!L13&gt;0,'NSW Oct 2020'!M13&gt;0),IF($C$5*E19/'NSW Oct 2020'!AQ13&lt;'NSW Oct 2020'!L13,0,IF(($C$5*E19/'NSW Oct 2020'!AQ13-'NSW Oct 2020'!L13)&lt;=('NSW Oct 2020'!M13+'NSW Oct 2020'!L13),((($C$5*E19/'NSW Oct 2020'!AQ13-'NSW Oct 2020'!L13)*'NSW Oct 2020'!X13/100))*'NSW Oct 2020'!AQ13,((('NSW Oct 2020'!M13)*'NSW Oct 2020'!X13/100)*'NSW Oct 2020'!AQ13))),0)</f>
        <v>0</v>
      </c>
      <c r="I19" s="215">
        <f>IF(AND('NSW Oct 2020'!M13&gt;0,'NSW Oct 2020'!N13&gt;0),IF($C$5*E19/'NSW Oct 2020'!AQ13&lt;('NSW Oct 2020'!L13+'NSW Oct 2020'!M13),0,IF(($C$5*E19/'NSW Oct 2020'!AQ13-'NSW Oct 2020'!L13+'NSW Oct 2020'!M13)&lt;=('NSW Oct 2020'!L13+'NSW Oct 2020'!M13+'NSW Oct 2020'!N13),((($C$5*E19/'NSW Oct 2020'!AQ13-('NSW Oct 2020'!L13+'NSW Oct 2020'!M13))*'NSW Oct 2020'!Y13/100))*'NSW Oct 2020'!AQ13,('NSW Oct 2020'!N13*'NSW Oct 2020'!Y13/100)* 'NSW Oct 2020'!AQ13)),0)</f>
        <v>0</v>
      </c>
      <c r="J19" s="215">
        <f>IF(AND('NSW Oct 2020'!N13&gt;0,'NSW Oct 2020'!O13&gt;0),IF($C$5*E19/'NSW Oct 2020'!AQ13&lt;('NSW Oct 2020'!L13+'NSW Oct 2020'!M13+'NSW Oct 2020'!N13),0,IF(($C$5*E19/'NSW Oct 2020'!AQ13-'NSW Oct 2020'!L13+'NSW Oct 2020'!M13+'NSW Oct 2020'!N13)&lt;=('NSW Oct 2020'!L13+'NSW Oct 2020'!M13+'NSW Oct 2020'!N13+'NSW Oct 2020'!O13),(($C$5*E19/'NSW Oct 2020'!AQ13-('NSW Oct 2020'!L13+'NSW Oct 2020'!M13+'NSW Oct 2020'!N13))*'NSW Oct 2020'!Z13/100)*'NSW Oct 2020'!AQ13,('NSW Oct 2020'!O13*'NSW Oct 2020'!Z13/100)*'NSW Oct 2020'!AQ13)),0)</f>
        <v>0</v>
      </c>
      <c r="K19" s="215">
        <f>IF(AND('NSW Oct 2020'!O13&gt;0,'NSW Oct 2020'!P13&gt;0),IF($C$5*E19/'NSW Oct 2020'!AQ13&lt;('NSW Oct 2020'!L13+'NSW Oct 2020'!M13+'NSW Oct 2020'!N13+'NSW Oct 2020'!O13),0,IF(($C$5*E19/'NSW Oct 2020'!AQ13-'NSW Oct 2020'!L13+'NSW Oct 2020'!M13+'NSW Oct 2020'!N13+'NSW Oct 2020'!O13)&lt;=('NSW Oct 2020'!L13+'NSW Oct 2020'!M13+'NSW Oct 2020'!N13+'NSW Oct 2020'!O13+'NSW Oct 2020'!P13),(($C$5*E19/'NSW Oct 2020'!AQ13-('NSW Oct 2020'!L13+'NSW Oct 2020'!M13+'NSW Oct 2020'!N13+'NSW Oct 2020'!O13))*'NSW Oct 2020'!AA13/100)*'NSW Oct 2020'!AQ13,('NSW Oct 2020'!P13*'NSW Oct 2020'!AA13/100)*'NSW Oct 2020'!AQ13)),0)</f>
        <v>0</v>
      </c>
      <c r="L19" s="215">
        <f>IF(AND('NSW Oct 2020'!P13&gt;0,'NSW Oct 2020'!O13&gt;0),IF(($C$5*E19/'NSW Oct 2020'!AQ13&lt;SUM('NSW Oct 2020'!L13:P13)),(0),($C$5*E19/'NSW Oct 2020'!AQ13-SUM('NSW Oct 2020'!L13:P13))*'NSW Oct 2020'!AB13/100)* 'NSW Oct 2020'!AQ13,IF(AND('NSW Oct 2020'!O13&gt;0,'NSW Oct 2020'!P13=""),IF(($C$5*E19/'NSW Oct 2020'!AQ13&lt; SUM('NSW Oct 2020'!L13:O13)),(0),($C$5*E19/'NSW Oct 2020'!AQ13-SUM('NSW Oct 2020'!L13:O13))*'NSW Oct 2020'!AA13/100)* 'NSW Oct 2020'!AQ13,IF(AND('NSW Oct 2020'!N13&gt;0,'NSW Oct 2020'!O13=""),IF(($C$5*E19/'NSW Oct 2020'!AQ13&lt; SUM('NSW Oct 2020'!L13:N13)),(0),($C$5*E19/'NSW Oct 2020'!AQ13-SUM('NSW Oct 2020'!L13:N13))*'NSW Oct 2020'!Z13/100)* 'NSW Oct 2020'!AQ13,IF(AND('NSW Oct 2020'!M13&gt;0,'NSW Oct 2020'!N13=""),IF(($C$5*E19/'NSW Oct 2020'!AQ13&lt;'NSW Oct 2020'!M13+'NSW Oct 2020'!L13),(0),(($C$5*E19/'NSW Oct 2020'!AQ13-('NSW Oct 2020'!M13+'NSW Oct 2020'!L13))*'NSW Oct 2020'!Y13/100))*'NSW Oct 2020'!AQ13,IF(AND('NSW Oct 2020'!L13&gt;0,'NSW Oct 2020'!M13=""&gt;0),IF(($C$5*E19/'NSW Oct 2020'!AQ13&lt;'NSW Oct 2020'!L13),(0),($C$5*E19/'NSW Oct 2020'!AQ13-'NSW Oct 2020'!L13)*'NSW Oct 2020'!X13/100)*'NSW Oct 2020'!AQ13,0)))))</f>
        <v>0</v>
      </c>
      <c r="M19" s="215">
        <f>IF('NSW Oct 2020'!K13="",($C$5*F19/'NSW Oct 2020'!AR13*'NSW Oct 2020'!AC13/100)*'NSW Oct 2020'!AR13,IF($C$5*F19/'NSW Oct 2020'!AR13&gt;='NSW Oct 2020'!L13,('NSW Oct 2020'!L13*'NSW Oct 2020'!AC13/100)*'NSW Oct 2020'!AR13,($C$5*F19/'NSW Oct 2020'!AR13*'NSW Oct 2020'!AC13/100)*'NSW Oct 2020'!AR13))</f>
        <v>1735.0000000000005</v>
      </c>
      <c r="N19" s="215">
        <f>IF(AND('NSW Oct 2020'!L13&gt;0,'NSW Oct 2020'!M13&gt;0),IF($C$5*F19/'NSW Oct 2020'!AR13&lt;'NSW Oct 2020'!L13,0,IF(($C$5*F19/'NSW Oct 2020'!AR13-'NSW Oct 2020'!L13)&lt;=('NSW Oct 2020'!M13+'NSW Oct 2020'!L13),((($C$5*F19/'NSW Oct 2020'!AR13-'NSW Oct 2020'!L13)*'NSW Oct 2020'!AD13/100))*'NSW Oct 2020'!AR13,((('NSW Oct 2020'!M13)*'NSW Oct 2020'!AD13/100)*'NSW Oct 2020'!AR13))),0)</f>
        <v>0</v>
      </c>
      <c r="O19" s="215">
        <f>IF(AND('NSW Oct 2020'!M13&gt;0,'NSW Oct 2020'!N13&gt;0),IF($C$5*F19/'NSW Oct 2020'!AR13&lt;('NSW Oct 2020'!L13+'NSW Oct 2020'!M13),0,IF(($C$5*F19/'NSW Oct 2020'!AR13-'NSW Oct 2020'!L13+'NSW Oct 2020'!M13)&lt;=('NSW Oct 2020'!L13+'NSW Oct 2020'!M13+'NSW Oct 2020'!N13),((($C$5*F19/'NSW Oct 2020'!AR13-('NSW Oct 2020'!L13+'NSW Oct 2020'!M13))*'NSW Oct 2020'!AE13/100))*'NSW Oct 2020'!AR13,('NSW Oct 2020'!N13*'NSW Oct 2020'!AE13/100)*'NSW Oct 2020'!AR13)),0)</f>
        <v>0</v>
      </c>
      <c r="P19" s="215">
        <f>IF(AND('NSW Oct 2020'!N13&gt;0,'NSW Oct 2020'!O13&gt;0),IF($C$5*F19/'NSW Oct 2020'!AR13&lt;('NSW Oct 2020'!L13+'NSW Oct 2020'!M13+'NSW Oct 2020'!N13),0,IF(($C$5*F19/'NSW Oct 2020'!AR13-'NSW Oct 2020'!L13+'NSW Oct 2020'!M13+'NSW Oct 2020'!N13)&lt;=('NSW Oct 2020'!L13+'NSW Oct 2020'!M13+'NSW Oct 2020'!N13+'NSW Oct 2020'!O13),(($C$5*F19/'NSW Oct 2020'!AR13-('NSW Oct 2020'!L13+'NSW Oct 2020'!M13+'NSW Oct 2020'!N13))*'NSW Oct 2020'!AF13/100)*'NSW Oct 2020'!AR13,('NSW Oct 2020'!O13*'NSW Oct 2020'!AF13/100)*'NSW Oct 2020'!AR13)),0)</f>
        <v>0</v>
      </c>
      <c r="Q19" s="215">
        <f>IF(AND('NSW Oct 2020'!P13&gt;0,'NSW Oct 2020'!P13&gt;0),IF($C$5*F19/'NSW Oct 2020'!AR13&lt;('NSW Oct 2020'!L13+'NSW Oct 2020'!M13+'NSW Oct 2020'!N13+'NSW Oct 2020'!O13),0,IF(($C$5*F19/'NSW Oct 2020'!AR13-'NSW Oct 2020'!L13+'NSW Oct 2020'!M13+'NSW Oct 2020'!N13+'NSW Oct 2020'!O13)&lt;=('NSW Oct 2020'!L13+'NSW Oct 2020'!M13+'NSW Oct 2020'!N13+'NSW Oct 2020'!O13+'NSW Oct 2020'!P13),(($C$5*F19/'NSW Oct 2020'!AR13-('NSW Oct 2020'!L13+'NSW Oct 2020'!M13+'NSW Oct 2020'!N13+'NSW Oct 2020'!O13))*'NSW Oct 2020'!AG13/100)*'NSW Oct 2020'!AR13,('NSW Oct 2020'!P13*'NSW Oct 2020'!AG13/100)*'NSW Oct 2020'!AR13)),0)</f>
        <v>0</v>
      </c>
      <c r="R19" s="215">
        <f>IF(AND('NSW Oct 2020'!P13&gt;0,'NSW Oct 2020'!O13&gt;0),IF(($C$5*F19/'NSW Oct 2020'!AR13&lt;SUM('NSW Oct 2020'!L13:P13)),(0),($C$5*F19/'NSW Oct 2020'!AR13-SUM('NSW Oct 2020'!L13:P13))*'NSW Oct 2020'!AB13/100)* 'NSW Oct 2020'!AR13,IF(AND('NSW Oct 2020'!O13&gt;0,'NSW Oct 2020'!P13=""),IF(($C$5*F19/'NSW Oct 2020'!AR13&lt; SUM('NSW Oct 2020'!L13:O13)),(0),($C$5*F19/'NSW Oct 2020'!AR13-SUM('NSW Oct 2020'!L13:O13))*'NSW Oct 2020'!AG13/100)* 'NSW Oct 2020'!AR13,IF(AND('NSW Oct 2020'!N13&gt;0,'NSW Oct 2020'!O13=""),IF(($C$5*F19/'NSW Oct 2020'!AR13&lt; SUM('NSW Oct 2020'!L13:N13)),(0),($C$5*F19/'NSW Oct 2020'!AR13-SUM('NSW Oct 2020'!L13:N13))*'NSW Oct 2020'!AF13/100)* 'NSW Oct 2020'!AR13,IF(AND('NSW Oct 2020'!M13&gt;0,'NSW Oct 2020'!N13=""),IF(($C$5*F19/'NSW Oct 2020'!AR13&lt;'NSW Oct 2020'!M13+'NSW Oct 2020'!L13),(0),(($C$5*F19/'NSW Oct 2020'!AR13-('NSW Oct 2020'!M13+'NSW Oct 2020'!L13))*'NSW Oct 2020'!AE13/100))*'NSW Oct 2020'!AR13,IF(AND('NSW Oct 2020'!L13&gt;0,'NSW Oct 2020'!M13=""&gt;0),IF(($C$5*F19/'NSW Oct 2020'!AR13&lt;'NSW Oct 2020'!L13),(0),($C$5*F19/'NSW Oct 2020'!AR13-'NSW Oct 2020'!L13)*'NSW Oct 2020'!AD13/100)*'NSW Oct 2020'!AR13,0)))))</f>
        <v>0</v>
      </c>
      <c r="S19" s="273">
        <f t="shared" si="4"/>
        <v>3470.0000000000009</v>
      </c>
      <c r="T19" s="270">
        <f t="shared" si="5"/>
        <v>3808.464500000001</v>
      </c>
      <c r="U19" s="216">
        <f t="shared" si="6"/>
        <v>4189.310950000001</v>
      </c>
      <c r="V19" s="214">
        <f>'NSW Oct 2020'!AT13</f>
        <v>12</v>
      </c>
      <c r="W19" s="214">
        <f>'NSW Oct 2020'!AU13</f>
        <v>0</v>
      </c>
      <c r="X19" s="214">
        <f>'NSW Oct 2020'!AV13</f>
        <v>0</v>
      </c>
      <c r="Y19" s="214">
        <f>'NSW Oct 2020'!AW13</f>
        <v>0</v>
      </c>
      <c r="Z19" s="270" t="str">
        <f t="shared" si="7"/>
        <v>Guaranteed off bill</v>
      </c>
      <c r="AA19" s="270" t="str">
        <f t="shared" si="8"/>
        <v>Inclusive</v>
      </c>
      <c r="AB19" s="268">
        <f t="shared" si="0"/>
        <v>3351.4487600000007</v>
      </c>
      <c r="AC19" s="268">
        <f t="shared" si="1"/>
        <v>3351.4487600000007</v>
      </c>
      <c r="AD19" s="149">
        <f t="shared" si="2"/>
        <v>3686.593636000001</v>
      </c>
      <c r="AE19" s="149">
        <f t="shared" si="2"/>
        <v>3686.593636000001</v>
      </c>
      <c r="AF19" s="217">
        <f>'NSW Oct 2020'!BF13</f>
        <v>12</v>
      </c>
      <c r="AG19" s="218" t="str">
        <f>'NSW Oct 2020'!BG13</f>
        <v>n</v>
      </c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299"/>
      <c r="EL19" s="299"/>
      <c r="EM19" s="299"/>
      <c r="EN19" s="299"/>
      <c r="EO19" s="299"/>
      <c r="EP19" s="299"/>
      <c r="EQ19" s="299"/>
      <c r="ER19" s="299"/>
    </row>
    <row r="20" spans="1:148" ht="23" customHeight="1" thickTop="1">
      <c r="A20" s="428" t="str">
        <f>'NSW Oct 2020'!D14</f>
        <v>AGN Albury</v>
      </c>
      <c r="B20" s="139" t="str">
        <f>'NSW Oct 2020'!F14</f>
        <v>EnergyAustralia</v>
      </c>
      <c r="C20" s="139" t="str">
        <f>'NSW Oct 2020'!G14</f>
        <v>Total Plan</v>
      </c>
      <c r="D20" s="136">
        <f>365*'NSW Oct 2020'!H14/100</f>
        <v>311.71000000000004</v>
      </c>
      <c r="E20" s="264">
        <f>IF('NSW Oct 2020'!AQ14=3,0.5,IF('NSW Oct 2020'!AQ14=2,0.33,0))</f>
        <v>0.5</v>
      </c>
      <c r="F20" s="264">
        <f t="shared" si="3"/>
        <v>0.5</v>
      </c>
      <c r="G20" s="134">
        <f>IF('NSW Oct 2020'!K14="",($C$5*E20/'NSW Oct 2020'!AQ14*'NSW Oct 2020'!W14/100)*'NSW Oct 2020'!AQ14,IF($C$5*E20/'NSW Oct 2020'!AQ14&gt;='NSW Oct 2020'!L14,('NSW Oct 2020'!L14*'NSW Oct 2020'!W14/100)*'NSW Oct 2020'!AQ14,($C$5*E20/'NSW Oct 2020'!AQ14*'NSW Oct 2020'!W14/100)*'NSW Oct 2020'!AQ14))</f>
        <v>473.40000000000003</v>
      </c>
      <c r="H20" s="134">
        <f>IF(AND('NSW Oct 2020'!L14&gt;0,'NSW Oct 2020'!M14&gt;0),IF($C$5*E20/'NSW Oct 2020'!AQ14&lt;'NSW Oct 2020'!L14,0,IF(($C$5*E20/'NSW Oct 2020'!AQ14-'NSW Oct 2020'!L14)&lt;=('NSW Oct 2020'!M14+'NSW Oct 2020'!L14),((($C$5*E20/'NSW Oct 2020'!AQ14-'NSW Oct 2020'!L14)*'NSW Oct 2020'!X14/100))*'NSW Oct 2020'!AQ14,((('NSW Oct 2020'!M14)*'NSW Oct 2020'!X14/100)*'NSW Oct 2020'!AQ14))),0)</f>
        <v>758.40000000000009</v>
      </c>
      <c r="I20" s="134">
        <f>IF(AND('NSW Oct 2020'!M14&gt;0,'NSW Oct 2020'!N14&gt;0),IF($C$5*E20/'NSW Oct 2020'!AQ14&lt;('NSW Oct 2020'!L14+'NSW Oct 2020'!M14),0,IF(($C$5*E20/'NSW Oct 2020'!AQ14-'NSW Oct 2020'!L14+'NSW Oct 2020'!M14)&lt;=('NSW Oct 2020'!L14+'NSW Oct 2020'!M14+'NSW Oct 2020'!N14),((($C$5*E20/'NSW Oct 2020'!AQ14-('NSW Oct 2020'!L14+'NSW Oct 2020'!M14))*'NSW Oct 2020'!Y14/100))*'NSW Oct 2020'!AQ14,('NSW Oct 2020'!N14*'NSW Oct 2020'!Y14/100)* 'NSW Oct 2020'!AQ14)),0)</f>
        <v>327.60000000000002</v>
      </c>
      <c r="J20" s="134">
        <f>IF(AND('NSW Oct 2020'!N14&gt;0,'NSW Oct 2020'!O14&gt;0),IF($C$5*E20/'NSW Oct 2020'!AQ14&lt;('NSW Oct 2020'!L14+'NSW Oct 2020'!M14+'NSW Oct 2020'!N14),0,IF(($C$5*E20/'NSW Oct 2020'!AQ14-'NSW Oct 2020'!L14+'NSW Oct 2020'!M14+'NSW Oct 2020'!N14)&lt;=('NSW Oct 2020'!L14+'NSW Oct 2020'!M14+'NSW Oct 2020'!N14+'NSW Oct 2020'!O14),(($C$5*E20/'NSW Oct 2020'!AQ14-('NSW Oct 2020'!L14+'NSW Oct 2020'!M14+'NSW Oct 2020'!N14))*'NSW Oct 2020'!Z14/100)*'NSW Oct 2020'!AQ14,('NSW Oct 2020'!O14*'NSW Oct 2020'!Z14/100)*'NSW Oct 2020'!AQ14)),0)</f>
        <v>0</v>
      </c>
      <c r="K20" s="134">
        <f>IF(AND('NSW Oct 2020'!O14&gt;0,'NSW Oct 2020'!P14&gt;0),IF($C$5*E20/'NSW Oct 2020'!AQ14&lt;('NSW Oct 2020'!L14+'NSW Oct 2020'!M14+'NSW Oct 2020'!N14+'NSW Oct 2020'!O14),0,IF(($C$5*E20/'NSW Oct 2020'!AQ14-'NSW Oct 2020'!L14+'NSW Oct 2020'!M14+'NSW Oct 2020'!N14+'NSW Oct 2020'!O14)&lt;=('NSW Oct 2020'!L14+'NSW Oct 2020'!M14+'NSW Oct 2020'!N14+'NSW Oct 2020'!O14+'NSW Oct 2020'!P14),(($C$5*E20/'NSW Oct 2020'!AQ14-('NSW Oct 2020'!L14+'NSW Oct 2020'!M14+'NSW Oct 2020'!N14+'NSW Oct 2020'!O14))*'NSW Oct 2020'!AA14/100)*'NSW Oct 2020'!AQ14,('NSW Oct 2020'!P14*'NSW Oct 2020'!AA14/100)*'NSW Oct 2020'!AQ14)),0)</f>
        <v>0</v>
      </c>
      <c r="L20" s="134">
        <f>IF(AND('NSW Oct 2020'!P14&gt;0,'NSW Oct 2020'!O14&gt;0),IF(($C$5*E20/'NSW Oct 2020'!AQ14&lt;SUM('NSW Oct 2020'!L14:P14)),(0),($C$5*E20/'NSW Oct 2020'!AQ14-SUM('NSW Oct 2020'!L14:P14))*'NSW Oct 2020'!AB14/100)* 'NSW Oct 2020'!AQ14,IF(AND('NSW Oct 2020'!O14&gt;0,'NSW Oct 2020'!P14=""),IF(($C$5*E20/'NSW Oct 2020'!AQ14&lt; SUM('NSW Oct 2020'!L14:O14)),(0),($C$5*E20/'NSW Oct 2020'!AQ14-SUM('NSW Oct 2020'!L14:O14))*'NSW Oct 2020'!AA14/100)* 'NSW Oct 2020'!AQ14,IF(AND('NSW Oct 2020'!N14&gt;0,'NSW Oct 2020'!O14=""),IF(($C$5*E20/'NSW Oct 2020'!AQ14&lt; SUM('NSW Oct 2020'!L14:N14)),(0),($C$5*E20/'NSW Oct 2020'!AQ14-SUM('NSW Oct 2020'!L14:N14))*'NSW Oct 2020'!Z14/100)* 'NSW Oct 2020'!AQ14,IF(AND('NSW Oct 2020'!M14&gt;0,'NSW Oct 2020'!N14=""),IF(($C$5*E20/'NSW Oct 2020'!AQ14&lt;'NSW Oct 2020'!M14+'NSW Oct 2020'!L14),(0),(($C$5*E20/'NSW Oct 2020'!AQ14-('NSW Oct 2020'!M14+'NSW Oct 2020'!L14))*'NSW Oct 2020'!Y14/100))*'NSW Oct 2020'!AQ14,IF(AND('NSW Oct 2020'!L14&gt;0,'NSW Oct 2020'!M14=""&gt;0),IF(($C$5*E20/'NSW Oct 2020'!AQ14&lt;'NSW Oct 2020'!L14),(0),($C$5*E20/'NSW Oct 2020'!AQ14-'NSW Oct 2020'!L14)*'NSW Oct 2020'!X14/100)*'NSW Oct 2020'!AQ14,0)))))</f>
        <v>0</v>
      </c>
      <c r="M20" s="134">
        <f>IF('NSW Oct 2020'!K14="",($C$5*F20/'NSW Oct 2020'!AR14*'NSW Oct 2020'!AC14/100)*'NSW Oct 2020'!AR14,IF($C$5*F20/'NSW Oct 2020'!AR14&gt;='NSW Oct 2020'!L14,('NSW Oct 2020'!L14*'NSW Oct 2020'!AC14/100)*'NSW Oct 2020'!AR14,($C$5*F20/'NSW Oct 2020'!AR14*'NSW Oct 2020'!AC14/100)*'NSW Oct 2020'!AR14))</f>
        <v>473.40000000000003</v>
      </c>
      <c r="N20" s="134">
        <f>IF(AND('NSW Oct 2020'!L14&gt;0,'NSW Oct 2020'!M14&gt;0),IF($C$5*F20/'NSW Oct 2020'!AR14&lt;'NSW Oct 2020'!L14,0,IF(($C$5*F20/'NSW Oct 2020'!AR14-'NSW Oct 2020'!L14)&lt;=('NSW Oct 2020'!M14+'NSW Oct 2020'!L14),((($C$5*F20/'NSW Oct 2020'!AR14-'NSW Oct 2020'!L14)*'NSW Oct 2020'!AD14/100))*'NSW Oct 2020'!AR14,((('NSW Oct 2020'!M14)*'NSW Oct 2020'!AD14/100)*'NSW Oct 2020'!AR14))),0)</f>
        <v>758.40000000000009</v>
      </c>
      <c r="O20" s="134">
        <f>IF(AND('NSW Oct 2020'!M14&gt;0,'NSW Oct 2020'!N14&gt;0),IF($C$5*F20/'NSW Oct 2020'!AR14&lt;('NSW Oct 2020'!L14+'NSW Oct 2020'!M14),0,IF(($C$5*F20/'NSW Oct 2020'!AR14-'NSW Oct 2020'!L14+'NSW Oct 2020'!M14)&lt;=('NSW Oct 2020'!L14+'NSW Oct 2020'!M14+'NSW Oct 2020'!N14),((($C$5*F20/'NSW Oct 2020'!AR14-('NSW Oct 2020'!L14+'NSW Oct 2020'!M14))*'NSW Oct 2020'!AE14/100))*'NSW Oct 2020'!AR14,('NSW Oct 2020'!N14*'NSW Oct 2020'!AE14/100)*'NSW Oct 2020'!AR14)),0)</f>
        <v>327.60000000000002</v>
      </c>
      <c r="P20" s="134">
        <f>IF(AND('NSW Oct 2020'!N14&gt;0,'NSW Oct 2020'!O14&gt;0),IF($C$5*F20/'NSW Oct 2020'!AR14&lt;('NSW Oct 2020'!L14+'NSW Oct 2020'!M14+'NSW Oct 2020'!N14),0,IF(($C$5*F20/'NSW Oct 2020'!AR14-'NSW Oct 2020'!L14+'NSW Oct 2020'!M14+'NSW Oct 2020'!N14)&lt;=('NSW Oct 2020'!L14+'NSW Oct 2020'!M14+'NSW Oct 2020'!N14+'NSW Oct 2020'!O14),(($C$5*F20/'NSW Oct 2020'!AR14-('NSW Oct 2020'!L14+'NSW Oct 2020'!M14+'NSW Oct 2020'!N14))*'NSW Oct 2020'!AF14/100)*'NSW Oct 2020'!AR14,('NSW Oct 2020'!O14*'NSW Oct 2020'!AF14/100)*'NSW Oct 2020'!AR14)),0)</f>
        <v>0</v>
      </c>
      <c r="Q20" s="134">
        <f>IF(AND('NSW Oct 2020'!P14&gt;0,'NSW Oct 2020'!P14&gt;0),IF($C$5*F20/'NSW Oct 2020'!AR14&lt;('NSW Oct 2020'!L14+'NSW Oct 2020'!M14+'NSW Oct 2020'!N14+'NSW Oct 2020'!O14),0,IF(($C$5*F20/'NSW Oct 2020'!AR14-'NSW Oct 2020'!L14+'NSW Oct 2020'!M14+'NSW Oct 2020'!N14+'NSW Oct 2020'!O14)&lt;=('NSW Oct 2020'!L14+'NSW Oct 2020'!M14+'NSW Oct 2020'!N14+'NSW Oct 2020'!O14+'NSW Oct 2020'!P14),(($C$5*F20/'NSW Oct 2020'!AR14-('NSW Oct 2020'!L14+'NSW Oct 2020'!M14+'NSW Oct 2020'!N14+'NSW Oct 2020'!O14))*'NSW Oct 2020'!AG14/100)*'NSW Oct 2020'!AR14,('NSW Oct 2020'!P14*'NSW Oct 2020'!AG14/100)*'NSW Oct 2020'!AR14)),0)</f>
        <v>0</v>
      </c>
      <c r="R20" s="134">
        <f>IF(AND('NSW Oct 2020'!P14&gt;0,'NSW Oct 2020'!O14&gt;0),IF(($C$5*F20/'NSW Oct 2020'!AR14&lt;SUM('NSW Oct 2020'!L14:P14)),(0),($C$5*F20/'NSW Oct 2020'!AR14-SUM('NSW Oct 2020'!L14:P14))*'NSW Oct 2020'!AB14/100)* 'NSW Oct 2020'!AR14,IF(AND('NSW Oct 2020'!O14&gt;0,'NSW Oct 2020'!P14=""),IF(($C$5*F20/'NSW Oct 2020'!AR14&lt; SUM('NSW Oct 2020'!L14:O14)),(0),($C$5*F20/'NSW Oct 2020'!AR14-SUM('NSW Oct 2020'!L14:O14))*'NSW Oct 2020'!AG14/100)* 'NSW Oct 2020'!AR14,IF(AND('NSW Oct 2020'!N14&gt;0,'NSW Oct 2020'!O14=""),IF(($C$5*F20/'NSW Oct 2020'!AR14&lt; SUM('NSW Oct 2020'!L14:N14)),(0),($C$5*F20/'NSW Oct 2020'!AR14-SUM('NSW Oct 2020'!L14:N14))*'NSW Oct 2020'!AF14/100)* 'NSW Oct 2020'!AR14,IF(AND('NSW Oct 2020'!M14&gt;0,'NSW Oct 2020'!N14=""),IF(($C$5*F20/'NSW Oct 2020'!AR14&lt;'NSW Oct 2020'!M14+'NSW Oct 2020'!L14),(0),(($C$5*F20/'NSW Oct 2020'!AR14-('NSW Oct 2020'!M14+'NSW Oct 2020'!L14))*'NSW Oct 2020'!AE14/100))*'NSW Oct 2020'!AR14,IF(AND('NSW Oct 2020'!L14&gt;0,'NSW Oct 2020'!M14=""&gt;0),IF(($C$5*F20/'NSW Oct 2020'!AR14&lt;'NSW Oct 2020'!L14),(0),($C$5*F20/'NSW Oct 2020'!AR14-'NSW Oct 2020'!L14)*'NSW Oct 2020'!AD14/100)*'NSW Oct 2020'!AR14,0)))))</f>
        <v>0</v>
      </c>
      <c r="S20" s="234">
        <f t="shared" si="4"/>
        <v>3118.8</v>
      </c>
      <c r="T20" s="269">
        <f t="shared" si="5"/>
        <v>3430.51</v>
      </c>
      <c r="U20" s="140">
        <f t="shared" si="6"/>
        <v>3773.5610000000006</v>
      </c>
      <c r="V20" s="139">
        <f>'NSW Oct 2020'!AT14</f>
        <v>19</v>
      </c>
      <c r="W20" s="139">
        <f>'NSW Oct 2020'!AU14</f>
        <v>0</v>
      </c>
      <c r="X20" s="139">
        <f>'NSW Oct 2020'!AV14</f>
        <v>0</v>
      </c>
      <c r="Y20" s="139">
        <f>'NSW Oct 2020'!AW14</f>
        <v>0</v>
      </c>
      <c r="Z20" s="269" t="str">
        <f t="shared" si="7"/>
        <v>Guaranteed off bill</v>
      </c>
      <c r="AA20" s="269" t="str">
        <f t="shared" si="8"/>
        <v>Exclusive</v>
      </c>
      <c r="AB20" s="243">
        <f t="shared" si="0"/>
        <v>2778.7130999999999</v>
      </c>
      <c r="AC20" s="243">
        <f t="shared" si="1"/>
        <v>2778.7130999999999</v>
      </c>
      <c r="AD20" s="122">
        <f t="shared" si="2"/>
        <v>3056.5844100000004</v>
      </c>
      <c r="AE20" s="122">
        <f t="shared" si="2"/>
        <v>3056.5844100000004</v>
      </c>
      <c r="AF20" s="212">
        <f>'NSW Oct 2020'!BF14</f>
        <v>0</v>
      </c>
      <c r="AG20" s="142" t="str">
        <f>'NSW Oct 2020'!BG14</f>
        <v>n</v>
      </c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  <c r="EO20" s="299"/>
      <c r="EP20" s="299"/>
      <c r="EQ20" s="299"/>
      <c r="ER20" s="299"/>
    </row>
    <row r="21" spans="1:148" ht="23" customHeight="1">
      <c r="A21" s="424"/>
      <c r="B21" s="83" t="str">
        <f>'NSW Oct 2020'!F15</f>
        <v>Origin Energy</v>
      </c>
      <c r="C21" s="83" t="str">
        <f>'NSW Oct 2020'!G15</f>
        <v>Business Flexi</v>
      </c>
      <c r="D21" s="136">
        <f>365*'NSW Oct 2020'!H15/100</f>
        <v>205.71400000000003</v>
      </c>
      <c r="E21" s="264">
        <f>IF('NSW Oct 2020'!AQ15=3,0.5,IF('NSW Oct 2020'!AQ15=2,0.33,0))</f>
        <v>0.5</v>
      </c>
      <c r="F21" s="264">
        <f t="shared" si="3"/>
        <v>0.5</v>
      </c>
      <c r="G21" s="136">
        <f>IF('NSW Oct 2020'!K15="",($C$5*E21/'NSW Oct 2020'!AQ15*'NSW Oct 2020'!W15/100)*'NSW Oct 2020'!AQ15,IF($C$5*E21/'NSW Oct 2020'!AQ15&gt;='NSW Oct 2020'!L15,('NSW Oct 2020'!L15*'NSW Oct 2020'!W15/100)*'NSW Oct 2020'!AQ15,($C$5*E21/'NSW Oct 2020'!AQ15*'NSW Oct 2020'!W15/100)*'NSW Oct 2020'!AQ15))</f>
        <v>977.27272727272725</v>
      </c>
      <c r="H21" s="136">
        <f>IF(AND('NSW Oct 2020'!L15&gt;0,'NSW Oct 2020'!M15&gt;0),IF($C$5*E21/'NSW Oct 2020'!AQ15&lt;'NSW Oct 2020'!L15,0,IF(($C$5*E21/'NSW Oct 2020'!AQ15-'NSW Oct 2020'!L15)&lt;=('NSW Oct 2020'!M15+'NSW Oct 2020'!L15),((($C$5*E21/'NSW Oct 2020'!AQ15-'NSW Oct 2020'!L15)*'NSW Oct 2020'!X15/100))*'NSW Oct 2020'!AQ15,((('NSW Oct 2020'!M15)*'NSW Oct 2020'!X15/100)*'NSW Oct 2020'!AQ15))),0)</f>
        <v>0</v>
      </c>
      <c r="I21" s="136">
        <f>IF(AND('NSW Oct 2020'!M15&gt;0,'NSW Oct 2020'!N15&gt;0),IF($C$5*E21/'NSW Oct 2020'!AQ15&lt;('NSW Oct 2020'!L15+'NSW Oct 2020'!M15),0,IF(($C$5*E21/'NSW Oct 2020'!AQ15-'NSW Oct 2020'!L15+'NSW Oct 2020'!M15)&lt;=('NSW Oct 2020'!L15+'NSW Oct 2020'!M15+'NSW Oct 2020'!N15),((($C$5*E21/'NSW Oct 2020'!AQ15-('NSW Oct 2020'!L15+'NSW Oct 2020'!M15))*'NSW Oct 2020'!Y15/100))*'NSW Oct 2020'!AQ15,('NSW Oct 2020'!N15*'NSW Oct 2020'!Y15/100)* 'NSW Oct 2020'!AQ15)),0)</f>
        <v>0</v>
      </c>
      <c r="J21" s="136">
        <f>IF(AND('NSW Oct 2020'!N15&gt;0,'NSW Oct 2020'!O15&gt;0),IF($C$5*E21/'NSW Oct 2020'!AQ15&lt;('NSW Oct 2020'!L15+'NSW Oct 2020'!M15+'NSW Oct 2020'!N15),0,IF(($C$5*E21/'NSW Oct 2020'!AQ15-'NSW Oct 2020'!L15+'NSW Oct 2020'!M15+'NSW Oct 2020'!N15)&lt;=('NSW Oct 2020'!L15+'NSW Oct 2020'!M15+'NSW Oct 2020'!N15+'NSW Oct 2020'!O15),(($C$5*E21/'NSW Oct 2020'!AQ15-('NSW Oct 2020'!L15+'NSW Oct 2020'!M15+'NSW Oct 2020'!N15))*'NSW Oct 2020'!Z15/100)*'NSW Oct 2020'!AQ15,('NSW Oct 2020'!O15*'NSW Oct 2020'!Z15/100)*'NSW Oct 2020'!AQ15)),0)</f>
        <v>0</v>
      </c>
      <c r="K21" s="136">
        <f>IF(AND('NSW Oct 2020'!O15&gt;0,'NSW Oct 2020'!P15&gt;0),IF($C$5*E21/'NSW Oct 2020'!AQ15&lt;('NSW Oct 2020'!L15+'NSW Oct 2020'!M15+'NSW Oct 2020'!N15+'NSW Oct 2020'!O15),0,IF(($C$5*E21/'NSW Oct 2020'!AQ15-'NSW Oct 2020'!L15+'NSW Oct 2020'!M15+'NSW Oct 2020'!N15+'NSW Oct 2020'!O15)&lt;=('NSW Oct 2020'!L15+'NSW Oct 2020'!M15+'NSW Oct 2020'!N15+'NSW Oct 2020'!O15+'NSW Oct 2020'!P15),(($C$5*E21/'NSW Oct 2020'!AQ15-('NSW Oct 2020'!L15+'NSW Oct 2020'!M15+'NSW Oct 2020'!N15+'NSW Oct 2020'!O15))*'NSW Oct 2020'!AA15/100)*'NSW Oct 2020'!AQ15,('NSW Oct 2020'!P15*'NSW Oct 2020'!AA15/100)*'NSW Oct 2020'!AQ15)),0)</f>
        <v>0</v>
      </c>
      <c r="L21" s="136">
        <f>IF(AND('NSW Oct 2020'!P15&gt;0,'NSW Oct 2020'!O15&gt;0),IF(($C$5*E21/'NSW Oct 2020'!AQ15&lt;SUM('NSW Oct 2020'!L15:P15)),(0),($C$5*E21/'NSW Oct 2020'!AQ15-SUM('NSW Oct 2020'!L15:P15))*'NSW Oct 2020'!AB15/100)* 'NSW Oct 2020'!AQ15,IF(AND('NSW Oct 2020'!O15&gt;0,'NSW Oct 2020'!P15=""),IF(($C$5*E21/'NSW Oct 2020'!AQ15&lt; SUM('NSW Oct 2020'!L15:O15)),(0),($C$5*E21/'NSW Oct 2020'!AQ15-SUM('NSW Oct 2020'!L15:O15))*'NSW Oct 2020'!AA15/100)* 'NSW Oct 2020'!AQ15,IF(AND('NSW Oct 2020'!N15&gt;0,'NSW Oct 2020'!O15=""),IF(($C$5*E21/'NSW Oct 2020'!AQ15&lt; SUM('NSW Oct 2020'!L15:N15)),(0),($C$5*E21/'NSW Oct 2020'!AQ15-SUM('NSW Oct 2020'!L15:N15))*'NSW Oct 2020'!Z15/100)* 'NSW Oct 2020'!AQ15,IF(AND('NSW Oct 2020'!M15&gt;0,'NSW Oct 2020'!N15=""),IF(($C$5*E21/'NSW Oct 2020'!AQ15&lt;'NSW Oct 2020'!M15+'NSW Oct 2020'!L15),(0),(($C$5*E21/'NSW Oct 2020'!AQ15-('NSW Oct 2020'!M15+'NSW Oct 2020'!L15))*'NSW Oct 2020'!Y15/100))*'NSW Oct 2020'!AQ15,IF(AND('NSW Oct 2020'!L15&gt;0,'NSW Oct 2020'!M15=""&gt;0),IF(($C$5*E21/'NSW Oct 2020'!AQ15&lt;'NSW Oct 2020'!L15),(0),($C$5*E21/'NSW Oct 2020'!AQ15-'NSW Oct 2020'!L15)*'NSW Oct 2020'!X15/100)*'NSW Oct 2020'!AQ15,0)))))</f>
        <v>0</v>
      </c>
      <c r="M21" s="136">
        <f>IF('NSW Oct 2020'!K15="",($C$5*F21/'NSW Oct 2020'!AR15*'NSW Oct 2020'!AC15/100)*'NSW Oct 2020'!AR15,IF($C$5*F21/'NSW Oct 2020'!AR15&gt;='NSW Oct 2020'!L15,('NSW Oct 2020'!L15*'NSW Oct 2020'!AC15/100)*'NSW Oct 2020'!AR15,($C$5*F21/'NSW Oct 2020'!AR15*'NSW Oct 2020'!AC15/100)*'NSW Oct 2020'!AR15))</f>
        <v>977.27272727272725</v>
      </c>
      <c r="N21" s="136">
        <f>IF(AND('NSW Oct 2020'!L15&gt;0,'NSW Oct 2020'!M15&gt;0),IF($C$5*F21/'NSW Oct 2020'!AR15&lt;'NSW Oct 2020'!L15,0,IF(($C$5*F21/'NSW Oct 2020'!AR15-'NSW Oct 2020'!L15)&lt;=('NSW Oct 2020'!M15+'NSW Oct 2020'!L15),((($C$5*F21/'NSW Oct 2020'!AR15-'NSW Oct 2020'!L15)*'NSW Oct 2020'!AD15/100))*'NSW Oct 2020'!AR15,((('NSW Oct 2020'!M15)*'NSW Oct 2020'!AD15/100)*'NSW Oct 2020'!AR15))),0)</f>
        <v>0</v>
      </c>
      <c r="O21" s="136">
        <f>IF(AND('NSW Oct 2020'!M15&gt;0,'NSW Oct 2020'!N15&gt;0),IF($C$5*F21/'NSW Oct 2020'!AR15&lt;('NSW Oct 2020'!L15+'NSW Oct 2020'!M15),0,IF(($C$5*F21/'NSW Oct 2020'!AR15-'NSW Oct 2020'!L15+'NSW Oct 2020'!M15)&lt;=('NSW Oct 2020'!L15+'NSW Oct 2020'!M15+'NSW Oct 2020'!N15),((($C$5*F21/'NSW Oct 2020'!AR15-('NSW Oct 2020'!L15+'NSW Oct 2020'!M15))*'NSW Oct 2020'!AE15/100))*'NSW Oct 2020'!AR15,('NSW Oct 2020'!N15*'NSW Oct 2020'!AE15/100)*'NSW Oct 2020'!AR15)),0)</f>
        <v>0</v>
      </c>
      <c r="P21" s="136">
        <f>IF(AND('NSW Oct 2020'!N15&gt;0,'NSW Oct 2020'!O15&gt;0),IF($C$5*F21/'NSW Oct 2020'!AR15&lt;('NSW Oct 2020'!L15+'NSW Oct 2020'!M15+'NSW Oct 2020'!N15),0,IF(($C$5*F21/'NSW Oct 2020'!AR15-'NSW Oct 2020'!L15+'NSW Oct 2020'!M15+'NSW Oct 2020'!N15)&lt;=('NSW Oct 2020'!L15+'NSW Oct 2020'!M15+'NSW Oct 2020'!N15+'NSW Oct 2020'!O15),(($C$5*F21/'NSW Oct 2020'!AR15-('NSW Oct 2020'!L15+'NSW Oct 2020'!M15+'NSW Oct 2020'!N15))*'NSW Oct 2020'!AF15/100)*'NSW Oct 2020'!AR15,('NSW Oct 2020'!O15*'NSW Oct 2020'!AF15/100)*'NSW Oct 2020'!AR15)),0)</f>
        <v>0</v>
      </c>
      <c r="Q21" s="136">
        <f>IF(AND('NSW Oct 2020'!P15&gt;0,'NSW Oct 2020'!P15&gt;0),IF($C$5*F21/'NSW Oct 2020'!AR15&lt;('NSW Oct 2020'!L15+'NSW Oct 2020'!M15+'NSW Oct 2020'!N15+'NSW Oct 2020'!O15),0,IF(($C$5*F21/'NSW Oct 2020'!AR15-'NSW Oct 2020'!L15+'NSW Oct 2020'!M15+'NSW Oct 2020'!N15+'NSW Oct 2020'!O15)&lt;=('NSW Oct 2020'!L15+'NSW Oct 2020'!M15+'NSW Oct 2020'!N15+'NSW Oct 2020'!O15+'NSW Oct 2020'!P15),(($C$5*F21/'NSW Oct 2020'!AR15-('NSW Oct 2020'!L15+'NSW Oct 2020'!M15+'NSW Oct 2020'!N15+'NSW Oct 2020'!O15))*'NSW Oct 2020'!AG15/100)*'NSW Oct 2020'!AR15,('NSW Oct 2020'!P15*'NSW Oct 2020'!AG15/100)*'NSW Oct 2020'!AR15)),0)</f>
        <v>0</v>
      </c>
      <c r="R21" s="136">
        <f>IF(AND('NSW Oct 2020'!P15&gt;0,'NSW Oct 2020'!O15&gt;0),IF(($C$5*F21/'NSW Oct 2020'!AR15&lt;SUM('NSW Oct 2020'!L15:P15)),(0),($C$5*F21/'NSW Oct 2020'!AR15-SUM('NSW Oct 2020'!L15:P15))*'NSW Oct 2020'!AB15/100)* 'NSW Oct 2020'!AR15,IF(AND('NSW Oct 2020'!O15&gt;0,'NSW Oct 2020'!P15=""),IF(($C$5*F21/'NSW Oct 2020'!AR15&lt; SUM('NSW Oct 2020'!L15:O15)),(0),($C$5*F21/'NSW Oct 2020'!AR15-SUM('NSW Oct 2020'!L15:O15))*'NSW Oct 2020'!AG15/100)* 'NSW Oct 2020'!AR15,IF(AND('NSW Oct 2020'!N15&gt;0,'NSW Oct 2020'!O15=""),IF(($C$5*F21/'NSW Oct 2020'!AR15&lt; SUM('NSW Oct 2020'!L15:N15)),(0),($C$5*F21/'NSW Oct 2020'!AR15-SUM('NSW Oct 2020'!L15:N15))*'NSW Oct 2020'!AF15/100)* 'NSW Oct 2020'!AR15,IF(AND('NSW Oct 2020'!M15&gt;0,'NSW Oct 2020'!N15=""),IF(($C$5*F21/'NSW Oct 2020'!AR15&lt;'NSW Oct 2020'!M15+'NSW Oct 2020'!L15),(0),(($C$5*F21/'NSW Oct 2020'!AR15-('NSW Oct 2020'!M15+'NSW Oct 2020'!L15))*'NSW Oct 2020'!AE15/100))*'NSW Oct 2020'!AR15,IF(AND('NSW Oct 2020'!L15&gt;0,'NSW Oct 2020'!M15=""&gt;0),IF(($C$5*F21/'NSW Oct 2020'!AR15&lt;'NSW Oct 2020'!L15),(0),($C$5*F21/'NSW Oct 2020'!AR15-'NSW Oct 2020'!L15)*'NSW Oct 2020'!AD15/100)*'NSW Oct 2020'!AR15,0)))))</f>
        <v>0</v>
      </c>
      <c r="S21" s="234">
        <f t="shared" si="4"/>
        <v>1954.5454545454545</v>
      </c>
      <c r="T21" s="243">
        <f t="shared" si="5"/>
        <v>2160.2594545454544</v>
      </c>
      <c r="U21" s="132">
        <f t="shared" si="6"/>
        <v>2376.2854000000002</v>
      </c>
      <c r="V21" s="83">
        <f>'NSW Oct 2020'!AT15</f>
        <v>12</v>
      </c>
      <c r="W21" s="83">
        <f>'NSW Oct 2020'!AU15</f>
        <v>0</v>
      </c>
      <c r="X21" s="83">
        <f>'NSW Oct 2020'!AV15</f>
        <v>0</v>
      </c>
      <c r="Y21" s="83">
        <f>'NSW Oct 2020'!AW15</f>
        <v>0</v>
      </c>
      <c r="Z21" s="243" t="str">
        <f t="shared" si="7"/>
        <v>Guaranteed off bill</v>
      </c>
      <c r="AA21" s="243" t="str">
        <f t="shared" si="8"/>
        <v>Inclusive</v>
      </c>
      <c r="AB21" s="243">
        <f t="shared" si="0"/>
        <v>1901.0283200000001</v>
      </c>
      <c r="AC21" s="243">
        <f t="shared" si="1"/>
        <v>1901.0283200000001</v>
      </c>
      <c r="AD21" s="122">
        <f t="shared" si="2"/>
        <v>2091.1311520000004</v>
      </c>
      <c r="AE21" s="122">
        <f t="shared" si="2"/>
        <v>2091.1311520000004</v>
      </c>
      <c r="AF21" s="208">
        <f>'NSW Oct 2020'!BF15</f>
        <v>12</v>
      </c>
      <c r="AG21" s="125" t="str">
        <f>'NSW Oct 2020'!BG15</f>
        <v>n</v>
      </c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299"/>
      <c r="EL21" s="299"/>
      <c r="EM21" s="299"/>
      <c r="EN21" s="299"/>
      <c r="EO21" s="299"/>
      <c r="EP21" s="299"/>
      <c r="EQ21" s="299"/>
      <c r="ER21" s="299"/>
    </row>
    <row r="22" spans="1:148" ht="23" customHeight="1" thickBot="1">
      <c r="A22" s="425"/>
      <c r="B22" s="154" t="str">
        <f>'NSW Oct 2020'!F16</f>
        <v>AGL</v>
      </c>
      <c r="C22" s="154" t="str">
        <f>'NSW Oct 2020'!G16</f>
        <v>Business Essentials Saver</v>
      </c>
      <c r="D22" s="155">
        <f>365*'NSW Oct 2020'!H16/100</f>
        <v>224.11</v>
      </c>
      <c r="E22" s="265">
        <f>IF('NSW Oct 2020'!AQ16=3,0.5,IF('NSW Oct 2020'!AQ16=2,0.33,0))</f>
        <v>0.5</v>
      </c>
      <c r="F22" s="265">
        <f t="shared" si="3"/>
        <v>0.5</v>
      </c>
      <c r="G22" s="155">
        <f>IF('NSW Oct 2020'!K16="",($C$5*E22/'NSW Oct 2020'!AQ16*'NSW Oct 2020'!W16/100)*'NSW Oct 2020'!AQ16,IF($C$5*E22/'NSW Oct 2020'!AQ16&gt;='NSW Oct 2020'!L16,('NSW Oct 2020'!L16*'NSW Oct 2020'!W16/100)*'NSW Oct 2020'!AQ16,($C$5*E22/'NSW Oct 2020'!AQ16*'NSW Oct 2020'!W16/100)*'NSW Oct 2020'!AQ16))</f>
        <v>181.63636363636363</v>
      </c>
      <c r="H22" s="155">
        <f>IF(AND('NSW Oct 2020'!L16&gt;0,'NSW Oct 2020'!M16&gt;0),IF($C$5*E22/'NSW Oct 2020'!AQ16&lt;'NSW Oct 2020'!L16,0,IF(($C$5*E22/'NSW Oct 2020'!AQ16-'NSW Oct 2020'!L16)&lt;=('NSW Oct 2020'!M16+'NSW Oct 2020'!L16),((($C$5*E22/'NSW Oct 2020'!AQ16-'NSW Oct 2020'!L16)*'NSW Oct 2020'!X16/100))*'NSW Oct 2020'!AQ16,((('NSW Oct 2020'!M16)*'NSW Oct 2020'!X16/100)*'NSW Oct 2020'!AQ16))),0)</f>
        <v>723.09090909090912</v>
      </c>
      <c r="I22" s="155">
        <f>IF(AND('NSW Oct 2020'!M16&gt;0,'NSW Oct 2020'!N16&gt;0),IF($C$5*E22/'NSW Oct 2020'!AQ16&lt;('NSW Oct 2020'!L16+'NSW Oct 2020'!M16),0,IF(($C$5*E22/'NSW Oct 2020'!AQ16-'NSW Oct 2020'!L16+'NSW Oct 2020'!M16)&lt;=('NSW Oct 2020'!L16+'NSW Oct 2020'!M16+'NSW Oct 2020'!N16),((($C$5*E22/'NSW Oct 2020'!AQ16-('NSW Oct 2020'!L16+'NSW Oct 2020'!M16))*'NSW Oct 2020'!Y16/100))*'NSW Oct 2020'!AQ16,('NSW Oct 2020'!N16*'NSW Oct 2020'!Y16/100)* 'NSW Oct 2020'!AQ16)),0)</f>
        <v>0</v>
      </c>
      <c r="J22" s="155">
        <f>IF(AND('NSW Oct 2020'!N16&gt;0,'NSW Oct 2020'!O16&gt;0),IF($C$5*E22/'NSW Oct 2020'!AQ16&lt;('NSW Oct 2020'!L16+'NSW Oct 2020'!M16+'NSW Oct 2020'!N16),0,IF(($C$5*E22/'NSW Oct 2020'!AQ16-'NSW Oct 2020'!L16+'NSW Oct 2020'!M16+'NSW Oct 2020'!N16)&lt;=('NSW Oct 2020'!L16+'NSW Oct 2020'!M16+'NSW Oct 2020'!N16+'NSW Oct 2020'!O16),(($C$5*E22/'NSW Oct 2020'!AQ16-('NSW Oct 2020'!L16+'NSW Oct 2020'!M16+'NSW Oct 2020'!N16))*'NSW Oct 2020'!Z16/100)*'NSW Oct 2020'!AQ16,('NSW Oct 2020'!O16*'NSW Oct 2020'!Z16/100)*'NSW Oct 2020'!AQ16)),0)</f>
        <v>0</v>
      </c>
      <c r="K22" s="155">
        <f>IF(AND('NSW Oct 2020'!O16&gt;0,'NSW Oct 2020'!P16&gt;0),IF($C$5*E22/'NSW Oct 2020'!AQ16&lt;('NSW Oct 2020'!L16+'NSW Oct 2020'!M16+'NSW Oct 2020'!N16+'NSW Oct 2020'!O16),0,IF(($C$5*E22/'NSW Oct 2020'!AQ16-'NSW Oct 2020'!L16+'NSW Oct 2020'!M16+'NSW Oct 2020'!N16+'NSW Oct 2020'!O16)&lt;=('NSW Oct 2020'!L16+'NSW Oct 2020'!M16+'NSW Oct 2020'!N16+'NSW Oct 2020'!O16+'NSW Oct 2020'!P16),(($C$5*E22/'NSW Oct 2020'!AQ16-('NSW Oct 2020'!L16+'NSW Oct 2020'!M16+'NSW Oct 2020'!N16+'NSW Oct 2020'!O16))*'NSW Oct 2020'!AA16/100)*'NSW Oct 2020'!AQ16,('NSW Oct 2020'!P16*'NSW Oct 2020'!AA16/100)*'NSW Oct 2020'!AQ16)),0)</f>
        <v>0</v>
      </c>
      <c r="L22" s="155">
        <f>IF(AND('NSW Oct 2020'!P16&gt;0,'NSW Oct 2020'!O16&gt;0),IF(($C$5*E22/'NSW Oct 2020'!AQ16&lt;SUM('NSW Oct 2020'!L16:P16)),(0),($C$5*E22/'NSW Oct 2020'!AQ16-SUM('NSW Oct 2020'!L16:P16))*'NSW Oct 2020'!AB16/100)* 'NSW Oct 2020'!AQ16,IF(AND('NSW Oct 2020'!O16&gt;0,'NSW Oct 2020'!P16=""),IF(($C$5*E22/'NSW Oct 2020'!AQ16&lt; SUM('NSW Oct 2020'!L16:O16)),(0),($C$5*E22/'NSW Oct 2020'!AQ16-SUM('NSW Oct 2020'!L16:O16))*'NSW Oct 2020'!AA16/100)* 'NSW Oct 2020'!AQ16,IF(AND('NSW Oct 2020'!N16&gt;0,'NSW Oct 2020'!O16=""),IF(($C$5*E22/'NSW Oct 2020'!AQ16&lt; SUM('NSW Oct 2020'!L16:N16)),(0),($C$5*E22/'NSW Oct 2020'!AQ16-SUM('NSW Oct 2020'!L16:N16))*'NSW Oct 2020'!Z16/100)* 'NSW Oct 2020'!AQ16,IF(AND('NSW Oct 2020'!M16&gt;0,'NSW Oct 2020'!N16=""),IF(($C$5*E22/'NSW Oct 2020'!AQ16&lt;'NSW Oct 2020'!M16+'NSW Oct 2020'!L16),(0),(($C$5*E22/'NSW Oct 2020'!AQ16-('NSW Oct 2020'!M16+'NSW Oct 2020'!L16))*'NSW Oct 2020'!Y16/100))*'NSW Oct 2020'!AQ16,IF(AND('NSW Oct 2020'!L16&gt;0,'NSW Oct 2020'!M16=""&gt;0),IF(($C$5*E22/'NSW Oct 2020'!AQ16&lt;'NSW Oct 2020'!L16),(0),($C$5*E22/'NSW Oct 2020'!AQ16-'NSW Oct 2020'!L16)*'NSW Oct 2020'!X16/100)*'NSW Oct 2020'!AQ16,0)))))</f>
        <v>0</v>
      </c>
      <c r="M22" s="155">
        <f>IF('NSW Oct 2020'!K16="",($C$5*F22/'NSW Oct 2020'!AR16*'NSW Oct 2020'!AC16/100)*'NSW Oct 2020'!AR16,IF($C$5*F22/'NSW Oct 2020'!AR16&gt;='NSW Oct 2020'!L16,('NSW Oct 2020'!L16*'NSW Oct 2020'!AC16/100)*'NSW Oct 2020'!AR16,($C$5*F22/'NSW Oct 2020'!AR16*'NSW Oct 2020'!AC16/100)*'NSW Oct 2020'!AR16))</f>
        <v>181.63636363636363</v>
      </c>
      <c r="N22" s="155">
        <f>IF(AND('NSW Oct 2020'!L16&gt;0,'NSW Oct 2020'!M16&gt;0),IF($C$5*F22/'NSW Oct 2020'!AR16&lt;'NSW Oct 2020'!L16,0,IF(($C$5*F22/'NSW Oct 2020'!AR16-'NSW Oct 2020'!L16)&lt;=('NSW Oct 2020'!M16+'NSW Oct 2020'!L16),((($C$5*F22/'NSW Oct 2020'!AR16-'NSW Oct 2020'!L16)*'NSW Oct 2020'!AD16/100))*'NSW Oct 2020'!AR16,((('NSW Oct 2020'!M16)*'NSW Oct 2020'!AD16/100)*'NSW Oct 2020'!AR16))),0)</f>
        <v>723.09090909090912</v>
      </c>
      <c r="O22" s="155">
        <f>IF(AND('NSW Oct 2020'!M16&gt;0,'NSW Oct 2020'!N16&gt;0),IF($C$5*F22/'NSW Oct 2020'!AR16&lt;('NSW Oct 2020'!L16+'NSW Oct 2020'!M16),0,IF(($C$5*F22/'NSW Oct 2020'!AR16-'NSW Oct 2020'!L16+'NSW Oct 2020'!M16)&lt;=('NSW Oct 2020'!L16+'NSW Oct 2020'!M16+'NSW Oct 2020'!N16),((($C$5*F22/'NSW Oct 2020'!AR16-('NSW Oct 2020'!L16+'NSW Oct 2020'!M16))*'NSW Oct 2020'!AE16/100))*'NSW Oct 2020'!AR16,('NSW Oct 2020'!N16*'NSW Oct 2020'!AE16/100)*'NSW Oct 2020'!AR16)),0)</f>
        <v>0</v>
      </c>
      <c r="P22" s="155">
        <f>IF(AND('NSW Oct 2020'!N16&gt;0,'NSW Oct 2020'!O16&gt;0),IF($C$5*F22/'NSW Oct 2020'!AR16&lt;('NSW Oct 2020'!L16+'NSW Oct 2020'!M16+'NSW Oct 2020'!N16),0,IF(($C$5*F22/'NSW Oct 2020'!AR16-'NSW Oct 2020'!L16+'NSW Oct 2020'!M16+'NSW Oct 2020'!N16)&lt;=('NSW Oct 2020'!L16+'NSW Oct 2020'!M16+'NSW Oct 2020'!N16+'NSW Oct 2020'!O16),(($C$5*F22/'NSW Oct 2020'!AR16-('NSW Oct 2020'!L16+'NSW Oct 2020'!M16+'NSW Oct 2020'!N16))*'NSW Oct 2020'!AF16/100)*'NSW Oct 2020'!AR16,('NSW Oct 2020'!O16*'NSW Oct 2020'!AF16/100)*'NSW Oct 2020'!AR16)),0)</f>
        <v>0</v>
      </c>
      <c r="Q22" s="155">
        <f>IF(AND('NSW Oct 2020'!P16&gt;0,'NSW Oct 2020'!P16&gt;0),IF($C$5*F22/'NSW Oct 2020'!AR16&lt;('NSW Oct 2020'!L16+'NSW Oct 2020'!M16+'NSW Oct 2020'!N16+'NSW Oct 2020'!O16),0,IF(($C$5*F22/'NSW Oct 2020'!AR16-'NSW Oct 2020'!L16+'NSW Oct 2020'!M16+'NSW Oct 2020'!N16+'NSW Oct 2020'!O16)&lt;=('NSW Oct 2020'!L16+'NSW Oct 2020'!M16+'NSW Oct 2020'!N16+'NSW Oct 2020'!O16+'NSW Oct 2020'!P16),(($C$5*F22/'NSW Oct 2020'!AR16-('NSW Oct 2020'!L16+'NSW Oct 2020'!M16+'NSW Oct 2020'!N16+'NSW Oct 2020'!O16))*'NSW Oct 2020'!AG16/100)*'NSW Oct 2020'!AR16,('NSW Oct 2020'!P16*'NSW Oct 2020'!AG16/100)*'NSW Oct 2020'!AR16)),0)</f>
        <v>0</v>
      </c>
      <c r="R22" s="155">
        <f>IF(AND('NSW Oct 2020'!P16&gt;0,'NSW Oct 2020'!O16&gt;0),IF(($C$5*F22/'NSW Oct 2020'!AR16&lt;SUM('NSW Oct 2020'!L16:P16)),(0),($C$5*F22/'NSW Oct 2020'!AR16-SUM('NSW Oct 2020'!L16:P16))*'NSW Oct 2020'!AB16/100)* 'NSW Oct 2020'!AR16,IF(AND('NSW Oct 2020'!O16&gt;0,'NSW Oct 2020'!P16=""),IF(($C$5*F22/'NSW Oct 2020'!AR16&lt; SUM('NSW Oct 2020'!L16:O16)),(0),($C$5*F22/'NSW Oct 2020'!AR16-SUM('NSW Oct 2020'!L16:O16))*'NSW Oct 2020'!AG16/100)* 'NSW Oct 2020'!AR16,IF(AND('NSW Oct 2020'!N16&gt;0,'NSW Oct 2020'!O16=""),IF(($C$5*F22/'NSW Oct 2020'!AR16&lt; SUM('NSW Oct 2020'!L16:N16)),(0),($C$5*F22/'NSW Oct 2020'!AR16-SUM('NSW Oct 2020'!L16:N16))*'NSW Oct 2020'!AF16/100)* 'NSW Oct 2020'!AR16,IF(AND('NSW Oct 2020'!M16&gt;0,'NSW Oct 2020'!N16=""),IF(($C$5*F22/'NSW Oct 2020'!AR16&lt;'NSW Oct 2020'!M16+'NSW Oct 2020'!L16),(0),(($C$5*F22/'NSW Oct 2020'!AR16-('NSW Oct 2020'!M16+'NSW Oct 2020'!L16))*'NSW Oct 2020'!AE16/100))*'NSW Oct 2020'!AR16,IF(AND('NSW Oct 2020'!L16&gt;0,'NSW Oct 2020'!M16=""&gt;0),IF(($C$5*F22/'NSW Oct 2020'!AR16&lt;'NSW Oct 2020'!L16),(0),($C$5*F22/'NSW Oct 2020'!AR16-'NSW Oct 2020'!L16)*'NSW Oct 2020'!AD16/100)*'NSW Oct 2020'!AR16,0)))))</f>
        <v>0</v>
      </c>
      <c r="S22" s="273">
        <f t="shared" si="4"/>
        <v>1809.4545454545455</v>
      </c>
      <c r="T22" s="268">
        <f t="shared" si="5"/>
        <v>2033.5645454545456</v>
      </c>
      <c r="U22" s="151">
        <f t="shared" si="6"/>
        <v>2236.9210000000003</v>
      </c>
      <c r="V22" s="154">
        <f>'NSW Oct 2020'!AT16</f>
        <v>0</v>
      </c>
      <c r="W22" s="154">
        <f>'NSW Oct 2020'!AU16</f>
        <v>0</v>
      </c>
      <c r="X22" s="154">
        <f>'NSW Oct 2020'!AV16</f>
        <v>0</v>
      </c>
      <c r="Y22" s="154">
        <f>'NSW Oct 2020'!AW16</f>
        <v>0</v>
      </c>
      <c r="Z22" s="268" t="str">
        <f t="shared" si="7"/>
        <v>No discount</v>
      </c>
      <c r="AA22" s="268" t="str">
        <f t="shared" si="8"/>
        <v>Exclusive</v>
      </c>
      <c r="AB22" s="268">
        <f t="shared" si="0"/>
        <v>2033.5645454545456</v>
      </c>
      <c r="AC22" s="268">
        <f t="shared" si="1"/>
        <v>2033.5645454545456</v>
      </c>
      <c r="AD22" s="149">
        <f t="shared" si="2"/>
        <v>2236.9210000000003</v>
      </c>
      <c r="AE22" s="149">
        <f t="shared" si="2"/>
        <v>2236.9210000000003</v>
      </c>
      <c r="AF22" s="211">
        <f>'NSW Oct 2020'!BF16</f>
        <v>0</v>
      </c>
      <c r="AG22" s="153" t="str">
        <f>'NSW Oct 2020'!BG16</f>
        <v>n</v>
      </c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</row>
    <row r="23" spans="1:148" ht="23" customHeight="1" thickTop="1">
      <c r="A23" s="428" t="str">
        <f>'NSW Oct 2020'!D17</f>
        <v>AGN Cooma</v>
      </c>
      <c r="B23" s="139" t="str">
        <f>'NSW Oct 2020'!F17</f>
        <v>Origin Energy</v>
      </c>
      <c r="C23" s="139" t="str">
        <f>'NSW Oct 2020'!G17</f>
        <v>Business Flexi</v>
      </c>
      <c r="D23" s="134">
        <f>365*'NSW Oct 2020'!H17/100</f>
        <v>331.82150000000001</v>
      </c>
      <c r="E23" s="264">
        <f>IF('NSW Oct 2020'!AQ17=3,0.5,IF('NSW Oct 2020'!AQ17=2,0.33,0))</f>
        <v>0.5</v>
      </c>
      <c r="F23" s="264">
        <f t="shared" si="3"/>
        <v>0.5</v>
      </c>
      <c r="G23" s="134">
        <f>IF('NSW Oct 2020'!K17="",($C$5*E23/'NSW Oct 2020'!AQ17*'NSW Oct 2020'!W17/100)*'NSW Oct 2020'!AQ17,IF($C$5*E23/'NSW Oct 2020'!AQ17&gt;='NSW Oct 2020'!L17,('NSW Oct 2020'!L17*'NSW Oct 2020'!W17/100)*'NSW Oct 2020'!AQ17,($C$5*E23/'NSW Oct 2020'!AQ17*'NSW Oct 2020'!W17/100)*'NSW Oct 2020'!AQ17))</f>
        <v>1159.090909090909</v>
      </c>
      <c r="H23" s="134">
        <f>IF(AND('NSW Oct 2020'!L17&gt;0,'NSW Oct 2020'!M17&gt;0),IF($C$5*E23/'NSW Oct 2020'!AQ17&lt;'NSW Oct 2020'!L17,0,IF(($C$5*E23/'NSW Oct 2020'!AQ17-'NSW Oct 2020'!L17)&lt;=('NSW Oct 2020'!M17+'NSW Oct 2020'!L17),((($C$5*E23/'NSW Oct 2020'!AQ17-'NSW Oct 2020'!L17)*'NSW Oct 2020'!X17/100))*'NSW Oct 2020'!AQ17,((('NSW Oct 2020'!M17)*'NSW Oct 2020'!X17/100)*'NSW Oct 2020'!AQ17))),0)</f>
        <v>0</v>
      </c>
      <c r="I23" s="134">
        <f>IF(AND('NSW Oct 2020'!M17&gt;0,'NSW Oct 2020'!N17&gt;0),IF($C$5*E23/'NSW Oct 2020'!AQ17&lt;('NSW Oct 2020'!L17+'NSW Oct 2020'!M17),0,IF(($C$5*E23/'NSW Oct 2020'!AQ17-'NSW Oct 2020'!L17+'NSW Oct 2020'!M17)&lt;=('NSW Oct 2020'!L17+'NSW Oct 2020'!M17+'NSW Oct 2020'!N17),((($C$5*E23/'NSW Oct 2020'!AQ17-('NSW Oct 2020'!L17+'NSW Oct 2020'!M17))*'NSW Oct 2020'!Y17/100))*'NSW Oct 2020'!AQ17,('NSW Oct 2020'!N17*'NSW Oct 2020'!Y17/100)* 'NSW Oct 2020'!AQ17)),0)</f>
        <v>0</v>
      </c>
      <c r="J23" s="134">
        <f>IF(AND('NSW Oct 2020'!N17&gt;0,'NSW Oct 2020'!O17&gt;0),IF($C$5*E23/'NSW Oct 2020'!AQ17&lt;('NSW Oct 2020'!L17+'NSW Oct 2020'!M17+'NSW Oct 2020'!N17),0,IF(($C$5*E23/'NSW Oct 2020'!AQ17-'NSW Oct 2020'!L17+'NSW Oct 2020'!M17+'NSW Oct 2020'!N17)&lt;=('NSW Oct 2020'!L17+'NSW Oct 2020'!M17+'NSW Oct 2020'!N17+'NSW Oct 2020'!O17),(($C$5*E23/'NSW Oct 2020'!AQ17-('NSW Oct 2020'!L17+'NSW Oct 2020'!M17+'NSW Oct 2020'!N17))*'NSW Oct 2020'!Z17/100)*'NSW Oct 2020'!AQ17,('NSW Oct 2020'!O17*'NSW Oct 2020'!Z17/100)*'NSW Oct 2020'!AQ17)),0)</f>
        <v>0</v>
      </c>
      <c r="K23" s="134">
        <f>IF(AND('NSW Oct 2020'!O17&gt;0,'NSW Oct 2020'!P17&gt;0),IF($C$5*E23/'NSW Oct 2020'!AQ17&lt;('NSW Oct 2020'!L17+'NSW Oct 2020'!M17+'NSW Oct 2020'!N17+'NSW Oct 2020'!O17),0,IF(($C$5*E23/'NSW Oct 2020'!AQ17-'NSW Oct 2020'!L17+'NSW Oct 2020'!M17+'NSW Oct 2020'!N17+'NSW Oct 2020'!O17)&lt;=('NSW Oct 2020'!L17+'NSW Oct 2020'!M17+'NSW Oct 2020'!N17+'NSW Oct 2020'!O17+'NSW Oct 2020'!P17),(($C$5*E23/'NSW Oct 2020'!AQ17-('NSW Oct 2020'!L17+'NSW Oct 2020'!M17+'NSW Oct 2020'!N17+'NSW Oct 2020'!O17))*'NSW Oct 2020'!AA17/100)*'NSW Oct 2020'!AQ17,('NSW Oct 2020'!P17*'NSW Oct 2020'!AA17/100)*'NSW Oct 2020'!AQ17)),0)</f>
        <v>0</v>
      </c>
      <c r="L23" s="134">
        <f>IF(AND('NSW Oct 2020'!P17&gt;0,'NSW Oct 2020'!O17&gt;0),IF(($C$5*E23/'NSW Oct 2020'!AQ17&lt;SUM('NSW Oct 2020'!L17:P17)),(0),($C$5*E23/'NSW Oct 2020'!AQ17-SUM('NSW Oct 2020'!L17:P17))*'NSW Oct 2020'!AB17/100)* 'NSW Oct 2020'!AQ17,IF(AND('NSW Oct 2020'!O17&gt;0,'NSW Oct 2020'!P17=""),IF(($C$5*E23/'NSW Oct 2020'!AQ17&lt; SUM('NSW Oct 2020'!L17:O17)),(0),($C$5*E23/'NSW Oct 2020'!AQ17-SUM('NSW Oct 2020'!L17:O17))*'NSW Oct 2020'!AA17/100)* 'NSW Oct 2020'!AQ17,IF(AND('NSW Oct 2020'!N17&gt;0,'NSW Oct 2020'!O17=""),IF(($C$5*E23/'NSW Oct 2020'!AQ17&lt; SUM('NSW Oct 2020'!L17:N17)),(0),($C$5*E23/'NSW Oct 2020'!AQ17-SUM('NSW Oct 2020'!L17:N17))*'NSW Oct 2020'!Z17/100)* 'NSW Oct 2020'!AQ17,IF(AND('NSW Oct 2020'!M17&gt;0,'NSW Oct 2020'!N17=""),IF(($C$5*E23/'NSW Oct 2020'!AQ17&lt;'NSW Oct 2020'!M17+'NSW Oct 2020'!L17),(0),(($C$5*E23/'NSW Oct 2020'!AQ17-('NSW Oct 2020'!M17+'NSW Oct 2020'!L17))*'NSW Oct 2020'!Y17/100))*'NSW Oct 2020'!AQ17,IF(AND('NSW Oct 2020'!L17&gt;0,'NSW Oct 2020'!M17=""&gt;0),IF(($C$5*E23/'NSW Oct 2020'!AQ17&lt;'NSW Oct 2020'!L17),(0),($C$5*E23/'NSW Oct 2020'!AQ17-'NSW Oct 2020'!L17)*'NSW Oct 2020'!X17/100)*'NSW Oct 2020'!AQ17,0)))))</f>
        <v>0</v>
      </c>
      <c r="M23" s="134">
        <f>IF('NSW Oct 2020'!K17="",($C$5*F23/'NSW Oct 2020'!AR17*'NSW Oct 2020'!AC17/100)*'NSW Oct 2020'!AR17,IF($C$5*F23/'NSW Oct 2020'!AR17&gt;='NSW Oct 2020'!L17,('NSW Oct 2020'!L17*'NSW Oct 2020'!AC17/100)*'NSW Oct 2020'!AR17,($C$5*F23/'NSW Oct 2020'!AR17*'NSW Oct 2020'!AC17/100)*'NSW Oct 2020'!AR17))</f>
        <v>1159.090909090909</v>
      </c>
      <c r="N23" s="134">
        <f>IF(AND('NSW Oct 2020'!L17&gt;0,'NSW Oct 2020'!M17&gt;0),IF($C$5*F23/'NSW Oct 2020'!AR17&lt;'NSW Oct 2020'!L17,0,IF(($C$5*F23/'NSW Oct 2020'!AR17-'NSW Oct 2020'!L17)&lt;=('NSW Oct 2020'!M17+'NSW Oct 2020'!L17),((($C$5*F23/'NSW Oct 2020'!AR17-'NSW Oct 2020'!L17)*'NSW Oct 2020'!AD17/100))*'NSW Oct 2020'!AR17,((('NSW Oct 2020'!M17)*'NSW Oct 2020'!AD17/100)*'NSW Oct 2020'!AR17))),0)</f>
        <v>0</v>
      </c>
      <c r="O23" s="134">
        <f>IF(AND('NSW Oct 2020'!M17&gt;0,'NSW Oct 2020'!N17&gt;0),IF($C$5*F23/'NSW Oct 2020'!AR17&lt;('NSW Oct 2020'!L17+'NSW Oct 2020'!M17),0,IF(($C$5*F23/'NSW Oct 2020'!AR17-'NSW Oct 2020'!L17+'NSW Oct 2020'!M17)&lt;=('NSW Oct 2020'!L17+'NSW Oct 2020'!M17+'NSW Oct 2020'!N17),((($C$5*F23/'NSW Oct 2020'!AR17-('NSW Oct 2020'!L17+'NSW Oct 2020'!M17))*'NSW Oct 2020'!AE17/100))*'NSW Oct 2020'!AR17,('NSW Oct 2020'!N17*'NSW Oct 2020'!AE17/100)*'NSW Oct 2020'!AR17)),0)</f>
        <v>0</v>
      </c>
      <c r="P23" s="134">
        <f>IF(AND('NSW Oct 2020'!N17&gt;0,'NSW Oct 2020'!O17&gt;0),IF($C$5*F23/'NSW Oct 2020'!AR17&lt;('NSW Oct 2020'!L17+'NSW Oct 2020'!M17+'NSW Oct 2020'!N17),0,IF(($C$5*F23/'NSW Oct 2020'!AR17-'NSW Oct 2020'!L17+'NSW Oct 2020'!M17+'NSW Oct 2020'!N17)&lt;=('NSW Oct 2020'!L17+'NSW Oct 2020'!M17+'NSW Oct 2020'!N17+'NSW Oct 2020'!O17),(($C$5*F23/'NSW Oct 2020'!AR17-('NSW Oct 2020'!L17+'NSW Oct 2020'!M17+'NSW Oct 2020'!N17))*'NSW Oct 2020'!AF17/100)*'NSW Oct 2020'!AR17,('NSW Oct 2020'!O17*'NSW Oct 2020'!AF17/100)*'NSW Oct 2020'!AR17)),0)</f>
        <v>0</v>
      </c>
      <c r="Q23" s="134">
        <f>IF(AND('NSW Oct 2020'!P17&gt;0,'NSW Oct 2020'!P17&gt;0),IF($C$5*F23/'NSW Oct 2020'!AR17&lt;('NSW Oct 2020'!L17+'NSW Oct 2020'!M17+'NSW Oct 2020'!N17+'NSW Oct 2020'!O17),0,IF(($C$5*F23/'NSW Oct 2020'!AR17-'NSW Oct 2020'!L17+'NSW Oct 2020'!M17+'NSW Oct 2020'!N17+'NSW Oct 2020'!O17)&lt;=('NSW Oct 2020'!L17+'NSW Oct 2020'!M17+'NSW Oct 2020'!N17+'NSW Oct 2020'!O17+'NSW Oct 2020'!P17),(($C$5*F23/'NSW Oct 2020'!AR17-('NSW Oct 2020'!L17+'NSW Oct 2020'!M17+'NSW Oct 2020'!N17+'NSW Oct 2020'!O17))*'NSW Oct 2020'!AG17/100)*'NSW Oct 2020'!AR17,('NSW Oct 2020'!P17*'NSW Oct 2020'!AG17/100)*'NSW Oct 2020'!AR17)),0)</f>
        <v>0</v>
      </c>
      <c r="R23" s="134">
        <f>IF(AND('NSW Oct 2020'!P17&gt;0,'NSW Oct 2020'!O17&gt;0),IF(($C$5*F23/'NSW Oct 2020'!AR17&lt;SUM('NSW Oct 2020'!L17:P17)),(0),($C$5*F23/'NSW Oct 2020'!AR17-SUM('NSW Oct 2020'!L17:P17))*'NSW Oct 2020'!AB17/100)* 'NSW Oct 2020'!AR17,IF(AND('NSW Oct 2020'!O17&gt;0,'NSW Oct 2020'!P17=""),IF(($C$5*F23/'NSW Oct 2020'!AR17&lt; SUM('NSW Oct 2020'!L17:O17)),(0),($C$5*F23/'NSW Oct 2020'!AR17-SUM('NSW Oct 2020'!L17:O17))*'NSW Oct 2020'!AG17/100)* 'NSW Oct 2020'!AR17,IF(AND('NSW Oct 2020'!N17&gt;0,'NSW Oct 2020'!O17=""),IF(($C$5*F23/'NSW Oct 2020'!AR17&lt; SUM('NSW Oct 2020'!L17:N17)),(0),($C$5*F23/'NSW Oct 2020'!AR17-SUM('NSW Oct 2020'!L17:N17))*'NSW Oct 2020'!AF17/100)* 'NSW Oct 2020'!AR17,IF(AND('NSW Oct 2020'!M17&gt;0,'NSW Oct 2020'!N17=""),IF(($C$5*F23/'NSW Oct 2020'!AR17&lt;'NSW Oct 2020'!M17+'NSW Oct 2020'!L17),(0),(($C$5*F23/'NSW Oct 2020'!AR17-('NSW Oct 2020'!M17+'NSW Oct 2020'!L17))*'NSW Oct 2020'!AE17/100))*'NSW Oct 2020'!AR17,IF(AND('NSW Oct 2020'!L17&gt;0,'NSW Oct 2020'!M17=""&gt;0),IF(($C$5*F23/'NSW Oct 2020'!AR17&lt;'NSW Oct 2020'!L17),(0),($C$5*F23/'NSW Oct 2020'!AR17-'NSW Oct 2020'!L17)*'NSW Oct 2020'!AD17/100)*'NSW Oct 2020'!AR17,0)))))</f>
        <v>0</v>
      </c>
      <c r="S23" s="234">
        <f t="shared" si="4"/>
        <v>2318.181818181818</v>
      </c>
      <c r="T23" s="269">
        <f t="shared" si="5"/>
        <v>2650.003318181818</v>
      </c>
      <c r="U23" s="140">
        <f t="shared" si="6"/>
        <v>2915.0036500000001</v>
      </c>
      <c r="V23" s="139">
        <f>'NSW Oct 2020'!AT17</f>
        <v>12</v>
      </c>
      <c r="W23" s="139">
        <f>'NSW Oct 2020'!AU17</f>
        <v>0</v>
      </c>
      <c r="X23" s="139">
        <f>'NSW Oct 2020'!AV17</f>
        <v>0</v>
      </c>
      <c r="Y23" s="139">
        <f>'NSW Oct 2020'!AW17</f>
        <v>0</v>
      </c>
      <c r="Z23" s="269" t="str">
        <f t="shared" si="7"/>
        <v>Guaranteed off bill</v>
      </c>
      <c r="AA23" s="269" t="str">
        <f t="shared" si="8"/>
        <v>Inclusive</v>
      </c>
      <c r="AB23" s="243">
        <f t="shared" si="0"/>
        <v>2332.0029199999999</v>
      </c>
      <c r="AC23" s="243">
        <f t="shared" si="1"/>
        <v>2332.0029199999999</v>
      </c>
      <c r="AD23" s="122">
        <f t="shared" ref="AD23:AE31" si="9">AB23*1.1</f>
        <v>2565.2032119999999</v>
      </c>
      <c r="AE23" s="122">
        <f t="shared" si="9"/>
        <v>2565.2032119999999</v>
      </c>
      <c r="AF23" s="212">
        <f>'NSW Oct 2020'!BF17</f>
        <v>12</v>
      </c>
      <c r="AG23" s="142" t="str">
        <f>'NSW Oct 2020'!BG17</f>
        <v>n</v>
      </c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9"/>
      <c r="EP23" s="299"/>
      <c r="EQ23" s="299"/>
      <c r="ER23" s="299"/>
    </row>
    <row r="24" spans="1:148" ht="23" customHeight="1" thickBot="1">
      <c r="A24" s="425"/>
      <c r="B24" s="154" t="str">
        <f>'NSW Oct 2020'!F18</f>
        <v>Red Energy</v>
      </c>
      <c r="C24" s="154" t="str">
        <f>'NSW Oct 2020'!G18</f>
        <v xml:space="preserve">Business Saver </v>
      </c>
      <c r="D24" s="155">
        <f>365*'NSW Oct 2020'!H18/100</f>
        <v>233.6</v>
      </c>
      <c r="E24" s="265">
        <f>IF('NSW Oct 2020'!AQ18=3,0.5,IF('NSW Oct 2020'!AQ18=2,0.33,0))</f>
        <v>0.5</v>
      </c>
      <c r="F24" s="265">
        <f t="shared" si="3"/>
        <v>0.5</v>
      </c>
      <c r="G24" s="155">
        <f>IF('NSW Oct 2020'!K18="",($C$5*E24/'NSW Oct 2020'!AQ18*'NSW Oct 2020'!W18/100)*'NSW Oct 2020'!AQ18,IF($C$5*E24/'NSW Oct 2020'!AQ18&gt;='NSW Oct 2020'!L18,('NSW Oct 2020'!L18*'NSW Oct 2020'!W18/100)*'NSW Oct 2020'!AQ18,($C$5*E24/'NSW Oct 2020'!AQ18*'NSW Oct 2020'!W18/100)*'NSW Oct 2020'!AQ18))</f>
        <v>1300</v>
      </c>
      <c r="H24" s="155">
        <f>IF(AND('NSW Oct 2020'!L18&gt;0,'NSW Oct 2020'!M18&gt;0),IF($C$5*E24/'NSW Oct 2020'!AQ18&lt;'NSW Oct 2020'!L18,0,IF(($C$5*E24/'NSW Oct 2020'!AQ18-'NSW Oct 2020'!L18)&lt;=('NSW Oct 2020'!M18+'NSW Oct 2020'!L18),((($C$5*E24/'NSW Oct 2020'!AQ18-'NSW Oct 2020'!L18)*'NSW Oct 2020'!X18/100))*'NSW Oct 2020'!AQ18,((('NSW Oct 2020'!M18)*'NSW Oct 2020'!X18/100)*'NSW Oct 2020'!AQ18))),0)</f>
        <v>0</v>
      </c>
      <c r="I24" s="155">
        <f>IF(AND('NSW Oct 2020'!M18&gt;0,'NSW Oct 2020'!N18&gt;0),IF($C$5*E24/'NSW Oct 2020'!AQ18&lt;('NSW Oct 2020'!L18+'NSW Oct 2020'!M18),0,IF(($C$5*E24/'NSW Oct 2020'!AQ18-'NSW Oct 2020'!L18+'NSW Oct 2020'!M18)&lt;=('NSW Oct 2020'!L18+'NSW Oct 2020'!M18+'NSW Oct 2020'!N18),((($C$5*E24/'NSW Oct 2020'!AQ18-('NSW Oct 2020'!L18+'NSW Oct 2020'!M18))*'NSW Oct 2020'!Y18/100))*'NSW Oct 2020'!AQ18,('NSW Oct 2020'!N18*'NSW Oct 2020'!Y18/100)* 'NSW Oct 2020'!AQ18)),0)</f>
        <v>0</v>
      </c>
      <c r="J24" s="155">
        <f>IF(AND('NSW Oct 2020'!N18&gt;0,'NSW Oct 2020'!O18&gt;0),IF($C$5*E24/'NSW Oct 2020'!AQ18&lt;('NSW Oct 2020'!L18+'NSW Oct 2020'!M18+'NSW Oct 2020'!N18),0,IF(($C$5*E24/'NSW Oct 2020'!AQ18-'NSW Oct 2020'!L18+'NSW Oct 2020'!M18+'NSW Oct 2020'!N18)&lt;=('NSW Oct 2020'!L18+'NSW Oct 2020'!M18+'NSW Oct 2020'!N18+'NSW Oct 2020'!O18),(($C$5*E24/'NSW Oct 2020'!AQ18-('NSW Oct 2020'!L18+'NSW Oct 2020'!M18+'NSW Oct 2020'!N18))*'NSW Oct 2020'!Z18/100)*'NSW Oct 2020'!AQ18,('NSW Oct 2020'!O18*'NSW Oct 2020'!Z18/100)*'NSW Oct 2020'!AQ18)),0)</f>
        <v>0</v>
      </c>
      <c r="K24" s="155">
        <f>IF(AND('NSW Oct 2020'!O18&gt;0,'NSW Oct 2020'!P18&gt;0),IF($C$5*E24/'NSW Oct 2020'!AQ18&lt;('NSW Oct 2020'!L18+'NSW Oct 2020'!M18+'NSW Oct 2020'!N18+'NSW Oct 2020'!O18),0,IF(($C$5*E24/'NSW Oct 2020'!AQ18-'NSW Oct 2020'!L18+'NSW Oct 2020'!M18+'NSW Oct 2020'!N18+'NSW Oct 2020'!O18)&lt;=('NSW Oct 2020'!L18+'NSW Oct 2020'!M18+'NSW Oct 2020'!N18+'NSW Oct 2020'!O18+'NSW Oct 2020'!P18),(($C$5*E24/'NSW Oct 2020'!AQ18-('NSW Oct 2020'!L18+'NSW Oct 2020'!M18+'NSW Oct 2020'!N18+'NSW Oct 2020'!O18))*'NSW Oct 2020'!AA18/100)*'NSW Oct 2020'!AQ18,('NSW Oct 2020'!P18*'NSW Oct 2020'!AA18/100)*'NSW Oct 2020'!AQ18)),0)</f>
        <v>0</v>
      </c>
      <c r="L24" s="155">
        <f>IF(AND('NSW Oct 2020'!P18&gt;0,'NSW Oct 2020'!O18&gt;0),IF(($C$5*E24/'NSW Oct 2020'!AQ18&lt;SUM('NSW Oct 2020'!L18:P18)),(0),($C$5*E24/'NSW Oct 2020'!AQ18-SUM('NSW Oct 2020'!L18:P18))*'NSW Oct 2020'!AB18/100)* 'NSW Oct 2020'!AQ18,IF(AND('NSW Oct 2020'!O18&gt;0,'NSW Oct 2020'!P18=""),IF(($C$5*E24/'NSW Oct 2020'!AQ18&lt; SUM('NSW Oct 2020'!L18:O18)),(0),($C$5*E24/'NSW Oct 2020'!AQ18-SUM('NSW Oct 2020'!L18:O18))*'NSW Oct 2020'!AA18/100)* 'NSW Oct 2020'!AQ18,IF(AND('NSW Oct 2020'!N18&gt;0,'NSW Oct 2020'!O18=""),IF(($C$5*E24/'NSW Oct 2020'!AQ18&lt; SUM('NSW Oct 2020'!L18:N18)),(0),($C$5*E24/'NSW Oct 2020'!AQ18-SUM('NSW Oct 2020'!L18:N18))*'NSW Oct 2020'!Z18/100)* 'NSW Oct 2020'!AQ18,IF(AND('NSW Oct 2020'!M18&gt;0,'NSW Oct 2020'!N18=""),IF(($C$5*E24/'NSW Oct 2020'!AQ18&lt;'NSW Oct 2020'!M18+'NSW Oct 2020'!L18),(0),(($C$5*E24/'NSW Oct 2020'!AQ18-('NSW Oct 2020'!M18+'NSW Oct 2020'!L18))*'NSW Oct 2020'!Y18/100))*'NSW Oct 2020'!AQ18,IF(AND('NSW Oct 2020'!L18&gt;0,'NSW Oct 2020'!M18=""&gt;0),IF(($C$5*E24/'NSW Oct 2020'!AQ18&lt;'NSW Oct 2020'!L18),(0),($C$5*E24/'NSW Oct 2020'!AQ18-'NSW Oct 2020'!L18)*'NSW Oct 2020'!X18/100)*'NSW Oct 2020'!AQ18,0)))))</f>
        <v>0</v>
      </c>
      <c r="M24" s="155">
        <f>IF('NSW Oct 2020'!K18="",($C$5*F24/'NSW Oct 2020'!AR18*'NSW Oct 2020'!AC18/100)*'NSW Oct 2020'!AR18,IF($C$5*F24/'NSW Oct 2020'!AR18&gt;='NSW Oct 2020'!L18,('NSW Oct 2020'!L18*'NSW Oct 2020'!AC18/100)*'NSW Oct 2020'!AR18,($C$5*F24/'NSW Oct 2020'!AR18*'NSW Oct 2020'!AC18/100)*'NSW Oct 2020'!AR18))</f>
        <v>1300</v>
      </c>
      <c r="N24" s="155">
        <f>IF(AND('NSW Oct 2020'!L18&gt;0,'NSW Oct 2020'!M18&gt;0),IF($C$5*F24/'NSW Oct 2020'!AR18&lt;'NSW Oct 2020'!L18,0,IF(($C$5*F24/'NSW Oct 2020'!AR18-'NSW Oct 2020'!L18)&lt;=('NSW Oct 2020'!M18+'NSW Oct 2020'!L18),((($C$5*F24/'NSW Oct 2020'!AR18-'NSW Oct 2020'!L18)*'NSW Oct 2020'!AD18/100))*'NSW Oct 2020'!AR18,((('NSW Oct 2020'!M18)*'NSW Oct 2020'!AD18/100)*'NSW Oct 2020'!AR18))),0)</f>
        <v>0</v>
      </c>
      <c r="O24" s="155">
        <f>IF(AND('NSW Oct 2020'!M18&gt;0,'NSW Oct 2020'!N18&gt;0),IF($C$5*F24/'NSW Oct 2020'!AR18&lt;('NSW Oct 2020'!L18+'NSW Oct 2020'!M18),0,IF(($C$5*F24/'NSW Oct 2020'!AR18-'NSW Oct 2020'!L18+'NSW Oct 2020'!M18)&lt;=('NSW Oct 2020'!L18+'NSW Oct 2020'!M18+'NSW Oct 2020'!N18),((($C$5*F24/'NSW Oct 2020'!AR18-('NSW Oct 2020'!L18+'NSW Oct 2020'!M18))*'NSW Oct 2020'!AE18/100))*'NSW Oct 2020'!AR18,('NSW Oct 2020'!N18*'NSW Oct 2020'!AE18/100)*'NSW Oct 2020'!AR18)),0)</f>
        <v>0</v>
      </c>
      <c r="P24" s="155">
        <f>IF(AND('NSW Oct 2020'!N18&gt;0,'NSW Oct 2020'!O18&gt;0),IF($C$5*F24/'NSW Oct 2020'!AR18&lt;('NSW Oct 2020'!L18+'NSW Oct 2020'!M18+'NSW Oct 2020'!N18),0,IF(($C$5*F24/'NSW Oct 2020'!AR18-'NSW Oct 2020'!L18+'NSW Oct 2020'!M18+'NSW Oct 2020'!N18)&lt;=('NSW Oct 2020'!L18+'NSW Oct 2020'!M18+'NSW Oct 2020'!N18+'NSW Oct 2020'!O18),(($C$5*F24/'NSW Oct 2020'!AR18-('NSW Oct 2020'!L18+'NSW Oct 2020'!M18+'NSW Oct 2020'!N18))*'NSW Oct 2020'!AF18/100)*'NSW Oct 2020'!AR18,('NSW Oct 2020'!O18*'NSW Oct 2020'!AF18/100)*'NSW Oct 2020'!AR18)),0)</f>
        <v>0</v>
      </c>
      <c r="Q24" s="155">
        <f>IF(AND('NSW Oct 2020'!P18&gt;0,'NSW Oct 2020'!P18&gt;0),IF($C$5*F24/'NSW Oct 2020'!AR18&lt;('NSW Oct 2020'!L18+'NSW Oct 2020'!M18+'NSW Oct 2020'!N18+'NSW Oct 2020'!O18),0,IF(($C$5*F24/'NSW Oct 2020'!AR18-'NSW Oct 2020'!L18+'NSW Oct 2020'!M18+'NSW Oct 2020'!N18+'NSW Oct 2020'!O18)&lt;=('NSW Oct 2020'!L18+'NSW Oct 2020'!M18+'NSW Oct 2020'!N18+'NSW Oct 2020'!O18+'NSW Oct 2020'!P18),(($C$5*F24/'NSW Oct 2020'!AR18-('NSW Oct 2020'!L18+'NSW Oct 2020'!M18+'NSW Oct 2020'!N18+'NSW Oct 2020'!O18))*'NSW Oct 2020'!AG18/100)*'NSW Oct 2020'!AR18,('NSW Oct 2020'!P18*'NSW Oct 2020'!AG18/100)*'NSW Oct 2020'!AR18)),0)</f>
        <v>0</v>
      </c>
      <c r="R24" s="155">
        <f>IF(AND('NSW Oct 2020'!P18&gt;0,'NSW Oct 2020'!O18&gt;0),IF(($C$5*F24/'NSW Oct 2020'!AR18&lt;SUM('NSW Oct 2020'!L18:P18)),(0),($C$5*F24/'NSW Oct 2020'!AR18-SUM('NSW Oct 2020'!L18:P18))*'NSW Oct 2020'!AB18/100)* 'NSW Oct 2020'!AR18,IF(AND('NSW Oct 2020'!O18&gt;0,'NSW Oct 2020'!P18=""),IF(($C$5*F24/'NSW Oct 2020'!AR18&lt; SUM('NSW Oct 2020'!L18:O18)),(0),($C$5*F24/'NSW Oct 2020'!AR18-SUM('NSW Oct 2020'!L18:O18))*'NSW Oct 2020'!AG18/100)* 'NSW Oct 2020'!AR18,IF(AND('NSW Oct 2020'!N18&gt;0,'NSW Oct 2020'!O18=""),IF(($C$5*F24/'NSW Oct 2020'!AR18&lt; SUM('NSW Oct 2020'!L18:N18)),(0),($C$5*F24/'NSW Oct 2020'!AR18-SUM('NSW Oct 2020'!L18:N18))*'NSW Oct 2020'!AF18/100)* 'NSW Oct 2020'!AR18,IF(AND('NSW Oct 2020'!M18&gt;0,'NSW Oct 2020'!N18=""),IF(($C$5*F24/'NSW Oct 2020'!AR18&lt;'NSW Oct 2020'!M18+'NSW Oct 2020'!L18),(0),(($C$5*F24/'NSW Oct 2020'!AR18-('NSW Oct 2020'!M18+'NSW Oct 2020'!L18))*'NSW Oct 2020'!AE18/100))*'NSW Oct 2020'!AR18,IF(AND('NSW Oct 2020'!L18&gt;0,'NSW Oct 2020'!M18=""&gt;0),IF(($C$5*F24/'NSW Oct 2020'!AR18&lt;'NSW Oct 2020'!L18),(0),($C$5*F24/'NSW Oct 2020'!AR18-'NSW Oct 2020'!L18)*'NSW Oct 2020'!AD18/100)*'NSW Oct 2020'!AR18,0)))))</f>
        <v>0</v>
      </c>
      <c r="S24" s="273">
        <f t="shared" si="4"/>
        <v>2600</v>
      </c>
      <c r="T24" s="268">
        <f t="shared" si="5"/>
        <v>2833.6</v>
      </c>
      <c r="U24" s="151">
        <f t="shared" si="6"/>
        <v>3116.96</v>
      </c>
      <c r="V24" s="154">
        <f>'NSW Oct 2020'!AT18</f>
        <v>0</v>
      </c>
      <c r="W24" s="154">
        <f>'NSW Oct 2020'!AU18</f>
        <v>0</v>
      </c>
      <c r="X24" s="154">
        <f>'NSW Oct 2020'!AV18</f>
        <v>0</v>
      </c>
      <c r="Y24" s="154">
        <f>'NSW Oct 2020'!AW18</f>
        <v>0</v>
      </c>
      <c r="Z24" s="268" t="str">
        <f t="shared" si="7"/>
        <v>No discount</v>
      </c>
      <c r="AA24" s="268" t="str">
        <f t="shared" si="8"/>
        <v>Inclusive</v>
      </c>
      <c r="AB24" s="268">
        <f t="shared" si="0"/>
        <v>2833.6</v>
      </c>
      <c r="AC24" s="268">
        <f t="shared" si="1"/>
        <v>2833.6</v>
      </c>
      <c r="AD24" s="149">
        <f t="shared" si="9"/>
        <v>3116.96</v>
      </c>
      <c r="AE24" s="149">
        <f t="shared" si="9"/>
        <v>3116.96</v>
      </c>
      <c r="AF24" s="211">
        <f>'NSW Oct 2020'!BF18</f>
        <v>0</v>
      </c>
      <c r="AG24" s="153" t="str">
        <f>'NSW Oct 2020'!BG18</f>
        <v>n</v>
      </c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  <c r="EO24" s="299"/>
      <c r="EP24" s="299"/>
      <c r="EQ24" s="299"/>
      <c r="ER24" s="299"/>
    </row>
    <row r="25" spans="1:148" ht="23" customHeight="1" thickTop="1" thickBot="1">
      <c r="A25" s="213" t="str">
        <f>'NSW Oct 2020'!D19</f>
        <v>AGN Holbrook</v>
      </c>
      <c r="B25" s="214" t="str">
        <f>'NSW Oct 2020'!F19</f>
        <v>Origin Energy</v>
      </c>
      <c r="C25" s="214" t="str">
        <f>'NSW Oct 2020'!G19</f>
        <v>Business Flexi</v>
      </c>
      <c r="D25" s="215">
        <f>365*'NSW Oct 2020'!H19/100</f>
        <v>248.857</v>
      </c>
      <c r="E25" s="265">
        <f>IF('NSW Oct 2020'!AQ19=3,0.5,IF('NSW Oct 2020'!AQ19=2,0.33,0))</f>
        <v>0.5</v>
      </c>
      <c r="F25" s="265">
        <f t="shared" si="3"/>
        <v>0.5</v>
      </c>
      <c r="G25" s="215">
        <f>IF('NSW Oct 2020'!K19="",($C$5*E25/'NSW Oct 2020'!AQ19*'NSW Oct 2020'!W19/100)*'NSW Oct 2020'!AQ19,IF($C$5*E25/'NSW Oct 2020'!AQ19&gt;='NSW Oct 2020'!L19,('NSW Oct 2020'!L19*'NSW Oct 2020'!W19/100)*'NSW Oct 2020'!AQ19,($C$5*E25/'NSW Oct 2020'!AQ19*'NSW Oct 2020'!W19/100)*'NSW Oct 2020'!AQ19))</f>
        <v>1159.090909090909</v>
      </c>
      <c r="H25" s="215">
        <f>IF(AND('NSW Oct 2020'!L19&gt;0,'NSW Oct 2020'!M19&gt;0),IF($C$5*E25/'NSW Oct 2020'!AQ19&lt;'NSW Oct 2020'!L19,0,IF(($C$5*E25/'NSW Oct 2020'!AQ19-'NSW Oct 2020'!L19)&lt;=('NSW Oct 2020'!M19+'NSW Oct 2020'!L19),((($C$5*E25/'NSW Oct 2020'!AQ19-'NSW Oct 2020'!L19)*'NSW Oct 2020'!X19/100))*'NSW Oct 2020'!AQ19,((('NSW Oct 2020'!M19)*'NSW Oct 2020'!X19/100)*'NSW Oct 2020'!AQ19))),0)</f>
        <v>0</v>
      </c>
      <c r="I25" s="215">
        <f>IF(AND('NSW Oct 2020'!M19&gt;0,'NSW Oct 2020'!N19&gt;0),IF($C$5*E25/'NSW Oct 2020'!AQ19&lt;('NSW Oct 2020'!L19+'NSW Oct 2020'!M19),0,IF(($C$5*E25/'NSW Oct 2020'!AQ19-'NSW Oct 2020'!L19+'NSW Oct 2020'!M19)&lt;=('NSW Oct 2020'!L19+'NSW Oct 2020'!M19+'NSW Oct 2020'!N19),((($C$5*E25/'NSW Oct 2020'!AQ19-('NSW Oct 2020'!L19+'NSW Oct 2020'!M19))*'NSW Oct 2020'!Y19/100))*'NSW Oct 2020'!AQ19,('NSW Oct 2020'!N19*'NSW Oct 2020'!Y19/100)* 'NSW Oct 2020'!AQ19)),0)</f>
        <v>0</v>
      </c>
      <c r="J25" s="215">
        <f>IF(AND('NSW Oct 2020'!N19&gt;0,'NSW Oct 2020'!O19&gt;0),IF($C$5*E25/'NSW Oct 2020'!AQ19&lt;('NSW Oct 2020'!L19+'NSW Oct 2020'!M19+'NSW Oct 2020'!N19),0,IF(($C$5*E25/'NSW Oct 2020'!AQ19-'NSW Oct 2020'!L19+'NSW Oct 2020'!M19+'NSW Oct 2020'!N19)&lt;=('NSW Oct 2020'!L19+'NSW Oct 2020'!M19+'NSW Oct 2020'!N19+'NSW Oct 2020'!O19),(($C$5*E25/'NSW Oct 2020'!AQ19-('NSW Oct 2020'!L19+'NSW Oct 2020'!M19+'NSW Oct 2020'!N19))*'NSW Oct 2020'!Z19/100)*'NSW Oct 2020'!AQ19,('NSW Oct 2020'!O19*'NSW Oct 2020'!Z19/100)*'NSW Oct 2020'!AQ19)),0)</f>
        <v>0</v>
      </c>
      <c r="K25" s="215">
        <f>IF(AND('NSW Oct 2020'!O19&gt;0,'NSW Oct 2020'!P19&gt;0),IF($C$5*E25/'NSW Oct 2020'!AQ19&lt;('NSW Oct 2020'!L19+'NSW Oct 2020'!M19+'NSW Oct 2020'!N19+'NSW Oct 2020'!O19),0,IF(($C$5*E25/'NSW Oct 2020'!AQ19-'NSW Oct 2020'!L19+'NSW Oct 2020'!M19+'NSW Oct 2020'!N19+'NSW Oct 2020'!O19)&lt;=('NSW Oct 2020'!L19+'NSW Oct 2020'!M19+'NSW Oct 2020'!N19+'NSW Oct 2020'!O19+'NSW Oct 2020'!P19),(($C$5*E25/'NSW Oct 2020'!AQ19-('NSW Oct 2020'!L19+'NSW Oct 2020'!M19+'NSW Oct 2020'!N19+'NSW Oct 2020'!O19))*'NSW Oct 2020'!AA19/100)*'NSW Oct 2020'!AQ19,('NSW Oct 2020'!P19*'NSW Oct 2020'!AA19/100)*'NSW Oct 2020'!AQ19)),0)</f>
        <v>0</v>
      </c>
      <c r="L25" s="215">
        <f>IF(AND('NSW Oct 2020'!P19&gt;0,'NSW Oct 2020'!O19&gt;0),IF(($C$5*E25/'NSW Oct 2020'!AQ19&lt;SUM('NSW Oct 2020'!L19:P19)),(0),($C$5*E25/'NSW Oct 2020'!AQ19-SUM('NSW Oct 2020'!L19:P19))*'NSW Oct 2020'!AB19/100)* 'NSW Oct 2020'!AQ19,IF(AND('NSW Oct 2020'!O19&gt;0,'NSW Oct 2020'!P19=""),IF(($C$5*E25/'NSW Oct 2020'!AQ19&lt; SUM('NSW Oct 2020'!L19:O19)),(0),($C$5*E25/'NSW Oct 2020'!AQ19-SUM('NSW Oct 2020'!L19:O19))*'NSW Oct 2020'!AA19/100)* 'NSW Oct 2020'!AQ19,IF(AND('NSW Oct 2020'!N19&gt;0,'NSW Oct 2020'!O19=""),IF(($C$5*E25/'NSW Oct 2020'!AQ19&lt; SUM('NSW Oct 2020'!L19:N19)),(0),($C$5*E25/'NSW Oct 2020'!AQ19-SUM('NSW Oct 2020'!L19:N19))*'NSW Oct 2020'!Z19/100)* 'NSW Oct 2020'!AQ19,IF(AND('NSW Oct 2020'!M19&gt;0,'NSW Oct 2020'!N19=""),IF(($C$5*E25/'NSW Oct 2020'!AQ19&lt;'NSW Oct 2020'!M19+'NSW Oct 2020'!L19),(0),(($C$5*E25/'NSW Oct 2020'!AQ19-('NSW Oct 2020'!M19+'NSW Oct 2020'!L19))*'NSW Oct 2020'!Y19/100))*'NSW Oct 2020'!AQ19,IF(AND('NSW Oct 2020'!L19&gt;0,'NSW Oct 2020'!M19=""&gt;0),IF(($C$5*E25/'NSW Oct 2020'!AQ19&lt;'NSW Oct 2020'!L19),(0),($C$5*E25/'NSW Oct 2020'!AQ19-'NSW Oct 2020'!L19)*'NSW Oct 2020'!X19/100)*'NSW Oct 2020'!AQ19,0)))))</f>
        <v>0</v>
      </c>
      <c r="M25" s="215">
        <f>IF('NSW Oct 2020'!K19="",($C$5*F25/'NSW Oct 2020'!AR19*'NSW Oct 2020'!AC19/100)*'NSW Oct 2020'!AR19,IF($C$5*F25/'NSW Oct 2020'!AR19&gt;='NSW Oct 2020'!L19,('NSW Oct 2020'!L19*'NSW Oct 2020'!AC19/100)*'NSW Oct 2020'!AR19,($C$5*F25/'NSW Oct 2020'!AR19*'NSW Oct 2020'!AC19/100)*'NSW Oct 2020'!AR19))</f>
        <v>1159.090909090909</v>
      </c>
      <c r="N25" s="215">
        <f>IF(AND('NSW Oct 2020'!L19&gt;0,'NSW Oct 2020'!M19&gt;0),IF($C$5*F25/'NSW Oct 2020'!AR19&lt;'NSW Oct 2020'!L19,0,IF(($C$5*F25/'NSW Oct 2020'!AR19-'NSW Oct 2020'!L19)&lt;=('NSW Oct 2020'!M19+'NSW Oct 2020'!L19),((($C$5*F25/'NSW Oct 2020'!AR19-'NSW Oct 2020'!L19)*'NSW Oct 2020'!AD19/100))*'NSW Oct 2020'!AR19,((('NSW Oct 2020'!M19)*'NSW Oct 2020'!AD19/100)*'NSW Oct 2020'!AR19))),0)</f>
        <v>0</v>
      </c>
      <c r="O25" s="215">
        <f>IF(AND('NSW Oct 2020'!M19&gt;0,'NSW Oct 2020'!N19&gt;0),IF($C$5*F25/'NSW Oct 2020'!AR19&lt;('NSW Oct 2020'!L19+'NSW Oct 2020'!M19),0,IF(($C$5*F25/'NSW Oct 2020'!AR19-'NSW Oct 2020'!L19+'NSW Oct 2020'!M19)&lt;=('NSW Oct 2020'!L19+'NSW Oct 2020'!M19+'NSW Oct 2020'!N19),((($C$5*F25/'NSW Oct 2020'!AR19-('NSW Oct 2020'!L19+'NSW Oct 2020'!M19))*'NSW Oct 2020'!AE19/100))*'NSW Oct 2020'!AR19,('NSW Oct 2020'!N19*'NSW Oct 2020'!AE19/100)*'NSW Oct 2020'!AR19)),0)</f>
        <v>0</v>
      </c>
      <c r="P25" s="215">
        <f>IF(AND('NSW Oct 2020'!N19&gt;0,'NSW Oct 2020'!O19&gt;0),IF($C$5*F25/'NSW Oct 2020'!AR19&lt;('NSW Oct 2020'!L19+'NSW Oct 2020'!M19+'NSW Oct 2020'!N19),0,IF(($C$5*F25/'NSW Oct 2020'!AR19-'NSW Oct 2020'!L19+'NSW Oct 2020'!M19+'NSW Oct 2020'!N19)&lt;=('NSW Oct 2020'!L19+'NSW Oct 2020'!M19+'NSW Oct 2020'!N19+'NSW Oct 2020'!O19),(($C$5*F25/'NSW Oct 2020'!AR19-('NSW Oct 2020'!L19+'NSW Oct 2020'!M19+'NSW Oct 2020'!N19))*'NSW Oct 2020'!AF19/100)*'NSW Oct 2020'!AR19,('NSW Oct 2020'!O19*'NSW Oct 2020'!AF19/100)*'NSW Oct 2020'!AR19)),0)</f>
        <v>0</v>
      </c>
      <c r="Q25" s="215">
        <f>IF(AND('NSW Oct 2020'!P19&gt;0,'NSW Oct 2020'!P19&gt;0),IF($C$5*F25/'NSW Oct 2020'!AR19&lt;('NSW Oct 2020'!L19+'NSW Oct 2020'!M19+'NSW Oct 2020'!N19+'NSW Oct 2020'!O19),0,IF(($C$5*F25/'NSW Oct 2020'!AR19-'NSW Oct 2020'!L19+'NSW Oct 2020'!M19+'NSW Oct 2020'!N19+'NSW Oct 2020'!O19)&lt;=('NSW Oct 2020'!L19+'NSW Oct 2020'!M19+'NSW Oct 2020'!N19+'NSW Oct 2020'!O19+'NSW Oct 2020'!P19),(($C$5*F25/'NSW Oct 2020'!AR19-('NSW Oct 2020'!L19+'NSW Oct 2020'!M19+'NSW Oct 2020'!N19+'NSW Oct 2020'!O19))*'NSW Oct 2020'!AG19/100)*'NSW Oct 2020'!AR19,('NSW Oct 2020'!P19*'NSW Oct 2020'!AG19/100)*'NSW Oct 2020'!AR19)),0)</f>
        <v>0</v>
      </c>
      <c r="R25" s="215">
        <f>IF(AND('NSW Oct 2020'!P19&gt;0,'NSW Oct 2020'!O19&gt;0),IF(($C$5*F25/'NSW Oct 2020'!AR19&lt;SUM('NSW Oct 2020'!L19:P19)),(0),($C$5*F25/'NSW Oct 2020'!AR19-SUM('NSW Oct 2020'!L19:P19))*'NSW Oct 2020'!AB19/100)* 'NSW Oct 2020'!AR19,IF(AND('NSW Oct 2020'!O19&gt;0,'NSW Oct 2020'!P19=""),IF(($C$5*F25/'NSW Oct 2020'!AR19&lt; SUM('NSW Oct 2020'!L19:O19)),(0),($C$5*F25/'NSW Oct 2020'!AR19-SUM('NSW Oct 2020'!L19:O19))*'NSW Oct 2020'!AG19/100)* 'NSW Oct 2020'!AR19,IF(AND('NSW Oct 2020'!N19&gt;0,'NSW Oct 2020'!O19=""),IF(($C$5*F25/'NSW Oct 2020'!AR19&lt; SUM('NSW Oct 2020'!L19:N19)),(0),($C$5*F25/'NSW Oct 2020'!AR19-SUM('NSW Oct 2020'!L19:N19))*'NSW Oct 2020'!AF19/100)* 'NSW Oct 2020'!AR19,IF(AND('NSW Oct 2020'!M19&gt;0,'NSW Oct 2020'!N19=""),IF(($C$5*F25/'NSW Oct 2020'!AR19&lt;'NSW Oct 2020'!M19+'NSW Oct 2020'!L19),(0),(($C$5*F25/'NSW Oct 2020'!AR19-('NSW Oct 2020'!M19+'NSW Oct 2020'!L19))*'NSW Oct 2020'!AE19/100))*'NSW Oct 2020'!AR19,IF(AND('NSW Oct 2020'!L19&gt;0,'NSW Oct 2020'!M19=""&gt;0),IF(($C$5*F25/'NSW Oct 2020'!AR19&lt;'NSW Oct 2020'!L19),(0),($C$5*F25/'NSW Oct 2020'!AR19-'NSW Oct 2020'!L19)*'NSW Oct 2020'!AD19/100)*'NSW Oct 2020'!AR19,0)))))</f>
        <v>0</v>
      </c>
      <c r="S25" s="273">
        <f t="shared" si="4"/>
        <v>2318.181818181818</v>
      </c>
      <c r="T25" s="270">
        <f t="shared" si="5"/>
        <v>2567.038818181818</v>
      </c>
      <c r="U25" s="216">
        <f t="shared" si="6"/>
        <v>2823.7427000000002</v>
      </c>
      <c r="V25" s="214">
        <f>'NSW Oct 2020'!AT19</f>
        <v>12</v>
      </c>
      <c r="W25" s="214">
        <f>'NSW Oct 2020'!AU19</f>
        <v>0</v>
      </c>
      <c r="X25" s="214">
        <f>'NSW Oct 2020'!AV19</f>
        <v>0</v>
      </c>
      <c r="Y25" s="214">
        <f>'NSW Oct 2020'!AW19</f>
        <v>0</v>
      </c>
      <c r="Z25" s="270" t="str">
        <f t="shared" si="7"/>
        <v>Guaranteed off bill</v>
      </c>
      <c r="AA25" s="270" t="str">
        <f t="shared" si="8"/>
        <v>Inclusive</v>
      </c>
      <c r="AB25" s="268">
        <f t="shared" si="0"/>
        <v>2258.9941600000002</v>
      </c>
      <c r="AC25" s="268">
        <f t="shared" si="1"/>
        <v>2258.9941600000002</v>
      </c>
      <c r="AD25" s="149">
        <f t="shared" si="9"/>
        <v>2484.8935760000004</v>
      </c>
      <c r="AE25" s="149">
        <f t="shared" si="9"/>
        <v>2484.8935760000004</v>
      </c>
      <c r="AF25" s="217">
        <f>'NSW Oct 2020'!BF19</f>
        <v>12</v>
      </c>
      <c r="AG25" s="218" t="str">
        <f>'NSW Oct 2020'!BG19</f>
        <v>n</v>
      </c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299"/>
      <c r="EN25" s="299"/>
      <c r="EO25" s="299"/>
      <c r="EP25" s="299"/>
      <c r="EQ25" s="299"/>
      <c r="ER25" s="299"/>
    </row>
    <row r="26" spans="1:148" ht="23" customHeight="1" thickTop="1">
      <c r="A26" s="428" t="str">
        <f>'NSW Oct 2020'!D20</f>
        <v>AGN Murray Valley</v>
      </c>
      <c r="B26" s="139" t="str">
        <f>'NSW Oct 2020'!F20</f>
        <v>EnergyAustralia</v>
      </c>
      <c r="C26" s="139" t="str">
        <f>'NSW Oct 2020'!G20</f>
        <v>Total Plan</v>
      </c>
      <c r="D26" s="134">
        <f>365*'NSW Oct 2020'!H20/100</f>
        <v>354.05</v>
      </c>
      <c r="E26" s="264">
        <f>IF('NSW Oct 2020'!AQ20=3,0.5,IF('NSW Oct 2020'!AQ20=2,0.33,0))</f>
        <v>0.5</v>
      </c>
      <c r="F26" s="264">
        <f t="shared" si="3"/>
        <v>0.5</v>
      </c>
      <c r="G26" s="134">
        <f>IF('NSW Oct 2020'!K20="",($C$5*E26/'NSW Oct 2020'!AQ20*'NSW Oct 2020'!W20/100)*'NSW Oct 2020'!AQ20,IF($C$5*E26/'NSW Oct 2020'!AQ20&gt;='NSW Oct 2020'!L20,('NSW Oct 2020'!L20*'NSW Oct 2020'!W20/100)*'NSW Oct 2020'!AQ20,($C$5*E26/'NSW Oct 2020'!AQ20*'NSW Oct 2020'!W20/100)*'NSW Oct 2020'!AQ20))</f>
        <v>509.40000000000003</v>
      </c>
      <c r="H26" s="134">
        <f>IF(AND('NSW Oct 2020'!L20&gt;0,'NSW Oct 2020'!M20&gt;0),IF($C$5*E26/'NSW Oct 2020'!AQ20&lt;'NSW Oct 2020'!L20,0,IF(($C$5*E26/'NSW Oct 2020'!AQ20-'NSW Oct 2020'!L20)&lt;=('NSW Oct 2020'!M20+'NSW Oct 2020'!L20),((($C$5*E26/'NSW Oct 2020'!AQ20-'NSW Oct 2020'!L20)*'NSW Oct 2020'!X20/100))*'NSW Oct 2020'!AQ20,((('NSW Oct 2020'!M20)*'NSW Oct 2020'!X20/100)*'NSW Oct 2020'!AQ20))),0)</f>
        <v>876.80000000000018</v>
      </c>
      <c r="I26" s="134">
        <f>IF(AND('NSW Oct 2020'!M20&gt;0,'NSW Oct 2020'!N20&gt;0),IF($C$5*E26/'NSW Oct 2020'!AQ20&lt;('NSW Oct 2020'!L20+'NSW Oct 2020'!M20),0,IF(($C$5*E26/'NSW Oct 2020'!AQ20-'NSW Oct 2020'!L20+'NSW Oct 2020'!M20)&lt;=('NSW Oct 2020'!L20+'NSW Oct 2020'!M20+'NSW Oct 2020'!N20),((($C$5*E26/'NSW Oct 2020'!AQ20-('NSW Oct 2020'!L20+'NSW Oct 2020'!M20))*'NSW Oct 2020'!Y20/100))*'NSW Oct 2020'!AQ20,('NSW Oct 2020'!N20*'NSW Oct 2020'!Y20/100)* 'NSW Oct 2020'!AQ20)),0)</f>
        <v>347.2000000000001</v>
      </c>
      <c r="J26" s="134">
        <f>IF(AND('NSW Oct 2020'!N20&gt;0,'NSW Oct 2020'!O20&gt;0),IF($C$5*E26/'NSW Oct 2020'!AQ20&lt;('NSW Oct 2020'!L20+'NSW Oct 2020'!M20+'NSW Oct 2020'!N20),0,IF(($C$5*E26/'NSW Oct 2020'!AQ20-'NSW Oct 2020'!L20+'NSW Oct 2020'!M20+'NSW Oct 2020'!N20)&lt;=('NSW Oct 2020'!L20+'NSW Oct 2020'!M20+'NSW Oct 2020'!N20+'NSW Oct 2020'!O20),(($C$5*E26/'NSW Oct 2020'!AQ20-('NSW Oct 2020'!L20+'NSW Oct 2020'!M20+'NSW Oct 2020'!N20))*'NSW Oct 2020'!Z20/100)*'NSW Oct 2020'!AQ20,('NSW Oct 2020'!O20*'NSW Oct 2020'!Z20/100)*'NSW Oct 2020'!AQ20)),0)</f>
        <v>0</v>
      </c>
      <c r="K26" s="134">
        <f>IF(AND('NSW Oct 2020'!O20&gt;0,'NSW Oct 2020'!P20&gt;0),IF($C$5*E26/'NSW Oct 2020'!AQ20&lt;('NSW Oct 2020'!L20+'NSW Oct 2020'!M20+'NSW Oct 2020'!N20+'NSW Oct 2020'!O20),0,IF(($C$5*E26/'NSW Oct 2020'!AQ20-'NSW Oct 2020'!L20+'NSW Oct 2020'!M20+'NSW Oct 2020'!N20+'NSW Oct 2020'!O20)&lt;=('NSW Oct 2020'!L20+'NSW Oct 2020'!M20+'NSW Oct 2020'!N20+'NSW Oct 2020'!O20+'NSW Oct 2020'!P20),(($C$5*E26/'NSW Oct 2020'!AQ20-('NSW Oct 2020'!L20+'NSW Oct 2020'!M20+'NSW Oct 2020'!N20+'NSW Oct 2020'!O20))*'NSW Oct 2020'!AA20/100)*'NSW Oct 2020'!AQ20,('NSW Oct 2020'!P20*'NSW Oct 2020'!AA20/100)*'NSW Oct 2020'!AQ20)),0)</f>
        <v>0</v>
      </c>
      <c r="L26" s="134">
        <f>IF(AND('NSW Oct 2020'!P20&gt;0,'NSW Oct 2020'!O20&gt;0),IF(($C$5*E26/'NSW Oct 2020'!AQ20&lt;SUM('NSW Oct 2020'!L20:P20)),(0),($C$5*E26/'NSW Oct 2020'!AQ20-SUM('NSW Oct 2020'!L20:P20))*'NSW Oct 2020'!AB20/100)* 'NSW Oct 2020'!AQ20,IF(AND('NSW Oct 2020'!O20&gt;0,'NSW Oct 2020'!P20=""),IF(($C$5*E26/'NSW Oct 2020'!AQ20&lt; SUM('NSW Oct 2020'!L20:O20)),(0),($C$5*E26/'NSW Oct 2020'!AQ20-SUM('NSW Oct 2020'!L20:O20))*'NSW Oct 2020'!AA20/100)* 'NSW Oct 2020'!AQ20,IF(AND('NSW Oct 2020'!N20&gt;0,'NSW Oct 2020'!O20=""),IF(($C$5*E26/'NSW Oct 2020'!AQ20&lt; SUM('NSW Oct 2020'!L20:N20)),(0),($C$5*E26/'NSW Oct 2020'!AQ20-SUM('NSW Oct 2020'!L20:N20))*'NSW Oct 2020'!Z20/100)* 'NSW Oct 2020'!AQ20,IF(AND('NSW Oct 2020'!M20&gt;0,'NSW Oct 2020'!N20=""),IF(($C$5*E26/'NSW Oct 2020'!AQ20&lt;'NSW Oct 2020'!M20+'NSW Oct 2020'!L20),(0),(($C$5*E26/'NSW Oct 2020'!AQ20-('NSW Oct 2020'!M20+'NSW Oct 2020'!L20))*'NSW Oct 2020'!Y20/100))*'NSW Oct 2020'!AQ20,IF(AND('NSW Oct 2020'!L20&gt;0,'NSW Oct 2020'!M20=""&gt;0),IF(($C$5*E26/'NSW Oct 2020'!AQ20&lt;'NSW Oct 2020'!L20),(0),($C$5*E26/'NSW Oct 2020'!AQ20-'NSW Oct 2020'!L20)*'NSW Oct 2020'!X20/100)*'NSW Oct 2020'!AQ20,0)))))</f>
        <v>0</v>
      </c>
      <c r="M26" s="134">
        <f>IF('NSW Oct 2020'!K20="",($C$5*F26/'NSW Oct 2020'!AR20*'NSW Oct 2020'!AC20/100)*'NSW Oct 2020'!AR20,IF($C$5*F26/'NSW Oct 2020'!AR20&gt;='NSW Oct 2020'!L20,('NSW Oct 2020'!L20*'NSW Oct 2020'!AC20/100)*'NSW Oct 2020'!AR20,($C$5*F26/'NSW Oct 2020'!AR20*'NSW Oct 2020'!AC20/100)*'NSW Oct 2020'!AR20))</f>
        <v>509.40000000000003</v>
      </c>
      <c r="N26" s="134">
        <f>IF(AND('NSW Oct 2020'!L20&gt;0,'NSW Oct 2020'!M20&gt;0),IF($C$5*F26/'NSW Oct 2020'!AR20&lt;'NSW Oct 2020'!L20,0,IF(($C$5*F26/'NSW Oct 2020'!AR20-'NSW Oct 2020'!L20)&lt;=('NSW Oct 2020'!M20+'NSW Oct 2020'!L20),((($C$5*F26/'NSW Oct 2020'!AR20-'NSW Oct 2020'!L20)*'NSW Oct 2020'!AD20/100))*'NSW Oct 2020'!AR20,((('NSW Oct 2020'!M20)*'NSW Oct 2020'!AD20/100)*'NSW Oct 2020'!AR20))),0)</f>
        <v>876.80000000000018</v>
      </c>
      <c r="O26" s="134">
        <f>IF(AND('NSW Oct 2020'!M20&gt;0,'NSW Oct 2020'!N20&gt;0),IF($C$5*F26/'NSW Oct 2020'!AR20&lt;('NSW Oct 2020'!L20+'NSW Oct 2020'!M20),0,IF(($C$5*F26/'NSW Oct 2020'!AR20-'NSW Oct 2020'!L20+'NSW Oct 2020'!M20)&lt;=('NSW Oct 2020'!L20+'NSW Oct 2020'!M20+'NSW Oct 2020'!N20),((($C$5*F26/'NSW Oct 2020'!AR20-('NSW Oct 2020'!L20+'NSW Oct 2020'!M20))*'NSW Oct 2020'!AE20/100))*'NSW Oct 2020'!AR20,('NSW Oct 2020'!N20*'NSW Oct 2020'!AE20/100)*'NSW Oct 2020'!AR20)),0)</f>
        <v>347.2000000000001</v>
      </c>
      <c r="P26" s="134">
        <f>IF(AND('NSW Oct 2020'!N20&gt;0,'NSW Oct 2020'!O20&gt;0),IF($C$5*F26/'NSW Oct 2020'!AR20&lt;('NSW Oct 2020'!L20+'NSW Oct 2020'!M20+'NSW Oct 2020'!N20),0,IF(($C$5*F26/'NSW Oct 2020'!AR20-'NSW Oct 2020'!L20+'NSW Oct 2020'!M20+'NSW Oct 2020'!N20)&lt;=('NSW Oct 2020'!L20+'NSW Oct 2020'!M20+'NSW Oct 2020'!N20+'NSW Oct 2020'!O20),(($C$5*F26/'NSW Oct 2020'!AR20-('NSW Oct 2020'!L20+'NSW Oct 2020'!M20+'NSW Oct 2020'!N20))*'NSW Oct 2020'!AF20/100)*'NSW Oct 2020'!AR20,('NSW Oct 2020'!O20*'NSW Oct 2020'!AF20/100)*'NSW Oct 2020'!AR20)),0)</f>
        <v>0</v>
      </c>
      <c r="Q26" s="134">
        <f>IF(AND('NSW Oct 2020'!P20&gt;0,'NSW Oct 2020'!P20&gt;0),IF($C$5*F26/'NSW Oct 2020'!AR20&lt;('NSW Oct 2020'!L20+'NSW Oct 2020'!M20+'NSW Oct 2020'!N20+'NSW Oct 2020'!O20),0,IF(($C$5*F26/'NSW Oct 2020'!AR20-'NSW Oct 2020'!L20+'NSW Oct 2020'!M20+'NSW Oct 2020'!N20+'NSW Oct 2020'!O20)&lt;=('NSW Oct 2020'!L20+'NSW Oct 2020'!M20+'NSW Oct 2020'!N20+'NSW Oct 2020'!O20+'NSW Oct 2020'!P20),(($C$5*F26/'NSW Oct 2020'!AR20-('NSW Oct 2020'!L20+'NSW Oct 2020'!M20+'NSW Oct 2020'!N20+'NSW Oct 2020'!O20))*'NSW Oct 2020'!AG20/100)*'NSW Oct 2020'!AR20,('NSW Oct 2020'!P20*'NSW Oct 2020'!AG20/100)*'NSW Oct 2020'!AR20)),0)</f>
        <v>0</v>
      </c>
      <c r="R26" s="134">
        <f>IF(AND('NSW Oct 2020'!P20&gt;0,'NSW Oct 2020'!O20&gt;0),IF(($C$5*F26/'NSW Oct 2020'!AR20&lt;SUM('NSW Oct 2020'!L20:P20)),(0),($C$5*F26/'NSW Oct 2020'!AR20-SUM('NSW Oct 2020'!L20:P20))*'NSW Oct 2020'!AB20/100)* 'NSW Oct 2020'!AR20,IF(AND('NSW Oct 2020'!O20&gt;0,'NSW Oct 2020'!P20=""),IF(($C$5*F26/'NSW Oct 2020'!AR20&lt; SUM('NSW Oct 2020'!L20:O20)),(0),($C$5*F26/'NSW Oct 2020'!AR20-SUM('NSW Oct 2020'!L20:O20))*'NSW Oct 2020'!AG20/100)* 'NSW Oct 2020'!AR20,IF(AND('NSW Oct 2020'!N20&gt;0,'NSW Oct 2020'!O20=""),IF(($C$5*F26/'NSW Oct 2020'!AR20&lt; SUM('NSW Oct 2020'!L20:N20)),(0),($C$5*F26/'NSW Oct 2020'!AR20-SUM('NSW Oct 2020'!L20:N20))*'NSW Oct 2020'!AF20/100)* 'NSW Oct 2020'!AR20,IF(AND('NSW Oct 2020'!M20&gt;0,'NSW Oct 2020'!N20=""),IF(($C$5*F26/'NSW Oct 2020'!AR20&lt;'NSW Oct 2020'!M20+'NSW Oct 2020'!L20),(0),(($C$5*F26/'NSW Oct 2020'!AR20-('NSW Oct 2020'!M20+'NSW Oct 2020'!L20))*'NSW Oct 2020'!AE20/100))*'NSW Oct 2020'!AR20,IF(AND('NSW Oct 2020'!L20&gt;0,'NSW Oct 2020'!M20=""&gt;0),IF(($C$5*F26/'NSW Oct 2020'!AR20&lt;'NSW Oct 2020'!L20),(0),($C$5*F26/'NSW Oct 2020'!AR20-'NSW Oct 2020'!L20)*'NSW Oct 2020'!AD20/100)*'NSW Oct 2020'!AR20,0)))))</f>
        <v>0</v>
      </c>
      <c r="S26" s="234">
        <f>SUM(G26:R26)</f>
        <v>3466.8000000000006</v>
      </c>
      <c r="T26" s="269">
        <f t="shared" si="5"/>
        <v>3820.8500000000008</v>
      </c>
      <c r="U26" s="140">
        <f t="shared" si="6"/>
        <v>4202.9350000000013</v>
      </c>
      <c r="V26" s="139">
        <f>'NSW Oct 2020'!AT20</f>
        <v>19</v>
      </c>
      <c r="W26" s="139">
        <f>'NSW Oct 2020'!AU20</f>
        <v>0</v>
      </c>
      <c r="X26" s="139">
        <f>'NSW Oct 2020'!AV20</f>
        <v>0</v>
      </c>
      <c r="Y26" s="139">
        <f>'NSW Oct 2020'!AW20</f>
        <v>0</v>
      </c>
      <c r="Z26" s="269" t="str">
        <f t="shared" si="7"/>
        <v>Guaranteed off bill</v>
      </c>
      <c r="AA26" s="269" t="str">
        <f t="shared" si="8"/>
        <v>Exclusive</v>
      </c>
      <c r="AB26" s="243">
        <f t="shared" si="0"/>
        <v>3094.8885000000009</v>
      </c>
      <c r="AC26" s="243">
        <f t="shared" si="1"/>
        <v>3094.8885000000009</v>
      </c>
      <c r="AD26" s="122">
        <f t="shared" si="9"/>
        <v>3404.3773500000011</v>
      </c>
      <c r="AE26" s="122">
        <f t="shared" si="9"/>
        <v>3404.3773500000011</v>
      </c>
      <c r="AF26" s="212">
        <f>'NSW Oct 2020'!BF20</f>
        <v>0</v>
      </c>
      <c r="AG26" s="142" t="str">
        <f>'NSW Oct 2020'!BG20</f>
        <v>n</v>
      </c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299"/>
      <c r="ER26" s="299"/>
    </row>
    <row r="27" spans="1:148" ht="23" customHeight="1">
      <c r="A27" s="424"/>
      <c r="B27" s="83" t="str">
        <f>'NSW Oct 2020'!F21</f>
        <v>Origin Energy</v>
      </c>
      <c r="C27" s="83" t="str">
        <f>'NSW Oct 2020'!G21</f>
        <v>Business Flexi</v>
      </c>
      <c r="D27" s="136">
        <f>365*'NSW Oct 2020'!H21/100</f>
        <v>272.10750000000002</v>
      </c>
      <c r="E27" s="264">
        <f>IF('NSW Oct 2020'!AQ21=3,0.5,IF('NSW Oct 2020'!AQ21=2,0.33,0))</f>
        <v>0.5</v>
      </c>
      <c r="F27" s="264">
        <f t="shared" si="3"/>
        <v>0.5</v>
      </c>
      <c r="G27" s="136">
        <f>IF('NSW Oct 2020'!K21="",($C$5*E27/'NSW Oct 2020'!AQ21*'NSW Oct 2020'!W21/100)*'NSW Oct 2020'!AQ21,IF($C$5*E27/'NSW Oct 2020'!AQ21&gt;='NSW Oct 2020'!L21,('NSW Oct 2020'!L21*'NSW Oct 2020'!W21/100)*'NSW Oct 2020'!AQ21,($C$5*E27/'NSW Oct 2020'!AQ21*'NSW Oct 2020'!W21/100)*'NSW Oct 2020'!AQ21))</f>
        <v>1068.1818181818182</v>
      </c>
      <c r="H27" s="136">
        <f>IF(AND('NSW Oct 2020'!L21&gt;0,'NSW Oct 2020'!M21&gt;0),IF($C$5*E27/'NSW Oct 2020'!AQ21&lt;'NSW Oct 2020'!L21,0,IF(($C$5*E27/'NSW Oct 2020'!AQ21-'NSW Oct 2020'!L21)&lt;=('NSW Oct 2020'!M21+'NSW Oct 2020'!L21),((($C$5*E27/'NSW Oct 2020'!AQ21-'NSW Oct 2020'!L21)*'NSW Oct 2020'!X21/100))*'NSW Oct 2020'!AQ21,((('NSW Oct 2020'!M21)*'NSW Oct 2020'!X21/100)*'NSW Oct 2020'!AQ21))),0)</f>
        <v>0</v>
      </c>
      <c r="I27" s="136">
        <f>IF(AND('NSW Oct 2020'!M21&gt;0,'NSW Oct 2020'!N21&gt;0),IF($C$5*E27/'NSW Oct 2020'!AQ21&lt;('NSW Oct 2020'!L21+'NSW Oct 2020'!M21),0,IF(($C$5*E27/'NSW Oct 2020'!AQ21-'NSW Oct 2020'!L21+'NSW Oct 2020'!M21)&lt;=('NSW Oct 2020'!L21+'NSW Oct 2020'!M21+'NSW Oct 2020'!N21),((($C$5*E27/'NSW Oct 2020'!AQ21-('NSW Oct 2020'!L21+'NSW Oct 2020'!M21))*'NSW Oct 2020'!Y21/100))*'NSW Oct 2020'!AQ21,('NSW Oct 2020'!N21*'NSW Oct 2020'!Y21/100)* 'NSW Oct 2020'!AQ21)),0)</f>
        <v>0</v>
      </c>
      <c r="J27" s="136">
        <f>IF(AND('NSW Oct 2020'!N21&gt;0,'NSW Oct 2020'!O21&gt;0),IF($C$5*E27/'NSW Oct 2020'!AQ21&lt;('NSW Oct 2020'!L21+'NSW Oct 2020'!M21+'NSW Oct 2020'!N21),0,IF(($C$5*E27/'NSW Oct 2020'!AQ21-'NSW Oct 2020'!L21+'NSW Oct 2020'!M21+'NSW Oct 2020'!N21)&lt;=('NSW Oct 2020'!L21+'NSW Oct 2020'!M21+'NSW Oct 2020'!N21+'NSW Oct 2020'!O21),(($C$5*E27/'NSW Oct 2020'!AQ21-('NSW Oct 2020'!L21+'NSW Oct 2020'!M21+'NSW Oct 2020'!N21))*'NSW Oct 2020'!Z21/100)*'NSW Oct 2020'!AQ21,('NSW Oct 2020'!O21*'NSW Oct 2020'!Z21/100)*'NSW Oct 2020'!AQ21)),0)</f>
        <v>0</v>
      </c>
      <c r="K27" s="136">
        <f>IF(AND('NSW Oct 2020'!O21&gt;0,'NSW Oct 2020'!P21&gt;0),IF($C$5*E27/'NSW Oct 2020'!AQ21&lt;('NSW Oct 2020'!L21+'NSW Oct 2020'!M21+'NSW Oct 2020'!N21+'NSW Oct 2020'!O21),0,IF(($C$5*E27/'NSW Oct 2020'!AQ21-'NSW Oct 2020'!L21+'NSW Oct 2020'!M21+'NSW Oct 2020'!N21+'NSW Oct 2020'!O21)&lt;=('NSW Oct 2020'!L21+'NSW Oct 2020'!M21+'NSW Oct 2020'!N21+'NSW Oct 2020'!O21+'NSW Oct 2020'!P21),(($C$5*E27/'NSW Oct 2020'!AQ21-('NSW Oct 2020'!L21+'NSW Oct 2020'!M21+'NSW Oct 2020'!N21+'NSW Oct 2020'!O21))*'NSW Oct 2020'!AA21/100)*'NSW Oct 2020'!AQ21,('NSW Oct 2020'!P21*'NSW Oct 2020'!AA21/100)*'NSW Oct 2020'!AQ21)),0)</f>
        <v>0</v>
      </c>
      <c r="L27" s="136">
        <f>IF(AND('NSW Oct 2020'!P21&gt;0,'NSW Oct 2020'!O21&gt;0),IF(($C$5*E27/'NSW Oct 2020'!AQ21&lt;SUM('NSW Oct 2020'!L21:P21)),(0),($C$5*E27/'NSW Oct 2020'!AQ21-SUM('NSW Oct 2020'!L21:P21))*'NSW Oct 2020'!AB21/100)* 'NSW Oct 2020'!AQ21,IF(AND('NSW Oct 2020'!O21&gt;0,'NSW Oct 2020'!P21=""),IF(($C$5*E27/'NSW Oct 2020'!AQ21&lt; SUM('NSW Oct 2020'!L21:O21)),(0),($C$5*E27/'NSW Oct 2020'!AQ21-SUM('NSW Oct 2020'!L21:O21))*'NSW Oct 2020'!AA21/100)* 'NSW Oct 2020'!AQ21,IF(AND('NSW Oct 2020'!N21&gt;0,'NSW Oct 2020'!O21=""),IF(($C$5*E27/'NSW Oct 2020'!AQ21&lt; SUM('NSW Oct 2020'!L21:N21)),(0),($C$5*E27/'NSW Oct 2020'!AQ21-SUM('NSW Oct 2020'!L21:N21))*'NSW Oct 2020'!Z21/100)* 'NSW Oct 2020'!AQ21,IF(AND('NSW Oct 2020'!M21&gt;0,'NSW Oct 2020'!N21=""),IF(($C$5*E27/'NSW Oct 2020'!AQ21&lt;'NSW Oct 2020'!M21+'NSW Oct 2020'!L21),(0),(($C$5*E27/'NSW Oct 2020'!AQ21-('NSW Oct 2020'!M21+'NSW Oct 2020'!L21))*'NSW Oct 2020'!Y21/100))*'NSW Oct 2020'!AQ21,IF(AND('NSW Oct 2020'!L21&gt;0,'NSW Oct 2020'!M21=""&gt;0),IF(($C$5*E27/'NSW Oct 2020'!AQ21&lt;'NSW Oct 2020'!L21),(0),($C$5*E27/'NSW Oct 2020'!AQ21-'NSW Oct 2020'!L21)*'NSW Oct 2020'!X21/100)*'NSW Oct 2020'!AQ21,0)))))</f>
        <v>0</v>
      </c>
      <c r="M27" s="136">
        <f>IF('NSW Oct 2020'!K21="",($C$5*F27/'NSW Oct 2020'!AR21*'NSW Oct 2020'!AC21/100)*'NSW Oct 2020'!AR21,IF($C$5*F27/'NSW Oct 2020'!AR21&gt;='NSW Oct 2020'!L21,('NSW Oct 2020'!L21*'NSW Oct 2020'!AC21/100)*'NSW Oct 2020'!AR21,($C$5*F27/'NSW Oct 2020'!AR21*'NSW Oct 2020'!AC21/100)*'NSW Oct 2020'!AR21))</f>
        <v>1068.1818181818182</v>
      </c>
      <c r="N27" s="136">
        <f>IF(AND('NSW Oct 2020'!L21&gt;0,'NSW Oct 2020'!M21&gt;0),IF($C$5*F27/'NSW Oct 2020'!AR21&lt;'NSW Oct 2020'!L21,0,IF(($C$5*F27/'NSW Oct 2020'!AR21-'NSW Oct 2020'!L21)&lt;=('NSW Oct 2020'!M21+'NSW Oct 2020'!L21),((($C$5*F27/'NSW Oct 2020'!AR21-'NSW Oct 2020'!L21)*'NSW Oct 2020'!AD21/100))*'NSW Oct 2020'!AR21,((('NSW Oct 2020'!M21)*'NSW Oct 2020'!AD21/100)*'NSW Oct 2020'!AR21))),0)</f>
        <v>0</v>
      </c>
      <c r="O27" s="136">
        <f>IF(AND('NSW Oct 2020'!M21&gt;0,'NSW Oct 2020'!N21&gt;0),IF($C$5*F27/'NSW Oct 2020'!AR21&lt;('NSW Oct 2020'!L21+'NSW Oct 2020'!M21),0,IF(($C$5*F27/'NSW Oct 2020'!AR21-'NSW Oct 2020'!L21+'NSW Oct 2020'!M21)&lt;=('NSW Oct 2020'!L21+'NSW Oct 2020'!M21+'NSW Oct 2020'!N21),((($C$5*F27/'NSW Oct 2020'!AR21-('NSW Oct 2020'!L21+'NSW Oct 2020'!M21))*'NSW Oct 2020'!AE21/100))*'NSW Oct 2020'!AR21,('NSW Oct 2020'!N21*'NSW Oct 2020'!AE21/100)*'NSW Oct 2020'!AR21)),0)</f>
        <v>0</v>
      </c>
      <c r="P27" s="136">
        <f>IF(AND('NSW Oct 2020'!N21&gt;0,'NSW Oct 2020'!O21&gt;0),IF($C$5*F27/'NSW Oct 2020'!AR21&lt;('NSW Oct 2020'!L21+'NSW Oct 2020'!M21+'NSW Oct 2020'!N21),0,IF(($C$5*F27/'NSW Oct 2020'!AR21-'NSW Oct 2020'!L21+'NSW Oct 2020'!M21+'NSW Oct 2020'!N21)&lt;=('NSW Oct 2020'!L21+'NSW Oct 2020'!M21+'NSW Oct 2020'!N21+'NSW Oct 2020'!O21),(($C$5*F27/'NSW Oct 2020'!AR21-('NSW Oct 2020'!L21+'NSW Oct 2020'!M21+'NSW Oct 2020'!N21))*'NSW Oct 2020'!AF21/100)*'NSW Oct 2020'!AR21,('NSW Oct 2020'!O21*'NSW Oct 2020'!AF21/100)*'NSW Oct 2020'!AR21)),0)</f>
        <v>0</v>
      </c>
      <c r="Q27" s="136">
        <f>IF(AND('NSW Oct 2020'!P21&gt;0,'NSW Oct 2020'!P21&gt;0),IF($C$5*F27/'NSW Oct 2020'!AR21&lt;('NSW Oct 2020'!L21+'NSW Oct 2020'!M21+'NSW Oct 2020'!N21+'NSW Oct 2020'!O21),0,IF(($C$5*F27/'NSW Oct 2020'!AR21-'NSW Oct 2020'!L21+'NSW Oct 2020'!M21+'NSW Oct 2020'!N21+'NSW Oct 2020'!O21)&lt;=('NSW Oct 2020'!L21+'NSW Oct 2020'!M21+'NSW Oct 2020'!N21+'NSW Oct 2020'!O21+'NSW Oct 2020'!P21),(($C$5*F27/'NSW Oct 2020'!AR21-('NSW Oct 2020'!L21+'NSW Oct 2020'!M21+'NSW Oct 2020'!N21+'NSW Oct 2020'!O21))*'NSW Oct 2020'!AG21/100)*'NSW Oct 2020'!AR21,('NSW Oct 2020'!P21*'NSW Oct 2020'!AG21/100)*'NSW Oct 2020'!AR21)),0)</f>
        <v>0</v>
      </c>
      <c r="R27" s="136">
        <f>IF(AND('NSW Oct 2020'!P21&gt;0,'NSW Oct 2020'!O21&gt;0),IF(($C$5*F27/'NSW Oct 2020'!AR21&lt;SUM('NSW Oct 2020'!L21:P21)),(0),($C$5*F27/'NSW Oct 2020'!AR21-SUM('NSW Oct 2020'!L21:P21))*'NSW Oct 2020'!AB21/100)* 'NSW Oct 2020'!AR21,IF(AND('NSW Oct 2020'!O21&gt;0,'NSW Oct 2020'!P21=""),IF(($C$5*F27/'NSW Oct 2020'!AR21&lt; SUM('NSW Oct 2020'!L21:O21)),(0),($C$5*F27/'NSW Oct 2020'!AR21-SUM('NSW Oct 2020'!L21:O21))*'NSW Oct 2020'!AG21/100)* 'NSW Oct 2020'!AR21,IF(AND('NSW Oct 2020'!N21&gt;0,'NSW Oct 2020'!O21=""),IF(($C$5*F27/'NSW Oct 2020'!AR21&lt; SUM('NSW Oct 2020'!L21:N21)),(0),($C$5*F27/'NSW Oct 2020'!AR21-SUM('NSW Oct 2020'!L21:N21))*'NSW Oct 2020'!AF21/100)* 'NSW Oct 2020'!AR21,IF(AND('NSW Oct 2020'!M21&gt;0,'NSW Oct 2020'!N21=""),IF(($C$5*F27/'NSW Oct 2020'!AR21&lt;'NSW Oct 2020'!M21+'NSW Oct 2020'!L21),(0),(($C$5*F27/'NSW Oct 2020'!AR21-('NSW Oct 2020'!M21+'NSW Oct 2020'!L21))*'NSW Oct 2020'!AE21/100))*'NSW Oct 2020'!AR21,IF(AND('NSW Oct 2020'!L21&gt;0,'NSW Oct 2020'!M21=""&gt;0),IF(($C$5*F27/'NSW Oct 2020'!AR21&lt;'NSW Oct 2020'!L21),(0),($C$5*F27/'NSW Oct 2020'!AR21-'NSW Oct 2020'!L21)*'NSW Oct 2020'!AD21/100)*'NSW Oct 2020'!AR21,0)))))</f>
        <v>0</v>
      </c>
      <c r="S27" s="234">
        <f t="shared" si="4"/>
        <v>2136.3636363636365</v>
      </c>
      <c r="T27" s="243">
        <f t="shared" si="5"/>
        <v>2408.4711363636366</v>
      </c>
      <c r="U27" s="132">
        <f t="shared" si="6"/>
        <v>2649.3182500000003</v>
      </c>
      <c r="V27" s="83">
        <f>'NSW Oct 2020'!AT21</f>
        <v>12</v>
      </c>
      <c r="W27" s="83">
        <f>'NSW Oct 2020'!AU21</f>
        <v>0</v>
      </c>
      <c r="X27" s="83">
        <f>'NSW Oct 2020'!AV21</f>
        <v>0</v>
      </c>
      <c r="Y27" s="83">
        <f>'NSW Oct 2020'!AW21</f>
        <v>0</v>
      </c>
      <c r="Z27" s="243" t="str">
        <f t="shared" si="7"/>
        <v>Guaranteed off bill</v>
      </c>
      <c r="AA27" s="243" t="str">
        <f t="shared" si="8"/>
        <v>Inclusive</v>
      </c>
      <c r="AB27" s="243">
        <f t="shared" si="0"/>
        <v>2119.4546</v>
      </c>
      <c r="AC27" s="243">
        <f t="shared" si="1"/>
        <v>2119.4546</v>
      </c>
      <c r="AD27" s="122">
        <f t="shared" si="9"/>
        <v>2331.4000600000004</v>
      </c>
      <c r="AE27" s="122">
        <f t="shared" si="9"/>
        <v>2331.4000600000004</v>
      </c>
      <c r="AF27" s="208">
        <f>'NSW Oct 2020'!BF20</f>
        <v>0</v>
      </c>
      <c r="AG27" s="125" t="str">
        <f>'NSW Oct 2020'!BG20</f>
        <v>n</v>
      </c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299"/>
      <c r="EN27" s="299"/>
      <c r="EO27" s="299"/>
      <c r="EP27" s="299"/>
      <c r="EQ27" s="299"/>
      <c r="ER27" s="299"/>
    </row>
    <row r="28" spans="1:148" ht="23" customHeight="1" thickBot="1">
      <c r="A28" s="425"/>
      <c r="B28" s="154" t="str">
        <f>'NSW Oct 2020'!F22</f>
        <v>AGL</v>
      </c>
      <c r="C28" s="154" t="str">
        <f>'NSW Oct 2020'!G22</f>
        <v>Business Essentials Saver</v>
      </c>
      <c r="D28" s="155">
        <f>365*'NSW Oct 2020'!H22/100</f>
        <v>295.43099999999998</v>
      </c>
      <c r="E28" s="265">
        <f>IF('NSW Oct 2020'!AQ22=3,0.5,IF('NSW Oct 2020'!AQ22=2,0.33,0))</f>
        <v>0.5</v>
      </c>
      <c r="F28" s="265">
        <f t="shared" si="3"/>
        <v>0.5</v>
      </c>
      <c r="G28" s="155">
        <f>IF('NSW Oct 2020'!K22="",($C$5*E28/'NSW Oct 2020'!AQ22*'NSW Oct 2020'!W22/100)*'NSW Oct 2020'!AQ22,IF($C$5*E28/'NSW Oct 2020'!AQ22&gt;='NSW Oct 2020'!L22,('NSW Oct 2020'!L22*'NSW Oct 2020'!W22/100)*'NSW Oct 2020'!AQ22,($C$5*E28/'NSW Oct 2020'!AQ22*'NSW Oct 2020'!W22/100)*'NSW Oct 2020'!AQ22))</f>
        <v>189.81818181818181</v>
      </c>
      <c r="H28" s="155">
        <f>IF(AND('NSW Oct 2020'!L22&gt;0,'NSW Oct 2020'!M22&gt;0),IF($C$5*E28/'NSW Oct 2020'!AQ22&lt;'NSW Oct 2020'!L22,0,IF(($C$5*E28/'NSW Oct 2020'!AQ22-'NSW Oct 2020'!L22)&lt;=('NSW Oct 2020'!M22+'NSW Oct 2020'!L22),((($C$5*E28/'NSW Oct 2020'!AQ22-'NSW Oct 2020'!L22)*'NSW Oct 2020'!X22/100))*'NSW Oct 2020'!AQ22,((('NSW Oct 2020'!M22)*'NSW Oct 2020'!X22/100)*'NSW Oct 2020'!AQ22))),0)</f>
        <v>793.90909090909088</v>
      </c>
      <c r="I28" s="155">
        <f>IF(AND('NSW Oct 2020'!M22&gt;0,'NSW Oct 2020'!N22&gt;0),IF($C$5*E28/'NSW Oct 2020'!AQ22&lt;('NSW Oct 2020'!L22+'NSW Oct 2020'!M22),0,IF(($C$5*E28/'NSW Oct 2020'!AQ22-'NSW Oct 2020'!L22+'NSW Oct 2020'!M22)&lt;=('NSW Oct 2020'!L22+'NSW Oct 2020'!M22+'NSW Oct 2020'!N22),((($C$5*E28/'NSW Oct 2020'!AQ22-('NSW Oct 2020'!L22+'NSW Oct 2020'!M22))*'NSW Oct 2020'!Y22/100))*'NSW Oct 2020'!AQ22,('NSW Oct 2020'!N22*'NSW Oct 2020'!Y22/100)* 'NSW Oct 2020'!AQ22)),0)</f>
        <v>0</v>
      </c>
      <c r="J28" s="155">
        <f>IF(AND('NSW Oct 2020'!N22&gt;0,'NSW Oct 2020'!O22&gt;0),IF($C$5*E28/'NSW Oct 2020'!AQ22&lt;('NSW Oct 2020'!L22+'NSW Oct 2020'!M22+'NSW Oct 2020'!N22),0,IF(($C$5*E28/'NSW Oct 2020'!AQ22-'NSW Oct 2020'!L22+'NSW Oct 2020'!M22+'NSW Oct 2020'!N22)&lt;=('NSW Oct 2020'!L22+'NSW Oct 2020'!M22+'NSW Oct 2020'!N22+'NSW Oct 2020'!O22),(($C$5*E28/'NSW Oct 2020'!AQ22-('NSW Oct 2020'!L22+'NSW Oct 2020'!M22+'NSW Oct 2020'!N22))*'NSW Oct 2020'!Z22/100)*'NSW Oct 2020'!AQ22,('NSW Oct 2020'!O22*'NSW Oct 2020'!Z22/100)*'NSW Oct 2020'!AQ22)),0)</f>
        <v>0</v>
      </c>
      <c r="K28" s="155">
        <f>IF(AND('NSW Oct 2020'!O22&gt;0,'NSW Oct 2020'!P22&gt;0),IF($C$5*E28/'NSW Oct 2020'!AQ22&lt;('NSW Oct 2020'!L22+'NSW Oct 2020'!M22+'NSW Oct 2020'!N22+'NSW Oct 2020'!O22),0,IF(($C$5*E28/'NSW Oct 2020'!AQ22-'NSW Oct 2020'!L22+'NSW Oct 2020'!M22+'NSW Oct 2020'!N22+'NSW Oct 2020'!O22)&lt;=('NSW Oct 2020'!L22+'NSW Oct 2020'!M22+'NSW Oct 2020'!N22+'NSW Oct 2020'!O22+'NSW Oct 2020'!P22),(($C$5*E28/'NSW Oct 2020'!AQ22-('NSW Oct 2020'!L22+'NSW Oct 2020'!M22+'NSW Oct 2020'!N22+'NSW Oct 2020'!O22))*'NSW Oct 2020'!AA22/100)*'NSW Oct 2020'!AQ22,('NSW Oct 2020'!P22*'NSW Oct 2020'!AA22/100)*'NSW Oct 2020'!AQ22)),0)</f>
        <v>0</v>
      </c>
      <c r="L28" s="155">
        <f>IF(AND('NSW Oct 2020'!P22&gt;0,'NSW Oct 2020'!O22&gt;0),IF(($C$5*E28/'NSW Oct 2020'!AQ22&lt;SUM('NSW Oct 2020'!L22:P22)),(0),($C$5*E28/'NSW Oct 2020'!AQ22-SUM('NSW Oct 2020'!L22:P22))*'NSW Oct 2020'!AB22/100)* 'NSW Oct 2020'!AQ22,IF(AND('NSW Oct 2020'!O22&gt;0,'NSW Oct 2020'!P22=""),IF(($C$5*E28/'NSW Oct 2020'!AQ22&lt; SUM('NSW Oct 2020'!L22:O22)),(0),($C$5*E28/'NSW Oct 2020'!AQ22-SUM('NSW Oct 2020'!L22:O22))*'NSW Oct 2020'!AA22/100)* 'NSW Oct 2020'!AQ22,IF(AND('NSW Oct 2020'!N22&gt;0,'NSW Oct 2020'!O22=""),IF(($C$5*E28/'NSW Oct 2020'!AQ22&lt; SUM('NSW Oct 2020'!L22:N22)),(0),($C$5*E28/'NSW Oct 2020'!AQ22-SUM('NSW Oct 2020'!L22:N22))*'NSW Oct 2020'!Z22/100)* 'NSW Oct 2020'!AQ22,IF(AND('NSW Oct 2020'!M22&gt;0,'NSW Oct 2020'!N22=""),IF(($C$5*E28/'NSW Oct 2020'!AQ22&lt;'NSW Oct 2020'!M22+'NSW Oct 2020'!L22),(0),(($C$5*E28/'NSW Oct 2020'!AQ22-('NSW Oct 2020'!M22+'NSW Oct 2020'!L22))*'NSW Oct 2020'!Y22/100))*'NSW Oct 2020'!AQ22,IF(AND('NSW Oct 2020'!L22&gt;0,'NSW Oct 2020'!M22=""&gt;0),IF(($C$5*E28/'NSW Oct 2020'!AQ22&lt;'NSW Oct 2020'!L22),(0),($C$5*E28/'NSW Oct 2020'!AQ22-'NSW Oct 2020'!L22)*'NSW Oct 2020'!X22/100)*'NSW Oct 2020'!AQ22,0)))))</f>
        <v>0</v>
      </c>
      <c r="M28" s="155">
        <f>IF('NSW Oct 2020'!K22="",($C$5*F28/'NSW Oct 2020'!AR22*'NSW Oct 2020'!AC22/100)*'NSW Oct 2020'!AR22,IF($C$5*F28/'NSW Oct 2020'!AR22&gt;='NSW Oct 2020'!L22,('NSW Oct 2020'!L22*'NSW Oct 2020'!AC22/100)*'NSW Oct 2020'!AR22,($C$5*F28/'NSW Oct 2020'!AR22*'NSW Oct 2020'!AC22/100)*'NSW Oct 2020'!AR22))</f>
        <v>189.81818181818181</v>
      </c>
      <c r="N28" s="155">
        <f>IF(AND('NSW Oct 2020'!L22&gt;0,'NSW Oct 2020'!M22&gt;0),IF($C$5*F28/'NSW Oct 2020'!AR22&lt;'NSW Oct 2020'!L22,0,IF(($C$5*F28/'NSW Oct 2020'!AR22-'NSW Oct 2020'!L22)&lt;=('NSW Oct 2020'!M22+'NSW Oct 2020'!L22),((($C$5*F28/'NSW Oct 2020'!AR22-'NSW Oct 2020'!L22)*'NSW Oct 2020'!AD22/100))*'NSW Oct 2020'!AR22,((('NSW Oct 2020'!M22)*'NSW Oct 2020'!AD22/100)*'NSW Oct 2020'!AR22))),0)</f>
        <v>793.90909090909088</v>
      </c>
      <c r="O28" s="155">
        <f>IF(AND('NSW Oct 2020'!M22&gt;0,'NSW Oct 2020'!N22&gt;0),IF($C$5*F28/'NSW Oct 2020'!AR22&lt;('NSW Oct 2020'!L22+'NSW Oct 2020'!M22),0,IF(($C$5*F28/'NSW Oct 2020'!AR22-'NSW Oct 2020'!L22+'NSW Oct 2020'!M22)&lt;=('NSW Oct 2020'!L22+'NSW Oct 2020'!M22+'NSW Oct 2020'!N22),((($C$5*F28/'NSW Oct 2020'!AR22-('NSW Oct 2020'!L22+'NSW Oct 2020'!M22))*'NSW Oct 2020'!AE22/100))*'NSW Oct 2020'!AR22,('NSW Oct 2020'!N22*'NSW Oct 2020'!AE22/100)*'NSW Oct 2020'!AR22)),0)</f>
        <v>0</v>
      </c>
      <c r="P28" s="155">
        <f>IF(AND('NSW Oct 2020'!N22&gt;0,'NSW Oct 2020'!O22&gt;0),IF($C$5*F28/'NSW Oct 2020'!AR22&lt;('NSW Oct 2020'!L22+'NSW Oct 2020'!M22+'NSW Oct 2020'!N22),0,IF(($C$5*F28/'NSW Oct 2020'!AR22-'NSW Oct 2020'!L22+'NSW Oct 2020'!M22+'NSW Oct 2020'!N22)&lt;=('NSW Oct 2020'!L22+'NSW Oct 2020'!M22+'NSW Oct 2020'!N22+'NSW Oct 2020'!O22),(($C$5*F28/'NSW Oct 2020'!AR22-('NSW Oct 2020'!L22+'NSW Oct 2020'!M22+'NSW Oct 2020'!N22))*'NSW Oct 2020'!AF22/100)*'NSW Oct 2020'!AR22,('NSW Oct 2020'!O22*'NSW Oct 2020'!AF22/100)*'NSW Oct 2020'!AR22)),0)</f>
        <v>0</v>
      </c>
      <c r="Q28" s="155">
        <f>IF(AND('NSW Oct 2020'!P22&gt;0,'NSW Oct 2020'!P22&gt;0),IF($C$5*F28/'NSW Oct 2020'!AR22&lt;('NSW Oct 2020'!L22+'NSW Oct 2020'!M22+'NSW Oct 2020'!N22+'NSW Oct 2020'!O22),0,IF(($C$5*F28/'NSW Oct 2020'!AR22-'NSW Oct 2020'!L22+'NSW Oct 2020'!M22+'NSW Oct 2020'!N22+'NSW Oct 2020'!O22)&lt;=('NSW Oct 2020'!L22+'NSW Oct 2020'!M22+'NSW Oct 2020'!N22+'NSW Oct 2020'!O22+'NSW Oct 2020'!P22),(($C$5*F28/'NSW Oct 2020'!AR22-('NSW Oct 2020'!L22+'NSW Oct 2020'!M22+'NSW Oct 2020'!N22+'NSW Oct 2020'!O22))*'NSW Oct 2020'!AG22/100)*'NSW Oct 2020'!AR22,('NSW Oct 2020'!P22*'NSW Oct 2020'!AG22/100)*'NSW Oct 2020'!AR22)),0)</f>
        <v>0</v>
      </c>
      <c r="R28" s="155">
        <f>IF(AND('NSW Oct 2020'!P22&gt;0,'NSW Oct 2020'!O22&gt;0),IF(($C$5*F28/'NSW Oct 2020'!AR22&lt;SUM('NSW Oct 2020'!L22:P22)),(0),($C$5*F28/'NSW Oct 2020'!AR22-SUM('NSW Oct 2020'!L22:P22))*'NSW Oct 2020'!AB22/100)* 'NSW Oct 2020'!AR22,IF(AND('NSW Oct 2020'!O22&gt;0,'NSW Oct 2020'!P22=""),IF(($C$5*F28/'NSW Oct 2020'!AR22&lt; SUM('NSW Oct 2020'!L22:O22)),(0),($C$5*F28/'NSW Oct 2020'!AR22-SUM('NSW Oct 2020'!L22:O22))*'NSW Oct 2020'!AG22/100)* 'NSW Oct 2020'!AR22,IF(AND('NSW Oct 2020'!N22&gt;0,'NSW Oct 2020'!O22=""),IF(($C$5*F28/'NSW Oct 2020'!AR22&lt; SUM('NSW Oct 2020'!L22:N22)),(0),($C$5*F28/'NSW Oct 2020'!AR22-SUM('NSW Oct 2020'!L22:N22))*'NSW Oct 2020'!AF22/100)* 'NSW Oct 2020'!AR22,IF(AND('NSW Oct 2020'!M22&gt;0,'NSW Oct 2020'!N22=""),IF(($C$5*F28/'NSW Oct 2020'!AR22&lt;'NSW Oct 2020'!M22+'NSW Oct 2020'!L22),(0),(($C$5*F28/'NSW Oct 2020'!AR22-('NSW Oct 2020'!M22+'NSW Oct 2020'!L22))*'NSW Oct 2020'!AE22/100))*'NSW Oct 2020'!AR22,IF(AND('NSW Oct 2020'!L22&gt;0,'NSW Oct 2020'!M22=""&gt;0),IF(($C$5*F28/'NSW Oct 2020'!AR22&lt;'NSW Oct 2020'!L22),(0),($C$5*F28/'NSW Oct 2020'!AR22-'NSW Oct 2020'!L22)*'NSW Oct 2020'!AD22/100)*'NSW Oct 2020'!AR22,0)))))</f>
        <v>0</v>
      </c>
      <c r="S28" s="273">
        <f t="shared" si="4"/>
        <v>1967.4545454545455</v>
      </c>
      <c r="T28" s="268">
        <f t="shared" si="5"/>
        <v>2262.8855454545455</v>
      </c>
      <c r="U28" s="151">
        <f t="shared" si="6"/>
        <v>2489.1741000000002</v>
      </c>
      <c r="V28" s="154">
        <f>'NSW Oct 2020'!AT22</f>
        <v>0</v>
      </c>
      <c r="W28" s="154">
        <f>'NSW Oct 2020'!AU22</f>
        <v>0</v>
      </c>
      <c r="X28" s="154">
        <f>'NSW Oct 2020'!AV22</f>
        <v>0</v>
      </c>
      <c r="Y28" s="154">
        <f>'NSW Oct 2020'!AW22</f>
        <v>0</v>
      </c>
      <c r="Z28" s="268" t="str">
        <f t="shared" si="7"/>
        <v>No discount</v>
      </c>
      <c r="AA28" s="268" t="str">
        <f t="shared" si="8"/>
        <v>Exclusive</v>
      </c>
      <c r="AB28" s="268">
        <f t="shared" si="0"/>
        <v>2262.8855454545455</v>
      </c>
      <c r="AC28" s="268">
        <f t="shared" si="1"/>
        <v>2262.8855454545455</v>
      </c>
      <c r="AD28" s="149">
        <f t="shared" si="9"/>
        <v>2489.1741000000002</v>
      </c>
      <c r="AE28" s="149">
        <f t="shared" si="9"/>
        <v>2489.1741000000002</v>
      </c>
      <c r="AF28" s="211">
        <f>'NSW Oct 2020'!BF21</f>
        <v>12</v>
      </c>
      <c r="AG28" s="153" t="str">
        <f>'NSW Oct 2020'!BG21</f>
        <v>n</v>
      </c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</row>
    <row r="29" spans="1:148" ht="23" customHeight="1" thickTop="1">
      <c r="A29" s="428" t="str">
        <f>'NSW Oct 2020'!D23</f>
        <v>AGN Tumut</v>
      </c>
      <c r="B29" s="139" t="str">
        <f>'NSW Oct 2020'!F23</f>
        <v>Origin Energy</v>
      </c>
      <c r="C29" s="139" t="str">
        <f>'NSW Oct 2020'!G23</f>
        <v>Business Flexi</v>
      </c>
      <c r="D29" s="134">
        <f>365*'NSW Oct 2020'!H23/100</f>
        <v>331.82150000000001</v>
      </c>
      <c r="E29" s="264">
        <f>IF('NSW Oct 2020'!AQ23=3,0.5,IF('NSW Oct 2020'!AQ23=2,0.33,0))</f>
        <v>0.5</v>
      </c>
      <c r="F29" s="264">
        <f t="shared" si="3"/>
        <v>0.5</v>
      </c>
      <c r="G29" s="134">
        <f>IF('NSW Oct 2020'!K23="",($C$5*E29/'NSW Oct 2020'!AQ23*'NSW Oct 2020'!W23/100)*'NSW Oct 2020'!AQ23,IF($C$5*E29/'NSW Oct 2020'!AQ23&gt;='NSW Oct 2020'!L23,('NSW Oct 2020'!L23*'NSW Oct 2020'!W23/100)*'NSW Oct 2020'!AQ23,($C$5*E29/'NSW Oct 2020'!AQ23*'NSW Oct 2020'!W23/100)*'NSW Oct 2020'!AQ23))</f>
        <v>1159.090909090909</v>
      </c>
      <c r="H29" s="134">
        <f>IF(AND('NSW Oct 2020'!L23&gt;0,'NSW Oct 2020'!M23&gt;0),IF($C$5*E29/'NSW Oct 2020'!AQ23&lt;'NSW Oct 2020'!L23,0,IF(($C$5*E29/'NSW Oct 2020'!AQ23-'NSW Oct 2020'!L23)&lt;=('NSW Oct 2020'!M23+'NSW Oct 2020'!L23),((($C$5*E29/'NSW Oct 2020'!AQ23-'NSW Oct 2020'!L23)*'NSW Oct 2020'!X23/100))*'NSW Oct 2020'!AQ23,((('NSW Oct 2020'!M23)*'NSW Oct 2020'!X23/100)*'NSW Oct 2020'!AQ23))),0)</f>
        <v>0</v>
      </c>
      <c r="I29" s="134">
        <f>IF(AND('NSW Oct 2020'!M23&gt;0,'NSW Oct 2020'!N23&gt;0),IF($C$5*E29/'NSW Oct 2020'!AQ23&lt;('NSW Oct 2020'!L23+'NSW Oct 2020'!M23),0,IF(($C$5*E29/'NSW Oct 2020'!AQ23-'NSW Oct 2020'!L23+'NSW Oct 2020'!M23)&lt;=('NSW Oct 2020'!L23+'NSW Oct 2020'!M23+'NSW Oct 2020'!N23),((($C$5*E29/'NSW Oct 2020'!AQ23-('NSW Oct 2020'!L23+'NSW Oct 2020'!M23))*'NSW Oct 2020'!Y23/100))*'NSW Oct 2020'!AQ23,('NSW Oct 2020'!N23*'NSW Oct 2020'!Y23/100)* 'NSW Oct 2020'!AQ23)),0)</f>
        <v>0</v>
      </c>
      <c r="J29" s="134">
        <f>IF(AND('NSW Oct 2020'!N23&gt;0,'NSW Oct 2020'!O23&gt;0),IF($C$5*E29/'NSW Oct 2020'!AQ23&lt;('NSW Oct 2020'!L23+'NSW Oct 2020'!M23+'NSW Oct 2020'!N23),0,IF(($C$5*E29/'NSW Oct 2020'!AQ23-'NSW Oct 2020'!L23+'NSW Oct 2020'!M23+'NSW Oct 2020'!N23)&lt;=('NSW Oct 2020'!L23+'NSW Oct 2020'!M23+'NSW Oct 2020'!N23+'NSW Oct 2020'!O23),(($C$5*E29/'NSW Oct 2020'!AQ23-('NSW Oct 2020'!L23+'NSW Oct 2020'!M23+'NSW Oct 2020'!N23))*'NSW Oct 2020'!Z23/100)*'NSW Oct 2020'!AQ23,('NSW Oct 2020'!O23*'NSW Oct 2020'!Z23/100)*'NSW Oct 2020'!AQ23)),0)</f>
        <v>0</v>
      </c>
      <c r="K29" s="134">
        <f>IF(AND('NSW Oct 2020'!O23&gt;0,'NSW Oct 2020'!P23&gt;0),IF($C$5*E29/'NSW Oct 2020'!AQ23&lt;('NSW Oct 2020'!L23+'NSW Oct 2020'!M23+'NSW Oct 2020'!N23+'NSW Oct 2020'!O23),0,IF(($C$5*E29/'NSW Oct 2020'!AQ23-'NSW Oct 2020'!L23+'NSW Oct 2020'!M23+'NSW Oct 2020'!N23+'NSW Oct 2020'!O23)&lt;=('NSW Oct 2020'!L23+'NSW Oct 2020'!M23+'NSW Oct 2020'!N23+'NSW Oct 2020'!O23+'NSW Oct 2020'!P23),(($C$5*E29/'NSW Oct 2020'!AQ23-('NSW Oct 2020'!L23+'NSW Oct 2020'!M23+'NSW Oct 2020'!N23+'NSW Oct 2020'!O23))*'NSW Oct 2020'!AA23/100)*'NSW Oct 2020'!AQ23,('NSW Oct 2020'!P23*'NSW Oct 2020'!AA23/100)*'NSW Oct 2020'!AQ23)),0)</f>
        <v>0</v>
      </c>
      <c r="L29" s="134">
        <f>IF(AND('NSW Oct 2020'!P23&gt;0,'NSW Oct 2020'!O23&gt;0),IF(($C$5*E29/'NSW Oct 2020'!AQ23&lt;SUM('NSW Oct 2020'!L23:P23)),(0),($C$5*E29/'NSW Oct 2020'!AQ23-SUM('NSW Oct 2020'!L23:P23))*'NSW Oct 2020'!AB23/100)* 'NSW Oct 2020'!AQ23,IF(AND('NSW Oct 2020'!O23&gt;0,'NSW Oct 2020'!P23=""),IF(($C$5*E29/'NSW Oct 2020'!AQ23&lt; SUM('NSW Oct 2020'!L23:O23)),(0),($C$5*E29/'NSW Oct 2020'!AQ23-SUM('NSW Oct 2020'!L23:O23))*'NSW Oct 2020'!AA23/100)* 'NSW Oct 2020'!AQ23,IF(AND('NSW Oct 2020'!N23&gt;0,'NSW Oct 2020'!O23=""),IF(($C$5*E29/'NSW Oct 2020'!AQ23&lt; SUM('NSW Oct 2020'!L23:N23)),(0),($C$5*E29/'NSW Oct 2020'!AQ23-SUM('NSW Oct 2020'!L23:N23))*'NSW Oct 2020'!Z23/100)* 'NSW Oct 2020'!AQ23,IF(AND('NSW Oct 2020'!M23&gt;0,'NSW Oct 2020'!N23=""),IF(($C$5*E29/'NSW Oct 2020'!AQ23&lt;'NSW Oct 2020'!M23+'NSW Oct 2020'!L23),(0),(($C$5*E29/'NSW Oct 2020'!AQ23-('NSW Oct 2020'!M23+'NSW Oct 2020'!L23))*'NSW Oct 2020'!Y23/100))*'NSW Oct 2020'!AQ23,IF(AND('NSW Oct 2020'!L23&gt;0,'NSW Oct 2020'!M23=""&gt;0),IF(($C$5*E29/'NSW Oct 2020'!AQ23&lt;'NSW Oct 2020'!L23),(0),($C$5*E29/'NSW Oct 2020'!AQ23-'NSW Oct 2020'!L23)*'NSW Oct 2020'!X23/100)*'NSW Oct 2020'!AQ23,0)))))</f>
        <v>0</v>
      </c>
      <c r="M29" s="134">
        <f>IF('NSW Oct 2020'!K23="",($C$5*F29/'NSW Oct 2020'!AR23*'NSW Oct 2020'!AC23/100)*'NSW Oct 2020'!AR23,IF($C$5*F29/'NSW Oct 2020'!AR23&gt;='NSW Oct 2020'!L23,('NSW Oct 2020'!L23*'NSW Oct 2020'!AC23/100)*'NSW Oct 2020'!AR23,($C$5*F29/'NSW Oct 2020'!AR23*'NSW Oct 2020'!AC23/100)*'NSW Oct 2020'!AR23))</f>
        <v>1159.090909090909</v>
      </c>
      <c r="N29" s="134">
        <f>IF(AND('NSW Oct 2020'!L23&gt;0,'NSW Oct 2020'!M23&gt;0),IF($C$5*F29/'NSW Oct 2020'!AR23&lt;'NSW Oct 2020'!L23,0,IF(($C$5*F29/'NSW Oct 2020'!AR23-'NSW Oct 2020'!L23)&lt;=('NSW Oct 2020'!M23+'NSW Oct 2020'!L23),((($C$5*F29/'NSW Oct 2020'!AR23-'NSW Oct 2020'!L23)*'NSW Oct 2020'!AD23/100))*'NSW Oct 2020'!AR23,((('NSW Oct 2020'!M23)*'NSW Oct 2020'!AD23/100)*'NSW Oct 2020'!AR23))),0)</f>
        <v>0</v>
      </c>
      <c r="O29" s="134">
        <f>IF(AND('NSW Oct 2020'!M23&gt;0,'NSW Oct 2020'!N23&gt;0),IF($C$5*F29/'NSW Oct 2020'!AR23&lt;('NSW Oct 2020'!L23+'NSW Oct 2020'!M23),0,IF(($C$5*F29/'NSW Oct 2020'!AR23-'NSW Oct 2020'!L23+'NSW Oct 2020'!M23)&lt;=('NSW Oct 2020'!L23+'NSW Oct 2020'!M23+'NSW Oct 2020'!N23),((($C$5*F29/'NSW Oct 2020'!AR23-('NSW Oct 2020'!L23+'NSW Oct 2020'!M23))*'NSW Oct 2020'!AE23/100))*'NSW Oct 2020'!AR23,('NSW Oct 2020'!N23*'NSW Oct 2020'!AE23/100)*'NSW Oct 2020'!AR23)),0)</f>
        <v>0</v>
      </c>
      <c r="P29" s="134">
        <f>IF(AND('NSW Oct 2020'!N23&gt;0,'NSW Oct 2020'!O23&gt;0),IF($C$5*F29/'NSW Oct 2020'!AR23&lt;('NSW Oct 2020'!L23+'NSW Oct 2020'!M23+'NSW Oct 2020'!N23),0,IF(($C$5*F29/'NSW Oct 2020'!AR23-'NSW Oct 2020'!L23+'NSW Oct 2020'!M23+'NSW Oct 2020'!N23)&lt;=('NSW Oct 2020'!L23+'NSW Oct 2020'!M23+'NSW Oct 2020'!N23+'NSW Oct 2020'!O23),(($C$5*F29/'NSW Oct 2020'!AR23-('NSW Oct 2020'!L23+'NSW Oct 2020'!M23+'NSW Oct 2020'!N23))*'NSW Oct 2020'!AF23/100)*'NSW Oct 2020'!AR23,('NSW Oct 2020'!O23*'NSW Oct 2020'!AF23/100)*'NSW Oct 2020'!AR23)),0)</f>
        <v>0</v>
      </c>
      <c r="Q29" s="134">
        <f>IF(AND('NSW Oct 2020'!P23&gt;0,'NSW Oct 2020'!P23&gt;0),IF($C$5*F29/'NSW Oct 2020'!AR23&lt;('NSW Oct 2020'!L23+'NSW Oct 2020'!M23+'NSW Oct 2020'!N23+'NSW Oct 2020'!O23),0,IF(($C$5*F29/'NSW Oct 2020'!AR23-'NSW Oct 2020'!L23+'NSW Oct 2020'!M23+'NSW Oct 2020'!N23+'NSW Oct 2020'!O23)&lt;=('NSW Oct 2020'!L23+'NSW Oct 2020'!M23+'NSW Oct 2020'!N23+'NSW Oct 2020'!O23+'NSW Oct 2020'!P23),(($C$5*F29/'NSW Oct 2020'!AR23-('NSW Oct 2020'!L23+'NSW Oct 2020'!M23+'NSW Oct 2020'!N23+'NSW Oct 2020'!O23))*'NSW Oct 2020'!AG23/100)*'NSW Oct 2020'!AR23,('NSW Oct 2020'!P23*'NSW Oct 2020'!AG23/100)*'NSW Oct 2020'!AR23)),0)</f>
        <v>0</v>
      </c>
      <c r="R29" s="134">
        <f>IF(AND('NSW Oct 2020'!P23&gt;0,'NSW Oct 2020'!O23&gt;0),IF(($C$5*F29/'NSW Oct 2020'!AR23&lt;SUM('NSW Oct 2020'!L23:P23)),(0),($C$5*F29/'NSW Oct 2020'!AR23-SUM('NSW Oct 2020'!L23:P23))*'NSW Oct 2020'!AB23/100)* 'NSW Oct 2020'!AR23,IF(AND('NSW Oct 2020'!O23&gt;0,'NSW Oct 2020'!P23=""),IF(($C$5*F29/'NSW Oct 2020'!AR23&lt; SUM('NSW Oct 2020'!L23:O23)),(0),($C$5*F29/'NSW Oct 2020'!AR23-SUM('NSW Oct 2020'!L23:O23))*'NSW Oct 2020'!AG23/100)* 'NSW Oct 2020'!AR23,IF(AND('NSW Oct 2020'!N23&gt;0,'NSW Oct 2020'!O23=""),IF(($C$5*F29/'NSW Oct 2020'!AR23&lt; SUM('NSW Oct 2020'!L23:N23)),(0),($C$5*F29/'NSW Oct 2020'!AR23-SUM('NSW Oct 2020'!L23:N23))*'NSW Oct 2020'!AF23/100)* 'NSW Oct 2020'!AR23,IF(AND('NSW Oct 2020'!M23&gt;0,'NSW Oct 2020'!N23=""),IF(($C$5*F29/'NSW Oct 2020'!AR23&lt;'NSW Oct 2020'!M23+'NSW Oct 2020'!L23),(0),(($C$5*F29/'NSW Oct 2020'!AR23-('NSW Oct 2020'!M23+'NSW Oct 2020'!L23))*'NSW Oct 2020'!AE23/100))*'NSW Oct 2020'!AR23,IF(AND('NSW Oct 2020'!L23&gt;0,'NSW Oct 2020'!M23=""&gt;0),IF(($C$5*F29/'NSW Oct 2020'!AR23&lt;'NSW Oct 2020'!L23),(0),($C$5*F29/'NSW Oct 2020'!AR23-'NSW Oct 2020'!L23)*'NSW Oct 2020'!AD23/100)*'NSW Oct 2020'!AR23,0)))))</f>
        <v>0</v>
      </c>
      <c r="S29" s="234">
        <f t="shared" si="4"/>
        <v>2318.181818181818</v>
      </c>
      <c r="T29" s="269">
        <f t="shared" si="5"/>
        <v>2650.003318181818</v>
      </c>
      <c r="U29" s="140">
        <f t="shared" si="6"/>
        <v>2915.0036500000001</v>
      </c>
      <c r="V29" s="139">
        <f>'NSW Oct 2020'!AT23</f>
        <v>12</v>
      </c>
      <c r="W29" s="139">
        <f>'NSW Oct 2020'!AU23</f>
        <v>0</v>
      </c>
      <c r="X29" s="139">
        <f>'NSW Oct 2020'!AV23</f>
        <v>0</v>
      </c>
      <c r="Y29" s="139">
        <f>'NSW Oct 2020'!AW23</f>
        <v>0</v>
      </c>
      <c r="Z29" s="269" t="str">
        <f t="shared" si="7"/>
        <v>Guaranteed off bill</v>
      </c>
      <c r="AA29" s="269" t="str">
        <f t="shared" si="8"/>
        <v>Inclusive</v>
      </c>
      <c r="AB29" s="243">
        <f t="shared" si="0"/>
        <v>2332.0029199999999</v>
      </c>
      <c r="AC29" s="243">
        <f t="shared" si="1"/>
        <v>2332.0029199999999</v>
      </c>
      <c r="AD29" s="122">
        <f t="shared" si="9"/>
        <v>2565.2032119999999</v>
      </c>
      <c r="AE29" s="122">
        <f t="shared" si="9"/>
        <v>2565.2032119999999</v>
      </c>
      <c r="AF29" s="212">
        <f>'NSW Oct 2020'!BF22</f>
        <v>0</v>
      </c>
      <c r="AG29" s="142" t="str">
        <f>'NSW Oct 2020'!BG22</f>
        <v>n</v>
      </c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</row>
    <row r="30" spans="1:148" ht="23" customHeight="1" thickBot="1">
      <c r="A30" s="425"/>
      <c r="B30" s="154" t="str">
        <f>'NSW Oct 2020'!F24</f>
        <v>Red Energy</v>
      </c>
      <c r="C30" s="154" t="str">
        <f>'NSW Oct 2020'!G24</f>
        <v xml:space="preserve">Business Saver </v>
      </c>
      <c r="D30" s="155">
        <f>365*'NSW Oct 2020'!H24/100</f>
        <v>270.10000000000002</v>
      </c>
      <c r="E30" s="265">
        <f>IF('NSW Oct 2020'!AQ24=3,0.5,IF('NSW Oct 2020'!AQ24=2,0.33,0))</f>
        <v>0.5</v>
      </c>
      <c r="F30" s="265">
        <f t="shared" si="3"/>
        <v>0.5</v>
      </c>
      <c r="G30" s="155">
        <f>IF('NSW Oct 2020'!K24="",($C$5*E30/'NSW Oct 2020'!AQ24*'NSW Oct 2020'!W24/100)*'NSW Oct 2020'!AQ24,IF($C$5*E30/'NSW Oct 2020'!AQ24&gt;='NSW Oct 2020'!L24,('NSW Oct 2020'!L24*'NSW Oct 2020'!W24/100)*'NSW Oct 2020'!AQ24,($C$5*E30/'NSW Oct 2020'!AQ24*'NSW Oct 2020'!W24/100)*'NSW Oct 2020'!AQ24))</f>
        <v>1350.0000000000002</v>
      </c>
      <c r="H30" s="155">
        <f>IF(AND('NSW Oct 2020'!L24&gt;0,'NSW Oct 2020'!M24&gt;0),IF($C$5*E30/'NSW Oct 2020'!AQ24&lt;'NSW Oct 2020'!L24,0,IF(($C$5*E30/'NSW Oct 2020'!AQ24-'NSW Oct 2020'!L24)&lt;=('NSW Oct 2020'!M24+'NSW Oct 2020'!L24),((($C$5*E30/'NSW Oct 2020'!AQ24-'NSW Oct 2020'!L24)*'NSW Oct 2020'!X24/100))*'NSW Oct 2020'!AQ24,((('NSW Oct 2020'!M24)*'NSW Oct 2020'!X24/100)*'NSW Oct 2020'!AQ24))),0)</f>
        <v>0</v>
      </c>
      <c r="I30" s="155">
        <f>IF(AND('NSW Oct 2020'!M24&gt;0,'NSW Oct 2020'!N24&gt;0),IF($C$5*E30/'NSW Oct 2020'!AQ24&lt;('NSW Oct 2020'!L24+'NSW Oct 2020'!M24),0,IF(($C$5*E30/'NSW Oct 2020'!AQ24-'NSW Oct 2020'!L24+'NSW Oct 2020'!M24)&lt;=('NSW Oct 2020'!L24+'NSW Oct 2020'!M24+'NSW Oct 2020'!N24),((($C$5*E30/'NSW Oct 2020'!AQ24-('NSW Oct 2020'!L24+'NSW Oct 2020'!M24))*'NSW Oct 2020'!Y24/100))*'NSW Oct 2020'!AQ24,('NSW Oct 2020'!N24*'NSW Oct 2020'!Y24/100)* 'NSW Oct 2020'!AQ24)),0)</f>
        <v>0</v>
      </c>
      <c r="J30" s="155">
        <f>IF(AND('NSW Oct 2020'!N24&gt;0,'NSW Oct 2020'!O24&gt;0),IF($C$5*E30/'NSW Oct 2020'!AQ24&lt;('NSW Oct 2020'!L24+'NSW Oct 2020'!M24+'NSW Oct 2020'!N24),0,IF(($C$5*E30/'NSW Oct 2020'!AQ24-'NSW Oct 2020'!L24+'NSW Oct 2020'!M24+'NSW Oct 2020'!N24)&lt;=('NSW Oct 2020'!L24+'NSW Oct 2020'!M24+'NSW Oct 2020'!N24+'NSW Oct 2020'!O24),(($C$5*E30/'NSW Oct 2020'!AQ24-('NSW Oct 2020'!L24+'NSW Oct 2020'!M24+'NSW Oct 2020'!N24))*'NSW Oct 2020'!Z24/100)*'NSW Oct 2020'!AQ24,('NSW Oct 2020'!O24*'NSW Oct 2020'!Z24/100)*'NSW Oct 2020'!AQ24)),0)</f>
        <v>0</v>
      </c>
      <c r="K30" s="155">
        <f>IF(AND('NSW Oct 2020'!O24&gt;0,'NSW Oct 2020'!P24&gt;0),IF($C$5*E30/'NSW Oct 2020'!AQ24&lt;('NSW Oct 2020'!L24+'NSW Oct 2020'!M24+'NSW Oct 2020'!N24+'NSW Oct 2020'!O24),0,IF(($C$5*E30/'NSW Oct 2020'!AQ24-'NSW Oct 2020'!L24+'NSW Oct 2020'!M24+'NSW Oct 2020'!N24+'NSW Oct 2020'!O24)&lt;=('NSW Oct 2020'!L24+'NSW Oct 2020'!M24+'NSW Oct 2020'!N24+'NSW Oct 2020'!O24+'NSW Oct 2020'!P24),(($C$5*E30/'NSW Oct 2020'!AQ24-('NSW Oct 2020'!L24+'NSW Oct 2020'!M24+'NSW Oct 2020'!N24+'NSW Oct 2020'!O24))*'NSW Oct 2020'!AA24/100)*'NSW Oct 2020'!AQ24,('NSW Oct 2020'!P24*'NSW Oct 2020'!AA24/100)*'NSW Oct 2020'!AQ24)),0)</f>
        <v>0</v>
      </c>
      <c r="L30" s="155">
        <f>IF(AND('NSW Oct 2020'!P24&gt;0,'NSW Oct 2020'!O24&gt;0),IF(($C$5*E30/'NSW Oct 2020'!AQ24&lt;SUM('NSW Oct 2020'!L24:P24)),(0),($C$5*E30/'NSW Oct 2020'!AQ24-SUM('NSW Oct 2020'!L24:P24))*'NSW Oct 2020'!AB24/100)* 'NSW Oct 2020'!AQ24,IF(AND('NSW Oct 2020'!O24&gt;0,'NSW Oct 2020'!P24=""),IF(($C$5*E30/'NSW Oct 2020'!AQ24&lt; SUM('NSW Oct 2020'!L24:O24)),(0),($C$5*E30/'NSW Oct 2020'!AQ24-SUM('NSW Oct 2020'!L24:O24))*'NSW Oct 2020'!AA24/100)* 'NSW Oct 2020'!AQ24,IF(AND('NSW Oct 2020'!N24&gt;0,'NSW Oct 2020'!O24=""),IF(($C$5*E30/'NSW Oct 2020'!AQ24&lt; SUM('NSW Oct 2020'!L24:N24)),(0),($C$5*E30/'NSW Oct 2020'!AQ24-SUM('NSW Oct 2020'!L24:N24))*'NSW Oct 2020'!Z24/100)* 'NSW Oct 2020'!AQ24,IF(AND('NSW Oct 2020'!M24&gt;0,'NSW Oct 2020'!N24=""),IF(($C$5*E30/'NSW Oct 2020'!AQ24&lt;'NSW Oct 2020'!M24+'NSW Oct 2020'!L24),(0),(($C$5*E30/'NSW Oct 2020'!AQ24-('NSW Oct 2020'!M24+'NSW Oct 2020'!L24))*'NSW Oct 2020'!Y24/100))*'NSW Oct 2020'!AQ24,IF(AND('NSW Oct 2020'!L24&gt;0,'NSW Oct 2020'!M24=""&gt;0),IF(($C$5*E30/'NSW Oct 2020'!AQ24&lt;'NSW Oct 2020'!L24),(0),($C$5*E30/'NSW Oct 2020'!AQ24-'NSW Oct 2020'!L24)*'NSW Oct 2020'!X24/100)*'NSW Oct 2020'!AQ24,0)))))</f>
        <v>0</v>
      </c>
      <c r="M30" s="155">
        <f>IF('NSW Oct 2020'!K24="",($C$5*F30/'NSW Oct 2020'!AR24*'NSW Oct 2020'!AC24/100)*'NSW Oct 2020'!AR24,IF($C$5*F30/'NSW Oct 2020'!AR24&gt;='NSW Oct 2020'!L24,('NSW Oct 2020'!L24*'NSW Oct 2020'!AC24/100)*'NSW Oct 2020'!AR24,($C$5*F30/'NSW Oct 2020'!AR24*'NSW Oct 2020'!AC24/100)*'NSW Oct 2020'!AR24))</f>
        <v>1350.0000000000002</v>
      </c>
      <c r="N30" s="155">
        <f>IF(AND('NSW Oct 2020'!L24&gt;0,'NSW Oct 2020'!M24&gt;0),IF($C$5*F30/'NSW Oct 2020'!AR24&lt;'NSW Oct 2020'!L24,0,IF(($C$5*F30/'NSW Oct 2020'!AR24-'NSW Oct 2020'!L24)&lt;=('NSW Oct 2020'!M24+'NSW Oct 2020'!L24),((($C$5*F30/'NSW Oct 2020'!AR24-'NSW Oct 2020'!L24)*'NSW Oct 2020'!AD24/100))*'NSW Oct 2020'!AR24,((('NSW Oct 2020'!M24)*'NSW Oct 2020'!AD24/100)*'NSW Oct 2020'!AR24))),0)</f>
        <v>0</v>
      </c>
      <c r="O30" s="155">
        <f>IF(AND('NSW Oct 2020'!M24&gt;0,'NSW Oct 2020'!N24&gt;0),IF($C$5*F30/'NSW Oct 2020'!AR24&lt;('NSW Oct 2020'!L24+'NSW Oct 2020'!M24),0,IF(($C$5*F30/'NSW Oct 2020'!AR24-'NSW Oct 2020'!L24+'NSW Oct 2020'!M24)&lt;=('NSW Oct 2020'!L24+'NSW Oct 2020'!M24+'NSW Oct 2020'!N24),((($C$5*F30/'NSW Oct 2020'!AR24-('NSW Oct 2020'!L24+'NSW Oct 2020'!M24))*'NSW Oct 2020'!AE24/100))*'NSW Oct 2020'!AR24,('NSW Oct 2020'!N24*'NSW Oct 2020'!AE24/100)*'NSW Oct 2020'!AR24)),0)</f>
        <v>0</v>
      </c>
      <c r="P30" s="155">
        <f>IF(AND('NSW Oct 2020'!N24&gt;0,'NSW Oct 2020'!O24&gt;0),IF($C$5*F30/'NSW Oct 2020'!AR24&lt;('NSW Oct 2020'!L24+'NSW Oct 2020'!M24+'NSW Oct 2020'!N24),0,IF(($C$5*F30/'NSW Oct 2020'!AR24-'NSW Oct 2020'!L24+'NSW Oct 2020'!M24+'NSW Oct 2020'!N24)&lt;=('NSW Oct 2020'!L24+'NSW Oct 2020'!M24+'NSW Oct 2020'!N24+'NSW Oct 2020'!O24),(($C$5*F30/'NSW Oct 2020'!AR24-('NSW Oct 2020'!L24+'NSW Oct 2020'!M24+'NSW Oct 2020'!N24))*'NSW Oct 2020'!AF24/100)*'NSW Oct 2020'!AR24,('NSW Oct 2020'!O24*'NSW Oct 2020'!AF24/100)*'NSW Oct 2020'!AR24)),0)</f>
        <v>0</v>
      </c>
      <c r="Q30" s="155">
        <f>IF(AND('NSW Oct 2020'!P24&gt;0,'NSW Oct 2020'!P24&gt;0),IF($C$5*F30/'NSW Oct 2020'!AR24&lt;('NSW Oct 2020'!L24+'NSW Oct 2020'!M24+'NSW Oct 2020'!N24+'NSW Oct 2020'!O24),0,IF(($C$5*F30/'NSW Oct 2020'!AR24-'NSW Oct 2020'!L24+'NSW Oct 2020'!M24+'NSW Oct 2020'!N24+'NSW Oct 2020'!O24)&lt;=('NSW Oct 2020'!L24+'NSW Oct 2020'!M24+'NSW Oct 2020'!N24+'NSW Oct 2020'!O24+'NSW Oct 2020'!P24),(($C$5*F30/'NSW Oct 2020'!AR24-('NSW Oct 2020'!L24+'NSW Oct 2020'!M24+'NSW Oct 2020'!N24+'NSW Oct 2020'!O24))*'NSW Oct 2020'!AG24/100)*'NSW Oct 2020'!AR24,('NSW Oct 2020'!P24*'NSW Oct 2020'!AG24/100)*'NSW Oct 2020'!AR24)),0)</f>
        <v>0</v>
      </c>
      <c r="R30" s="155">
        <f>IF(AND('NSW Oct 2020'!P24&gt;0,'NSW Oct 2020'!O24&gt;0),IF(($C$5*F30/'NSW Oct 2020'!AR24&lt;SUM('NSW Oct 2020'!L24:P24)),(0),($C$5*F30/'NSW Oct 2020'!AR24-SUM('NSW Oct 2020'!L24:P24))*'NSW Oct 2020'!AB24/100)* 'NSW Oct 2020'!AR24,IF(AND('NSW Oct 2020'!O24&gt;0,'NSW Oct 2020'!P24=""),IF(($C$5*F30/'NSW Oct 2020'!AR24&lt; SUM('NSW Oct 2020'!L24:O24)),(0),($C$5*F30/'NSW Oct 2020'!AR24-SUM('NSW Oct 2020'!L24:O24))*'NSW Oct 2020'!AG24/100)* 'NSW Oct 2020'!AR24,IF(AND('NSW Oct 2020'!N24&gt;0,'NSW Oct 2020'!O24=""),IF(($C$5*F30/'NSW Oct 2020'!AR24&lt; SUM('NSW Oct 2020'!L24:N24)),(0),($C$5*F30/'NSW Oct 2020'!AR24-SUM('NSW Oct 2020'!L24:N24))*'NSW Oct 2020'!AF24/100)* 'NSW Oct 2020'!AR24,IF(AND('NSW Oct 2020'!M24&gt;0,'NSW Oct 2020'!N24=""),IF(($C$5*F30/'NSW Oct 2020'!AR24&lt;'NSW Oct 2020'!M24+'NSW Oct 2020'!L24),(0),(($C$5*F30/'NSW Oct 2020'!AR24-('NSW Oct 2020'!M24+'NSW Oct 2020'!L24))*'NSW Oct 2020'!AE24/100))*'NSW Oct 2020'!AR24,IF(AND('NSW Oct 2020'!L24&gt;0,'NSW Oct 2020'!M24=""&gt;0),IF(($C$5*F30/'NSW Oct 2020'!AR24&lt;'NSW Oct 2020'!L24),(0),($C$5*F30/'NSW Oct 2020'!AR24-'NSW Oct 2020'!L24)*'NSW Oct 2020'!AD24/100)*'NSW Oct 2020'!AR24,0)))))</f>
        <v>0</v>
      </c>
      <c r="S30" s="273">
        <f t="shared" si="4"/>
        <v>2700.0000000000005</v>
      </c>
      <c r="T30" s="268">
        <f t="shared" si="5"/>
        <v>2970.1000000000004</v>
      </c>
      <c r="U30" s="151">
        <f t="shared" si="6"/>
        <v>3267.1100000000006</v>
      </c>
      <c r="V30" s="154">
        <f>'NSW Oct 2020'!AT24</f>
        <v>0</v>
      </c>
      <c r="W30" s="154">
        <f>'NSW Oct 2020'!AU24</f>
        <v>0</v>
      </c>
      <c r="X30" s="154">
        <f>'NSW Oct 2020'!AV24</f>
        <v>0</v>
      </c>
      <c r="Y30" s="154">
        <f>'NSW Oct 2020'!AW24</f>
        <v>0</v>
      </c>
      <c r="Z30" s="268" t="str">
        <f t="shared" si="7"/>
        <v>No discount</v>
      </c>
      <c r="AA30" s="268" t="str">
        <f t="shared" si="8"/>
        <v>Inclusive</v>
      </c>
      <c r="AB30" s="268">
        <f t="shared" si="0"/>
        <v>2970.1000000000004</v>
      </c>
      <c r="AC30" s="268">
        <f t="shared" si="1"/>
        <v>2970.1000000000004</v>
      </c>
      <c r="AD30" s="149">
        <f t="shared" si="9"/>
        <v>3267.1100000000006</v>
      </c>
      <c r="AE30" s="149">
        <f t="shared" si="9"/>
        <v>3267.1100000000006</v>
      </c>
      <c r="AF30" s="211">
        <f>'NSW Oct 2020'!BF23</f>
        <v>12</v>
      </c>
      <c r="AG30" s="153" t="str">
        <f>'NSW Oct 2020'!BG23</f>
        <v>n</v>
      </c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</row>
    <row r="31" spans="1:148" ht="23" customHeight="1" thickTop="1" thickBot="1">
      <c r="A31" s="210" t="str">
        <f>'NSW Oct 2020'!D25</f>
        <v>AGN Wagga Wagga</v>
      </c>
      <c r="B31" s="169" t="str">
        <f>'NSW Oct 2020'!F25</f>
        <v>Origin Energy</v>
      </c>
      <c r="C31" s="169" t="str">
        <f>'NSW Oct 2020'!G25</f>
        <v>Business Flexi</v>
      </c>
      <c r="D31" s="166">
        <f>365*'NSW Oct 2020'!H25/100</f>
        <v>418.10750000000002</v>
      </c>
      <c r="E31" s="266">
        <f>IF('NSW Oct 2020'!AQ25=3,0.5,IF('NSW Oct 2020'!AQ25=2,0.33,0))</f>
        <v>0.5</v>
      </c>
      <c r="F31" s="266">
        <f t="shared" si="3"/>
        <v>0.5</v>
      </c>
      <c r="G31" s="166">
        <f>IF('NSW Oct 2020'!K25="",($C$5*E31/'NSW Oct 2020'!AQ25*'NSW Oct 2020'!W25/100)*'NSW Oct 2020'!AQ25,IF($C$5*E31/'NSW Oct 2020'!AQ25&gt;='NSW Oct 2020'!L25,('NSW Oct 2020'!L25*'NSW Oct 2020'!W25/100)*'NSW Oct 2020'!AQ25,($C$5*E31/'NSW Oct 2020'!AQ25*'NSW Oct 2020'!W25/100)*'NSW Oct 2020'!AQ25))</f>
        <v>850.00000000000011</v>
      </c>
      <c r="H31" s="166">
        <f>IF(AND('NSW Oct 2020'!L25&gt;0,'NSW Oct 2020'!M25&gt;0),IF($C$5*E31/'NSW Oct 2020'!AQ25&lt;'NSW Oct 2020'!L25,0,IF(($C$5*E31/'NSW Oct 2020'!AQ25-'NSW Oct 2020'!L25)&lt;=('NSW Oct 2020'!M25+'NSW Oct 2020'!L25),((($C$5*E31/'NSW Oct 2020'!AQ25-'NSW Oct 2020'!L25)*'NSW Oct 2020'!X25/100))*'NSW Oct 2020'!AQ25,((('NSW Oct 2020'!M25)*'NSW Oct 2020'!X25/100)*'NSW Oct 2020'!AQ25))),0)</f>
        <v>0</v>
      </c>
      <c r="I31" s="166">
        <f>IF(AND('NSW Oct 2020'!M25&gt;0,'NSW Oct 2020'!N25&gt;0),IF($C$5*E31/'NSW Oct 2020'!AQ25&lt;('NSW Oct 2020'!L25+'NSW Oct 2020'!M25),0,IF(($C$5*E31/'NSW Oct 2020'!AQ25-'NSW Oct 2020'!L25+'NSW Oct 2020'!M25)&lt;=('NSW Oct 2020'!L25+'NSW Oct 2020'!M25+'NSW Oct 2020'!N25),((($C$5*E31/'NSW Oct 2020'!AQ25-('NSW Oct 2020'!L25+'NSW Oct 2020'!M25))*'NSW Oct 2020'!Y25/100))*'NSW Oct 2020'!AQ25,('NSW Oct 2020'!N25*'NSW Oct 2020'!Y25/100)* 'NSW Oct 2020'!AQ25)),0)</f>
        <v>0</v>
      </c>
      <c r="J31" s="166">
        <f>IF(AND('NSW Oct 2020'!N25&gt;0,'NSW Oct 2020'!O25&gt;0),IF($C$5*E31/'NSW Oct 2020'!AQ25&lt;('NSW Oct 2020'!L25+'NSW Oct 2020'!M25+'NSW Oct 2020'!N25),0,IF(($C$5*E31/'NSW Oct 2020'!AQ25-'NSW Oct 2020'!L25+'NSW Oct 2020'!M25+'NSW Oct 2020'!N25)&lt;=('NSW Oct 2020'!L25+'NSW Oct 2020'!M25+'NSW Oct 2020'!N25+'NSW Oct 2020'!O25),(($C$5*E31/'NSW Oct 2020'!AQ25-('NSW Oct 2020'!L25+'NSW Oct 2020'!M25+'NSW Oct 2020'!N25))*'NSW Oct 2020'!Z25/100)*'NSW Oct 2020'!AQ25,('NSW Oct 2020'!O25*'NSW Oct 2020'!Z25/100)*'NSW Oct 2020'!AQ25)),0)</f>
        <v>0</v>
      </c>
      <c r="K31" s="166">
        <f>IF(AND('NSW Oct 2020'!O25&gt;0,'NSW Oct 2020'!P25&gt;0),IF($C$5*E31/'NSW Oct 2020'!AQ25&lt;('NSW Oct 2020'!L25+'NSW Oct 2020'!M25+'NSW Oct 2020'!N25+'NSW Oct 2020'!O25),0,IF(($C$5*E31/'NSW Oct 2020'!AQ25-'NSW Oct 2020'!L25+'NSW Oct 2020'!M25+'NSW Oct 2020'!N25+'NSW Oct 2020'!O25)&lt;=('NSW Oct 2020'!L25+'NSW Oct 2020'!M25+'NSW Oct 2020'!N25+'NSW Oct 2020'!O25+'NSW Oct 2020'!P25),(($C$5*E31/'NSW Oct 2020'!AQ25-('NSW Oct 2020'!L25+'NSW Oct 2020'!M25+'NSW Oct 2020'!N25+'NSW Oct 2020'!O25))*'NSW Oct 2020'!AA25/100)*'NSW Oct 2020'!AQ25,('NSW Oct 2020'!P25*'NSW Oct 2020'!AA25/100)*'NSW Oct 2020'!AQ25)),0)</f>
        <v>0</v>
      </c>
      <c r="L31" s="166">
        <f>IF(AND('NSW Oct 2020'!P25&gt;0,'NSW Oct 2020'!O25&gt;0),IF(($C$5*E31/'NSW Oct 2020'!AQ25&lt;SUM('NSW Oct 2020'!L25:P25)),(0),($C$5*E31/'NSW Oct 2020'!AQ25-SUM('NSW Oct 2020'!L25:P25))*'NSW Oct 2020'!AB25/100)* 'NSW Oct 2020'!AQ25,IF(AND('NSW Oct 2020'!O25&gt;0,'NSW Oct 2020'!P25=""),IF(($C$5*E31/'NSW Oct 2020'!AQ25&lt; SUM('NSW Oct 2020'!L25:O25)),(0),($C$5*E31/'NSW Oct 2020'!AQ25-SUM('NSW Oct 2020'!L25:O25))*'NSW Oct 2020'!AA25/100)* 'NSW Oct 2020'!AQ25,IF(AND('NSW Oct 2020'!N25&gt;0,'NSW Oct 2020'!O25=""),IF(($C$5*E31/'NSW Oct 2020'!AQ25&lt; SUM('NSW Oct 2020'!L25:N25)),(0),($C$5*E31/'NSW Oct 2020'!AQ25-SUM('NSW Oct 2020'!L25:N25))*'NSW Oct 2020'!Z25/100)* 'NSW Oct 2020'!AQ25,IF(AND('NSW Oct 2020'!M25&gt;0,'NSW Oct 2020'!N25=""),IF(($C$5*E31/'NSW Oct 2020'!AQ25&lt;'NSW Oct 2020'!M25+'NSW Oct 2020'!L25),(0),(($C$5*E31/'NSW Oct 2020'!AQ25-('NSW Oct 2020'!M25+'NSW Oct 2020'!L25))*'NSW Oct 2020'!Y25/100))*'NSW Oct 2020'!AQ25,IF(AND('NSW Oct 2020'!L25&gt;0,'NSW Oct 2020'!M25=""&gt;0),IF(($C$5*E31/'NSW Oct 2020'!AQ25&lt;'NSW Oct 2020'!L25),(0),($C$5*E31/'NSW Oct 2020'!AQ25-'NSW Oct 2020'!L25)*'NSW Oct 2020'!X25/100)*'NSW Oct 2020'!AQ25,0)))))</f>
        <v>0</v>
      </c>
      <c r="M31" s="166">
        <f>IF('NSW Oct 2020'!K25="",($C$5*F31/'NSW Oct 2020'!AR25*'NSW Oct 2020'!AC25/100)*'NSW Oct 2020'!AR25,IF($C$5*F31/'NSW Oct 2020'!AR25&gt;='NSW Oct 2020'!L25,('NSW Oct 2020'!L25*'NSW Oct 2020'!AC25/100)*'NSW Oct 2020'!AR25,($C$5*F31/'NSW Oct 2020'!AR25*'NSW Oct 2020'!AC25/100)*'NSW Oct 2020'!AR25))</f>
        <v>850.00000000000011</v>
      </c>
      <c r="N31" s="166">
        <f>IF(AND('NSW Oct 2020'!L25&gt;0,'NSW Oct 2020'!M25&gt;0),IF($C$5*F31/'NSW Oct 2020'!AR25&lt;'NSW Oct 2020'!L25,0,IF(($C$5*F31/'NSW Oct 2020'!AR25-'NSW Oct 2020'!L25)&lt;=('NSW Oct 2020'!M25+'NSW Oct 2020'!L25),((($C$5*F31/'NSW Oct 2020'!AR25-'NSW Oct 2020'!L25)*'NSW Oct 2020'!AD25/100))*'NSW Oct 2020'!AR25,((('NSW Oct 2020'!M25)*'NSW Oct 2020'!AD25/100)*'NSW Oct 2020'!AR25))),0)</f>
        <v>0</v>
      </c>
      <c r="O31" s="166">
        <f>IF(AND('NSW Oct 2020'!M25&gt;0,'NSW Oct 2020'!N25&gt;0),IF($C$5*F31/'NSW Oct 2020'!AR25&lt;('NSW Oct 2020'!L25+'NSW Oct 2020'!M25),0,IF(($C$5*F31/'NSW Oct 2020'!AR25-'NSW Oct 2020'!L25+'NSW Oct 2020'!M25)&lt;=('NSW Oct 2020'!L25+'NSW Oct 2020'!M25+'NSW Oct 2020'!N25),((($C$5*F31/'NSW Oct 2020'!AR25-('NSW Oct 2020'!L25+'NSW Oct 2020'!M25))*'NSW Oct 2020'!AE25/100))*'NSW Oct 2020'!AR25,('NSW Oct 2020'!N25*'NSW Oct 2020'!AE25/100)*'NSW Oct 2020'!AR25)),0)</f>
        <v>0</v>
      </c>
      <c r="P31" s="166">
        <f>IF(AND('NSW Oct 2020'!N25&gt;0,'NSW Oct 2020'!O25&gt;0),IF($C$5*F31/'NSW Oct 2020'!AR25&lt;('NSW Oct 2020'!L25+'NSW Oct 2020'!M25+'NSW Oct 2020'!N25),0,IF(($C$5*F31/'NSW Oct 2020'!AR25-'NSW Oct 2020'!L25+'NSW Oct 2020'!M25+'NSW Oct 2020'!N25)&lt;=('NSW Oct 2020'!L25+'NSW Oct 2020'!M25+'NSW Oct 2020'!N25+'NSW Oct 2020'!O25),(($C$5*F31/'NSW Oct 2020'!AR25-('NSW Oct 2020'!L25+'NSW Oct 2020'!M25+'NSW Oct 2020'!N25))*'NSW Oct 2020'!AF25/100)*'NSW Oct 2020'!AR25,('NSW Oct 2020'!O25*'NSW Oct 2020'!AF25/100)*'NSW Oct 2020'!AR25)),0)</f>
        <v>0</v>
      </c>
      <c r="Q31" s="166">
        <f>IF(AND('NSW Oct 2020'!P25&gt;0,'NSW Oct 2020'!P25&gt;0),IF($C$5*F31/'NSW Oct 2020'!AR25&lt;('NSW Oct 2020'!L25+'NSW Oct 2020'!M25+'NSW Oct 2020'!N25+'NSW Oct 2020'!O25),0,IF(($C$5*F31/'NSW Oct 2020'!AR25-'NSW Oct 2020'!L25+'NSW Oct 2020'!M25+'NSW Oct 2020'!N25+'NSW Oct 2020'!O25)&lt;=('NSW Oct 2020'!L25+'NSW Oct 2020'!M25+'NSW Oct 2020'!N25+'NSW Oct 2020'!O25+'NSW Oct 2020'!P25),(($C$5*F31/'NSW Oct 2020'!AR25-('NSW Oct 2020'!L25+'NSW Oct 2020'!M25+'NSW Oct 2020'!N25+'NSW Oct 2020'!O25))*'NSW Oct 2020'!AG25/100)*'NSW Oct 2020'!AR25,('NSW Oct 2020'!P25*'NSW Oct 2020'!AG25/100)*'NSW Oct 2020'!AR25)),0)</f>
        <v>0</v>
      </c>
      <c r="R31" s="166">
        <f>IF(AND('NSW Oct 2020'!P25&gt;0,'NSW Oct 2020'!O25&gt;0),IF(($C$5*F31/'NSW Oct 2020'!AR25&lt;SUM('NSW Oct 2020'!L25:P25)),(0),($C$5*F31/'NSW Oct 2020'!AR25-SUM('NSW Oct 2020'!L25:P25))*'NSW Oct 2020'!AB25/100)* 'NSW Oct 2020'!AR25,IF(AND('NSW Oct 2020'!O25&gt;0,'NSW Oct 2020'!P25=""),IF(($C$5*F31/'NSW Oct 2020'!AR25&lt; SUM('NSW Oct 2020'!L25:O25)),(0),($C$5*F31/'NSW Oct 2020'!AR25-SUM('NSW Oct 2020'!L25:O25))*'NSW Oct 2020'!AG25/100)* 'NSW Oct 2020'!AR25,IF(AND('NSW Oct 2020'!N25&gt;0,'NSW Oct 2020'!O25=""),IF(($C$5*F31/'NSW Oct 2020'!AR25&lt; SUM('NSW Oct 2020'!L25:N25)),(0),($C$5*F31/'NSW Oct 2020'!AR25-SUM('NSW Oct 2020'!L25:N25))*'NSW Oct 2020'!AF25/100)* 'NSW Oct 2020'!AR25,IF(AND('NSW Oct 2020'!M25&gt;0,'NSW Oct 2020'!N25=""),IF(($C$5*F31/'NSW Oct 2020'!AR25&lt;'NSW Oct 2020'!M25+'NSW Oct 2020'!L25),(0),(($C$5*F31/'NSW Oct 2020'!AR25-('NSW Oct 2020'!M25+'NSW Oct 2020'!L25))*'NSW Oct 2020'!AE25/100))*'NSW Oct 2020'!AR25,IF(AND('NSW Oct 2020'!L25&gt;0,'NSW Oct 2020'!M25=""&gt;0),IF(($C$5*F31/'NSW Oct 2020'!AR25&lt;'NSW Oct 2020'!L25),(0),($C$5*F31/'NSW Oct 2020'!AR25-'NSW Oct 2020'!L25)*'NSW Oct 2020'!AD25/100)*'NSW Oct 2020'!AR25,0)))))</f>
        <v>0</v>
      </c>
      <c r="S31" s="272">
        <f t="shared" si="4"/>
        <v>1700.0000000000002</v>
      </c>
      <c r="T31" s="271">
        <f t="shared" si="5"/>
        <v>2118.1075000000001</v>
      </c>
      <c r="U31" s="170">
        <f t="shared" si="6"/>
        <v>2329.9182500000002</v>
      </c>
      <c r="V31" s="169">
        <f>'NSW Oct 2020'!AT25</f>
        <v>12</v>
      </c>
      <c r="W31" s="169">
        <f>'NSW Oct 2020'!AU25</f>
        <v>0</v>
      </c>
      <c r="X31" s="169">
        <f>'NSW Oct 2020'!AV25</f>
        <v>0</v>
      </c>
      <c r="Y31" s="169">
        <f>'NSW Oct 2020'!AW25</f>
        <v>0</v>
      </c>
      <c r="Z31" s="271" t="str">
        <f t="shared" si="7"/>
        <v>Guaranteed off bill</v>
      </c>
      <c r="AA31" s="271" t="str">
        <f t="shared" si="8"/>
        <v>Inclusive</v>
      </c>
      <c r="AB31" s="276">
        <f t="shared" si="0"/>
        <v>1863.9346</v>
      </c>
      <c r="AC31" s="276">
        <f t="shared" si="1"/>
        <v>1863.9346</v>
      </c>
      <c r="AD31" s="277">
        <f t="shared" si="9"/>
        <v>2050.3280600000003</v>
      </c>
      <c r="AE31" s="277">
        <f t="shared" si="9"/>
        <v>2050.3280600000003</v>
      </c>
      <c r="AF31" s="209">
        <f>'NSW Oct 2020'!BF24</f>
        <v>0</v>
      </c>
      <c r="AG31" s="172" t="str">
        <f>'NSW Oct 2020'!BG24</f>
        <v>n</v>
      </c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</row>
  </sheetData>
  <sheetProtection algorithmName="SHA-512" hashValue="Q8G3ixKtDu8H7kyoMqti40i+rJtOP41/Vs+3+Tg6QxkSIqGvVBkVMpHcSRTdrpAvazkmmP/Nf4UF67YSm/mB0A==" saltValue="yRoicUSH2pv3/bMww4qXXw==" spinCount="100000" sheet="1" objects="1" scenarios="1"/>
  <mergeCells count="6">
    <mergeCell ref="A29:A30"/>
    <mergeCell ref="A8:A14"/>
    <mergeCell ref="A15:A16"/>
    <mergeCell ref="A20:A22"/>
    <mergeCell ref="A23:A24"/>
    <mergeCell ref="A26:A28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C55A-6591-0B49-8997-3891E838E127}">
  <sheetPr codeName="Sheet16">
    <tabColor theme="5" tint="0.39997558519241921"/>
  </sheetPr>
  <dimension ref="A1:ER32"/>
  <sheetViews>
    <sheetView zoomScaleNormal="100" workbookViewId="0">
      <selection activeCell="C7" sqref="C7"/>
    </sheetView>
  </sheetViews>
  <sheetFormatPr baseColWidth="10" defaultRowHeight="14"/>
  <cols>
    <col min="1" max="1" width="24.1640625" style="290" customWidth="1"/>
    <col min="2" max="2" width="16.1640625" style="290" customWidth="1"/>
    <col min="3" max="3" width="23.1640625" style="290" bestFit="1" customWidth="1"/>
    <col min="4" max="4" width="12.1640625" style="290" customWidth="1"/>
    <col min="5" max="5" width="12.1640625" style="292" hidden="1" customWidth="1"/>
    <col min="6" max="6" width="12.1640625" style="290" hidden="1" customWidth="1"/>
    <col min="7" max="18" width="12.1640625" style="290" customWidth="1"/>
    <col min="19" max="19" width="13" style="290" hidden="1" customWidth="1"/>
    <col min="20" max="20" width="12" style="290" hidden="1" customWidth="1"/>
    <col min="21" max="21" width="12" style="293" customWidth="1"/>
    <col min="22" max="25" width="12" style="290" customWidth="1"/>
    <col min="26" max="29" width="12" style="290" hidden="1" customWidth="1"/>
    <col min="30" max="33" width="12" style="290" customWidth="1"/>
    <col min="34" max="43" width="12.1640625" style="290" customWidth="1"/>
    <col min="44" max="16384" width="10.83203125" style="290"/>
  </cols>
  <sheetData>
    <row r="1" spans="1:148">
      <c r="A1" s="287" t="s">
        <v>55</v>
      </c>
      <c r="B1" s="287"/>
      <c r="C1" s="287"/>
      <c r="D1" s="287"/>
      <c r="E1" s="288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9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</row>
    <row r="2" spans="1:148">
      <c r="A2" s="289" t="s">
        <v>93</v>
      </c>
      <c r="B2" s="287"/>
      <c r="C2" s="287"/>
      <c r="D2" s="287"/>
      <c r="E2" s="288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9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</row>
    <row r="3" spans="1:148" ht="15" thickBot="1">
      <c r="A3" s="287"/>
      <c r="B3" s="291"/>
      <c r="C3" s="287"/>
      <c r="D3" s="287"/>
      <c r="E3" s="288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9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</row>
    <row r="5" spans="1:148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</row>
    <row r="6" spans="1:148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</row>
    <row r="7" spans="1:148" ht="75">
      <c r="A7" s="262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7" t="s">
        <v>286</v>
      </c>
      <c r="T7" s="267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5" t="s">
        <v>73</v>
      </c>
      <c r="AG7" s="116" t="s">
        <v>33</v>
      </c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  <c r="EL7" s="287"/>
      <c r="EM7" s="287"/>
      <c r="EN7" s="287"/>
      <c r="EO7" s="287"/>
      <c r="EP7" s="287"/>
      <c r="EQ7" s="287"/>
      <c r="ER7" s="287"/>
    </row>
    <row r="8" spans="1:148" ht="23" customHeight="1">
      <c r="A8" s="424" t="str">
        <f>'NSW Apr 2020'!D2</f>
        <v>Jemena Sydney</v>
      </c>
      <c r="B8" s="83" t="str">
        <f>'NSW Apr 2020'!F2</f>
        <v>AGL</v>
      </c>
      <c r="C8" s="83" t="str">
        <f>'NSW Apr 2020'!G2</f>
        <v>Business Essentials Saver</v>
      </c>
      <c r="D8" s="136">
        <f>365*'NSW Apr 2020'!H2/100</f>
        <v>244.84200000000001</v>
      </c>
      <c r="E8" s="264">
        <f>IF('NSW Apr 2020'!AQ2=3,0.5,IF('NSW Apr 2020'!AQ2=2,0.33,0))</f>
        <v>0.5</v>
      </c>
      <c r="F8" s="264">
        <f>1-E8</f>
        <v>0.5</v>
      </c>
      <c r="G8" s="136">
        <f>IF('NSW Apr 2020'!K2="",($C$5*E8/'NSW Apr 2020'!AQ2*'NSW Apr 2020'!W2/100)*'NSW Apr 2020'!AQ2,IF($C$5*E8/'NSW Apr 2020'!AQ2&gt;='NSW Apr 2020'!L2,('NSW Apr 2020'!L2*'NSW Apr 2020'!W2/100)*'NSW Apr 2020'!AQ2,($C$5*E8/'NSW Apr 2020'!AQ2*'NSW Apr 2020'!W2/100)*'NSW Apr 2020'!AQ2))</f>
        <v>91.733399999999989</v>
      </c>
      <c r="H8" s="136">
        <f>IF(AND('NSW Apr 2020'!L2&gt;0,'NSW Apr 2020'!M2&gt;0),IF($C$5*E8/'NSW Apr 2020'!AQ2&lt;'NSW Apr 2020'!L2,0,IF(($C$5*E8/'NSW Apr 2020'!AQ2-'NSW Apr 2020'!L2)&lt;=('NSW Apr 2020'!M2+'NSW Apr 2020'!L2),((($C$5*E8/'NSW Apr 2020'!AQ2-'NSW Apr 2020'!L2)*'NSW Apr 2020'!X2/100))*'NSW Apr 2020'!AQ2,((('NSW Apr 2020'!M2)*'NSW Apr 2020'!X2/100)*'NSW Apr 2020'!AQ2))),0)</f>
        <v>86.955300000000008</v>
      </c>
      <c r="I8" s="136">
        <f>IF(AND('NSW Apr 2020'!M2&gt;0,'NSW Apr 2020'!N2&gt;0),IF($C$5*E8/'NSW Apr 2020'!AQ2&lt;('NSW Apr 2020'!L2+'NSW Apr 2020'!M2),0,IF(($C$5*E8/'NSW Apr 2020'!AQ2-'NSW Apr 2020'!L2+'NSW Apr 2020'!M2)&lt;=('NSW Apr 2020'!L2+'NSW Apr 2020'!M2+'NSW Apr 2020'!N2),((($C$5*E8/'NSW Apr 2020'!AQ2-('NSW Apr 2020'!L2+'NSW Apr 2020'!M2))*'NSW Apr 2020'!Y2/100))*'NSW Apr 2020'!AQ2,('NSW Apr 2020'!N2*'NSW Apr 2020'!Y2/100)* 'NSW Apr 2020'!AQ2)),0)</f>
        <v>207.7218</v>
      </c>
      <c r="J8" s="136">
        <f>IF(AND('NSW Apr 2020'!N2&gt;0,'NSW Apr 2020'!O2&gt;0),IF($C$5*E8/'NSW Apr 2020'!AQ2&lt;('NSW Apr 2020'!L2+'NSW Apr 2020'!M2+'NSW Apr 2020'!N2),0,IF(($C$5*E8/'NSW Apr 2020'!AQ2-'NSW Apr 2020'!L2+'NSW Apr 2020'!M2+'NSW Apr 2020'!N2)&lt;=('NSW Apr 2020'!L2+'NSW Apr 2020'!M2+'NSW Apr 2020'!N2+'NSW Apr 2020'!O2),(($C$5*E8/'NSW Apr 2020'!AQ2-('NSW Apr 2020'!L2+'NSW Apr 2020'!M2+'NSW Apr 2020'!N2))*'NSW Apr 2020'!Z2/100)*'NSW Apr 2020'!AQ2,('NSW Apr 2020'!O2*'NSW Apr 2020'!Z2/100)*'NSW Apr 2020'!AQ2)),0)</f>
        <v>775.67499999999995</v>
      </c>
      <c r="K8" s="136">
        <f>IF(AND('NSW Apr 2020'!O2&gt;0,'NSW Apr 2020'!P2&gt;0),IF($C$5*E8/'NSW Apr 2020'!AQ2&lt;('NSW Apr 2020'!L2+'NSW Apr 2020'!M2+'NSW Apr 2020'!N2+'NSW Apr 2020'!O2),0,IF(($C$5*E8/'NSW Apr 2020'!AQ2-'NSW Apr 2020'!L2+'NSW Apr 2020'!M2+'NSW Apr 2020'!N2+'NSW Apr 2020'!O2)&lt;=('NSW Apr 2020'!L2+'NSW Apr 2020'!M2+'NSW Apr 2020'!N2+'NSW Apr 2020'!O2+'NSW Apr 2020'!P2),(($C$5*E8/'NSW Apr 2020'!AQ2-('NSW Apr 2020'!L2+'NSW Apr 2020'!M2+'NSW Apr 2020'!N2+'NSW Apr 2020'!O2))*'NSW Apr 2020'!AA2/100)*'NSW Apr 2020'!AQ2,('NSW Apr 2020'!P2*'NSW Apr 2020'!AA2/100)*'NSW Apr 2020'!AQ2)),0)</f>
        <v>0</v>
      </c>
      <c r="L8" s="136">
        <f>IF(AND('NSW Apr 2020'!P2&gt;0,'NSW Apr 2020'!O2&gt;0),IF(($C$5*E8/'NSW Apr 2020'!AQ2&lt;SUM('NSW Apr 2020'!L2:P2)),(0),($C$5*E8/'NSW Apr 2020'!AQ2-SUM('NSW Apr 2020'!L2:P2))*'NSW Apr 2020'!AB2/100)* 'NSW Apr 2020'!AQ2,IF(AND('NSW Apr 2020'!O2&gt;0,'NSW Apr 2020'!P2=""),IF(($C$5*E8/'NSW Apr 2020'!AQ2&lt; SUM('NSW Apr 2020'!L2:O2)),(0),($C$5*E8/'NSW Apr 2020'!AQ2-SUM('NSW Apr 2020'!L2:O2))*'NSW Apr 2020'!AA2/100)* 'NSW Apr 2020'!AQ2,IF(AND('NSW Apr 2020'!N2&gt;0,'NSW Apr 2020'!O2=""),IF(($C$5*E8/'NSW Apr 2020'!AQ2&lt; SUM('NSW Apr 2020'!L2:N2)),(0),($C$5*E8/'NSW Apr 2020'!AQ2-SUM('NSW Apr 2020'!L2:N2))*'NSW Apr 2020'!Z2/100)* 'NSW Apr 2020'!AQ2,IF(AND('NSW Apr 2020'!M2&gt;0,'NSW Apr 2020'!N2=""),IF(($C$5*E8/'NSW Apr 2020'!AQ2&lt;'NSW Apr 2020'!M2+'NSW Apr 2020'!L2),(0),(($C$5*E8/'NSW Apr 2020'!AQ2-('NSW Apr 2020'!M2+'NSW Apr 2020'!L2))*'NSW Apr 2020'!Y2/100))*'NSW Apr 2020'!AQ2,IF(AND('NSW Apr 2020'!L2&gt;0,'NSW Apr 2020'!M2=""&gt;0),IF(($C$5*E8/'NSW Apr 2020'!AQ2&lt;'NSW Apr 2020'!L2),(0),($C$5*E8/'NSW Apr 2020'!AQ2-'NSW Apr 2020'!L2)*'NSW Apr 2020'!X2/100)*'NSW Apr 2020'!AQ2,0)))))</f>
        <v>0</v>
      </c>
      <c r="M8" s="136">
        <f>IF('NSW Apr 2020'!K2="",($C$5*F8/'NSW Apr 2020'!AR2*'NSW Apr 2020'!AC2/100)*'NSW Apr 2020'!AR2,IF($C$5*F8/'NSW Apr 2020'!AR2&gt;='NSW Apr 2020'!L2,('NSW Apr 2020'!L2*'NSW Apr 2020'!AC2/100)*'NSW Apr 2020'!AR2,($C$5*F8/'NSW Apr 2020'!AR2*'NSW Apr 2020'!AC2/100)*'NSW Apr 2020'!AR2))</f>
        <v>91.733399999999989</v>
      </c>
      <c r="N8" s="136">
        <f>IF(AND('NSW Apr 2020'!L2&gt;0,'NSW Apr 2020'!M2&gt;0),IF($C$5*F8/'NSW Apr 2020'!AR2&lt;'NSW Apr 2020'!L2,0,IF(($C$5*F8/'NSW Apr 2020'!AR2-'NSW Apr 2020'!L2)&lt;=('NSW Apr 2020'!M2+'NSW Apr 2020'!L2),((($C$5*F8/'NSW Apr 2020'!AR2-'NSW Apr 2020'!L2)*'NSW Apr 2020'!AD2/100))*'NSW Apr 2020'!AR2,((('NSW Apr 2020'!M2)*'NSW Apr 2020'!AD2/100)*'NSW Apr 2020'!AR2))),0)</f>
        <v>86.955300000000008</v>
      </c>
      <c r="O8" s="136">
        <f>IF(AND('NSW Apr 2020'!M2&gt;0,'NSW Apr 2020'!N2&gt;0),IF($C$5*F8/'NSW Apr 2020'!AR2&lt;('NSW Apr 2020'!L2+'NSW Apr 2020'!M2),0,IF(($C$5*F8/'NSW Apr 2020'!AR2-'NSW Apr 2020'!L2+'NSW Apr 2020'!M2)&lt;=('NSW Apr 2020'!L2+'NSW Apr 2020'!M2+'NSW Apr 2020'!N2),((($C$5*F8/'NSW Apr 2020'!AR2-('NSW Apr 2020'!L2+'NSW Apr 2020'!M2))*'NSW Apr 2020'!AE2/100))*'NSW Apr 2020'!AR2,('NSW Apr 2020'!N2*'NSW Apr 2020'!AE2/100)*'NSW Apr 2020'!AR2)),0)</f>
        <v>207.7218</v>
      </c>
      <c r="P8" s="136">
        <f>IF(AND('NSW Apr 2020'!N2&gt;0,'NSW Apr 2020'!O2&gt;0),IF($C$5*F8/'NSW Apr 2020'!AR2&lt;('NSW Apr 2020'!L2+'NSW Apr 2020'!M2+'NSW Apr 2020'!N2),0,IF(($C$5*F8/'NSW Apr 2020'!AR2-'NSW Apr 2020'!L2+'NSW Apr 2020'!M2+'NSW Apr 2020'!N2)&lt;=('NSW Apr 2020'!L2+'NSW Apr 2020'!M2+'NSW Apr 2020'!N2+'NSW Apr 2020'!O2),(($C$5*F8/'NSW Apr 2020'!AR2-('NSW Apr 2020'!L2+'NSW Apr 2020'!M2+'NSW Apr 2020'!N2))*'NSW Apr 2020'!AF2/100)*'NSW Apr 2020'!AR2,('NSW Apr 2020'!O2*'NSW Apr 2020'!AF2/100)*'NSW Apr 2020'!AR2)),0)</f>
        <v>775.67499999999995</v>
      </c>
      <c r="Q8" s="136">
        <f>IF(AND('NSW Apr 2020'!P2&gt;0,'NSW Apr 2020'!P2&gt;0),IF($C$5*F8/'NSW Apr 2020'!AR2&lt;('NSW Apr 2020'!L2+'NSW Apr 2020'!M2+'NSW Apr 2020'!N2+'NSW Apr 2020'!O2),0,IF(($C$5*F8/'NSW Apr 2020'!AR2-'NSW Apr 2020'!L2+'NSW Apr 2020'!M2+'NSW Apr 2020'!N2+'NSW Apr 2020'!O2)&lt;=('NSW Apr 2020'!L2+'NSW Apr 2020'!M2+'NSW Apr 2020'!N2+'NSW Apr 2020'!O2+'NSW Apr 2020'!P2),(($C$5*F8/'NSW Apr 2020'!AR2-('NSW Apr 2020'!L2+'NSW Apr 2020'!M2+'NSW Apr 2020'!N2+'NSW Apr 2020'!O2))*'NSW Apr 2020'!AG2/100)*'NSW Apr 2020'!AR2,('NSW Apr 2020'!P2*'NSW Apr 2020'!AG2/100)*'NSW Apr 2020'!AR2)),0)</f>
        <v>0</v>
      </c>
      <c r="R8" s="136">
        <f>IF(AND('NSW Apr 2020'!P2&gt;0,'NSW Apr 2020'!O2&gt;0),IF(($C$5*F8/'NSW Apr 2020'!AR2&lt;SUM('NSW Apr 2020'!L2:P2)),(0),($C$5*F8/'NSW Apr 2020'!AR2-SUM('NSW Apr 2020'!L2:P2))*'NSW Apr 2020'!AB2/100)* 'NSW Apr 2020'!AR2,IF(AND('NSW Apr 2020'!O2&gt;0,'NSW Apr 2020'!P2=""),IF(($C$5*F8/'NSW Apr 2020'!AR2&lt; SUM('NSW Apr 2020'!L2:O2)),(0),($C$5*F8/'NSW Apr 2020'!AR2-SUM('NSW Apr 2020'!L2:O2))*'NSW Apr 2020'!AG2/100)* 'NSW Apr 2020'!AR2,IF(AND('NSW Apr 2020'!N2&gt;0,'NSW Apr 2020'!O2=""),IF(($C$5*F8/'NSW Apr 2020'!AR2&lt; SUM('NSW Apr 2020'!L2:N2)),(0),($C$5*F8/'NSW Apr 2020'!AR2-SUM('NSW Apr 2020'!L2:N2))*'NSW Apr 2020'!AF2/100)* 'NSW Apr 2020'!AR2,IF(AND('NSW Apr 2020'!M2&gt;0,'NSW Apr 2020'!N2=""),IF(($C$5*F8/'NSW Apr 2020'!AR2&lt;'NSW Apr 2020'!M2+'NSW Apr 2020'!L2),(0),(($C$5*F8/'NSW Apr 2020'!AR2-('NSW Apr 2020'!M2+'NSW Apr 2020'!L2))*'NSW Apr 2020'!AE2/100))*'NSW Apr 2020'!AR2,IF(AND('NSW Apr 2020'!L2&gt;0,'NSW Apr 2020'!M2=""&gt;0),IF(($C$5*F8/'NSW Apr 2020'!AR2&lt;'NSW Apr 2020'!L2),(0),($C$5*F8/'NSW Apr 2020'!AR2-'NSW Apr 2020'!L2)*'NSW Apr 2020'!AD2/100)*'NSW Apr 2020'!AR2,0)))))</f>
        <v>0</v>
      </c>
      <c r="S8" s="234">
        <f>SUM(G8:R8)</f>
        <v>2324.1710000000003</v>
      </c>
      <c r="T8" s="243">
        <f>S8+D8</f>
        <v>2569.0130000000004</v>
      </c>
      <c r="U8" s="132">
        <f>T8*1.1</f>
        <v>2825.9143000000008</v>
      </c>
      <c r="V8" s="83">
        <f>'NSW Apr 2020'!AT2</f>
        <v>0</v>
      </c>
      <c r="W8" s="83">
        <f>'NSW Apr 2020'!AU2</f>
        <v>0</v>
      </c>
      <c r="X8" s="83">
        <f>'NSW Apr 2020'!AV2</f>
        <v>0</v>
      </c>
      <c r="Y8" s="83">
        <f>'NSW Apr 2020'!AW2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2569.0130000000004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2569.0130000000004</v>
      </c>
      <c r="AD8" s="122">
        <f t="shared" ref="AD8:AE23" si="2">AB8*1.1</f>
        <v>2825.9143000000008</v>
      </c>
      <c r="AE8" s="122">
        <f t="shared" si="2"/>
        <v>2825.9143000000008</v>
      </c>
      <c r="AF8" s="208">
        <f>'NSW Apr 2020'!BF2</f>
        <v>0</v>
      </c>
      <c r="AG8" s="125" t="str">
        <f>'NSW Apr 2020'!BG2</f>
        <v>n</v>
      </c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</row>
    <row r="9" spans="1:148" ht="23" customHeight="1">
      <c r="A9" s="424"/>
      <c r="B9" s="83" t="str">
        <f>'NSW Apr 2020'!F3</f>
        <v>Covau</v>
      </c>
      <c r="C9" s="83" t="str">
        <f>'NSW Apr 2020'!G3</f>
        <v>Business Freedom</v>
      </c>
      <c r="D9" s="136">
        <f>365*'NSW Apr 2020'!H3/100</f>
        <v>336.60300000000001</v>
      </c>
      <c r="E9" s="264">
        <f>IF('NSW Apr 2020'!AQ3=3,0.5,IF('NSW Apr 2020'!AQ3=2,0.33,0))</f>
        <v>0.5</v>
      </c>
      <c r="F9" s="264">
        <f t="shared" ref="F9:F32" si="3">1-E9</f>
        <v>0.5</v>
      </c>
      <c r="G9" s="136">
        <f>IF('NSW Apr 2020'!K3="",($C$5*E9/'NSW Apr 2020'!AQ3*'NSW Apr 2020'!W3/100)*'NSW Apr 2020'!AQ3,IF($C$5*E9/'NSW Apr 2020'!AQ3&gt;='NSW Apr 2020'!L3,('NSW Apr 2020'!L3*'NSW Apr 2020'!W3/100)*'NSW Apr 2020'!AQ3,($C$5*E9/'NSW Apr 2020'!AQ3*'NSW Apr 2020'!W3/100)*'NSW Apr 2020'!AQ3))</f>
        <v>134.24399999999997</v>
      </c>
      <c r="H9" s="136">
        <f>IF(AND('NSW Apr 2020'!L3&gt;0,'NSW Apr 2020'!M3&gt;0),IF($C$5*E9/'NSW Apr 2020'!AQ3&lt;'NSW Apr 2020'!L3,0,IF(($C$5*E9/'NSW Apr 2020'!AQ3-'NSW Apr 2020'!L3)&lt;=('NSW Apr 2020'!M3+'NSW Apr 2020'!L3),((($C$5*E9/'NSW Apr 2020'!AQ3-'NSW Apr 2020'!L3)*'NSW Apr 2020'!X3/100))*'NSW Apr 2020'!AQ3,((('NSW Apr 2020'!M3)*'NSW Apr 2020'!X3/100)*'NSW Apr 2020'!AQ3))),0)</f>
        <v>118.0750909090909</v>
      </c>
      <c r="I9" s="136">
        <f>IF(AND('NSW Apr 2020'!M3&gt;0,'NSW Apr 2020'!N3&gt;0),IF($C$5*E9/'NSW Apr 2020'!AQ3&lt;('NSW Apr 2020'!L3+'NSW Apr 2020'!M3),0,IF(($C$5*E9/'NSW Apr 2020'!AQ3-'NSW Apr 2020'!L3+'NSW Apr 2020'!M3)&lt;=('NSW Apr 2020'!L3+'NSW Apr 2020'!M3+'NSW Apr 2020'!N3),((($C$5*E9/'NSW Apr 2020'!AQ3-('NSW Apr 2020'!L3+'NSW Apr 2020'!M3))*'NSW Apr 2020'!Y3/100))*'NSW Apr 2020'!AQ3,('NSW Apr 2020'!N3*'NSW Apr 2020'!Y3/100)* 'NSW Apr 2020'!AQ3)),0)</f>
        <v>267.92399999999998</v>
      </c>
      <c r="J9" s="136">
        <f>IF(AND('NSW Apr 2020'!N3&gt;0,'NSW Apr 2020'!O3&gt;0),IF($C$5*E9/'NSW Apr 2020'!AQ3&lt;('NSW Apr 2020'!L3+'NSW Apr 2020'!M3+'NSW Apr 2020'!N3),0,IF(($C$5*E9/'NSW Apr 2020'!AQ3-'NSW Apr 2020'!L3+'NSW Apr 2020'!M3+'NSW Apr 2020'!N3)&lt;=('NSW Apr 2020'!L3+'NSW Apr 2020'!M3+'NSW Apr 2020'!N3+'NSW Apr 2020'!O3),(($C$5*E9/'NSW Apr 2020'!AQ3-('NSW Apr 2020'!L3+'NSW Apr 2020'!M3+'NSW Apr 2020'!N3))*'NSW Apr 2020'!Z3/100)*'NSW Apr 2020'!AQ3,('NSW Apr 2020'!O3*'NSW Apr 2020'!Z3/100)*'NSW Apr 2020'!AQ3)),0)</f>
        <v>1011.75</v>
      </c>
      <c r="K9" s="136">
        <f>IF(AND('NSW Apr 2020'!O3&gt;0,'NSW Apr 2020'!P3&gt;0),IF($C$5*E9/'NSW Apr 2020'!AQ3&lt;('NSW Apr 2020'!L3+'NSW Apr 2020'!M3+'NSW Apr 2020'!N3+'NSW Apr 2020'!O3),0,IF(($C$5*E9/'NSW Apr 2020'!AQ3-'NSW Apr 2020'!L3+'NSW Apr 2020'!M3+'NSW Apr 2020'!N3+'NSW Apr 2020'!O3)&lt;=('NSW Apr 2020'!L3+'NSW Apr 2020'!M3+'NSW Apr 2020'!N3+'NSW Apr 2020'!O3+'NSW Apr 2020'!P3),(($C$5*E9/'NSW Apr 2020'!AQ3-('NSW Apr 2020'!L3+'NSW Apr 2020'!M3+'NSW Apr 2020'!N3+'NSW Apr 2020'!O3))*'NSW Apr 2020'!AA3/100)*'NSW Apr 2020'!AQ3,('NSW Apr 2020'!P3*'NSW Apr 2020'!AA3/100)*'NSW Apr 2020'!AQ3)),0)</f>
        <v>0</v>
      </c>
      <c r="L9" s="136">
        <f>IF(AND('NSW Apr 2020'!P3&gt;0,'NSW Apr 2020'!O3&gt;0),IF(($C$5*E9/'NSW Apr 2020'!AQ3&lt;SUM('NSW Apr 2020'!L3:P3)),(0),($C$5*E9/'NSW Apr 2020'!AQ3-SUM('NSW Apr 2020'!L3:P3))*'NSW Apr 2020'!AB3/100)* 'NSW Apr 2020'!AQ3,IF(AND('NSW Apr 2020'!O3&gt;0,'NSW Apr 2020'!P3=""),IF(($C$5*E9/'NSW Apr 2020'!AQ3&lt; SUM('NSW Apr 2020'!L3:O3)),(0),($C$5*E9/'NSW Apr 2020'!AQ3-SUM('NSW Apr 2020'!L3:O3))*'NSW Apr 2020'!AA3/100)* 'NSW Apr 2020'!AQ3,IF(AND('NSW Apr 2020'!N3&gt;0,'NSW Apr 2020'!O3=""),IF(($C$5*E9/'NSW Apr 2020'!AQ3&lt; SUM('NSW Apr 2020'!L3:N3)),(0),($C$5*E9/'NSW Apr 2020'!AQ3-SUM('NSW Apr 2020'!L3:N3))*'NSW Apr 2020'!Z3/100)* 'NSW Apr 2020'!AQ3,IF(AND('NSW Apr 2020'!M3&gt;0,'NSW Apr 2020'!N3=""),IF(($C$5*E9/'NSW Apr 2020'!AQ3&lt;'NSW Apr 2020'!M3+'NSW Apr 2020'!L3),(0),(($C$5*E9/'NSW Apr 2020'!AQ3-('NSW Apr 2020'!M3+'NSW Apr 2020'!L3))*'NSW Apr 2020'!Y3/100))*'NSW Apr 2020'!AQ3,IF(AND('NSW Apr 2020'!L3&gt;0,'NSW Apr 2020'!M3=""&gt;0),IF(($C$5*E9/'NSW Apr 2020'!AQ3&lt;'NSW Apr 2020'!L3),(0),($C$5*E9/'NSW Apr 2020'!AQ3-'NSW Apr 2020'!L3)*'NSW Apr 2020'!X3/100)*'NSW Apr 2020'!AQ3,0)))))</f>
        <v>0</v>
      </c>
      <c r="M9" s="136">
        <f>IF('NSW Apr 2020'!K3="",($C$5*F9/'NSW Apr 2020'!AR3*'NSW Apr 2020'!AC3/100)*'NSW Apr 2020'!AR3,IF($C$5*F9/'NSW Apr 2020'!AR3&gt;='NSW Apr 2020'!L3,('NSW Apr 2020'!L3*'NSW Apr 2020'!AC3/100)*'NSW Apr 2020'!AR3,($C$5*F9/'NSW Apr 2020'!AR3*'NSW Apr 2020'!AC3/100)*'NSW Apr 2020'!AR3))</f>
        <v>134.24399999999997</v>
      </c>
      <c r="N9" s="136">
        <f>IF(AND('NSW Apr 2020'!L3&gt;0,'NSW Apr 2020'!M3&gt;0),IF($C$5*F9/'NSW Apr 2020'!AR3&lt;'NSW Apr 2020'!L3,0,IF(($C$5*F9/'NSW Apr 2020'!AR3-'NSW Apr 2020'!L3)&lt;=('NSW Apr 2020'!M3+'NSW Apr 2020'!L3),((($C$5*F9/'NSW Apr 2020'!AR3-'NSW Apr 2020'!L3)*'NSW Apr 2020'!AD3/100))*'NSW Apr 2020'!AR3,((('NSW Apr 2020'!M3)*'NSW Apr 2020'!AD3/100)*'NSW Apr 2020'!AR3))),0)</f>
        <v>118.0750909090909</v>
      </c>
      <c r="O9" s="136">
        <f>IF(AND('NSW Apr 2020'!M3&gt;0,'NSW Apr 2020'!N3&gt;0),IF($C$5*F9/'NSW Apr 2020'!AR3&lt;('NSW Apr 2020'!L3+'NSW Apr 2020'!M3),0,IF(($C$5*F9/'NSW Apr 2020'!AR3-'NSW Apr 2020'!L3+'NSW Apr 2020'!M3)&lt;=('NSW Apr 2020'!L3+'NSW Apr 2020'!M3+'NSW Apr 2020'!N3),((($C$5*F9/'NSW Apr 2020'!AR3-('NSW Apr 2020'!L3+'NSW Apr 2020'!M3))*'NSW Apr 2020'!AE3/100))*'NSW Apr 2020'!AR3,('NSW Apr 2020'!N3*'NSW Apr 2020'!AE3/100)*'NSW Apr 2020'!AR3)),0)</f>
        <v>267.92399999999998</v>
      </c>
      <c r="P9" s="136">
        <f>IF(AND('NSW Apr 2020'!N3&gt;0,'NSW Apr 2020'!O3&gt;0),IF($C$5*F9/'NSW Apr 2020'!AR3&lt;('NSW Apr 2020'!L3+'NSW Apr 2020'!M3+'NSW Apr 2020'!N3),0,IF(($C$5*F9/'NSW Apr 2020'!AR3-'NSW Apr 2020'!L3+'NSW Apr 2020'!M3+'NSW Apr 2020'!N3)&lt;=('NSW Apr 2020'!L3+'NSW Apr 2020'!M3+'NSW Apr 2020'!N3+'NSW Apr 2020'!O3),(($C$5*F9/'NSW Apr 2020'!AR3-('NSW Apr 2020'!L3+'NSW Apr 2020'!M3+'NSW Apr 2020'!N3))*'NSW Apr 2020'!AF3/100)*'NSW Apr 2020'!AR3,('NSW Apr 2020'!O3*'NSW Apr 2020'!AF3/100)*'NSW Apr 2020'!AR3)),0)</f>
        <v>1011.75</v>
      </c>
      <c r="Q9" s="136">
        <f>IF(AND('NSW Apr 2020'!P3&gt;0,'NSW Apr 2020'!P3&gt;0),IF($C$5*F9/'NSW Apr 2020'!AR3&lt;('NSW Apr 2020'!L3+'NSW Apr 2020'!M3+'NSW Apr 2020'!N3+'NSW Apr 2020'!O3),0,IF(($C$5*F9/'NSW Apr 2020'!AR3-'NSW Apr 2020'!L3+'NSW Apr 2020'!M3+'NSW Apr 2020'!N3+'NSW Apr 2020'!O3)&lt;=('NSW Apr 2020'!L3+'NSW Apr 2020'!M3+'NSW Apr 2020'!N3+'NSW Apr 2020'!O3+'NSW Apr 2020'!P3),(($C$5*F9/'NSW Apr 2020'!AR3-('NSW Apr 2020'!L3+'NSW Apr 2020'!M3+'NSW Apr 2020'!N3+'NSW Apr 2020'!O3))*'NSW Apr 2020'!AG3/100)*'NSW Apr 2020'!AR3,('NSW Apr 2020'!P3*'NSW Apr 2020'!AG3/100)*'NSW Apr 2020'!AR3)),0)</f>
        <v>0</v>
      </c>
      <c r="R9" s="136">
        <f>IF(AND('NSW Apr 2020'!P3&gt;0,'NSW Apr 2020'!O3&gt;0),IF(($C$5*F9/'NSW Apr 2020'!AR3&lt;SUM('NSW Apr 2020'!L3:P3)),(0),($C$5*F9/'NSW Apr 2020'!AR3-SUM('NSW Apr 2020'!L3:P3))*'NSW Apr 2020'!AB3/100)* 'NSW Apr 2020'!AR3,IF(AND('NSW Apr 2020'!O3&gt;0,'NSW Apr 2020'!P3=""),IF(($C$5*F9/'NSW Apr 2020'!AR3&lt; SUM('NSW Apr 2020'!L3:O3)),(0),($C$5*F9/'NSW Apr 2020'!AR3-SUM('NSW Apr 2020'!L3:O3))*'NSW Apr 2020'!AG3/100)* 'NSW Apr 2020'!AR3,IF(AND('NSW Apr 2020'!N3&gt;0,'NSW Apr 2020'!O3=""),IF(($C$5*F9/'NSW Apr 2020'!AR3&lt; SUM('NSW Apr 2020'!L3:N3)),(0),($C$5*F9/'NSW Apr 2020'!AR3-SUM('NSW Apr 2020'!L3:N3))*'NSW Apr 2020'!AF3/100)* 'NSW Apr 2020'!AR3,IF(AND('NSW Apr 2020'!M3&gt;0,'NSW Apr 2020'!N3=""),IF(($C$5*F9/'NSW Apr 2020'!AR3&lt;'NSW Apr 2020'!M3+'NSW Apr 2020'!L3),(0),(($C$5*F9/'NSW Apr 2020'!AR3-('NSW Apr 2020'!M3+'NSW Apr 2020'!L3))*'NSW Apr 2020'!AE3/100))*'NSW Apr 2020'!AR3,IF(AND('NSW Apr 2020'!L3&gt;0,'NSW Apr 2020'!M3=""&gt;0),IF(($C$5*F9/'NSW Apr 2020'!AR3&lt;'NSW Apr 2020'!L3),(0),($C$5*F9/'NSW Apr 2020'!AR3-'NSW Apr 2020'!L3)*'NSW Apr 2020'!AD3/100)*'NSW Apr 2020'!AR3,0)))))</f>
        <v>0</v>
      </c>
      <c r="S9" s="234">
        <f t="shared" ref="S9:S32" si="4">SUM(G9:R9)</f>
        <v>3063.9861818181816</v>
      </c>
      <c r="T9" s="243">
        <f t="shared" ref="T9:T32" si="5">S9+D9</f>
        <v>3400.5891818181817</v>
      </c>
      <c r="U9" s="132">
        <f t="shared" ref="U9:U32" si="6">T9*1.1</f>
        <v>3740.6481000000003</v>
      </c>
      <c r="V9" s="83">
        <f>'NSW Apr 2020'!AT3</f>
        <v>25</v>
      </c>
      <c r="W9" s="83">
        <f>'NSW Apr 2020'!AU3</f>
        <v>0</v>
      </c>
      <c r="X9" s="83">
        <f>'NSW Apr 2020'!AV3</f>
        <v>0</v>
      </c>
      <c r="Y9" s="83">
        <f>'NSW Apr 2020'!AW3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2550.4418863636365</v>
      </c>
      <c r="AC9" s="243">
        <f t="shared" si="1"/>
        <v>2550.4418863636365</v>
      </c>
      <c r="AD9" s="122">
        <f t="shared" si="2"/>
        <v>2805.4860750000003</v>
      </c>
      <c r="AE9" s="122">
        <f t="shared" si="2"/>
        <v>2805.4860750000003</v>
      </c>
      <c r="AF9" s="208">
        <f>'NSW Apr 2020'!BF3</f>
        <v>0</v>
      </c>
      <c r="AG9" s="125" t="str">
        <f>'NSW Apr 2020'!BG3</f>
        <v>n</v>
      </c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</row>
    <row r="10" spans="1:148" ht="23" customHeight="1">
      <c r="A10" s="424"/>
      <c r="B10" s="83" t="str">
        <f>'NSW Apr 2020'!F4</f>
        <v>EnergyAustralia</v>
      </c>
      <c r="C10" s="83" t="str">
        <f>'NSW Apr 2020'!G4</f>
        <v>Total Plan</v>
      </c>
      <c r="D10" s="136">
        <f>365*'NSW Apr 2020'!H4/100</f>
        <v>249.66000000000003</v>
      </c>
      <c r="E10" s="264">
        <f>IF('NSW Apr 2020'!AQ4=3,0.5,IF('NSW Apr 2020'!AQ4=2,0.33,0))</f>
        <v>0.5</v>
      </c>
      <c r="F10" s="264">
        <f t="shared" si="3"/>
        <v>0.5</v>
      </c>
      <c r="G10" s="136">
        <f>IF('NSW Apr 2020'!K4="",($C$5*E10/'NSW Apr 2020'!AQ4*'NSW Apr 2020'!W4/100)*'NSW Apr 2020'!AQ4,IF($C$5*E10/'NSW Apr 2020'!AQ4&gt;='NSW Apr 2020'!L4,('NSW Apr 2020'!L4*'NSW Apr 2020'!W4/100)*'NSW Apr 2020'!AQ4,($C$5*E10/'NSW Apr 2020'!AQ4*'NSW Apr 2020'!W4/100)*'NSW Apr 2020'!AQ4))</f>
        <v>159.97409999999999</v>
      </c>
      <c r="H10" s="136">
        <f>IF(AND('NSW Apr 2020'!L4&gt;0,'NSW Apr 2020'!M4&gt;0),IF($C$5*E10/'NSW Apr 2020'!AQ4&lt;'NSW Apr 2020'!L4,0,IF(($C$5*E10/'NSW Apr 2020'!AQ4-'NSW Apr 2020'!L4)&lt;=('NSW Apr 2020'!M4+'NSW Apr 2020'!L4),((($C$5*E10/'NSW Apr 2020'!AQ4-'NSW Apr 2020'!L4)*'NSW Apr 2020'!X4/100))*'NSW Apr 2020'!AQ4,((('NSW Apr 2020'!M4)*'NSW Apr 2020'!X4/100)*'NSW Apr 2020'!AQ4))),0)</f>
        <v>108.23550000000002</v>
      </c>
      <c r="I10" s="136">
        <f>IF(AND('NSW Apr 2020'!M4&gt;0,'NSW Apr 2020'!N4&gt;0),IF($C$5*E10/'NSW Apr 2020'!AQ4&lt;('NSW Apr 2020'!L4+'NSW Apr 2020'!M4),0,IF(($C$5*E10/'NSW Apr 2020'!AQ4-'NSW Apr 2020'!L4+'NSW Apr 2020'!M4)&lt;=('NSW Apr 2020'!L4+'NSW Apr 2020'!M4+'NSW Apr 2020'!N4),((($C$5*E10/'NSW Apr 2020'!AQ4-('NSW Apr 2020'!L4+'NSW Apr 2020'!M4))*'NSW Apr 2020'!Y4/100))*'NSW Apr 2020'!AQ4,('NSW Apr 2020'!N4*'NSW Apr 2020'!Y4/100)* 'NSW Apr 2020'!AQ4)),0)</f>
        <v>248.55599999999998</v>
      </c>
      <c r="J10" s="136">
        <f>IF(AND('NSW Apr 2020'!N4&gt;0,'NSW Apr 2020'!O4&gt;0),IF($C$5*E10/'NSW Apr 2020'!AQ4&lt;('NSW Apr 2020'!L4+'NSW Apr 2020'!M4+'NSW Apr 2020'!N4),0,IF(($C$5*E10/'NSW Apr 2020'!AQ4-'NSW Apr 2020'!L4+'NSW Apr 2020'!M4+'NSW Apr 2020'!N4)&lt;=('NSW Apr 2020'!L4+'NSW Apr 2020'!M4+'NSW Apr 2020'!N4+'NSW Apr 2020'!O4),(($C$5*E10/'NSW Apr 2020'!AQ4-('NSW Apr 2020'!L4+'NSW Apr 2020'!M4+'NSW Apr 2020'!N4))*'NSW Apr 2020'!Z4/100)*'NSW Apr 2020'!AQ4,('NSW Apr 2020'!O4*'NSW Apr 2020'!Z4/100)*'NSW Apr 2020'!AQ4)),0)</f>
        <v>934.18250000000012</v>
      </c>
      <c r="K10" s="136">
        <f>IF(AND('NSW Apr 2020'!O4&gt;0,'NSW Apr 2020'!P4&gt;0),IF($C$5*E10/'NSW Apr 2020'!AQ4&lt;('NSW Apr 2020'!L4+'NSW Apr 2020'!M4+'NSW Apr 2020'!N4+'NSW Apr 2020'!O4),0,IF(($C$5*E10/'NSW Apr 2020'!AQ4-'NSW Apr 2020'!L4+'NSW Apr 2020'!M4+'NSW Apr 2020'!N4+'NSW Apr 2020'!O4)&lt;=('NSW Apr 2020'!L4+'NSW Apr 2020'!M4+'NSW Apr 2020'!N4+'NSW Apr 2020'!O4+'NSW Apr 2020'!P4),(($C$5*E10/'NSW Apr 2020'!AQ4-('NSW Apr 2020'!L4+'NSW Apr 2020'!M4+'NSW Apr 2020'!N4+'NSW Apr 2020'!O4))*'NSW Apr 2020'!AA4/100)*'NSW Apr 2020'!AQ4,('NSW Apr 2020'!P4*'NSW Apr 2020'!AA4/100)*'NSW Apr 2020'!AQ4)),0)</f>
        <v>0</v>
      </c>
      <c r="L10" s="136">
        <f>IF(AND('NSW Apr 2020'!P4&gt;0,'NSW Apr 2020'!O4&gt;0),IF(($C$5*E10/'NSW Apr 2020'!AQ4&lt;SUM('NSW Apr 2020'!L4:P4)),(0),($C$5*E10/'NSW Apr 2020'!AQ4-SUM('NSW Apr 2020'!L4:P4))*'NSW Apr 2020'!AB4/100)* 'NSW Apr 2020'!AQ4,IF(AND('NSW Apr 2020'!O4&gt;0,'NSW Apr 2020'!P4=""),IF(($C$5*E10/'NSW Apr 2020'!AQ4&lt; SUM('NSW Apr 2020'!L4:O4)),(0),($C$5*E10/'NSW Apr 2020'!AQ4-SUM('NSW Apr 2020'!L4:O4))*'NSW Apr 2020'!AA4/100)* 'NSW Apr 2020'!AQ4,IF(AND('NSW Apr 2020'!N4&gt;0,'NSW Apr 2020'!O4=""),IF(($C$5*E10/'NSW Apr 2020'!AQ4&lt; SUM('NSW Apr 2020'!L4:N4)),(0),($C$5*E10/'NSW Apr 2020'!AQ4-SUM('NSW Apr 2020'!L4:N4))*'NSW Apr 2020'!Z4/100)* 'NSW Apr 2020'!AQ4,IF(AND('NSW Apr 2020'!M4&gt;0,'NSW Apr 2020'!N4=""),IF(($C$5*E10/'NSW Apr 2020'!AQ4&lt;'NSW Apr 2020'!M4+'NSW Apr 2020'!L4),(0),(($C$5*E10/'NSW Apr 2020'!AQ4-('NSW Apr 2020'!M4+'NSW Apr 2020'!L4))*'NSW Apr 2020'!Y4/100))*'NSW Apr 2020'!AQ4,IF(AND('NSW Apr 2020'!L4&gt;0,'NSW Apr 2020'!M4=""&gt;0),IF(($C$5*E10/'NSW Apr 2020'!AQ4&lt;'NSW Apr 2020'!L4),(0),($C$5*E10/'NSW Apr 2020'!AQ4-'NSW Apr 2020'!L4)*'NSW Apr 2020'!X4/100)*'NSW Apr 2020'!AQ4,0)))))</f>
        <v>0</v>
      </c>
      <c r="M10" s="136">
        <f>IF('NSW Apr 2020'!K4="",($C$5*F10/'NSW Apr 2020'!AR4*'NSW Apr 2020'!AC4/100)*'NSW Apr 2020'!AR4,IF($C$5*F10/'NSW Apr 2020'!AR4&gt;='NSW Apr 2020'!L4,('NSW Apr 2020'!L4*'NSW Apr 2020'!AC4/100)*'NSW Apr 2020'!AR4,($C$5*F10/'NSW Apr 2020'!AR4*'NSW Apr 2020'!AC4/100)*'NSW Apr 2020'!AR4))</f>
        <v>159.97409999999999</v>
      </c>
      <c r="N10" s="136">
        <f>IF(AND('NSW Apr 2020'!L4&gt;0,'NSW Apr 2020'!M4&gt;0),IF($C$5*F10/'NSW Apr 2020'!AR4&lt;'NSW Apr 2020'!L4,0,IF(($C$5*F10/'NSW Apr 2020'!AR4-'NSW Apr 2020'!L4)&lt;=('NSW Apr 2020'!M4+'NSW Apr 2020'!L4),((($C$5*F10/'NSW Apr 2020'!AR4-'NSW Apr 2020'!L4)*'NSW Apr 2020'!AD4/100))*'NSW Apr 2020'!AR4,((('NSW Apr 2020'!M4)*'NSW Apr 2020'!AD4/100)*'NSW Apr 2020'!AR4))),0)</f>
        <v>108.23550000000002</v>
      </c>
      <c r="O10" s="136">
        <f>IF(AND('NSW Apr 2020'!M4&gt;0,'NSW Apr 2020'!N4&gt;0),IF($C$5*F10/'NSW Apr 2020'!AR4&lt;('NSW Apr 2020'!L4+'NSW Apr 2020'!M4),0,IF(($C$5*F10/'NSW Apr 2020'!AR4-'NSW Apr 2020'!L4+'NSW Apr 2020'!M4)&lt;=('NSW Apr 2020'!L4+'NSW Apr 2020'!M4+'NSW Apr 2020'!N4),((($C$5*F10/'NSW Apr 2020'!AR4-('NSW Apr 2020'!L4+'NSW Apr 2020'!M4))*'NSW Apr 2020'!AE4/100))*'NSW Apr 2020'!AR4,('NSW Apr 2020'!N4*'NSW Apr 2020'!AE4/100)*'NSW Apr 2020'!AR4)),0)</f>
        <v>248.55599999999998</v>
      </c>
      <c r="P10" s="136">
        <f>IF(AND('NSW Apr 2020'!N4&gt;0,'NSW Apr 2020'!O4&gt;0),IF($C$5*F10/'NSW Apr 2020'!AR4&lt;('NSW Apr 2020'!L4+'NSW Apr 2020'!M4+'NSW Apr 2020'!N4),0,IF(($C$5*F10/'NSW Apr 2020'!AR4-'NSW Apr 2020'!L4+'NSW Apr 2020'!M4+'NSW Apr 2020'!N4)&lt;=('NSW Apr 2020'!L4+'NSW Apr 2020'!M4+'NSW Apr 2020'!N4+'NSW Apr 2020'!O4),(($C$5*F10/'NSW Apr 2020'!AR4-('NSW Apr 2020'!L4+'NSW Apr 2020'!M4+'NSW Apr 2020'!N4))*'NSW Apr 2020'!AF4/100)*'NSW Apr 2020'!AR4,('NSW Apr 2020'!O4*'NSW Apr 2020'!AF4/100)*'NSW Apr 2020'!AR4)),0)</f>
        <v>934.18250000000012</v>
      </c>
      <c r="Q10" s="136">
        <f>IF(AND('NSW Apr 2020'!P4&gt;0,'NSW Apr 2020'!P4&gt;0),IF($C$5*F10/'NSW Apr 2020'!AR4&lt;('NSW Apr 2020'!L4+'NSW Apr 2020'!M4+'NSW Apr 2020'!N4+'NSW Apr 2020'!O4),0,IF(($C$5*F10/'NSW Apr 2020'!AR4-'NSW Apr 2020'!L4+'NSW Apr 2020'!M4+'NSW Apr 2020'!N4+'NSW Apr 2020'!O4)&lt;=('NSW Apr 2020'!L4+'NSW Apr 2020'!M4+'NSW Apr 2020'!N4+'NSW Apr 2020'!O4+'NSW Apr 2020'!P4),(($C$5*F10/'NSW Apr 2020'!AR4-('NSW Apr 2020'!L4+'NSW Apr 2020'!M4+'NSW Apr 2020'!N4+'NSW Apr 2020'!O4))*'NSW Apr 2020'!AG4/100)*'NSW Apr 2020'!AR4,('NSW Apr 2020'!P4*'NSW Apr 2020'!AG4/100)*'NSW Apr 2020'!AR4)),0)</f>
        <v>0</v>
      </c>
      <c r="R10" s="136">
        <f>IF(AND('NSW Apr 2020'!P4&gt;0,'NSW Apr 2020'!O4&gt;0),IF(($C$5*F10/'NSW Apr 2020'!AR4&lt;SUM('NSW Apr 2020'!L4:P4)),(0),($C$5*F10/'NSW Apr 2020'!AR4-SUM('NSW Apr 2020'!L4:P4))*'NSW Apr 2020'!AB4/100)* 'NSW Apr 2020'!AR4,IF(AND('NSW Apr 2020'!O4&gt;0,'NSW Apr 2020'!P4=""),IF(($C$5*F10/'NSW Apr 2020'!AR4&lt; SUM('NSW Apr 2020'!L4:O4)),(0),($C$5*F10/'NSW Apr 2020'!AR4-SUM('NSW Apr 2020'!L4:O4))*'NSW Apr 2020'!AG4/100)* 'NSW Apr 2020'!AR4,IF(AND('NSW Apr 2020'!N4&gt;0,'NSW Apr 2020'!O4=""),IF(($C$5*F10/'NSW Apr 2020'!AR4&lt; SUM('NSW Apr 2020'!L4:N4)),(0),($C$5*F10/'NSW Apr 2020'!AR4-SUM('NSW Apr 2020'!L4:N4))*'NSW Apr 2020'!AF4/100)* 'NSW Apr 2020'!AR4,IF(AND('NSW Apr 2020'!M4&gt;0,'NSW Apr 2020'!N4=""),IF(($C$5*F10/'NSW Apr 2020'!AR4&lt;'NSW Apr 2020'!M4+'NSW Apr 2020'!L4),(0),(($C$5*F10/'NSW Apr 2020'!AR4-('NSW Apr 2020'!M4+'NSW Apr 2020'!L4))*'NSW Apr 2020'!AE4/100))*'NSW Apr 2020'!AR4,IF(AND('NSW Apr 2020'!L4&gt;0,'NSW Apr 2020'!M4=""&gt;0),IF(($C$5*F10/'NSW Apr 2020'!AR4&lt;'NSW Apr 2020'!L4),(0),($C$5*F10/'NSW Apr 2020'!AR4-'NSW Apr 2020'!L4)*'NSW Apr 2020'!AD4/100)*'NSW Apr 2020'!AR4,0)))))</f>
        <v>0</v>
      </c>
      <c r="S10" s="234">
        <f t="shared" si="4"/>
        <v>2901.8962000000001</v>
      </c>
      <c r="T10" s="243">
        <f t="shared" si="5"/>
        <v>3151.5562</v>
      </c>
      <c r="U10" s="132">
        <f t="shared" si="6"/>
        <v>3466.7118200000004</v>
      </c>
      <c r="V10" s="83">
        <f>'NSW Apr 2020'!AT4</f>
        <v>19</v>
      </c>
      <c r="W10" s="83">
        <f>'NSW Apr 2020'!AU4</f>
        <v>0</v>
      </c>
      <c r="X10" s="83">
        <f>'NSW Apr 2020'!AV4</f>
        <v>0</v>
      </c>
      <c r="Y10" s="83">
        <f>'NSW Apr 2020'!AW4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2552.760522</v>
      </c>
      <c r="AC10" s="243">
        <f t="shared" si="1"/>
        <v>2552.760522</v>
      </c>
      <c r="AD10" s="122">
        <f t="shared" si="2"/>
        <v>2808.0365742000004</v>
      </c>
      <c r="AE10" s="122">
        <f t="shared" si="2"/>
        <v>2808.0365742000004</v>
      </c>
      <c r="AF10" s="208">
        <f>'NSW Apr 2020'!BF4</f>
        <v>0</v>
      </c>
      <c r="AG10" s="125" t="str">
        <f>'NSW Apr 2020'!BG4</f>
        <v>n</v>
      </c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</row>
    <row r="11" spans="1:148" ht="23" customHeight="1">
      <c r="A11" s="424"/>
      <c r="B11" s="83" t="str">
        <f>'NSW Apr 2020'!F5</f>
        <v>Origin Energy</v>
      </c>
      <c r="C11" s="83" t="str">
        <f>'NSW Apr 2020'!G5</f>
        <v>Business Flexi</v>
      </c>
      <c r="D11" s="136">
        <f>365*'NSW Apr 2020'!H5/100</f>
        <v>249.29499999999999</v>
      </c>
      <c r="E11" s="264">
        <f>IF('NSW Apr 2020'!AQ5=3,0.5,IF('NSW Apr 2020'!AQ5=2,0.33,0))</f>
        <v>0.5</v>
      </c>
      <c r="F11" s="264">
        <f t="shared" si="3"/>
        <v>0.5</v>
      </c>
      <c r="G11" s="136">
        <f>IF('NSW Apr 2020'!K5="",($C$5*E11/'NSW Apr 2020'!AQ5*'NSW Apr 2020'!W5/100)*'NSW Apr 2020'!AQ5,IF($C$5*E11/'NSW Apr 2020'!AQ5&gt;='NSW Apr 2020'!L5,('NSW Apr 2020'!L5*'NSW Apr 2020'!W5/100)*'NSW Apr 2020'!AQ5,($C$5*E11/'NSW Apr 2020'!AQ5*'NSW Apr 2020'!W5/100)*'NSW Apr 2020'!AQ5))</f>
        <v>139.32900000000001</v>
      </c>
      <c r="H11" s="136">
        <f>IF(AND('NSW Apr 2020'!L5&gt;0,'NSW Apr 2020'!M5&gt;0),IF($C$5*E11/'NSW Apr 2020'!AQ5&lt;'NSW Apr 2020'!L5,0,IF(($C$5*E11/'NSW Apr 2020'!AQ5-'NSW Apr 2020'!L5)&lt;=('NSW Apr 2020'!M5+'NSW Apr 2020'!L5),((($C$5*E11/'NSW Apr 2020'!AQ5-'NSW Apr 2020'!L5)*'NSW Apr 2020'!X5/100))*'NSW Apr 2020'!AQ5,((('NSW Apr 2020'!M5)*'NSW Apr 2020'!X5/100)*'NSW Apr 2020'!AQ5))),0)</f>
        <v>87.388909090909095</v>
      </c>
      <c r="I11" s="136">
        <f>IF(AND('NSW Apr 2020'!M5&gt;0,'NSW Apr 2020'!N5&gt;0),IF($C$5*E11/'NSW Apr 2020'!AQ5&lt;('NSW Apr 2020'!L5+'NSW Apr 2020'!M5),0,IF(($C$5*E11/'NSW Apr 2020'!AQ5-'NSW Apr 2020'!L5+'NSW Apr 2020'!M5)&lt;=('NSW Apr 2020'!L5+'NSW Apr 2020'!M5+'NSW Apr 2020'!N5),((($C$5*E11/'NSW Apr 2020'!AQ5-('NSW Apr 2020'!L5+'NSW Apr 2020'!M5))*'NSW Apr 2020'!Y5/100))*'NSW Apr 2020'!AQ5,('NSW Apr 2020'!N5*'NSW Apr 2020'!Y5/100)* 'NSW Apr 2020'!AQ5)),0)</f>
        <v>979.846</v>
      </c>
      <c r="J11" s="136">
        <f>IF(AND('NSW Apr 2020'!N5&gt;0,'NSW Apr 2020'!O5&gt;0),IF($C$5*E11/'NSW Apr 2020'!AQ5&lt;('NSW Apr 2020'!L5+'NSW Apr 2020'!M5+'NSW Apr 2020'!N5),0,IF(($C$5*E11/'NSW Apr 2020'!AQ5-'NSW Apr 2020'!L5+'NSW Apr 2020'!M5+'NSW Apr 2020'!N5)&lt;=('NSW Apr 2020'!L5+'NSW Apr 2020'!M5+'NSW Apr 2020'!N5+'NSW Apr 2020'!O5),(($C$5*E11/'NSW Apr 2020'!AQ5-('NSW Apr 2020'!L5+'NSW Apr 2020'!M5+'NSW Apr 2020'!N5))*'NSW Apr 2020'!Z5/100)*'NSW Apr 2020'!AQ5,('NSW Apr 2020'!O5*'NSW Apr 2020'!Z5/100)*'NSW Apr 2020'!AQ5)),0)</f>
        <v>0</v>
      </c>
      <c r="K11" s="136">
        <f>IF(AND('NSW Apr 2020'!O5&gt;0,'NSW Apr 2020'!P5&gt;0),IF($C$5*E11/'NSW Apr 2020'!AQ5&lt;('NSW Apr 2020'!L5+'NSW Apr 2020'!M5+'NSW Apr 2020'!N5+'NSW Apr 2020'!O5),0,IF(($C$5*E11/'NSW Apr 2020'!AQ5-'NSW Apr 2020'!L5+'NSW Apr 2020'!M5+'NSW Apr 2020'!N5+'NSW Apr 2020'!O5)&lt;=('NSW Apr 2020'!L5+'NSW Apr 2020'!M5+'NSW Apr 2020'!N5+'NSW Apr 2020'!O5+'NSW Apr 2020'!P5),(($C$5*E11/'NSW Apr 2020'!AQ5-('NSW Apr 2020'!L5+'NSW Apr 2020'!M5+'NSW Apr 2020'!N5+'NSW Apr 2020'!O5))*'NSW Apr 2020'!AA5/100)*'NSW Apr 2020'!AQ5,('NSW Apr 2020'!P5*'NSW Apr 2020'!AA5/100)*'NSW Apr 2020'!AQ5)),0)</f>
        <v>0</v>
      </c>
      <c r="L11" s="136">
        <f>IF(AND('NSW Apr 2020'!P5&gt;0,'NSW Apr 2020'!O5&gt;0),IF(($C$5*E11/'NSW Apr 2020'!AQ5&lt;SUM('NSW Apr 2020'!L5:P5)),(0),($C$5*E11/'NSW Apr 2020'!AQ5-SUM('NSW Apr 2020'!L5:P5))*'NSW Apr 2020'!AB5/100)* 'NSW Apr 2020'!AQ5,IF(AND('NSW Apr 2020'!O5&gt;0,'NSW Apr 2020'!P5=""),IF(($C$5*E11/'NSW Apr 2020'!AQ5&lt; SUM('NSW Apr 2020'!L5:O5)),(0),($C$5*E11/'NSW Apr 2020'!AQ5-SUM('NSW Apr 2020'!L5:O5))*'NSW Apr 2020'!AA5/100)* 'NSW Apr 2020'!AQ5,IF(AND('NSW Apr 2020'!N5&gt;0,'NSW Apr 2020'!O5=""),IF(($C$5*E11/'NSW Apr 2020'!AQ5&lt; SUM('NSW Apr 2020'!L5:N5)),(0),($C$5*E11/'NSW Apr 2020'!AQ5-SUM('NSW Apr 2020'!L5:N5))*'NSW Apr 2020'!Z5/100)* 'NSW Apr 2020'!AQ5,IF(AND('NSW Apr 2020'!M5&gt;0,'NSW Apr 2020'!N5=""),IF(($C$5*E11/'NSW Apr 2020'!AQ5&lt;'NSW Apr 2020'!M5+'NSW Apr 2020'!L5),(0),(($C$5*E11/'NSW Apr 2020'!AQ5-('NSW Apr 2020'!M5+'NSW Apr 2020'!L5))*'NSW Apr 2020'!Y5/100))*'NSW Apr 2020'!AQ5,IF(AND('NSW Apr 2020'!L5&gt;0,'NSW Apr 2020'!M5=""&gt;0),IF(($C$5*E11/'NSW Apr 2020'!AQ5&lt;'NSW Apr 2020'!L5),(0),($C$5*E11/'NSW Apr 2020'!AQ5-'NSW Apr 2020'!L5)*'NSW Apr 2020'!X5/100)*'NSW Apr 2020'!AQ5,0)))))</f>
        <v>0</v>
      </c>
      <c r="M11" s="136">
        <f>IF('NSW Apr 2020'!K5="",($C$5*F11/'NSW Apr 2020'!AR5*'NSW Apr 2020'!AC5/100)*'NSW Apr 2020'!AR5,IF($C$5*F11/'NSW Apr 2020'!AR5&gt;='NSW Apr 2020'!L5,('NSW Apr 2020'!L5*'NSW Apr 2020'!AC5/100)*'NSW Apr 2020'!AR5,($C$5*F11/'NSW Apr 2020'!AR5*'NSW Apr 2020'!AC5/100)*'NSW Apr 2020'!AR5))</f>
        <v>139.32900000000001</v>
      </c>
      <c r="N11" s="136">
        <f>IF(AND('NSW Apr 2020'!L5&gt;0,'NSW Apr 2020'!M5&gt;0),IF($C$5*F11/'NSW Apr 2020'!AR5&lt;'NSW Apr 2020'!L5,0,IF(($C$5*F11/'NSW Apr 2020'!AR5-'NSW Apr 2020'!L5)&lt;=('NSW Apr 2020'!M5+'NSW Apr 2020'!L5),((($C$5*F11/'NSW Apr 2020'!AR5-'NSW Apr 2020'!L5)*'NSW Apr 2020'!AD5/100))*'NSW Apr 2020'!AR5,((('NSW Apr 2020'!M5)*'NSW Apr 2020'!AD5/100)*'NSW Apr 2020'!AR5))),0)</f>
        <v>87.388909090909095</v>
      </c>
      <c r="O11" s="136">
        <f>IF(AND('NSW Apr 2020'!M5&gt;0,'NSW Apr 2020'!N5&gt;0),IF($C$5*F11/'NSW Apr 2020'!AR5&lt;('NSW Apr 2020'!L5+'NSW Apr 2020'!M5),0,IF(($C$5*F11/'NSW Apr 2020'!AR5-'NSW Apr 2020'!L5+'NSW Apr 2020'!M5)&lt;=('NSW Apr 2020'!L5+'NSW Apr 2020'!M5+'NSW Apr 2020'!N5),((($C$5*F11/'NSW Apr 2020'!AR5-('NSW Apr 2020'!L5+'NSW Apr 2020'!M5))*'NSW Apr 2020'!AE5/100))*'NSW Apr 2020'!AR5,('NSW Apr 2020'!N5*'NSW Apr 2020'!AE5/100)*'NSW Apr 2020'!AR5)),0)</f>
        <v>979.846</v>
      </c>
      <c r="P11" s="136">
        <f>IF(AND('NSW Apr 2020'!N5&gt;0,'NSW Apr 2020'!O5&gt;0),IF($C$5*F11/'NSW Apr 2020'!AR5&lt;('NSW Apr 2020'!L5+'NSW Apr 2020'!M5+'NSW Apr 2020'!N5),0,IF(($C$5*F11/'NSW Apr 2020'!AR5-'NSW Apr 2020'!L5+'NSW Apr 2020'!M5+'NSW Apr 2020'!N5)&lt;=('NSW Apr 2020'!L5+'NSW Apr 2020'!M5+'NSW Apr 2020'!N5+'NSW Apr 2020'!O5),(($C$5*F11/'NSW Apr 2020'!AR5-('NSW Apr 2020'!L5+'NSW Apr 2020'!M5+'NSW Apr 2020'!N5))*'NSW Apr 2020'!AF5/100)*'NSW Apr 2020'!AR5,('NSW Apr 2020'!O5*'NSW Apr 2020'!AF5/100)*'NSW Apr 2020'!AR5)),0)</f>
        <v>0</v>
      </c>
      <c r="Q11" s="136">
        <f>IF(AND('NSW Apr 2020'!P5&gt;0,'NSW Apr 2020'!P5&gt;0),IF($C$5*F11/'NSW Apr 2020'!AR5&lt;('NSW Apr 2020'!L5+'NSW Apr 2020'!M5+'NSW Apr 2020'!N5+'NSW Apr 2020'!O5),0,IF(($C$5*F11/'NSW Apr 2020'!AR5-'NSW Apr 2020'!L5+'NSW Apr 2020'!M5+'NSW Apr 2020'!N5+'NSW Apr 2020'!O5)&lt;=('NSW Apr 2020'!L5+'NSW Apr 2020'!M5+'NSW Apr 2020'!N5+'NSW Apr 2020'!O5+'NSW Apr 2020'!P5),(($C$5*F11/'NSW Apr 2020'!AR5-('NSW Apr 2020'!L5+'NSW Apr 2020'!M5+'NSW Apr 2020'!N5+'NSW Apr 2020'!O5))*'NSW Apr 2020'!AG5/100)*'NSW Apr 2020'!AR5,('NSW Apr 2020'!P5*'NSW Apr 2020'!AG5/100)*'NSW Apr 2020'!AR5)),0)</f>
        <v>0</v>
      </c>
      <c r="R11" s="136">
        <f>IF(AND('NSW Apr 2020'!P5&gt;0,'NSW Apr 2020'!O5&gt;0),IF(($C$5*F11/'NSW Apr 2020'!AR5&lt;SUM('NSW Apr 2020'!L5:P5)),(0),($C$5*F11/'NSW Apr 2020'!AR5-SUM('NSW Apr 2020'!L5:P5))*'NSW Apr 2020'!AB5/100)* 'NSW Apr 2020'!AR5,IF(AND('NSW Apr 2020'!O5&gt;0,'NSW Apr 2020'!P5=""),IF(($C$5*F11/'NSW Apr 2020'!AR5&lt; SUM('NSW Apr 2020'!L5:O5)),(0),($C$5*F11/'NSW Apr 2020'!AR5-SUM('NSW Apr 2020'!L5:O5))*'NSW Apr 2020'!AG5/100)* 'NSW Apr 2020'!AR5,IF(AND('NSW Apr 2020'!N5&gt;0,'NSW Apr 2020'!O5=""),IF(($C$5*F11/'NSW Apr 2020'!AR5&lt; SUM('NSW Apr 2020'!L5:N5)),(0),($C$5*F11/'NSW Apr 2020'!AR5-SUM('NSW Apr 2020'!L5:N5))*'NSW Apr 2020'!AF5/100)* 'NSW Apr 2020'!AR5,IF(AND('NSW Apr 2020'!M5&gt;0,'NSW Apr 2020'!N5=""),IF(($C$5*F11/'NSW Apr 2020'!AR5&lt;'NSW Apr 2020'!M5+'NSW Apr 2020'!L5),(0),(($C$5*F11/'NSW Apr 2020'!AR5-('NSW Apr 2020'!M5+'NSW Apr 2020'!L5))*'NSW Apr 2020'!AE5/100))*'NSW Apr 2020'!AR5,IF(AND('NSW Apr 2020'!L5&gt;0,'NSW Apr 2020'!M5=""&gt;0),IF(($C$5*F11/'NSW Apr 2020'!AR5&lt;'NSW Apr 2020'!L5),(0),($C$5*F11/'NSW Apr 2020'!AR5-'NSW Apr 2020'!L5)*'NSW Apr 2020'!AD5/100)*'NSW Apr 2020'!AR5,0)))))</f>
        <v>0</v>
      </c>
      <c r="S11" s="234">
        <f t="shared" si="4"/>
        <v>2413.1278181818179</v>
      </c>
      <c r="T11" s="243">
        <f t="shared" si="5"/>
        <v>2662.422818181818</v>
      </c>
      <c r="U11" s="132">
        <f t="shared" si="6"/>
        <v>2928.6651000000002</v>
      </c>
      <c r="V11" s="83">
        <f>'NSW Apr 2020'!AT5</f>
        <v>12</v>
      </c>
      <c r="W11" s="83">
        <f>'NSW Apr 2020'!AU5</f>
        <v>0</v>
      </c>
      <c r="X11" s="83">
        <f>'NSW Apr 2020'!AV5</f>
        <v>0</v>
      </c>
      <c r="Y11" s="83">
        <f>'NSW Apr 2020'!AW5</f>
        <v>0</v>
      </c>
      <c r="Z11" s="243" t="str">
        <f t="shared" si="7"/>
        <v>Guaranteed off bill</v>
      </c>
      <c r="AA11" s="243" t="str">
        <f t="shared" si="8"/>
        <v>Inclusive</v>
      </c>
      <c r="AB11" s="243">
        <f t="shared" si="0"/>
        <v>2342.93208</v>
      </c>
      <c r="AC11" s="243">
        <f t="shared" si="1"/>
        <v>2342.93208</v>
      </c>
      <c r="AD11" s="122">
        <f t="shared" si="2"/>
        <v>2577.2252880000001</v>
      </c>
      <c r="AE11" s="122">
        <f t="shared" si="2"/>
        <v>2577.2252880000001</v>
      </c>
      <c r="AF11" s="208">
        <f>'NSW Apr 2020'!BF5</f>
        <v>12</v>
      </c>
      <c r="AG11" s="125" t="str">
        <f>'NSW Apr 2020'!BG5</f>
        <v>n</v>
      </c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</row>
    <row r="12" spans="1:148" ht="23" customHeight="1">
      <c r="A12" s="424"/>
      <c r="B12" s="83" t="str">
        <f>'NSW Apr 2020'!F6</f>
        <v>Red Energy</v>
      </c>
      <c r="C12" s="83" t="str">
        <f>'NSW Apr 2020'!G6</f>
        <v xml:space="preserve">Business Saver </v>
      </c>
      <c r="D12" s="136">
        <f>365*'NSW Apr 2020'!H6/100</f>
        <v>229.95</v>
      </c>
      <c r="E12" s="264">
        <f>IF('NSW Apr 2020'!AQ6=3,0.5,IF('NSW Apr 2020'!AQ6=2,0.33,0))</f>
        <v>0.5</v>
      </c>
      <c r="F12" s="264">
        <f t="shared" si="3"/>
        <v>0.5</v>
      </c>
      <c r="G12" s="136">
        <f>IF('NSW Apr 2020'!K6="",($C$5*E12/'NSW Apr 2020'!AQ6*'NSW Apr 2020'!W6/100)*'NSW Apr 2020'!AQ6,IF($C$5*E12/'NSW Apr 2020'!AQ6&gt;='NSW Apr 2020'!L6,('NSW Apr 2020'!L6*'NSW Apr 2020'!W6/100)*'NSW Apr 2020'!AQ6,($C$5*E12/'NSW Apr 2020'!AQ6*'NSW Apr 2020'!W6/100)*'NSW Apr 2020'!AQ6))</f>
        <v>126.108</v>
      </c>
      <c r="H12" s="136">
        <f>IF(AND('NSW Apr 2020'!L6&gt;0,'NSW Apr 2020'!M6&gt;0),IF($C$5*E12/'NSW Apr 2020'!AQ6&lt;'NSW Apr 2020'!L6,0,IF(($C$5*E12/'NSW Apr 2020'!AQ6-'NSW Apr 2020'!L6)&lt;=('NSW Apr 2020'!M6+'NSW Apr 2020'!L6),((($C$5*E12/'NSW Apr 2020'!AQ6-'NSW Apr 2020'!L6)*'NSW Apr 2020'!X6/100))*'NSW Apr 2020'!AQ6,((('NSW Apr 2020'!M6)*'NSW Apr 2020'!X6/100)*'NSW Apr 2020'!AQ6))),0)</f>
        <v>77.049000000000007</v>
      </c>
      <c r="I12" s="136">
        <f>IF(AND('NSW Apr 2020'!M6&gt;0,'NSW Apr 2020'!N6&gt;0),IF($C$5*E12/'NSW Apr 2020'!AQ6&lt;('NSW Apr 2020'!L6+'NSW Apr 2020'!M6),0,IF(($C$5*E12/'NSW Apr 2020'!AQ6-'NSW Apr 2020'!L6+'NSW Apr 2020'!M6)&lt;=('NSW Apr 2020'!L6+'NSW Apr 2020'!M6+'NSW Apr 2020'!N6),((($C$5*E12/'NSW Apr 2020'!AQ6-('NSW Apr 2020'!L6+'NSW Apr 2020'!M6))*'NSW Apr 2020'!Y6/100))*'NSW Apr 2020'!AQ6,('NSW Apr 2020'!N6*'NSW Apr 2020'!Y6/100)* 'NSW Apr 2020'!AQ6)),0)</f>
        <v>177.54</v>
      </c>
      <c r="J12" s="136">
        <f>IF(AND('NSW Apr 2020'!N6&gt;0,'NSW Apr 2020'!O6&gt;0),IF($C$5*E12/'NSW Apr 2020'!AQ6&lt;('NSW Apr 2020'!L6+'NSW Apr 2020'!M6+'NSW Apr 2020'!N6),0,IF(($C$5*E12/'NSW Apr 2020'!AQ6-'NSW Apr 2020'!L6+'NSW Apr 2020'!M6+'NSW Apr 2020'!N6)&lt;=('NSW Apr 2020'!L6+'NSW Apr 2020'!M6+'NSW Apr 2020'!N6+'NSW Apr 2020'!O6),(($C$5*E12/'NSW Apr 2020'!AQ6-('NSW Apr 2020'!L6+'NSW Apr 2020'!M6+'NSW Apr 2020'!N6))*'NSW Apr 2020'!Z6/100)*'NSW Apr 2020'!AQ6,('NSW Apr 2020'!O6*'NSW Apr 2020'!Z6/100)*'NSW Apr 2020'!AQ6)),0)</f>
        <v>659.1704545454545</v>
      </c>
      <c r="K12" s="136">
        <f>IF(AND('NSW Apr 2020'!O6&gt;0,'NSW Apr 2020'!P6&gt;0),IF($C$5*E12/'NSW Apr 2020'!AQ6&lt;('NSW Apr 2020'!L6+'NSW Apr 2020'!M6+'NSW Apr 2020'!N6+'NSW Apr 2020'!O6),0,IF(($C$5*E12/'NSW Apr 2020'!AQ6-'NSW Apr 2020'!L6+'NSW Apr 2020'!M6+'NSW Apr 2020'!N6+'NSW Apr 2020'!O6)&lt;=('NSW Apr 2020'!L6+'NSW Apr 2020'!M6+'NSW Apr 2020'!N6+'NSW Apr 2020'!O6+'NSW Apr 2020'!P6),(($C$5*E12/'NSW Apr 2020'!AQ6-('NSW Apr 2020'!L6+'NSW Apr 2020'!M6+'NSW Apr 2020'!N6+'NSW Apr 2020'!O6))*'NSW Apr 2020'!AA6/100)*'NSW Apr 2020'!AQ6,('NSW Apr 2020'!P6*'NSW Apr 2020'!AA6/100)*'NSW Apr 2020'!AQ6)),0)</f>
        <v>0</v>
      </c>
      <c r="L12" s="136">
        <f>IF(AND('NSW Apr 2020'!P6&gt;0,'NSW Apr 2020'!O6&gt;0),IF(($C$5*E12/'NSW Apr 2020'!AQ6&lt;SUM('NSW Apr 2020'!L6:P6)),(0),($C$5*E12/'NSW Apr 2020'!AQ6-SUM('NSW Apr 2020'!L6:P6))*'NSW Apr 2020'!AB6/100)* 'NSW Apr 2020'!AQ6,IF(AND('NSW Apr 2020'!O6&gt;0,'NSW Apr 2020'!P6=""),IF(($C$5*E12/'NSW Apr 2020'!AQ6&lt; SUM('NSW Apr 2020'!L6:O6)),(0),($C$5*E12/'NSW Apr 2020'!AQ6-SUM('NSW Apr 2020'!L6:O6))*'NSW Apr 2020'!AA6/100)* 'NSW Apr 2020'!AQ6,IF(AND('NSW Apr 2020'!N6&gt;0,'NSW Apr 2020'!O6=""),IF(($C$5*E12/'NSW Apr 2020'!AQ6&lt; SUM('NSW Apr 2020'!L6:N6)),(0),($C$5*E12/'NSW Apr 2020'!AQ6-SUM('NSW Apr 2020'!L6:N6))*'NSW Apr 2020'!Z6/100)* 'NSW Apr 2020'!AQ6,IF(AND('NSW Apr 2020'!M6&gt;0,'NSW Apr 2020'!N6=""),IF(($C$5*E12/'NSW Apr 2020'!AQ6&lt;'NSW Apr 2020'!M6+'NSW Apr 2020'!L6),(0),(($C$5*E12/'NSW Apr 2020'!AQ6-('NSW Apr 2020'!M6+'NSW Apr 2020'!L6))*'NSW Apr 2020'!Y6/100))*'NSW Apr 2020'!AQ6,IF(AND('NSW Apr 2020'!L6&gt;0,'NSW Apr 2020'!M6=""&gt;0),IF(($C$5*E12/'NSW Apr 2020'!AQ6&lt;'NSW Apr 2020'!L6),(0),($C$5*E12/'NSW Apr 2020'!AQ6-'NSW Apr 2020'!L6)*'NSW Apr 2020'!X6/100)*'NSW Apr 2020'!AQ6,0)))))</f>
        <v>0</v>
      </c>
      <c r="M12" s="136">
        <f>IF('NSW Apr 2020'!K6="",($C$5*F12/'NSW Apr 2020'!AR6*'NSW Apr 2020'!AC6/100)*'NSW Apr 2020'!AR6,IF($C$5*F12/'NSW Apr 2020'!AR6&gt;='NSW Apr 2020'!L6,('NSW Apr 2020'!L6*'NSW Apr 2020'!AC6/100)*'NSW Apr 2020'!AR6,($C$5*F12/'NSW Apr 2020'!AR6*'NSW Apr 2020'!AC6/100)*'NSW Apr 2020'!AR6))</f>
        <v>126.108</v>
      </c>
      <c r="N12" s="136">
        <f>IF(AND('NSW Apr 2020'!L6&gt;0,'NSW Apr 2020'!M6&gt;0),IF($C$5*F12/'NSW Apr 2020'!AR6&lt;'NSW Apr 2020'!L6,0,IF(($C$5*F12/'NSW Apr 2020'!AR6-'NSW Apr 2020'!L6)&lt;=('NSW Apr 2020'!M6+'NSW Apr 2020'!L6),((($C$5*F12/'NSW Apr 2020'!AR6-'NSW Apr 2020'!L6)*'NSW Apr 2020'!AD6/100))*'NSW Apr 2020'!AR6,((('NSW Apr 2020'!M6)*'NSW Apr 2020'!AD6/100)*'NSW Apr 2020'!AR6))),0)</f>
        <v>77.049000000000007</v>
      </c>
      <c r="O12" s="136">
        <f>IF(AND('NSW Apr 2020'!M6&gt;0,'NSW Apr 2020'!N6&gt;0),IF($C$5*F12/'NSW Apr 2020'!AR6&lt;('NSW Apr 2020'!L6+'NSW Apr 2020'!M6),0,IF(($C$5*F12/'NSW Apr 2020'!AR6-'NSW Apr 2020'!L6+'NSW Apr 2020'!M6)&lt;=('NSW Apr 2020'!L6+'NSW Apr 2020'!M6+'NSW Apr 2020'!N6),((($C$5*F12/'NSW Apr 2020'!AR6-('NSW Apr 2020'!L6+'NSW Apr 2020'!M6))*'NSW Apr 2020'!AE6/100))*'NSW Apr 2020'!AR6,('NSW Apr 2020'!N6*'NSW Apr 2020'!AE6/100)*'NSW Apr 2020'!AR6)),0)</f>
        <v>177.54</v>
      </c>
      <c r="P12" s="136">
        <f>IF(AND('NSW Apr 2020'!N6&gt;0,'NSW Apr 2020'!O6&gt;0),IF($C$5*F12/'NSW Apr 2020'!AR6&lt;('NSW Apr 2020'!L6+'NSW Apr 2020'!M6+'NSW Apr 2020'!N6),0,IF(($C$5*F12/'NSW Apr 2020'!AR6-'NSW Apr 2020'!L6+'NSW Apr 2020'!M6+'NSW Apr 2020'!N6)&lt;=('NSW Apr 2020'!L6+'NSW Apr 2020'!M6+'NSW Apr 2020'!N6+'NSW Apr 2020'!O6),(($C$5*F12/'NSW Apr 2020'!AR6-('NSW Apr 2020'!L6+'NSW Apr 2020'!M6+'NSW Apr 2020'!N6))*'NSW Apr 2020'!AF6/100)*'NSW Apr 2020'!AR6,('NSW Apr 2020'!O6*'NSW Apr 2020'!AF6/100)*'NSW Apr 2020'!AR6)),0)</f>
        <v>659.1704545454545</v>
      </c>
      <c r="Q12" s="136">
        <f>IF(AND('NSW Apr 2020'!P6&gt;0,'NSW Apr 2020'!P6&gt;0),IF($C$5*F12/'NSW Apr 2020'!AR6&lt;('NSW Apr 2020'!L6+'NSW Apr 2020'!M6+'NSW Apr 2020'!N6+'NSW Apr 2020'!O6),0,IF(($C$5*F12/'NSW Apr 2020'!AR6-'NSW Apr 2020'!L6+'NSW Apr 2020'!M6+'NSW Apr 2020'!N6+'NSW Apr 2020'!O6)&lt;=('NSW Apr 2020'!L6+'NSW Apr 2020'!M6+'NSW Apr 2020'!N6+'NSW Apr 2020'!O6+'NSW Apr 2020'!P6),(($C$5*F12/'NSW Apr 2020'!AR6-('NSW Apr 2020'!L6+'NSW Apr 2020'!M6+'NSW Apr 2020'!N6+'NSW Apr 2020'!O6))*'NSW Apr 2020'!AG6/100)*'NSW Apr 2020'!AR6,('NSW Apr 2020'!P6*'NSW Apr 2020'!AG6/100)*'NSW Apr 2020'!AR6)),0)</f>
        <v>0</v>
      </c>
      <c r="R12" s="136">
        <f>IF(AND('NSW Apr 2020'!P6&gt;0,'NSW Apr 2020'!O6&gt;0),IF(($C$5*F12/'NSW Apr 2020'!AR6&lt;SUM('NSW Apr 2020'!L6:P6)),(0),($C$5*F12/'NSW Apr 2020'!AR6-SUM('NSW Apr 2020'!L6:P6))*'NSW Apr 2020'!AB6/100)* 'NSW Apr 2020'!AR6,IF(AND('NSW Apr 2020'!O6&gt;0,'NSW Apr 2020'!P6=""),IF(($C$5*F12/'NSW Apr 2020'!AR6&lt; SUM('NSW Apr 2020'!L6:O6)),(0),($C$5*F12/'NSW Apr 2020'!AR6-SUM('NSW Apr 2020'!L6:O6))*'NSW Apr 2020'!AG6/100)* 'NSW Apr 2020'!AR6,IF(AND('NSW Apr 2020'!N6&gt;0,'NSW Apr 2020'!O6=""),IF(($C$5*F12/'NSW Apr 2020'!AR6&lt; SUM('NSW Apr 2020'!L6:N6)),(0),($C$5*F12/'NSW Apr 2020'!AR6-SUM('NSW Apr 2020'!L6:N6))*'NSW Apr 2020'!AF6/100)* 'NSW Apr 2020'!AR6,IF(AND('NSW Apr 2020'!M6&gt;0,'NSW Apr 2020'!N6=""),IF(($C$5*F12/'NSW Apr 2020'!AR6&lt;'NSW Apr 2020'!M6+'NSW Apr 2020'!L6),(0),(($C$5*F12/'NSW Apr 2020'!AR6-('NSW Apr 2020'!M6+'NSW Apr 2020'!L6))*'NSW Apr 2020'!AE6/100))*'NSW Apr 2020'!AR6,IF(AND('NSW Apr 2020'!L6&gt;0,'NSW Apr 2020'!M6=""&gt;0),IF(($C$5*F12/'NSW Apr 2020'!AR6&lt;'NSW Apr 2020'!L6),(0),($C$5*F12/'NSW Apr 2020'!AR6-'NSW Apr 2020'!L6)*'NSW Apr 2020'!AD6/100)*'NSW Apr 2020'!AR6,0)))))</f>
        <v>0</v>
      </c>
      <c r="S12" s="234">
        <f t="shared" si="4"/>
        <v>2079.7349090909092</v>
      </c>
      <c r="T12" s="243">
        <f t="shared" si="5"/>
        <v>2309.6849090909091</v>
      </c>
      <c r="U12" s="132">
        <f t="shared" si="6"/>
        <v>2540.6534000000001</v>
      </c>
      <c r="V12" s="83">
        <f>'NSW Apr 2020'!AT6</f>
        <v>0</v>
      </c>
      <c r="W12" s="83">
        <f>'NSW Apr 2020'!AU6</f>
        <v>0</v>
      </c>
      <c r="X12" s="83">
        <f>'NSW Apr 2020'!AV6</f>
        <v>0</v>
      </c>
      <c r="Y12" s="83">
        <f>'NSW Apr 2020'!AW6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2309.6849090909091</v>
      </c>
      <c r="AC12" s="243">
        <f t="shared" si="1"/>
        <v>2309.6849090909091</v>
      </c>
      <c r="AD12" s="122">
        <f t="shared" si="2"/>
        <v>2540.6534000000001</v>
      </c>
      <c r="AE12" s="122">
        <f t="shared" si="2"/>
        <v>2540.6534000000001</v>
      </c>
      <c r="AF12" s="208">
        <f>'NSW Apr 2020'!BF6</f>
        <v>0</v>
      </c>
      <c r="AG12" s="125" t="str">
        <f>'NSW Apr 2020'!BG6</f>
        <v>n</v>
      </c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</row>
    <row r="13" spans="1:148" ht="23" customHeight="1">
      <c r="A13" s="424"/>
      <c r="B13" s="83" t="str">
        <f>'NSW Apr 2020'!F7</f>
        <v>Click Energy</v>
      </c>
      <c r="C13" s="83" t="str">
        <f>'NSW Apr 2020'!G7</f>
        <v xml:space="preserve">Business Start Gas </v>
      </c>
      <c r="D13" s="136">
        <f>365*'NSW Apr 2020'!H7/100</f>
        <v>127.12949999999999</v>
      </c>
      <c r="E13" s="264">
        <f>IF('NSW Apr 2020'!AQ7=3,0.5,IF('NSW Apr 2020'!AQ7=2,0.33,0))</f>
        <v>0.5</v>
      </c>
      <c r="F13" s="264">
        <f t="shared" si="3"/>
        <v>0.5</v>
      </c>
      <c r="G13" s="136">
        <f>IF('NSW Apr 2020'!K7="",($C$5*E13/'NSW Apr 2020'!AQ7*'NSW Apr 2020'!W7/100)*'NSW Apr 2020'!AQ7,IF($C$5*E13/'NSW Apr 2020'!AQ7&gt;='NSW Apr 2020'!L7,('NSW Apr 2020'!L7*'NSW Apr 2020'!W7/100)*'NSW Apr 2020'!AQ7,($C$5*E13/'NSW Apr 2020'!AQ7*'NSW Apr 2020'!W7/100)*'NSW Apr 2020'!AQ7))</f>
        <v>134.24399999999997</v>
      </c>
      <c r="H13" s="136">
        <f>IF(AND('NSW Apr 2020'!L7&gt;0,'NSW Apr 2020'!M7&gt;0),IF($C$5*E13/'NSW Apr 2020'!AQ7&lt;'NSW Apr 2020'!L7,0,IF(($C$5*E13/'NSW Apr 2020'!AQ7-'NSW Apr 2020'!L7)&lt;=('NSW Apr 2020'!M7+'NSW Apr 2020'!L7),((($C$5*E13/'NSW Apr 2020'!AQ7-'NSW Apr 2020'!L7)*'NSW Apr 2020'!X7/100))*'NSW Apr 2020'!AQ7,((('NSW Apr 2020'!M7)*'NSW Apr 2020'!X7/100)*'NSW Apr 2020'!AQ7))),0)</f>
        <v>86.054727272727263</v>
      </c>
      <c r="I13" s="136">
        <f>IF(AND('NSW Apr 2020'!M7&gt;0,'NSW Apr 2020'!N7&gt;0),IF($C$5*E13/'NSW Apr 2020'!AQ7&lt;('NSW Apr 2020'!L7+'NSW Apr 2020'!M7),0,IF(($C$5*E13/'NSW Apr 2020'!AQ7-'NSW Apr 2020'!L7+'NSW Apr 2020'!M7)&lt;=('NSW Apr 2020'!L7+'NSW Apr 2020'!M7+'NSW Apr 2020'!N7),((($C$5*E13/'NSW Apr 2020'!AQ7-('NSW Apr 2020'!L7+'NSW Apr 2020'!M7))*'NSW Apr 2020'!Y7/100))*'NSW Apr 2020'!AQ7,('NSW Apr 2020'!N7*'NSW Apr 2020'!Y7/100)* 'NSW Apr 2020'!AQ7)),0)</f>
        <v>192.50890909090907</v>
      </c>
      <c r="J13" s="136">
        <f>IF(AND('NSW Apr 2020'!N7&gt;0,'NSW Apr 2020'!O7&gt;0),IF($C$5*E13/'NSW Apr 2020'!AQ7&lt;('NSW Apr 2020'!L7+'NSW Apr 2020'!M7+'NSW Apr 2020'!N7),0,IF(($C$5*E13/'NSW Apr 2020'!AQ7-'NSW Apr 2020'!L7+'NSW Apr 2020'!M7+'NSW Apr 2020'!N7)&lt;=('NSW Apr 2020'!L7+'NSW Apr 2020'!M7+'NSW Apr 2020'!N7+'NSW Apr 2020'!O7),(($C$5*E13/'NSW Apr 2020'!AQ7-('NSW Apr 2020'!L7+'NSW Apr 2020'!M7+'NSW Apr 2020'!N7))*'NSW Apr 2020'!Z7/100)*'NSW Apr 2020'!AQ7,('NSW Apr 2020'!O7*'NSW Apr 2020'!Z7/100)*'NSW Apr 2020'!AQ7)),0)</f>
        <v>791.21</v>
      </c>
      <c r="K13" s="136">
        <f>IF(AND('NSW Apr 2020'!O7&gt;0,'NSW Apr 2020'!P7&gt;0),IF($C$5*E13/'NSW Apr 2020'!AQ7&lt;('NSW Apr 2020'!L7+'NSW Apr 2020'!M7+'NSW Apr 2020'!N7+'NSW Apr 2020'!O7),0,IF(($C$5*E13/'NSW Apr 2020'!AQ7-'NSW Apr 2020'!L7+'NSW Apr 2020'!M7+'NSW Apr 2020'!N7+'NSW Apr 2020'!O7)&lt;=('NSW Apr 2020'!L7+'NSW Apr 2020'!M7+'NSW Apr 2020'!N7+'NSW Apr 2020'!O7+'NSW Apr 2020'!P7),(($C$5*E13/'NSW Apr 2020'!AQ7-('NSW Apr 2020'!L7+'NSW Apr 2020'!M7+'NSW Apr 2020'!N7+'NSW Apr 2020'!O7))*'NSW Apr 2020'!AA7/100)*'NSW Apr 2020'!AQ7,('NSW Apr 2020'!P7*'NSW Apr 2020'!AA7/100)*'NSW Apr 2020'!AQ7)),0)</f>
        <v>0</v>
      </c>
      <c r="L13" s="136">
        <f>IF(AND('NSW Apr 2020'!P7&gt;0,'NSW Apr 2020'!O7&gt;0),IF(($C$5*E13/'NSW Apr 2020'!AQ7&lt;SUM('NSW Apr 2020'!L7:P7)),(0),($C$5*E13/'NSW Apr 2020'!AQ7-SUM('NSW Apr 2020'!L7:P7))*'NSW Apr 2020'!AB7/100)* 'NSW Apr 2020'!AQ7,IF(AND('NSW Apr 2020'!O7&gt;0,'NSW Apr 2020'!P7=""),IF(($C$5*E13/'NSW Apr 2020'!AQ7&lt; SUM('NSW Apr 2020'!L7:O7)),(0),($C$5*E13/'NSW Apr 2020'!AQ7-SUM('NSW Apr 2020'!L7:O7))*'NSW Apr 2020'!AA7/100)* 'NSW Apr 2020'!AQ7,IF(AND('NSW Apr 2020'!N7&gt;0,'NSW Apr 2020'!O7=""),IF(($C$5*E13/'NSW Apr 2020'!AQ7&lt; SUM('NSW Apr 2020'!L7:N7)),(0),($C$5*E13/'NSW Apr 2020'!AQ7-SUM('NSW Apr 2020'!L7:N7))*'NSW Apr 2020'!Z7/100)* 'NSW Apr 2020'!AQ7,IF(AND('NSW Apr 2020'!M7&gt;0,'NSW Apr 2020'!N7=""),IF(($C$5*E13/'NSW Apr 2020'!AQ7&lt;'NSW Apr 2020'!M7+'NSW Apr 2020'!L7),(0),(($C$5*E13/'NSW Apr 2020'!AQ7-('NSW Apr 2020'!M7+'NSW Apr 2020'!L7))*'NSW Apr 2020'!Y7/100))*'NSW Apr 2020'!AQ7,IF(AND('NSW Apr 2020'!L7&gt;0,'NSW Apr 2020'!M7=""&gt;0),IF(($C$5*E13/'NSW Apr 2020'!AQ7&lt;'NSW Apr 2020'!L7),(0),($C$5*E13/'NSW Apr 2020'!AQ7-'NSW Apr 2020'!L7)*'NSW Apr 2020'!X7/100)*'NSW Apr 2020'!AQ7,0)))))</f>
        <v>0</v>
      </c>
      <c r="M13" s="136">
        <f>IF('NSW Apr 2020'!K7="",($C$5*F13/'NSW Apr 2020'!AR7*'NSW Apr 2020'!AC7/100)*'NSW Apr 2020'!AR7,IF($C$5*F13/'NSW Apr 2020'!AR7&gt;='NSW Apr 2020'!L7,('NSW Apr 2020'!L7*'NSW Apr 2020'!AC7/100)*'NSW Apr 2020'!AR7,($C$5*F13/'NSW Apr 2020'!AR7*'NSW Apr 2020'!AC7/100)*'NSW Apr 2020'!AR7))</f>
        <v>134.24399999999997</v>
      </c>
      <c r="N13" s="136">
        <f>IF(AND('NSW Apr 2020'!L7&gt;0,'NSW Apr 2020'!M7&gt;0),IF($C$5*F13/'NSW Apr 2020'!AR7&lt;'NSW Apr 2020'!L7,0,IF(($C$5*F13/'NSW Apr 2020'!AR7-'NSW Apr 2020'!L7)&lt;=('NSW Apr 2020'!M7+'NSW Apr 2020'!L7),((($C$5*F13/'NSW Apr 2020'!AR7-'NSW Apr 2020'!L7)*'NSW Apr 2020'!AD7/100))*'NSW Apr 2020'!AR7,((('NSW Apr 2020'!M7)*'NSW Apr 2020'!AD7/100)*'NSW Apr 2020'!AR7))),0)</f>
        <v>86.054727272727263</v>
      </c>
      <c r="O13" s="136">
        <f>IF(AND('NSW Apr 2020'!M7&gt;0,'NSW Apr 2020'!N7&gt;0),IF($C$5*F13/'NSW Apr 2020'!AR7&lt;('NSW Apr 2020'!L7+'NSW Apr 2020'!M7),0,IF(($C$5*F13/'NSW Apr 2020'!AR7-'NSW Apr 2020'!L7+'NSW Apr 2020'!M7)&lt;=('NSW Apr 2020'!L7+'NSW Apr 2020'!M7+'NSW Apr 2020'!N7),((($C$5*F13/'NSW Apr 2020'!AR7-('NSW Apr 2020'!L7+'NSW Apr 2020'!M7))*'NSW Apr 2020'!AE7/100))*'NSW Apr 2020'!AR7,('NSW Apr 2020'!N7*'NSW Apr 2020'!AE7/100)*'NSW Apr 2020'!AR7)),0)</f>
        <v>192.50890909090907</v>
      </c>
      <c r="P13" s="136">
        <f>IF(AND('NSW Apr 2020'!N7&gt;0,'NSW Apr 2020'!O7&gt;0),IF($C$5*F13/'NSW Apr 2020'!AR7&lt;('NSW Apr 2020'!L7+'NSW Apr 2020'!M7+'NSW Apr 2020'!N7),0,IF(($C$5*F13/'NSW Apr 2020'!AR7-'NSW Apr 2020'!L7+'NSW Apr 2020'!M7+'NSW Apr 2020'!N7)&lt;=('NSW Apr 2020'!L7+'NSW Apr 2020'!M7+'NSW Apr 2020'!N7+'NSW Apr 2020'!O7),(($C$5*F13/'NSW Apr 2020'!AR7-('NSW Apr 2020'!L7+'NSW Apr 2020'!M7+'NSW Apr 2020'!N7))*'NSW Apr 2020'!AF7/100)*'NSW Apr 2020'!AR7,('NSW Apr 2020'!O7*'NSW Apr 2020'!AF7/100)*'NSW Apr 2020'!AR7)),0)</f>
        <v>791.21</v>
      </c>
      <c r="Q13" s="136">
        <f>IF(AND('NSW Apr 2020'!P7&gt;0,'NSW Apr 2020'!P7&gt;0),IF($C$5*F13/'NSW Apr 2020'!AR7&lt;('NSW Apr 2020'!L7+'NSW Apr 2020'!M7+'NSW Apr 2020'!N7+'NSW Apr 2020'!O7),0,IF(($C$5*F13/'NSW Apr 2020'!AR7-'NSW Apr 2020'!L7+'NSW Apr 2020'!M7+'NSW Apr 2020'!N7+'NSW Apr 2020'!O7)&lt;=('NSW Apr 2020'!L7+'NSW Apr 2020'!M7+'NSW Apr 2020'!N7+'NSW Apr 2020'!O7+'NSW Apr 2020'!P7),(($C$5*F13/'NSW Apr 2020'!AR7-('NSW Apr 2020'!L7+'NSW Apr 2020'!M7+'NSW Apr 2020'!N7+'NSW Apr 2020'!O7))*'NSW Apr 2020'!AG7/100)*'NSW Apr 2020'!AR7,('NSW Apr 2020'!P7*'NSW Apr 2020'!AG7/100)*'NSW Apr 2020'!AR7)),0)</f>
        <v>0</v>
      </c>
      <c r="R13" s="136">
        <f>IF(AND('NSW Apr 2020'!P7&gt;0,'NSW Apr 2020'!O7&gt;0),IF(($C$5*F13/'NSW Apr 2020'!AR7&lt;SUM('NSW Apr 2020'!L7:P7)),(0),($C$5*F13/'NSW Apr 2020'!AR7-SUM('NSW Apr 2020'!L7:P7))*'NSW Apr 2020'!AB7/100)* 'NSW Apr 2020'!AR7,IF(AND('NSW Apr 2020'!O7&gt;0,'NSW Apr 2020'!P7=""),IF(($C$5*F13/'NSW Apr 2020'!AR7&lt; SUM('NSW Apr 2020'!L7:O7)),(0),($C$5*F13/'NSW Apr 2020'!AR7-SUM('NSW Apr 2020'!L7:O7))*'NSW Apr 2020'!AG7/100)* 'NSW Apr 2020'!AR7,IF(AND('NSW Apr 2020'!N7&gt;0,'NSW Apr 2020'!O7=""),IF(($C$5*F13/'NSW Apr 2020'!AR7&lt; SUM('NSW Apr 2020'!L7:N7)),(0),($C$5*F13/'NSW Apr 2020'!AR7-SUM('NSW Apr 2020'!L7:N7))*'NSW Apr 2020'!AF7/100)* 'NSW Apr 2020'!AR7,IF(AND('NSW Apr 2020'!M7&gt;0,'NSW Apr 2020'!N7=""),IF(($C$5*F13/'NSW Apr 2020'!AR7&lt;'NSW Apr 2020'!M7+'NSW Apr 2020'!L7),(0),(($C$5*F13/'NSW Apr 2020'!AR7-('NSW Apr 2020'!M7+'NSW Apr 2020'!L7))*'NSW Apr 2020'!AE7/100))*'NSW Apr 2020'!AR7,IF(AND('NSW Apr 2020'!L7&gt;0,'NSW Apr 2020'!M7=""&gt;0),IF(($C$5*F13/'NSW Apr 2020'!AR7&lt;'NSW Apr 2020'!L7),(0),($C$5*F13/'NSW Apr 2020'!AR7-'NSW Apr 2020'!L7)*'NSW Apr 2020'!AD7/100)*'NSW Apr 2020'!AR7,0)))))</f>
        <v>0</v>
      </c>
      <c r="S13" s="234">
        <f t="shared" si="4"/>
        <v>2408.035272727273</v>
      </c>
      <c r="T13" s="243">
        <f t="shared" si="5"/>
        <v>2535.164772727273</v>
      </c>
      <c r="U13" s="132">
        <f t="shared" si="6"/>
        <v>2788.6812500000005</v>
      </c>
      <c r="V13" s="83">
        <f>'NSW Apr 2020'!AT7</f>
        <v>0</v>
      </c>
      <c r="W13" s="83">
        <f>'NSW Apr 2020'!AU7</f>
        <v>0</v>
      </c>
      <c r="X13" s="83">
        <f>'NSW Apr 2020'!AV7</f>
        <v>0</v>
      </c>
      <c r="Y13" s="83">
        <f>'NSW Apr 2020'!AW7</f>
        <v>0</v>
      </c>
      <c r="Z13" s="243" t="str">
        <f t="shared" si="7"/>
        <v>No discount</v>
      </c>
      <c r="AA13" s="243" t="str">
        <f t="shared" si="8"/>
        <v>Exclusive</v>
      </c>
      <c r="AB13" s="243">
        <f t="shared" si="0"/>
        <v>2535.164772727273</v>
      </c>
      <c r="AC13" s="243">
        <f t="shared" si="1"/>
        <v>2535.164772727273</v>
      </c>
      <c r="AD13" s="122">
        <f t="shared" si="2"/>
        <v>2788.6812500000005</v>
      </c>
      <c r="AE13" s="122">
        <f t="shared" si="2"/>
        <v>2788.6812500000005</v>
      </c>
      <c r="AF13" s="208">
        <f>'NSW Apr 2020'!BF7</f>
        <v>0</v>
      </c>
      <c r="AG13" s="125" t="str">
        <f>'NSW Apr 2020'!BG7</f>
        <v>n</v>
      </c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</row>
    <row r="14" spans="1:148" ht="23" customHeight="1" thickBot="1">
      <c r="A14" s="425"/>
      <c r="B14" s="154" t="str">
        <f>'NSW Apr 2020'!F8</f>
        <v>Simply Energy</v>
      </c>
      <c r="C14" s="154" t="str">
        <f>'NSW Apr 2020'!G8</f>
        <v xml:space="preserve">Business Plus </v>
      </c>
      <c r="D14" s="155">
        <f>365*'NSW Apr 2020'!H8/100</f>
        <v>249.733</v>
      </c>
      <c r="E14" s="265">
        <f>IF('NSW Apr 2020'!AQ8=3,0.5,IF('NSW Apr 2020'!AQ8=2,0.33,0))</f>
        <v>0.5</v>
      </c>
      <c r="F14" s="265">
        <f t="shared" si="3"/>
        <v>0.5</v>
      </c>
      <c r="G14" s="155">
        <f>IF('NSW Apr 2020'!K8="",($C$5*E14/'NSW Apr 2020'!AQ8*'NSW Apr 2020'!W8/100)*'NSW Apr 2020'!AQ8,IF($C$5*E14/'NSW Apr 2020'!AQ8&gt;='NSW Apr 2020'!L8,('NSW Apr 2020'!L8*'NSW Apr 2020'!W8/100)*'NSW Apr 2020'!AQ8,($C$5*E14/'NSW Apr 2020'!AQ8*'NSW Apr 2020'!W8/100)*'NSW Apr 2020'!AQ8))</f>
        <v>131.87100000000001</v>
      </c>
      <c r="H14" s="155">
        <f>IF(AND('NSW Apr 2020'!L8&gt;0,'NSW Apr 2020'!M8&gt;0),IF($C$5*E14/'NSW Apr 2020'!AQ8&lt;'NSW Apr 2020'!L8,0,IF(($C$5*E14/'NSW Apr 2020'!AQ8-'NSW Apr 2020'!L8)&lt;=('NSW Apr 2020'!M8+'NSW Apr 2020'!L8),((($C$5*E14/'NSW Apr 2020'!AQ8-'NSW Apr 2020'!L8)*'NSW Apr 2020'!X8/100))*'NSW Apr 2020'!AQ8,((('NSW Apr 2020'!M8)*'NSW Apr 2020'!X8/100)*'NSW Apr 2020'!AQ8))),0)</f>
        <v>81.051545454545447</v>
      </c>
      <c r="I14" s="155">
        <f>IF(AND('NSW Apr 2020'!M8&gt;0,'NSW Apr 2020'!N8&gt;0),IF($C$5*E14/'NSW Apr 2020'!AQ8&lt;('NSW Apr 2020'!L8+'NSW Apr 2020'!M8),0,IF(($C$5*E14/'NSW Apr 2020'!AQ8-'NSW Apr 2020'!L8+'NSW Apr 2020'!M8)&lt;=('NSW Apr 2020'!L8+'NSW Apr 2020'!M8+'NSW Apr 2020'!N8),((($C$5*E14/'NSW Apr 2020'!AQ8-('NSW Apr 2020'!L8+'NSW Apr 2020'!M8))*'NSW Apr 2020'!Y8/100))*'NSW Apr 2020'!AQ8,('NSW Apr 2020'!N8*'NSW Apr 2020'!Y8/100)* 'NSW Apr 2020'!AQ8)),0)</f>
        <v>191.25899999999999</v>
      </c>
      <c r="J14" s="155">
        <f>IF(AND('NSW Apr 2020'!N8&gt;0,'NSW Apr 2020'!O8&gt;0),IF($C$5*E14/'NSW Apr 2020'!AQ8&lt;('NSW Apr 2020'!L8+'NSW Apr 2020'!M8+'NSW Apr 2020'!N8),0,IF(($C$5*E14/'NSW Apr 2020'!AQ8-'NSW Apr 2020'!L8+'NSW Apr 2020'!M8+'NSW Apr 2020'!N8)&lt;=('NSW Apr 2020'!L8+'NSW Apr 2020'!M8+'NSW Apr 2020'!N8+'NSW Apr 2020'!O8),(($C$5*E14/'NSW Apr 2020'!AQ8-('NSW Apr 2020'!L8+'NSW Apr 2020'!M8+'NSW Apr 2020'!N8))*'NSW Apr 2020'!Z8/100)*'NSW Apr 2020'!AQ8,('NSW Apr 2020'!O8*'NSW Apr 2020'!Z8/100)*'NSW Apr 2020'!AQ8)),0)</f>
        <v>720.48863636363649</v>
      </c>
      <c r="K14" s="155">
        <f>IF(AND('NSW Apr 2020'!O8&gt;0,'NSW Apr 2020'!P8&gt;0),IF($C$5*E14/'NSW Apr 2020'!AQ8&lt;('NSW Apr 2020'!L8+'NSW Apr 2020'!M8+'NSW Apr 2020'!N8+'NSW Apr 2020'!O8),0,IF(($C$5*E14/'NSW Apr 2020'!AQ8-'NSW Apr 2020'!L8+'NSW Apr 2020'!M8+'NSW Apr 2020'!N8+'NSW Apr 2020'!O8)&lt;=('NSW Apr 2020'!L8+'NSW Apr 2020'!M8+'NSW Apr 2020'!N8+'NSW Apr 2020'!O8+'NSW Apr 2020'!P8),(($C$5*E14/'NSW Apr 2020'!AQ8-('NSW Apr 2020'!L8+'NSW Apr 2020'!M8+'NSW Apr 2020'!N8+'NSW Apr 2020'!O8))*'NSW Apr 2020'!AA8/100)*'NSW Apr 2020'!AQ8,('NSW Apr 2020'!P8*'NSW Apr 2020'!AA8/100)*'NSW Apr 2020'!AQ8)),0)</f>
        <v>0</v>
      </c>
      <c r="L14" s="155">
        <f>IF(AND('NSW Apr 2020'!P8&gt;0,'NSW Apr 2020'!O8&gt;0),IF(($C$5*E14/'NSW Apr 2020'!AQ8&lt;SUM('NSW Apr 2020'!L8:P8)),(0),($C$5*E14/'NSW Apr 2020'!AQ8-SUM('NSW Apr 2020'!L8:P8))*'NSW Apr 2020'!AB8/100)* 'NSW Apr 2020'!AQ8,IF(AND('NSW Apr 2020'!O8&gt;0,'NSW Apr 2020'!P8=""),IF(($C$5*E14/'NSW Apr 2020'!AQ8&lt; SUM('NSW Apr 2020'!L8:O8)),(0),($C$5*E14/'NSW Apr 2020'!AQ8-SUM('NSW Apr 2020'!L8:O8))*'NSW Apr 2020'!AA8/100)* 'NSW Apr 2020'!AQ8,IF(AND('NSW Apr 2020'!N8&gt;0,'NSW Apr 2020'!O8=""),IF(($C$5*E14/'NSW Apr 2020'!AQ8&lt; SUM('NSW Apr 2020'!L8:N8)),(0),($C$5*E14/'NSW Apr 2020'!AQ8-SUM('NSW Apr 2020'!L8:N8))*'NSW Apr 2020'!Z8/100)* 'NSW Apr 2020'!AQ8,IF(AND('NSW Apr 2020'!M8&gt;0,'NSW Apr 2020'!N8=""),IF(($C$5*E14/'NSW Apr 2020'!AQ8&lt;'NSW Apr 2020'!M8+'NSW Apr 2020'!L8),(0),(($C$5*E14/'NSW Apr 2020'!AQ8-('NSW Apr 2020'!M8+'NSW Apr 2020'!L8))*'NSW Apr 2020'!Y8/100))*'NSW Apr 2020'!AQ8,IF(AND('NSW Apr 2020'!L8&gt;0,'NSW Apr 2020'!M8=""&gt;0),IF(($C$5*E14/'NSW Apr 2020'!AQ8&lt;'NSW Apr 2020'!L8),(0),($C$5*E14/'NSW Apr 2020'!AQ8-'NSW Apr 2020'!L8)*'NSW Apr 2020'!X8/100)*'NSW Apr 2020'!AQ8,0)))))</f>
        <v>0</v>
      </c>
      <c r="M14" s="155">
        <f>IF('NSW Apr 2020'!K8="",($C$5*F14/'NSW Apr 2020'!AR8*'NSW Apr 2020'!AC8/100)*'NSW Apr 2020'!AR8,IF($C$5*F14/'NSW Apr 2020'!AR8&gt;='NSW Apr 2020'!L8,('NSW Apr 2020'!L8*'NSW Apr 2020'!AC8/100)*'NSW Apr 2020'!AR8,($C$5*F14/'NSW Apr 2020'!AR8*'NSW Apr 2020'!AC8/100)*'NSW Apr 2020'!AR8))</f>
        <v>131.87100000000001</v>
      </c>
      <c r="N14" s="155">
        <f>IF(AND('NSW Apr 2020'!L8&gt;0,'NSW Apr 2020'!M8&gt;0),IF($C$5*F14/'NSW Apr 2020'!AR8&lt;'NSW Apr 2020'!L8,0,IF(($C$5*F14/'NSW Apr 2020'!AR8-'NSW Apr 2020'!L8)&lt;=('NSW Apr 2020'!M8+'NSW Apr 2020'!L8),((($C$5*F14/'NSW Apr 2020'!AR8-'NSW Apr 2020'!L8)*'NSW Apr 2020'!AD8/100))*'NSW Apr 2020'!AR8,((('NSW Apr 2020'!M8)*'NSW Apr 2020'!AD8/100)*'NSW Apr 2020'!AR8))),0)</f>
        <v>81.051545454545447</v>
      </c>
      <c r="O14" s="155">
        <f>IF(AND('NSW Apr 2020'!M8&gt;0,'NSW Apr 2020'!N8&gt;0),IF($C$5*F14/'NSW Apr 2020'!AR8&lt;('NSW Apr 2020'!L8+'NSW Apr 2020'!M8),0,IF(($C$5*F14/'NSW Apr 2020'!AR8-'NSW Apr 2020'!L8+'NSW Apr 2020'!M8)&lt;=('NSW Apr 2020'!L8+'NSW Apr 2020'!M8+'NSW Apr 2020'!N8),((($C$5*F14/'NSW Apr 2020'!AR8-('NSW Apr 2020'!L8+'NSW Apr 2020'!M8))*'NSW Apr 2020'!AE8/100))*'NSW Apr 2020'!AR8,('NSW Apr 2020'!N8*'NSW Apr 2020'!AE8/100)*'NSW Apr 2020'!AR8)),0)</f>
        <v>191.25899999999999</v>
      </c>
      <c r="P14" s="155">
        <f>IF(AND('NSW Apr 2020'!N8&gt;0,'NSW Apr 2020'!O8&gt;0),IF($C$5*F14/'NSW Apr 2020'!AR8&lt;('NSW Apr 2020'!L8+'NSW Apr 2020'!M8+'NSW Apr 2020'!N8),0,IF(($C$5*F14/'NSW Apr 2020'!AR8-'NSW Apr 2020'!L8+'NSW Apr 2020'!M8+'NSW Apr 2020'!N8)&lt;=('NSW Apr 2020'!L8+'NSW Apr 2020'!M8+'NSW Apr 2020'!N8+'NSW Apr 2020'!O8),(($C$5*F14/'NSW Apr 2020'!AR8-('NSW Apr 2020'!L8+'NSW Apr 2020'!M8+'NSW Apr 2020'!N8))*'NSW Apr 2020'!AF8/100)*'NSW Apr 2020'!AR8,('NSW Apr 2020'!O8*'NSW Apr 2020'!AF8/100)*'NSW Apr 2020'!AR8)),0)</f>
        <v>720.48863636363649</v>
      </c>
      <c r="Q14" s="155">
        <f>IF(AND('NSW Apr 2020'!P8&gt;0,'NSW Apr 2020'!P8&gt;0),IF($C$5*F14/'NSW Apr 2020'!AR8&lt;('NSW Apr 2020'!L8+'NSW Apr 2020'!M8+'NSW Apr 2020'!N8+'NSW Apr 2020'!O8),0,IF(($C$5*F14/'NSW Apr 2020'!AR8-'NSW Apr 2020'!L8+'NSW Apr 2020'!M8+'NSW Apr 2020'!N8+'NSW Apr 2020'!O8)&lt;=('NSW Apr 2020'!L8+'NSW Apr 2020'!M8+'NSW Apr 2020'!N8+'NSW Apr 2020'!O8+'NSW Apr 2020'!P8),(($C$5*F14/'NSW Apr 2020'!AR8-('NSW Apr 2020'!L8+'NSW Apr 2020'!M8+'NSW Apr 2020'!N8+'NSW Apr 2020'!O8))*'NSW Apr 2020'!AG8/100)*'NSW Apr 2020'!AR8,('NSW Apr 2020'!P8*'NSW Apr 2020'!AG8/100)*'NSW Apr 2020'!AR8)),0)</f>
        <v>0</v>
      </c>
      <c r="R14" s="155">
        <f>IF(AND('NSW Apr 2020'!P8&gt;0,'NSW Apr 2020'!O8&gt;0),IF(($C$5*F14/'NSW Apr 2020'!AR8&lt;SUM('NSW Apr 2020'!L8:P8)),(0),($C$5*F14/'NSW Apr 2020'!AR8-SUM('NSW Apr 2020'!L8:P8))*'NSW Apr 2020'!AB8/100)* 'NSW Apr 2020'!AR8,IF(AND('NSW Apr 2020'!O8&gt;0,'NSW Apr 2020'!P8=""),IF(($C$5*F14/'NSW Apr 2020'!AR8&lt; SUM('NSW Apr 2020'!L8:O8)),(0),($C$5*F14/'NSW Apr 2020'!AR8-SUM('NSW Apr 2020'!L8:O8))*'NSW Apr 2020'!AG8/100)* 'NSW Apr 2020'!AR8,IF(AND('NSW Apr 2020'!N8&gt;0,'NSW Apr 2020'!O8=""),IF(($C$5*F14/'NSW Apr 2020'!AR8&lt; SUM('NSW Apr 2020'!L8:N8)),(0),($C$5*F14/'NSW Apr 2020'!AR8-SUM('NSW Apr 2020'!L8:N8))*'NSW Apr 2020'!AF8/100)* 'NSW Apr 2020'!AR8,IF(AND('NSW Apr 2020'!M8&gt;0,'NSW Apr 2020'!N8=""),IF(($C$5*F14/'NSW Apr 2020'!AR8&lt;'NSW Apr 2020'!M8+'NSW Apr 2020'!L8),(0),(($C$5*F14/'NSW Apr 2020'!AR8-('NSW Apr 2020'!M8+'NSW Apr 2020'!L8))*'NSW Apr 2020'!AE8/100))*'NSW Apr 2020'!AR8,IF(AND('NSW Apr 2020'!L8&gt;0,'NSW Apr 2020'!M8=""&gt;0),IF(($C$5*F14/'NSW Apr 2020'!AR8&lt;'NSW Apr 2020'!L8),(0),($C$5*F14/'NSW Apr 2020'!AR8-'NSW Apr 2020'!L8)*'NSW Apr 2020'!AD8/100)*'NSW Apr 2020'!AR8,0)))))</f>
        <v>0</v>
      </c>
      <c r="S14" s="273">
        <f t="shared" si="4"/>
        <v>2249.3403636363637</v>
      </c>
      <c r="T14" s="268">
        <f t="shared" si="5"/>
        <v>2499.0733636363639</v>
      </c>
      <c r="U14" s="151">
        <f t="shared" si="6"/>
        <v>2748.9807000000005</v>
      </c>
      <c r="V14" s="154">
        <f>'NSW Apr 2020'!AT8</f>
        <v>0</v>
      </c>
      <c r="W14" s="154">
        <f>'NSW Apr 2020'!AU8</f>
        <v>10</v>
      </c>
      <c r="X14" s="154">
        <f>'NSW Apr 2020'!AV8</f>
        <v>0</v>
      </c>
      <c r="Y14" s="154">
        <f>'NSW Apr 2020'!AW8</f>
        <v>0</v>
      </c>
      <c r="Z14" s="268" t="str">
        <f t="shared" si="7"/>
        <v>Guaranteed off usage</v>
      </c>
      <c r="AA14" s="268" t="str">
        <f t="shared" si="8"/>
        <v>Exclusive</v>
      </c>
      <c r="AB14" s="268">
        <f t="shared" si="0"/>
        <v>2274.1393272727273</v>
      </c>
      <c r="AC14" s="268">
        <f t="shared" si="1"/>
        <v>2274.1393272727273</v>
      </c>
      <c r="AD14" s="149">
        <f t="shared" si="2"/>
        <v>2501.5532600000001</v>
      </c>
      <c r="AE14" s="149">
        <f t="shared" si="2"/>
        <v>2501.5532600000001</v>
      </c>
      <c r="AF14" s="211">
        <f>'NSW Apr 2020'!BF8</f>
        <v>0</v>
      </c>
      <c r="AG14" s="153" t="str">
        <f>'NSW Apr 2020'!BG8</f>
        <v>n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</row>
    <row r="15" spans="1:148" ht="23" customHeight="1" thickTop="1">
      <c r="A15" s="428" t="str">
        <f>'NSW Apr 2020'!D9</f>
        <v xml:space="preserve">ActewAGL Queanbeyan </v>
      </c>
      <c r="B15" s="139" t="str">
        <f>'NSW Apr 2020'!F9</f>
        <v>ActewAGL</v>
      </c>
      <c r="C15" s="139" t="str">
        <f>'NSW Apr 2020'!G9</f>
        <v>Business plan</v>
      </c>
      <c r="D15" s="136">
        <f>365*'NSW Apr 2020'!H9/100</f>
        <v>350.14450000000005</v>
      </c>
      <c r="E15" s="264">
        <f>IF('NSW Apr 2020'!AQ9=3,0.5,IF('NSW Apr 2020'!AQ9=2,0.33,0))</f>
        <v>0.5</v>
      </c>
      <c r="F15" s="264">
        <f t="shared" si="3"/>
        <v>0.5</v>
      </c>
      <c r="G15" s="134">
        <f>IF('NSW Apr 2020'!K9="",($C$5*E15/'NSW Apr 2020'!AQ9*'NSW Apr 2020'!W9/100)*'NSW Apr 2020'!AQ9,IF($C$5*E15/'NSW Apr 2020'!AQ9&gt;='NSW Apr 2020'!L9,('NSW Apr 2020'!L9*'NSW Apr 2020'!W9/100)*'NSW Apr 2020'!AQ9,($C$5*E15/'NSW Apr 2020'!AQ9*'NSW Apr 2020'!W9/100)*'NSW Apr 2020'!AQ9))</f>
        <v>394.09199999999998</v>
      </c>
      <c r="H15" s="134">
        <f>IF(AND('NSW Apr 2020'!L9&gt;0,'NSW Apr 2020'!M9&gt;0),IF($C$5*E15/'NSW Apr 2020'!AQ9&lt;'NSW Apr 2020'!L9,0,IF(($C$5*E15/'NSW Apr 2020'!AQ9-'NSW Apr 2020'!L9)&lt;=('NSW Apr 2020'!M9+'NSW Apr 2020'!L9),((($C$5*E15/'NSW Apr 2020'!AQ9-'NSW Apr 2020'!L9)*'NSW Apr 2020'!X9/100))*'NSW Apr 2020'!AQ9,((('NSW Apr 2020'!M9)*'NSW Apr 2020'!X9/100)*'NSW Apr 2020'!AQ9))),0)</f>
        <v>866.904</v>
      </c>
      <c r="I15" s="134">
        <f>IF(AND('NSW Apr 2020'!M9&gt;0,'NSW Apr 2020'!N9&gt;0),IF($C$5*E15/'NSW Apr 2020'!AQ9&lt;('NSW Apr 2020'!L9+'NSW Apr 2020'!M9),0,IF(($C$5*E15/'NSW Apr 2020'!AQ9-'NSW Apr 2020'!L9+'NSW Apr 2020'!M9)&lt;=('NSW Apr 2020'!L9+'NSW Apr 2020'!M9+'NSW Apr 2020'!N9),((($C$5*E15/'NSW Apr 2020'!AQ9-('NSW Apr 2020'!L9+'NSW Apr 2020'!M9))*'NSW Apr 2020'!Y9/100))*'NSW Apr 2020'!AQ9,('NSW Apr 2020'!N9*'NSW Apr 2020'!Y9/100)* 'NSW Apr 2020'!AQ9)),0)</f>
        <v>0</v>
      </c>
      <c r="J15" s="134">
        <f>IF(AND('NSW Apr 2020'!N9&gt;0,'NSW Apr 2020'!O9&gt;0),IF($C$5*E15/'NSW Apr 2020'!AQ9&lt;('NSW Apr 2020'!L9+'NSW Apr 2020'!M9+'NSW Apr 2020'!N9),0,IF(($C$5*E15/'NSW Apr 2020'!AQ9-'NSW Apr 2020'!L9+'NSW Apr 2020'!M9+'NSW Apr 2020'!N9)&lt;=('NSW Apr 2020'!L9+'NSW Apr 2020'!M9+'NSW Apr 2020'!N9+'NSW Apr 2020'!O9),(($C$5*E15/'NSW Apr 2020'!AQ9-('NSW Apr 2020'!L9+'NSW Apr 2020'!M9+'NSW Apr 2020'!N9))*'NSW Apr 2020'!Z9/100)*'NSW Apr 2020'!AQ9,('NSW Apr 2020'!O9*'NSW Apr 2020'!Z9/100)*'NSW Apr 2020'!AQ9)),0)</f>
        <v>0</v>
      </c>
      <c r="K15" s="134">
        <f>IF(AND('NSW Apr 2020'!O9&gt;0,'NSW Apr 2020'!P9&gt;0),IF($C$5*E15/'NSW Apr 2020'!AQ9&lt;('NSW Apr 2020'!L9+'NSW Apr 2020'!M9+'NSW Apr 2020'!N9+'NSW Apr 2020'!O9),0,IF(($C$5*E15/'NSW Apr 2020'!AQ9-'NSW Apr 2020'!L9+'NSW Apr 2020'!M9+'NSW Apr 2020'!N9+'NSW Apr 2020'!O9)&lt;=('NSW Apr 2020'!L9+'NSW Apr 2020'!M9+'NSW Apr 2020'!N9+'NSW Apr 2020'!O9+'NSW Apr 2020'!P9),(($C$5*E15/'NSW Apr 2020'!AQ9-('NSW Apr 2020'!L9+'NSW Apr 2020'!M9+'NSW Apr 2020'!N9+'NSW Apr 2020'!O9))*'NSW Apr 2020'!AA9/100)*'NSW Apr 2020'!AQ9,('NSW Apr 2020'!P9*'NSW Apr 2020'!AA9/100)*'NSW Apr 2020'!AQ9)),0)</f>
        <v>0</v>
      </c>
      <c r="L15" s="134">
        <f>IF(AND('NSW Apr 2020'!P9&gt;0,'NSW Apr 2020'!O9&gt;0),IF(($C$5*E15/'NSW Apr 2020'!AQ9&lt;SUM('NSW Apr 2020'!L9:P9)),(0),($C$5*E15/'NSW Apr 2020'!AQ9-SUM('NSW Apr 2020'!L9:P9))*'NSW Apr 2020'!AB9/100)* 'NSW Apr 2020'!AQ9,IF(AND('NSW Apr 2020'!O9&gt;0,'NSW Apr 2020'!P9=""),IF(($C$5*E15/'NSW Apr 2020'!AQ9&lt; SUM('NSW Apr 2020'!L9:O9)),(0),($C$5*E15/'NSW Apr 2020'!AQ9-SUM('NSW Apr 2020'!L9:O9))*'NSW Apr 2020'!AA9/100)* 'NSW Apr 2020'!AQ9,IF(AND('NSW Apr 2020'!N9&gt;0,'NSW Apr 2020'!O9=""),IF(($C$5*E15/'NSW Apr 2020'!AQ9&lt; SUM('NSW Apr 2020'!L9:N9)),(0),($C$5*E15/'NSW Apr 2020'!AQ9-SUM('NSW Apr 2020'!L9:N9))*'NSW Apr 2020'!Z9/100)* 'NSW Apr 2020'!AQ9,IF(AND('NSW Apr 2020'!M9&gt;0,'NSW Apr 2020'!N9=""),IF(($C$5*E15/'NSW Apr 2020'!AQ9&lt;'NSW Apr 2020'!M9+'NSW Apr 2020'!L9),(0),(($C$5*E15/'NSW Apr 2020'!AQ9-('NSW Apr 2020'!M9+'NSW Apr 2020'!L9))*'NSW Apr 2020'!Y9/100))*'NSW Apr 2020'!AQ9,IF(AND('NSW Apr 2020'!L9&gt;0,'NSW Apr 2020'!M9=""&gt;0),IF(($C$5*E15/'NSW Apr 2020'!AQ9&lt;'NSW Apr 2020'!L9),(0),($C$5*E15/'NSW Apr 2020'!AQ9-'NSW Apr 2020'!L9)*'NSW Apr 2020'!X9/100)*'NSW Apr 2020'!AQ9,0)))))</f>
        <v>0</v>
      </c>
      <c r="M15" s="134">
        <f>IF('NSW Apr 2020'!K9="",($C$5*F15/'NSW Apr 2020'!AR9*'NSW Apr 2020'!AC9/100)*'NSW Apr 2020'!AR9,IF($C$5*F15/'NSW Apr 2020'!AR9&gt;='NSW Apr 2020'!L9,('NSW Apr 2020'!L9*'NSW Apr 2020'!AC9/100)*'NSW Apr 2020'!AR9,($C$5*F15/'NSW Apr 2020'!AR9*'NSW Apr 2020'!AC9/100)*'NSW Apr 2020'!AR9))</f>
        <v>394.09199999999998</v>
      </c>
      <c r="N15" s="134">
        <f>IF(AND('NSW Apr 2020'!L9&gt;0,'NSW Apr 2020'!M9&gt;0),IF($C$5*F15/'NSW Apr 2020'!AR9&lt;'NSW Apr 2020'!L9,0,IF(($C$5*F15/'NSW Apr 2020'!AR9-'NSW Apr 2020'!L9)&lt;=('NSW Apr 2020'!M9+'NSW Apr 2020'!L9),((($C$5*F15/'NSW Apr 2020'!AR9-'NSW Apr 2020'!L9)*'NSW Apr 2020'!AD9/100))*'NSW Apr 2020'!AR9,((('NSW Apr 2020'!M9)*'NSW Apr 2020'!AD9/100)*'NSW Apr 2020'!AR9))),0)</f>
        <v>866.904</v>
      </c>
      <c r="O15" s="134">
        <f>IF(AND('NSW Apr 2020'!M9&gt;0,'NSW Apr 2020'!N9&gt;0),IF($C$5*F15/'NSW Apr 2020'!AR9&lt;('NSW Apr 2020'!L9+'NSW Apr 2020'!M9),0,IF(($C$5*F15/'NSW Apr 2020'!AR9-'NSW Apr 2020'!L9+'NSW Apr 2020'!M9)&lt;=('NSW Apr 2020'!L9+'NSW Apr 2020'!M9+'NSW Apr 2020'!N9),((($C$5*F15/'NSW Apr 2020'!AR9-('NSW Apr 2020'!L9+'NSW Apr 2020'!M9))*'NSW Apr 2020'!AE9/100))*'NSW Apr 2020'!AR9,('NSW Apr 2020'!N9*'NSW Apr 2020'!AE9/100)*'NSW Apr 2020'!AR9)),0)</f>
        <v>0</v>
      </c>
      <c r="P15" s="134">
        <f>IF(AND('NSW Apr 2020'!N9&gt;0,'NSW Apr 2020'!O9&gt;0),IF($C$5*F15/'NSW Apr 2020'!AR9&lt;('NSW Apr 2020'!L9+'NSW Apr 2020'!M9+'NSW Apr 2020'!N9),0,IF(($C$5*F15/'NSW Apr 2020'!AR9-'NSW Apr 2020'!L9+'NSW Apr 2020'!M9+'NSW Apr 2020'!N9)&lt;=('NSW Apr 2020'!L9+'NSW Apr 2020'!M9+'NSW Apr 2020'!N9+'NSW Apr 2020'!O9),(($C$5*F15/'NSW Apr 2020'!AR9-('NSW Apr 2020'!L9+'NSW Apr 2020'!M9+'NSW Apr 2020'!N9))*'NSW Apr 2020'!AF9/100)*'NSW Apr 2020'!AR9,('NSW Apr 2020'!O9*'NSW Apr 2020'!AF9/100)*'NSW Apr 2020'!AR9)),0)</f>
        <v>0</v>
      </c>
      <c r="Q15" s="134">
        <f>IF(AND('NSW Apr 2020'!P9&gt;0,'NSW Apr 2020'!P9&gt;0),IF($C$5*F15/'NSW Apr 2020'!AR9&lt;('NSW Apr 2020'!L9+'NSW Apr 2020'!M9+'NSW Apr 2020'!N9+'NSW Apr 2020'!O9),0,IF(($C$5*F15/'NSW Apr 2020'!AR9-'NSW Apr 2020'!L9+'NSW Apr 2020'!M9+'NSW Apr 2020'!N9+'NSW Apr 2020'!O9)&lt;=('NSW Apr 2020'!L9+'NSW Apr 2020'!M9+'NSW Apr 2020'!N9+'NSW Apr 2020'!O9+'NSW Apr 2020'!P9),(($C$5*F15/'NSW Apr 2020'!AR9-('NSW Apr 2020'!L9+'NSW Apr 2020'!M9+'NSW Apr 2020'!N9+'NSW Apr 2020'!O9))*'NSW Apr 2020'!AG9/100)*'NSW Apr 2020'!AR9,('NSW Apr 2020'!P9*'NSW Apr 2020'!AG9/100)*'NSW Apr 2020'!AR9)),0)</f>
        <v>0</v>
      </c>
      <c r="R15" s="134">
        <f>IF(AND('NSW Apr 2020'!P9&gt;0,'NSW Apr 2020'!O9&gt;0),IF(($C$5*F15/'NSW Apr 2020'!AR9&lt;SUM('NSW Apr 2020'!L9:P9)),(0),($C$5*F15/'NSW Apr 2020'!AR9-SUM('NSW Apr 2020'!L9:P9))*'NSW Apr 2020'!AB9/100)* 'NSW Apr 2020'!AR9,IF(AND('NSW Apr 2020'!O9&gt;0,'NSW Apr 2020'!P9=""),IF(($C$5*F15/'NSW Apr 2020'!AR9&lt; SUM('NSW Apr 2020'!L9:O9)),(0),($C$5*F15/'NSW Apr 2020'!AR9-SUM('NSW Apr 2020'!L9:O9))*'NSW Apr 2020'!AG9/100)* 'NSW Apr 2020'!AR9,IF(AND('NSW Apr 2020'!N9&gt;0,'NSW Apr 2020'!O9=""),IF(($C$5*F15/'NSW Apr 2020'!AR9&lt; SUM('NSW Apr 2020'!L9:N9)),(0),($C$5*F15/'NSW Apr 2020'!AR9-SUM('NSW Apr 2020'!L9:N9))*'NSW Apr 2020'!AF9/100)* 'NSW Apr 2020'!AR9,IF(AND('NSW Apr 2020'!M9&gt;0,'NSW Apr 2020'!N9=""),IF(($C$5*F15/'NSW Apr 2020'!AR9&lt;'NSW Apr 2020'!M9+'NSW Apr 2020'!L9),(0),(($C$5*F15/'NSW Apr 2020'!AR9-('NSW Apr 2020'!M9+'NSW Apr 2020'!L9))*'NSW Apr 2020'!AE9/100))*'NSW Apr 2020'!AR9,IF(AND('NSW Apr 2020'!L9&gt;0,'NSW Apr 2020'!M9=""&gt;0),IF(($C$5*F15/'NSW Apr 2020'!AR9&lt;'NSW Apr 2020'!L9),(0),($C$5*F15/'NSW Apr 2020'!AR9-'NSW Apr 2020'!L9)*'NSW Apr 2020'!AD9/100)*'NSW Apr 2020'!AR9,0)))))</f>
        <v>0</v>
      </c>
      <c r="S15" s="234">
        <f t="shared" si="4"/>
        <v>2521.9920000000002</v>
      </c>
      <c r="T15" s="269">
        <f t="shared" si="5"/>
        <v>2872.1365000000001</v>
      </c>
      <c r="U15" s="140">
        <f t="shared" si="6"/>
        <v>3159.3501500000002</v>
      </c>
      <c r="V15" s="139">
        <f>'NSW Apr 2020'!AT9</f>
        <v>10</v>
      </c>
      <c r="W15" s="139">
        <f>'NSW Apr 2020'!AU9</f>
        <v>0</v>
      </c>
      <c r="X15" s="139">
        <f>'NSW Apr 2020'!AV9</f>
        <v>0</v>
      </c>
      <c r="Y15" s="139">
        <f>'NSW Apr 2020'!AW9</f>
        <v>0</v>
      </c>
      <c r="Z15" s="269" t="str">
        <f t="shared" si="7"/>
        <v>Guaranteed off bill</v>
      </c>
      <c r="AA15" s="269" t="str">
        <f t="shared" si="8"/>
        <v>Exclusive</v>
      </c>
      <c r="AB15" s="243">
        <f t="shared" si="0"/>
        <v>2584.9228499999999</v>
      </c>
      <c r="AC15" s="243">
        <f t="shared" si="1"/>
        <v>2584.9228499999999</v>
      </c>
      <c r="AD15" s="122">
        <f t="shared" si="2"/>
        <v>2843.4151350000002</v>
      </c>
      <c r="AE15" s="122">
        <f t="shared" si="2"/>
        <v>2843.4151350000002</v>
      </c>
      <c r="AF15" s="212">
        <f>'NSW Apr 2020'!BF9</f>
        <v>0</v>
      </c>
      <c r="AG15" s="142" t="str">
        <f>'NSW Apr 2020'!BG9</f>
        <v>n</v>
      </c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</row>
    <row r="16" spans="1:148" ht="23" customHeight="1" thickBot="1">
      <c r="A16" s="425"/>
      <c r="B16" s="154" t="str">
        <f>'NSW Apr 2020'!F10</f>
        <v>EnergyAustralia</v>
      </c>
      <c r="C16" s="154" t="str">
        <f>'NSW Apr 2020'!G10</f>
        <v>Total Plan</v>
      </c>
      <c r="D16" s="155">
        <f>365*'NSW Apr 2020'!H10/100</f>
        <v>308.06000000000006</v>
      </c>
      <c r="E16" s="265">
        <f>IF('NSW Apr 2020'!AQ10=3,0.5,IF('NSW Apr 2020'!AQ10=2,0.33,0))</f>
        <v>0.5</v>
      </c>
      <c r="F16" s="265">
        <f t="shared" si="3"/>
        <v>0.5</v>
      </c>
      <c r="G16" s="155">
        <f>IF('NSW Apr 2020'!K10="",($C$5*E16/'NSW Apr 2020'!AQ10*'NSW Apr 2020'!W10/100)*'NSW Apr 2020'!AQ10,IF($C$5*E16/'NSW Apr 2020'!AQ10&gt;='NSW Apr 2020'!L10,('NSW Apr 2020'!L10*'NSW Apr 2020'!W10/100)*'NSW Apr 2020'!AQ10,($C$5*E16/'NSW Apr 2020'!AQ10*'NSW Apr 2020'!W10/100)*'NSW Apr 2020'!AQ10))</f>
        <v>214.52111999999997</v>
      </c>
      <c r="H16" s="155">
        <f>IF(AND('NSW Apr 2020'!L10&gt;0,'NSW Apr 2020'!M10&gt;0),IF($C$5*E16/'NSW Apr 2020'!AQ10&lt;'NSW Apr 2020'!L10,0,IF(($C$5*E16/'NSW Apr 2020'!AQ10-'NSW Apr 2020'!L10)&lt;=('NSW Apr 2020'!M10+'NSW Apr 2020'!L10),((($C$5*E16/'NSW Apr 2020'!AQ10-'NSW Apr 2020'!L10)*'NSW Apr 2020'!X10/100))*'NSW Apr 2020'!AQ10,((('NSW Apr 2020'!M10)*'NSW Apr 2020'!X10/100)*'NSW Apr 2020'!AQ10))),0)</f>
        <v>1124.711808</v>
      </c>
      <c r="I16" s="155">
        <f>IF(AND('NSW Apr 2020'!M10&gt;0,'NSW Apr 2020'!N10&gt;0),IF($C$5*E16/'NSW Apr 2020'!AQ10&lt;('NSW Apr 2020'!L10+'NSW Apr 2020'!M10),0,IF(($C$5*E16/'NSW Apr 2020'!AQ10-'NSW Apr 2020'!L10+'NSW Apr 2020'!M10)&lt;=('NSW Apr 2020'!L10+'NSW Apr 2020'!M10+'NSW Apr 2020'!N10),((($C$5*E16/'NSW Apr 2020'!AQ10-('NSW Apr 2020'!L10+'NSW Apr 2020'!M10))*'NSW Apr 2020'!Y10/100))*'NSW Apr 2020'!AQ10,('NSW Apr 2020'!N10*'NSW Apr 2020'!Y10/100)* 'NSW Apr 2020'!AQ10)),0)</f>
        <v>0</v>
      </c>
      <c r="J16" s="155">
        <f>IF(AND('NSW Apr 2020'!N10&gt;0,'NSW Apr 2020'!O10&gt;0),IF($C$5*E16/'NSW Apr 2020'!AQ10&lt;('NSW Apr 2020'!L10+'NSW Apr 2020'!M10+'NSW Apr 2020'!N10),0,IF(($C$5*E16/'NSW Apr 2020'!AQ10-'NSW Apr 2020'!L10+'NSW Apr 2020'!M10+'NSW Apr 2020'!N10)&lt;=('NSW Apr 2020'!L10+'NSW Apr 2020'!M10+'NSW Apr 2020'!N10+'NSW Apr 2020'!O10),(($C$5*E16/'NSW Apr 2020'!AQ10-('NSW Apr 2020'!L10+'NSW Apr 2020'!M10+'NSW Apr 2020'!N10))*'NSW Apr 2020'!Z10/100)*'NSW Apr 2020'!AQ10,('NSW Apr 2020'!O10*'NSW Apr 2020'!Z10/100)*'NSW Apr 2020'!AQ10)),0)</f>
        <v>0</v>
      </c>
      <c r="K16" s="155">
        <f>IF(AND('NSW Apr 2020'!O10&gt;0,'NSW Apr 2020'!P10&gt;0),IF($C$5*E16/'NSW Apr 2020'!AQ10&lt;('NSW Apr 2020'!L10+'NSW Apr 2020'!M10+'NSW Apr 2020'!N10+'NSW Apr 2020'!O10),0,IF(($C$5*E16/'NSW Apr 2020'!AQ10-'NSW Apr 2020'!L10+'NSW Apr 2020'!M10+'NSW Apr 2020'!N10+'NSW Apr 2020'!O10)&lt;=('NSW Apr 2020'!L10+'NSW Apr 2020'!M10+'NSW Apr 2020'!N10+'NSW Apr 2020'!O10+'NSW Apr 2020'!P10),(($C$5*E16/'NSW Apr 2020'!AQ10-('NSW Apr 2020'!L10+'NSW Apr 2020'!M10+'NSW Apr 2020'!N10+'NSW Apr 2020'!O10))*'NSW Apr 2020'!AA10/100)*'NSW Apr 2020'!AQ10,('NSW Apr 2020'!P10*'NSW Apr 2020'!AA10/100)*'NSW Apr 2020'!AQ10)),0)</f>
        <v>0</v>
      </c>
      <c r="L16" s="155">
        <f>IF(AND('NSW Apr 2020'!P10&gt;0,'NSW Apr 2020'!O10&gt;0),IF(($C$5*E16/'NSW Apr 2020'!AQ10&lt;SUM('NSW Apr 2020'!L10:P10)),(0),($C$5*E16/'NSW Apr 2020'!AQ10-SUM('NSW Apr 2020'!L10:P10))*'NSW Apr 2020'!AB10/100)* 'NSW Apr 2020'!AQ10,IF(AND('NSW Apr 2020'!O10&gt;0,'NSW Apr 2020'!P10=""),IF(($C$5*E16/'NSW Apr 2020'!AQ10&lt; SUM('NSW Apr 2020'!L10:O10)),(0),($C$5*E16/'NSW Apr 2020'!AQ10-SUM('NSW Apr 2020'!L10:O10))*'NSW Apr 2020'!AA10/100)* 'NSW Apr 2020'!AQ10,IF(AND('NSW Apr 2020'!N10&gt;0,'NSW Apr 2020'!O10=""),IF(($C$5*E16/'NSW Apr 2020'!AQ10&lt; SUM('NSW Apr 2020'!L10:N10)),(0),($C$5*E16/'NSW Apr 2020'!AQ10-SUM('NSW Apr 2020'!L10:N10))*'NSW Apr 2020'!Z10/100)* 'NSW Apr 2020'!AQ10,IF(AND('NSW Apr 2020'!M10&gt;0,'NSW Apr 2020'!N10=""),IF(($C$5*E16/'NSW Apr 2020'!AQ10&lt;'NSW Apr 2020'!M10+'NSW Apr 2020'!L10),(0),(($C$5*E16/'NSW Apr 2020'!AQ10-('NSW Apr 2020'!M10+'NSW Apr 2020'!L10))*'NSW Apr 2020'!Y10/100))*'NSW Apr 2020'!AQ10,IF(AND('NSW Apr 2020'!L10&gt;0,'NSW Apr 2020'!M10=""&gt;0),IF(($C$5*E16/'NSW Apr 2020'!AQ10&lt;'NSW Apr 2020'!L10),(0),($C$5*E16/'NSW Apr 2020'!AQ10-'NSW Apr 2020'!L10)*'NSW Apr 2020'!X10/100)*'NSW Apr 2020'!AQ10,0)))))</f>
        <v>0</v>
      </c>
      <c r="M16" s="155">
        <f>IF('NSW Apr 2020'!K10="",($C$5*F16/'NSW Apr 2020'!AR10*'NSW Apr 2020'!AC10/100)*'NSW Apr 2020'!AR10,IF($C$5*F16/'NSW Apr 2020'!AR10&gt;='NSW Apr 2020'!L10,('NSW Apr 2020'!L10*'NSW Apr 2020'!AC10/100)*'NSW Apr 2020'!AR10,($C$5*F16/'NSW Apr 2020'!AR10*'NSW Apr 2020'!AC10/100)*'NSW Apr 2020'!AR10))</f>
        <v>214.52111999999997</v>
      </c>
      <c r="N16" s="155">
        <f>IF(AND('NSW Apr 2020'!L10&gt;0,'NSW Apr 2020'!M10&gt;0),IF($C$5*F16/'NSW Apr 2020'!AR10&lt;'NSW Apr 2020'!L10,0,IF(($C$5*F16/'NSW Apr 2020'!AR10-'NSW Apr 2020'!L10)&lt;=('NSW Apr 2020'!M10+'NSW Apr 2020'!L10),((($C$5*F16/'NSW Apr 2020'!AR10-'NSW Apr 2020'!L10)*'NSW Apr 2020'!AD10/100))*'NSW Apr 2020'!AR10,((('NSW Apr 2020'!M10)*'NSW Apr 2020'!AD10/100)*'NSW Apr 2020'!AR10))),0)</f>
        <v>1124.711808</v>
      </c>
      <c r="O16" s="155">
        <f>IF(AND('NSW Apr 2020'!M10&gt;0,'NSW Apr 2020'!N10&gt;0),IF($C$5*F16/'NSW Apr 2020'!AR10&lt;('NSW Apr 2020'!L10+'NSW Apr 2020'!M10),0,IF(($C$5*F16/'NSW Apr 2020'!AR10-'NSW Apr 2020'!L10+'NSW Apr 2020'!M10)&lt;=('NSW Apr 2020'!L10+'NSW Apr 2020'!M10+'NSW Apr 2020'!N10),((($C$5*F16/'NSW Apr 2020'!AR10-('NSW Apr 2020'!L10+'NSW Apr 2020'!M10))*'NSW Apr 2020'!AE10/100))*'NSW Apr 2020'!AR10,('NSW Apr 2020'!N10*'NSW Apr 2020'!AE10/100)*'NSW Apr 2020'!AR10)),0)</f>
        <v>0</v>
      </c>
      <c r="P16" s="155">
        <f>IF(AND('NSW Apr 2020'!N10&gt;0,'NSW Apr 2020'!O10&gt;0),IF($C$5*F16/'NSW Apr 2020'!AR10&lt;('NSW Apr 2020'!L10+'NSW Apr 2020'!M10+'NSW Apr 2020'!N10),0,IF(($C$5*F16/'NSW Apr 2020'!AR10-'NSW Apr 2020'!L10+'NSW Apr 2020'!M10+'NSW Apr 2020'!N10)&lt;=('NSW Apr 2020'!L10+'NSW Apr 2020'!M10+'NSW Apr 2020'!N10+'NSW Apr 2020'!O10),(($C$5*F16/'NSW Apr 2020'!AR10-('NSW Apr 2020'!L10+'NSW Apr 2020'!M10+'NSW Apr 2020'!N10))*'NSW Apr 2020'!AF10/100)*'NSW Apr 2020'!AR10,('NSW Apr 2020'!O10*'NSW Apr 2020'!AF10/100)*'NSW Apr 2020'!AR10)),0)</f>
        <v>0</v>
      </c>
      <c r="Q16" s="155">
        <f>IF(AND('NSW Apr 2020'!P10&gt;0,'NSW Apr 2020'!P10&gt;0),IF($C$5*F16/'NSW Apr 2020'!AR10&lt;('NSW Apr 2020'!L10+'NSW Apr 2020'!M10+'NSW Apr 2020'!N10+'NSW Apr 2020'!O10),0,IF(($C$5*F16/'NSW Apr 2020'!AR10-'NSW Apr 2020'!L10+'NSW Apr 2020'!M10+'NSW Apr 2020'!N10+'NSW Apr 2020'!O10)&lt;=('NSW Apr 2020'!L10+'NSW Apr 2020'!M10+'NSW Apr 2020'!N10+'NSW Apr 2020'!O10+'NSW Apr 2020'!P10),(($C$5*F16/'NSW Apr 2020'!AR10-('NSW Apr 2020'!L10+'NSW Apr 2020'!M10+'NSW Apr 2020'!N10+'NSW Apr 2020'!O10))*'NSW Apr 2020'!AG10/100)*'NSW Apr 2020'!AR10,('NSW Apr 2020'!P10*'NSW Apr 2020'!AG10/100)*'NSW Apr 2020'!AR10)),0)</f>
        <v>0</v>
      </c>
      <c r="R16" s="155">
        <f>IF(AND('NSW Apr 2020'!P10&gt;0,'NSW Apr 2020'!O10&gt;0),IF(($C$5*F16/'NSW Apr 2020'!AR10&lt;SUM('NSW Apr 2020'!L10:P10)),(0),($C$5*F16/'NSW Apr 2020'!AR10-SUM('NSW Apr 2020'!L10:P10))*'NSW Apr 2020'!AB10/100)* 'NSW Apr 2020'!AR10,IF(AND('NSW Apr 2020'!O10&gt;0,'NSW Apr 2020'!P10=""),IF(($C$5*F16/'NSW Apr 2020'!AR10&lt; SUM('NSW Apr 2020'!L10:O10)),(0),($C$5*F16/'NSW Apr 2020'!AR10-SUM('NSW Apr 2020'!L10:O10))*'NSW Apr 2020'!AG10/100)* 'NSW Apr 2020'!AR10,IF(AND('NSW Apr 2020'!N10&gt;0,'NSW Apr 2020'!O10=""),IF(($C$5*F16/'NSW Apr 2020'!AR10&lt; SUM('NSW Apr 2020'!L10:N10)),(0),($C$5*F16/'NSW Apr 2020'!AR10-SUM('NSW Apr 2020'!L10:N10))*'NSW Apr 2020'!AF10/100)* 'NSW Apr 2020'!AR10,IF(AND('NSW Apr 2020'!M10&gt;0,'NSW Apr 2020'!N10=""),IF(($C$5*F16/'NSW Apr 2020'!AR10&lt;'NSW Apr 2020'!M10+'NSW Apr 2020'!L10),(0),(($C$5*F16/'NSW Apr 2020'!AR10-('NSW Apr 2020'!M10+'NSW Apr 2020'!L10))*'NSW Apr 2020'!AE10/100))*'NSW Apr 2020'!AR10,IF(AND('NSW Apr 2020'!L10&gt;0,'NSW Apr 2020'!M10=""&gt;0),IF(($C$5*F16/'NSW Apr 2020'!AR10&lt;'NSW Apr 2020'!L10),(0),($C$5*F16/'NSW Apr 2020'!AR10-'NSW Apr 2020'!L10)*'NSW Apr 2020'!AD10/100)*'NSW Apr 2020'!AR10,0)))))</f>
        <v>0</v>
      </c>
      <c r="S16" s="273">
        <f t="shared" si="4"/>
        <v>2678.4658559999998</v>
      </c>
      <c r="T16" s="268">
        <f t="shared" si="5"/>
        <v>2986.5258559999997</v>
      </c>
      <c r="U16" s="151">
        <f t="shared" si="6"/>
        <v>3285.1784416</v>
      </c>
      <c r="V16" s="154">
        <f>'NSW Apr 2020'!AT10</f>
        <v>19</v>
      </c>
      <c r="W16" s="154">
        <f>'NSW Apr 2020'!AU10</f>
        <v>0</v>
      </c>
      <c r="X16" s="154">
        <f>'NSW Apr 2020'!AV10</f>
        <v>0</v>
      </c>
      <c r="Y16" s="154">
        <f>'NSW Apr 2020'!AW10</f>
        <v>0</v>
      </c>
      <c r="Z16" s="268" t="str">
        <f t="shared" si="7"/>
        <v>Guaranteed off bill</v>
      </c>
      <c r="AA16" s="268" t="str">
        <f t="shared" si="8"/>
        <v>Exclusive</v>
      </c>
      <c r="AB16" s="268">
        <f t="shared" si="0"/>
        <v>2419.0859433599999</v>
      </c>
      <c r="AC16" s="268">
        <f t="shared" si="1"/>
        <v>2419.0859433599999</v>
      </c>
      <c r="AD16" s="149">
        <f t="shared" si="2"/>
        <v>2660.994537696</v>
      </c>
      <c r="AE16" s="149">
        <f t="shared" si="2"/>
        <v>2660.994537696</v>
      </c>
      <c r="AF16" s="211">
        <f>'NSW Apr 2020'!BF10</f>
        <v>0</v>
      </c>
      <c r="AG16" s="153" t="str">
        <f>'NSW Apr 2020'!BG10</f>
        <v>n</v>
      </c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</row>
    <row r="17" spans="1:148" ht="23" customHeight="1" thickTop="1" thickBot="1">
      <c r="A17" s="213" t="str">
        <f>'NSW Apr 2020'!D11</f>
        <v>ActewAGL Shoalhaven</v>
      </c>
      <c r="B17" s="214" t="str">
        <f>'NSW Apr 2020'!F11</f>
        <v>ActewAGL</v>
      </c>
      <c r="C17" s="214" t="str">
        <f>'NSW Apr 2020'!G11</f>
        <v>Standard plan</v>
      </c>
      <c r="D17" s="155">
        <f>365*'NSW Apr 2020'!H11/100</f>
        <v>375.22</v>
      </c>
      <c r="E17" s="265">
        <f>IF('NSW Apr 2020'!AQ11=3,0.5,IF('NSW Apr 2020'!AQ11=2,0.33,0))</f>
        <v>0.5</v>
      </c>
      <c r="F17" s="265">
        <f t="shared" si="3"/>
        <v>0.5</v>
      </c>
      <c r="G17" s="215">
        <f>IF('NSW Apr 2020'!K11="",($C$5*E17/'NSW Apr 2020'!AQ11*'NSW Apr 2020'!W11/100)*'NSW Apr 2020'!AQ11,IF($C$5*E17/'NSW Apr 2020'!AQ11&gt;='NSW Apr 2020'!L11,('NSW Apr 2020'!L11*'NSW Apr 2020'!W11/100)*'NSW Apr 2020'!AQ11,($C$5*E17/'NSW Apr 2020'!AQ11*'NSW Apr 2020'!W11/100)*'NSW Apr 2020'!AQ11))</f>
        <v>1428.9545454545455</v>
      </c>
      <c r="H17" s="215">
        <f>IF(AND('NSW Apr 2020'!L11&gt;0,'NSW Apr 2020'!M11&gt;0),IF($C$5*E17/'NSW Apr 2020'!AQ11&lt;'NSW Apr 2020'!L11,0,IF(($C$5*E17/'NSW Apr 2020'!AQ11-'NSW Apr 2020'!L11)&lt;=('NSW Apr 2020'!M11+'NSW Apr 2020'!L11),((($C$5*E17/'NSW Apr 2020'!AQ11-'NSW Apr 2020'!L11)*'NSW Apr 2020'!X11/100))*'NSW Apr 2020'!AQ11,((('NSW Apr 2020'!M11)*'NSW Apr 2020'!X11/100)*'NSW Apr 2020'!AQ11))),0)</f>
        <v>0</v>
      </c>
      <c r="I17" s="215">
        <f>IF(AND('NSW Apr 2020'!M11&gt;0,'NSW Apr 2020'!N11&gt;0),IF($C$5*E17/'NSW Apr 2020'!AQ11&lt;('NSW Apr 2020'!L11+'NSW Apr 2020'!M11),0,IF(($C$5*E17/'NSW Apr 2020'!AQ11-'NSW Apr 2020'!L11+'NSW Apr 2020'!M11)&lt;=('NSW Apr 2020'!L11+'NSW Apr 2020'!M11+'NSW Apr 2020'!N11),((($C$5*E17/'NSW Apr 2020'!AQ11-('NSW Apr 2020'!L11+'NSW Apr 2020'!M11))*'NSW Apr 2020'!Y11/100))*'NSW Apr 2020'!AQ11,('NSW Apr 2020'!N11*'NSW Apr 2020'!Y11/100)* 'NSW Apr 2020'!AQ11)),0)</f>
        <v>0</v>
      </c>
      <c r="J17" s="215">
        <f>IF(AND('NSW Apr 2020'!N11&gt;0,'NSW Apr 2020'!O11&gt;0),IF($C$5*E17/'NSW Apr 2020'!AQ11&lt;('NSW Apr 2020'!L11+'NSW Apr 2020'!M11+'NSW Apr 2020'!N11),0,IF(($C$5*E17/'NSW Apr 2020'!AQ11-'NSW Apr 2020'!L11+'NSW Apr 2020'!M11+'NSW Apr 2020'!N11)&lt;=('NSW Apr 2020'!L11+'NSW Apr 2020'!M11+'NSW Apr 2020'!N11+'NSW Apr 2020'!O11),(($C$5*E17/'NSW Apr 2020'!AQ11-('NSW Apr 2020'!L11+'NSW Apr 2020'!M11+'NSW Apr 2020'!N11))*'NSW Apr 2020'!Z11/100)*'NSW Apr 2020'!AQ11,('NSW Apr 2020'!O11*'NSW Apr 2020'!Z11/100)*'NSW Apr 2020'!AQ11)),0)</f>
        <v>0</v>
      </c>
      <c r="K17" s="215">
        <f>IF(AND('NSW Apr 2020'!O11&gt;0,'NSW Apr 2020'!P11&gt;0),IF($C$5*E17/'NSW Apr 2020'!AQ11&lt;('NSW Apr 2020'!L11+'NSW Apr 2020'!M11+'NSW Apr 2020'!N11+'NSW Apr 2020'!O11),0,IF(($C$5*E17/'NSW Apr 2020'!AQ11-'NSW Apr 2020'!L11+'NSW Apr 2020'!M11+'NSW Apr 2020'!N11+'NSW Apr 2020'!O11)&lt;=('NSW Apr 2020'!L11+'NSW Apr 2020'!M11+'NSW Apr 2020'!N11+'NSW Apr 2020'!O11+'NSW Apr 2020'!P11),(($C$5*E17/'NSW Apr 2020'!AQ11-('NSW Apr 2020'!L11+'NSW Apr 2020'!M11+'NSW Apr 2020'!N11+'NSW Apr 2020'!O11))*'NSW Apr 2020'!AA11/100)*'NSW Apr 2020'!AQ11,('NSW Apr 2020'!P11*'NSW Apr 2020'!AA11/100)*'NSW Apr 2020'!AQ11)),0)</f>
        <v>0</v>
      </c>
      <c r="L17" s="215">
        <f>IF(AND('NSW Apr 2020'!P11&gt;0,'NSW Apr 2020'!O11&gt;0),IF(($C$5*E17/'NSW Apr 2020'!AQ11&lt;SUM('NSW Apr 2020'!L11:P11)),(0),($C$5*E17/'NSW Apr 2020'!AQ11-SUM('NSW Apr 2020'!L11:P11))*'NSW Apr 2020'!AB11/100)* 'NSW Apr 2020'!AQ11,IF(AND('NSW Apr 2020'!O11&gt;0,'NSW Apr 2020'!P11=""),IF(($C$5*E17/'NSW Apr 2020'!AQ11&lt; SUM('NSW Apr 2020'!L11:O11)),(0),($C$5*E17/'NSW Apr 2020'!AQ11-SUM('NSW Apr 2020'!L11:O11))*'NSW Apr 2020'!AA11/100)* 'NSW Apr 2020'!AQ11,IF(AND('NSW Apr 2020'!N11&gt;0,'NSW Apr 2020'!O11=""),IF(($C$5*E17/'NSW Apr 2020'!AQ11&lt; SUM('NSW Apr 2020'!L11:N11)),(0),($C$5*E17/'NSW Apr 2020'!AQ11-SUM('NSW Apr 2020'!L11:N11))*'NSW Apr 2020'!Z11/100)* 'NSW Apr 2020'!AQ11,IF(AND('NSW Apr 2020'!M11&gt;0,'NSW Apr 2020'!N11=""),IF(($C$5*E17/'NSW Apr 2020'!AQ11&lt;'NSW Apr 2020'!M11+'NSW Apr 2020'!L11),(0),(($C$5*E17/'NSW Apr 2020'!AQ11-('NSW Apr 2020'!M11+'NSW Apr 2020'!L11))*'NSW Apr 2020'!Y11/100))*'NSW Apr 2020'!AQ11,IF(AND('NSW Apr 2020'!L11&gt;0,'NSW Apr 2020'!M11=""&gt;0),IF(($C$5*E17/'NSW Apr 2020'!AQ11&lt;'NSW Apr 2020'!L11),(0),($C$5*E17/'NSW Apr 2020'!AQ11-'NSW Apr 2020'!L11)*'NSW Apr 2020'!X11/100)*'NSW Apr 2020'!AQ11,0)))))</f>
        <v>0</v>
      </c>
      <c r="M17" s="215">
        <f>IF('NSW Apr 2020'!K11="",($C$5*F17/'NSW Apr 2020'!AR11*'NSW Apr 2020'!AC11/100)*'NSW Apr 2020'!AR11,IF($C$5*F17/'NSW Apr 2020'!AR11&gt;='NSW Apr 2020'!L11,('NSW Apr 2020'!L11*'NSW Apr 2020'!AC11/100)*'NSW Apr 2020'!AR11,($C$5*F17/'NSW Apr 2020'!AR11*'NSW Apr 2020'!AC11/100)*'NSW Apr 2020'!AR11))</f>
        <v>1428.9545454545455</v>
      </c>
      <c r="N17" s="215">
        <f>IF(AND('NSW Apr 2020'!L11&gt;0,'NSW Apr 2020'!M11&gt;0),IF($C$5*F17/'NSW Apr 2020'!AR11&lt;'NSW Apr 2020'!L11,0,IF(($C$5*F17/'NSW Apr 2020'!AR11-'NSW Apr 2020'!L11)&lt;=('NSW Apr 2020'!M11+'NSW Apr 2020'!L11),((($C$5*F17/'NSW Apr 2020'!AR11-'NSW Apr 2020'!L11)*'NSW Apr 2020'!AD11/100))*'NSW Apr 2020'!AR11,((('NSW Apr 2020'!M11)*'NSW Apr 2020'!AD11/100)*'NSW Apr 2020'!AR11))),0)</f>
        <v>0</v>
      </c>
      <c r="O17" s="215">
        <f>IF(AND('NSW Apr 2020'!M11&gt;0,'NSW Apr 2020'!N11&gt;0),IF($C$5*F17/'NSW Apr 2020'!AR11&lt;('NSW Apr 2020'!L11+'NSW Apr 2020'!M11),0,IF(($C$5*F17/'NSW Apr 2020'!AR11-'NSW Apr 2020'!L11+'NSW Apr 2020'!M11)&lt;=('NSW Apr 2020'!L11+'NSW Apr 2020'!M11+'NSW Apr 2020'!N11),((($C$5*F17/'NSW Apr 2020'!AR11-('NSW Apr 2020'!L11+'NSW Apr 2020'!M11))*'NSW Apr 2020'!AE11/100))*'NSW Apr 2020'!AR11,('NSW Apr 2020'!N11*'NSW Apr 2020'!AE11/100)*'NSW Apr 2020'!AR11)),0)</f>
        <v>0</v>
      </c>
      <c r="P17" s="215">
        <f>IF(AND('NSW Apr 2020'!N11&gt;0,'NSW Apr 2020'!O11&gt;0),IF($C$5*F17/'NSW Apr 2020'!AR11&lt;('NSW Apr 2020'!L11+'NSW Apr 2020'!M11+'NSW Apr 2020'!N11),0,IF(($C$5*F17/'NSW Apr 2020'!AR11-'NSW Apr 2020'!L11+'NSW Apr 2020'!M11+'NSW Apr 2020'!N11)&lt;=('NSW Apr 2020'!L11+'NSW Apr 2020'!M11+'NSW Apr 2020'!N11+'NSW Apr 2020'!O11),(($C$5*F17/'NSW Apr 2020'!AR11-('NSW Apr 2020'!L11+'NSW Apr 2020'!M11+'NSW Apr 2020'!N11))*'NSW Apr 2020'!AF11/100)*'NSW Apr 2020'!AR11,('NSW Apr 2020'!O11*'NSW Apr 2020'!AF11/100)*'NSW Apr 2020'!AR11)),0)</f>
        <v>0</v>
      </c>
      <c r="Q17" s="215">
        <f>IF(AND('NSW Apr 2020'!P11&gt;0,'NSW Apr 2020'!P11&gt;0),IF($C$5*F17/'NSW Apr 2020'!AR11&lt;('NSW Apr 2020'!L11+'NSW Apr 2020'!M11+'NSW Apr 2020'!N11+'NSW Apr 2020'!O11),0,IF(($C$5*F17/'NSW Apr 2020'!AR11-'NSW Apr 2020'!L11+'NSW Apr 2020'!M11+'NSW Apr 2020'!N11+'NSW Apr 2020'!O11)&lt;=('NSW Apr 2020'!L11+'NSW Apr 2020'!M11+'NSW Apr 2020'!N11+'NSW Apr 2020'!O11+'NSW Apr 2020'!P11),(($C$5*F17/'NSW Apr 2020'!AR11-('NSW Apr 2020'!L11+'NSW Apr 2020'!M11+'NSW Apr 2020'!N11+'NSW Apr 2020'!O11))*'NSW Apr 2020'!AG11/100)*'NSW Apr 2020'!AR11,('NSW Apr 2020'!P11*'NSW Apr 2020'!AG11/100)*'NSW Apr 2020'!AR11)),0)</f>
        <v>0</v>
      </c>
      <c r="R17" s="215">
        <f>IF(AND('NSW Apr 2020'!P11&gt;0,'NSW Apr 2020'!O11&gt;0),IF(($C$5*F17/'NSW Apr 2020'!AR11&lt;SUM('NSW Apr 2020'!L11:P11)),(0),($C$5*F17/'NSW Apr 2020'!AR11-SUM('NSW Apr 2020'!L11:P11))*'NSW Apr 2020'!AB11/100)* 'NSW Apr 2020'!AR11,IF(AND('NSW Apr 2020'!O11&gt;0,'NSW Apr 2020'!P11=""),IF(($C$5*F17/'NSW Apr 2020'!AR11&lt; SUM('NSW Apr 2020'!L11:O11)),(0),($C$5*F17/'NSW Apr 2020'!AR11-SUM('NSW Apr 2020'!L11:O11))*'NSW Apr 2020'!AG11/100)* 'NSW Apr 2020'!AR11,IF(AND('NSW Apr 2020'!N11&gt;0,'NSW Apr 2020'!O11=""),IF(($C$5*F17/'NSW Apr 2020'!AR11&lt; SUM('NSW Apr 2020'!L11:N11)),(0),($C$5*F17/'NSW Apr 2020'!AR11-SUM('NSW Apr 2020'!L11:N11))*'NSW Apr 2020'!AF11/100)* 'NSW Apr 2020'!AR11,IF(AND('NSW Apr 2020'!M11&gt;0,'NSW Apr 2020'!N11=""),IF(($C$5*F17/'NSW Apr 2020'!AR11&lt;'NSW Apr 2020'!M11+'NSW Apr 2020'!L11),(0),(($C$5*F17/'NSW Apr 2020'!AR11-('NSW Apr 2020'!M11+'NSW Apr 2020'!L11))*'NSW Apr 2020'!AE11/100))*'NSW Apr 2020'!AR11,IF(AND('NSW Apr 2020'!L11&gt;0,'NSW Apr 2020'!M11=""&gt;0),IF(($C$5*F17/'NSW Apr 2020'!AR11&lt;'NSW Apr 2020'!L11),(0),($C$5*F17/'NSW Apr 2020'!AR11-'NSW Apr 2020'!L11)*'NSW Apr 2020'!AD11/100)*'NSW Apr 2020'!AR11,0)))))</f>
        <v>0</v>
      </c>
      <c r="S17" s="273">
        <f t="shared" si="4"/>
        <v>2857.909090909091</v>
      </c>
      <c r="T17" s="270">
        <f t="shared" si="5"/>
        <v>3233.1290909090912</v>
      </c>
      <c r="U17" s="216">
        <f t="shared" si="6"/>
        <v>3556.4420000000005</v>
      </c>
      <c r="V17" s="214">
        <f>'NSW Apr 2020'!AT11</f>
        <v>0</v>
      </c>
      <c r="W17" s="214">
        <f>'NSW Apr 2020'!AU11</f>
        <v>0</v>
      </c>
      <c r="X17" s="214">
        <f>'NSW Apr 2020'!AV11</f>
        <v>0</v>
      </c>
      <c r="Y17" s="214">
        <f>'NSW Apr 2020'!AW11</f>
        <v>0</v>
      </c>
      <c r="Z17" s="270" t="str">
        <f t="shared" si="7"/>
        <v>No discount</v>
      </c>
      <c r="AA17" s="270" t="str">
        <f t="shared" si="8"/>
        <v>Exclusive</v>
      </c>
      <c r="AB17" s="268">
        <f t="shared" si="0"/>
        <v>3233.1290909090912</v>
      </c>
      <c r="AC17" s="268">
        <f t="shared" si="1"/>
        <v>3233.1290909090912</v>
      </c>
      <c r="AD17" s="149">
        <f t="shared" si="2"/>
        <v>3556.4420000000005</v>
      </c>
      <c r="AE17" s="149">
        <f t="shared" si="2"/>
        <v>3556.4420000000005</v>
      </c>
      <c r="AF17" s="217">
        <f>'NSW Apr 2020'!BF11</f>
        <v>0</v>
      </c>
      <c r="AG17" s="218" t="str">
        <f>'NSW Apr 2020'!BG11</f>
        <v>n</v>
      </c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</row>
    <row r="18" spans="1:148" ht="23" customHeight="1" thickTop="1">
      <c r="A18" s="428" t="str">
        <f>'NSW Apr 2020'!D12</f>
        <v>Capital Region</v>
      </c>
      <c r="B18" s="139" t="str">
        <f>'NSW Apr 2020'!F12</f>
        <v>ActewAGL</v>
      </c>
      <c r="C18" s="139" t="str">
        <f>'NSW Apr 2020'!G12</f>
        <v>Business plan</v>
      </c>
      <c r="D18" s="136">
        <f>365*'NSW Apr 2020'!H12/100</f>
        <v>357.22550000000001</v>
      </c>
      <c r="E18" s="264">
        <f>IF('NSW Apr 2020'!AQ12=3,0.5,IF('NSW Apr 2020'!AQ12=2,0.33,0))</f>
        <v>0.5</v>
      </c>
      <c r="F18" s="264">
        <f t="shared" si="3"/>
        <v>0.5</v>
      </c>
      <c r="G18" s="134">
        <f>IF('NSW Apr 2020'!K12="",($C$5*E18/'NSW Apr 2020'!AQ12*'NSW Apr 2020'!W12/100)*'NSW Apr 2020'!AQ12,IF($C$5*E18/'NSW Apr 2020'!AQ12&gt;='NSW Apr 2020'!L12,('NSW Apr 2020'!L12*'NSW Apr 2020'!W12/100)*'NSW Apr 2020'!AQ12,($C$5*E18/'NSW Apr 2020'!AQ12*'NSW Apr 2020'!W12/100)*'NSW Apr 2020'!AQ12))</f>
        <v>149.20407</v>
      </c>
      <c r="H18" s="134">
        <f>IF(AND('NSW Apr 2020'!L12&gt;0,'NSW Apr 2020'!M12&gt;0),IF($C$5*E18/'NSW Apr 2020'!AQ12&lt;'NSW Apr 2020'!L12,0,IF(($C$5*E18/'NSW Apr 2020'!AQ12-'NSW Apr 2020'!L12)&lt;=('NSW Apr 2020'!M12+'NSW Apr 2020'!L12),((($C$5*E18/'NSW Apr 2020'!AQ12-'NSW Apr 2020'!L12)*'NSW Apr 2020'!X12/100))*'NSW Apr 2020'!AQ12,((('NSW Apr 2020'!M12)*'NSW Apr 2020'!X12/100)*'NSW Apr 2020'!AQ12))),0)</f>
        <v>92.562199090909104</v>
      </c>
      <c r="I18" s="134">
        <f>IF(AND('NSW Apr 2020'!M12&gt;0,'NSW Apr 2020'!N12&gt;0),IF($C$5*E18/'NSW Apr 2020'!AQ12&lt;('NSW Apr 2020'!L12+'NSW Apr 2020'!M12),0,IF(($C$5*E18/'NSW Apr 2020'!AQ12-'NSW Apr 2020'!L12+'NSW Apr 2020'!M12)&lt;=('NSW Apr 2020'!L12+'NSW Apr 2020'!M12+'NSW Apr 2020'!N12),((($C$5*E18/'NSW Apr 2020'!AQ12-('NSW Apr 2020'!L12+'NSW Apr 2020'!M12))*'NSW Apr 2020'!Y12/100))*'NSW Apr 2020'!AQ12,('NSW Apr 2020'!N12*'NSW Apr 2020'!Y12/100)* 'NSW Apr 2020'!AQ12)),0)</f>
        <v>219.60890999999998</v>
      </c>
      <c r="J18" s="134">
        <f>IF(AND('NSW Apr 2020'!N12&gt;0,'NSW Apr 2020'!O12&gt;0),IF($C$5*E18/'NSW Apr 2020'!AQ12&lt;('NSW Apr 2020'!L12+'NSW Apr 2020'!M12+'NSW Apr 2020'!N12),0,IF(($C$5*E18/'NSW Apr 2020'!AQ12-'NSW Apr 2020'!L12+'NSW Apr 2020'!M12+'NSW Apr 2020'!N12)&lt;=('NSW Apr 2020'!L12+'NSW Apr 2020'!M12+'NSW Apr 2020'!N12+'NSW Apr 2020'!O12),(($C$5*E18/'NSW Apr 2020'!AQ12-('NSW Apr 2020'!L12+'NSW Apr 2020'!M12+'NSW Apr 2020'!N12))*'NSW Apr 2020'!Z12/100)*'NSW Apr 2020'!AQ12,('NSW Apr 2020'!O12*'NSW Apr 2020'!Z12/100)*'NSW Apr 2020'!AQ12)),0)</f>
        <v>829.51236363636372</v>
      </c>
      <c r="K18" s="134">
        <f>IF(AND('NSW Apr 2020'!O12&gt;0,'NSW Apr 2020'!P12&gt;0),IF($C$5*E18/'NSW Apr 2020'!AQ12&lt;('NSW Apr 2020'!L12+'NSW Apr 2020'!M12+'NSW Apr 2020'!N12+'NSW Apr 2020'!O12),0,IF(($C$5*E18/'NSW Apr 2020'!AQ12-'NSW Apr 2020'!L12+'NSW Apr 2020'!M12+'NSW Apr 2020'!N12+'NSW Apr 2020'!O12)&lt;=('NSW Apr 2020'!L12+'NSW Apr 2020'!M12+'NSW Apr 2020'!N12+'NSW Apr 2020'!O12+'NSW Apr 2020'!P12),(($C$5*E18/'NSW Apr 2020'!AQ12-('NSW Apr 2020'!L12+'NSW Apr 2020'!M12+'NSW Apr 2020'!N12+'NSW Apr 2020'!O12))*'NSW Apr 2020'!AA12/100)*'NSW Apr 2020'!AQ12,('NSW Apr 2020'!P12*'NSW Apr 2020'!AA12/100)*'NSW Apr 2020'!AQ12)),0)</f>
        <v>0</v>
      </c>
      <c r="L18" s="134">
        <f>IF(AND('NSW Apr 2020'!P12&gt;0,'NSW Apr 2020'!O12&gt;0),IF(($C$5*E18/'NSW Apr 2020'!AQ12&lt;SUM('NSW Apr 2020'!L12:P12)),(0),($C$5*E18/'NSW Apr 2020'!AQ12-SUM('NSW Apr 2020'!L12:P12))*'NSW Apr 2020'!AB12/100)* 'NSW Apr 2020'!AQ12,IF(AND('NSW Apr 2020'!O12&gt;0,'NSW Apr 2020'!P12=""),IF(($C$5*E18/'NSW Apr 2020'!AQ12&lt; SUM('NSW Apr 2020'!L12:O12)),(0),($C$5*E18/'NSW Apr 2020'!AQ12-SUM('NSW Apr 2020'!L12:O12))*'NSW Apr 2020'!AA12/100)* 'NSW Apr 2020'!AQ12,IF(AND('NSW Apr 2020'!N12&gt;0,'NSW Apr 2020'!O12=""),IF(($C$5*E18/'NSW Apr 2020'!AQ12&lt; SUM('NSW Apr 2020'!L12:N12)),(0),($C$5*E18/'NSW Apr 2020'!AQ12-SUM('NSW Apr 2020'!L12:N12))*'NSW Apr 2020'!Z12/100)* 'NSW Apr 2020'!AQ12,IF(AND('NSW Apr 2020'!M12&gt;0,'NSW Apr 2020'!N12=""),IF(($C$5*E18/'NSW Apr 2020'!AQ12&lt;'NSW Apr 2020'!M12+'NSW Apr 2020'!L12),(0),(($C$5*E18/'NSW Apr 2020'!AQ12-('NSW Apr 2020'!M12+'NSW Apr 2020'!L12))*'NSW Apr 2020'!Y12/100))*'NSW Apr 2020'!AQ12,IF(AND('NSW Apr 2020'!L12&gt;0,'NSW Apr 2020'!M12=""&gt;0),IF(($C$5*E18/'NSW Apr 2020'!AQ12&lt;'NSW Apr 2020'!L12),(0),($C$5*E18/'NSW Apr 2020'!AQ12-'NSW Apr 2020'!L12)*'NSW Apr 2020'!X12/100)*'NSW Apr 2020'!AQ12,0)))))</f>
        <v>0</v>
      </c>
      <c r="M18" s="134">
        <f>IF('NSW Apr 2020'!K12="",($C$5*F18/'NSW Apr 2020'!AR12*'NSW Apr 2020'!AC12/100)*'NSW Apr 2020'!AR12,IF($C$5*F18/'NSW Apr 2020'!AR12&gt;='NSW Apr 2020'!L12,('NSW Apr 2020'!L12*'NSW Apr 2020'!AC12/100)*'NSW Apr 2020'!AR12,($C$5*F18/'NSW Apr 2020'!AR12*'NSW Apr 2020'!AC12/100)*'NSW Apr 2020'!AR12))</f>
        <v>149.20407</v>
      </c>
      <c r="N18" s="134">
        <f>IF(AND('NSW Apr 2020'!L12&gt;0,'NSW Apr 2020'!M12&gt;0),IF($C$5*F18/'NSW Apr 2020'!AR12&lt;'NSW Apr 2020'!L12,0,IF(($C$5*F18/'NSW Apr 2020'!AR12-'NSW Apr 2020'!L12)&lt;=('NSW Apr 2020'!M12+'NSW Apr 2020'!L12),((($C$5*F18/'NSW Apr 2020'!AR12-'NSW Apr 2020'!L12)*'NSW Apr 2020'!AD12/100))*'NSW Apr 2020'!AR12,((('NSW Apr 2020'!M12)*'NSW Apr 2020'!AD12/100)*'NSW Apr 2020'!AR12))),0)</f>
        <v>92.562199090909104</v>
      </c>
      <c r="O18" s="134">
        <f>IF(AND('NSW Apr 2020'!M12&gt;0,'NSW Apr 2020'!N12&gt;0),IF($C$5*F18/'NSW Apr 2020'!AR12&lt;('NSW Apr 2020'!L12+'NSW Apr 2020'!M12),0,IF(($C$5*F18/'NSW Apr 2020'!AR12-'NSW Apr 2020'!L12+'NSW Apr 2020'!M12)&lt;=('NSW Apr 2020'!L12+'NSW Apr 2020'!M12+'NSW Apr 2020'!N12),((($C$5*F18/'NSW Apr 2020'!AR12-('NSW Apr 2020'!L12+'NSW Apr 2020'!M12))*'NSW Apr 2020'!AE12/100))*'NSW Apr 2020'!AR12,('NSW Apr 2020'!N12*'NSW Apr 2020'!AE12/100)*'NSW Apr 2020'!AR12)),0)</f>
        <v>219.60890999999998</v>
      </c>
      <c r="P18" s="134">
        <f>IF(AND('NSW Apr 2020'!N12&gt;0,'NSW Apr 2020'!O12&gt;0),IF($C$5*F18/'NSW Apr 2020'!AR12&lt;('NSW Apr 2020'!L12+'NSW Apr 2020'!M12+'NSW Apr 2020'!N12),0,IF(($C$5*F18/'NSW Apr 2020'!AR12-'NSW Apr 2020'!L12+'NSW Apr 2020'!M12+'NSW Apr 2020'!N12)&lt;=('NSW Apr 2020'!L12+'NSW Apr 2020'!M12+'NSW Apr 2020'!N12+'NSW Apr 2020'!O12),(($C$5*F18/'NSW Apr 2020'!AR12-('NSW Apr 2020'!L12+'NSW Apr 2020'!M12+'NSW Apr 2020'!N12))*'NSW Apr 2020'!AF12/100)*'NSW Apr 2020'!AR12,('NSW Apr 2020'!O12*'NSW Apr 2020'!AF12/100)*'NSW Apr 2020'!AR12)),0)</f>
        <v>829.51236363636372</v>
      </c>
      <c r="Q18" s="134">
        <f>IF(AND('NSW Apr 2020'!P12&gt;0,'NSW Apr 2020'!P12&gt;0),IF($C$5*F18/'NSW Apr 2020'!AR12&lt;('NSW Apr 2020'!L12+'NSW Apr 2020'!M12+'NSW Apr 2020'!N12+'NSW Apr 2020'!O12),0,IF(($C$5*F18/'NSW Apr 2020'!AR12-'NSW Apr 2020'!L12+'NSW Apr 2020'!M12+'NSW Apr 2020'!N12+'NSW Apr 2020'!O12)&lt;=('NSW Apr 2020'!L12+'NSW Apr 2020'!M12+'NSW Apr 2020'!N12+'NSW Apr 2020'!O12+'NSW Apr 2020'!P12),(($C$5*F18/'NSW Apr 2020'!AR12-('NSW Apr 2020'!L12+'NSW Apr 2020'!M12+'NSW Apr 2020'!N12+'NSW Apr 2020'!O12))*'NSW Apr 2020'!AG12/100)*'NSW Apr 2020'!AR12,('NSW Apr 2020'!P12*'NSW Apr 2020'!AG12/100)*'NSW Apr 2020'!AR12)),0)</f>
        <v>0</v>
      </c>
      <c r="R18" s="134">
        <f>IF(AND('NSW Apr 2020'!P12&gt;0,'NSW Apr 2020'!O12&gt;0),IF(($C$5*F18/'NSW Apr 2020'!AR12&lt;SUM('NSW Apr 2020'!L12:P12)),(0),($C$5*F18/'NSW Apr 2020'!AR12-SUM('NSW Apr 2020'!L12:P12))*'NSW Apr 2020'!AB12/100)* 'NSW Apr 2020'!AR12,IF(AND('NSW Apr 2020'!O12&gt;0,'NSW Apr 2020'!P12=""),IF(($C$5*F18/'NSW Apr 2020'!AR12&lt; SUM('NSW Apr 2020'!L12:O12)),(0),($C$5*F18/'NSW Apr 2020'!AR12-SUM('NSW Apr 2020'!L12:O12))*'NSW Apr 2020'!AG12/100)* 'NSW Apr 2020'!AR12,IF(AND('NSW Apr 2020'!N12&gt;0,'NSW Apr 2020'!O12=""),IF(($C$5*F18/'NSW Apr 2020'!AR12&lt; SUM('NSW Apr 2020'!L12:N12)),(0),($C$5*F18/'NSW Apr 2020'!AR12-SUM('NSW Apr 2020'!L12:N12))*'NSW Apr 2020'!AF12/100)* 'NSW Apr 2020'!AR12,IF(AND('NSW Apr 2020'!M12&gt;0,'NSW Apr 2020'!N12=""),IF(($C$5*F18/'NSW Apr 2020'!AR12&lt;'NSW Apr 2020'!M12+'NSW Apr 2020'!L12),(0),(($C$5*F18/'NSW Apr 2020'!AR12-('NSW Apr 2020'!M12+'NSW Apr 2020'!L12))*'NSW Apr 2020'!AE12/100))*'NSW Apr 2020'!AR12,IF(AND('NSW Apr 2020'!L12&gt;0,'NSW Apr 2020'!M12=""&gt;0),IF(($C$5*F18/'NSW Apr 2020'!AR12&lt;'NSW Apr 2020'!L12),(0),($C$5*F18/'NSW Apr 2020'!AR12-'NSW Apr 2020'!L12)*'NSW Apr 2020'!AD12/100)*'NSW Apr 2020'!AR12,0)))))</f>
        <v>0</v>
      </c>
      <c r="S18" s="234">
        <f t="shared" si="4"/>
        <v>2581.7750854545457</v>
      </c>
      <c r="T18" s="269">
        <f t="shared" si="5"/>
        <v>2939.0005854545457</v>
      </c>
      <c r="U18" s="140">
        <f t="shared" si="6"/>
        <v>3232.9006440000003</v>
      </c>
      <c r="V18" s="139">
        <f>'NSW Apr 2020'!AT12</f>
        <v>10</v>
      </c>
      <c r="W18" s="139">
        <f>'NSW Apr 2020'!AU12</f>
        <v>0</v>
      </c>
      <c r="X18" s="139">
        <f>'NSW Apr 2020'!AV12</f>
        <v>0</v>
      </c>
      <c r="Y18" s="139">
        <f>'NSW Apr 2020'!AW12</f>
        <v>0</v>
      </c>
      <c r="Z18" s="269" t="str">
        <f t="shared" si="7"/>
        <v>Guaranteed off bill</v>
      </c>
      <c r="AA18" s="269" t="str">
        <f t="shared" si="8"/>
        <v>Exclusive</v>
      </c>
      <c r="AB18" s="243">
        <f t="shared" si="0"/>
        <v>2645.1005269090911</v>
      </c>
      <c r="AC18" s="243">
        <f t="shared" si="1"/>
        <v>2645.1005269090911</v>
      </c>
      <c r="AD18" s="122">
        <f t="shared" si="2"/>
        <v>2909.6105796000006</v>
      </c>
      <c r="AE18" s="122">
        <f t="shared" si="2"/>
        <v>2909.6105796000006</v>
      </c>
      <c r="AF18" s="212">
        <f>'NSW Apr 2020'!BF12</f>
        <v>0</v>
      </c>
      <c r="AG18" s="142" t="str">
        <f>'NSW Apr 2020'!BG12</f>
        <v>n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</row>
    <row r="19" spans="1:148" ht="23" customHeight="1" thickBot="1">
      <c r="A19" s="425"/>
      <c r="B19" s="154" t="str">
        <f>'NSW Apr 2020'!F13</f>
        <v>EnergyAustralia</v>
      </c>
      <c r="C19" s="154" t="str">
        <f>'NSW Apr 2020'!G13</f>
        <v>Total Plan</v>
      </c>
      <c r="D19" s="155">
        <f>365*'NSW Apr 2020'!H13/100</f>
        <v>249.66000000000003</v>
      </c>
      <c r="E19" s="265">
        <f>IF('NSW Apr 2020'!AQ13=3,0.5,IF('NSW Apr 2020'!AQ13=2,0.33,0))</f>
        <v>0.5</v>
      </c>
      <c r="F19" s="265">
        <f t="shared" si="3"/>
        <v>0.5</v>
      </c>
      <c r="G19" s="155">
        <f>IF('NSW Apr 2020'!K13="",($C$5*E19/'NSW Apr 2020'!AQ13*'NSW Apr 2020'!W13/100)*'NSW Apr 2020'!AQ13,IF($C$5*E19/'NSW Apr 2020'!AQ13&gt;='NSW Apr 2020'!L13,('NSW Apr 2020'!L13*'NSW Apr 2020'!W13/100)*'NSW Apr 2020'!AQ13,($C$5*E19/'NSW Apr 2020'!AQ13*'NSW Apr 2020'!W13/100)*'NSW Apr 2020'!AQ13))</f>
        <v>159.97409999999999</v>
      </c>
      <c r="H19" s="155">
        <f>IF(AND('NSW Apr 2020'!L13&gt;0,'NSW Apr 2020'!M13&gt;0),IF($C$5*E19/'NSW Apr 2020'!AQ13&lt;'NSW Apr 2020'!L13,0,IF(($C$5*E19/'NSW Apr 2020'!AQ13-'NSW Apr 2020'!L13)&lt;=('NSW Apr 2020'!M13+'NSW Apr 2020'!L13),((($C$5*E19/'NSW Apr 2020'!AQ13-'NSW Apr 2020'!L13)*'NSW Apr 2020'!X13/100))*'NSW Apr 2020'!AQ13,((('NSW Apr 2020'!M13)*'NSW Apr 2020'!X13/100)*'NSW Apr 2020'!AQ13))),0)</f>
        <v>108.23550000000002</v>
      </c>
      <c r="I19" s="155">
        <f>IF(AND('NSW Apr 2020'!M13&gt;0,'NSW Apr 2020'!N13&gt;0),IF($C$5*E19/'NSW Apr 2020'!AQ13&lt;('NSW Apr 2020'!L13+'NSW Apr 2020'!M13),0,IF(($C$5*E19/'NSW Apr 2020'!AQ13-'NSW Apr 2020'!L13+'NSW Apr 2020'!M13)&lt;=('NSW Apr 2020'!L13+'NSW Apr 2020'!M13+'NSW Apr 2020'!N13),((($C$5*E19/'NSW Apr 2020'!AQ13-('NSW Apr 2020'!L13+'NSW Apr 2020'!M13))*'NSW Apr 2020'!Y13/100))*'NSW Apr 2020'!AQ13,('NSW Apr 2020'!N13*'NSW Apr 2020'!Y13/100)* 'NSW Apr 2020'!AQ13)),0)</f>
        <v>248.55599999999998</v>
      </c>
      <c r="J19" s="155">
        <f>IF(AND('NSW Apr 2020'!N13&gt;0,'NSW Apr 2020'!O13&gt;0),IF($C$5*E19/'NSW Apr 2020'!AQ13&lt;('NSW Apr 2020'!L13+'NSW Apr 2020'!M13+'NSW Apr 2020'!N13),0,IF(($C$5*E19/'NSW Apr 2020'!AQ13-'NSW Apr 2020'!L13+'NSW Apr 2020'!M13+'NSW Apr 2020'!N13)&lt;=('NSW Apr 2020'!L13+'NSW Apr 2020'!M13+'NSW Apr 2020'!N13+'NSW Apr 2020'!O13),(($C$5*E19/'NSW Apr 2020'!AQ13-('NSW Apr 2020'!L13+'NSW Apr 2020'!M13+'NSW Apr 2020'!N13))*'NSW Apr 2020'!Z13/100)*'NSW Apr 2020'!AQ13,('NSW Apr 2020'!O13*'NSW Apr 2020'!Z13/100)*'NSW Apr 2020'!AQ13)),0)</f>
        <v>934.18250000000012</v>
      </c>
      <c r="K19" s="155">
        <f>IF(AND('NSW Apr 2020'!O13&gt;0,'NSW Apr 2020'!P13&gt;0),IF($C$5*E19/'NSW Apr 2020'!AQ13&lt;('NSW Apr 2020'!L13+'NSW Apr 2020'!M13+'NSW Apr 2020'!N13+'NSW Apr 2020'!O13),0,IF(($C$5*E19/'NSW Apr 2020'!AQ13-'NSW Apr 2020'!L13+'NSW Apr 2020'!M13+'NSW Apr 2020'!N13+'NSW Apr 2020'!O13)&lt;=('NSW Apr 2020'!L13+'NSW Apr 2020'!M13+'NSW Apr 2020'!N13+'NSW Apr 2020'!O13+'NSW Apr 2020'!P13),(($C$5*E19/'NSW Apr 2020'!AQ13-('NSW Apr 2020'!L13+'NSW Apr 2020'!M13+'NSW Apr 2020'!N13+'NSW Apr 2020'!O13))*'NSW Apr 2020'!AA13/100)*'NSW Apr 2020'!AQ13,('NSW Apr 2020'!P13*'NSW Apr 2020'!AA13/100)*'NSW Apr 2020'!AQ13)),0)</f>
        <v>0</v>
      </c>
      <c r="L19" s="155">
        <f>IF(AND('NSW Apr 2020'!P13&gt;0,'NSW Apr 2020'!O13&gt;0),IF(($C$5*E19/'NSW Apr 2020'!AQ13&lt;SUM('NSW Apr 2020'!L13:P13)),(0),($C$5*E19/'NSW Apr 2020'!AQ13-SUM('NSW Apr 2020'!L13:P13))*'NSW Apr 2020'!AB13/100)* 'NSW Apr 2020'!AQ13,IF(AND('NSW Apr 2020'!O13&gt;0,'NSW Apr 2020'!P13=""),IF(($C$5*E19/'NSW Apr 2020'!AQ13&lt; SUM('NSW Apr 2020'!L13:O13)),(0),($C$5*E19/'NSW Apr 2020'!AQ13-SUM('NSW Apr 2020'!L13:O13))*'NSW Apr 2020'!AA13/100)* 'NSW Apr 2020'!AQ13,IF(AND('NSW Apr 2020'!N13&gt;0,'NSW Apr 2020'!O13=""),IF(($C$5*E19/'NSW Apr 2020'!AQ13&lt; SUM('NSW Apr 2020'!L13:N13)),(0),($C$5*E19/'NSW Apr 2020'!AQ13-SUM('NSW Apr 2020'!L13:N13))*'NSW Apr 2020'!Z13/100)* 'NSW Apr 2020'!AQ13,IF(AND('NSW Apr 2020'!M13&gt;0,'NSW Apr 2020'!N13=""),IF(($C$5*E19/'NSW Apr 2020'!AQ13&lt;'NSW Apr 2020'!M13+'NSW Apr 2020'!L13),(0),(($C$5*E19/'NSW Apr 2020'!AQ13-('NSW Apr 2020'!M13+'NSW Apr 2020'!L13))*'NSW Apr 2020'!Y13/100))*'NSW Apr 2020'!AQ13,IF(AND('NSW Apr 2020'!L13&gt;0,'NSW Apr 2020'!M13=""&gt;0),IF(($C$5*E19/'NSW Apr 2020'!AQ13&lt;'NSW Apr 2020'!L13),(0),($C$5*E19/'NSW Apr 2020'!AQ13-'NSW Apr 2020'!L13)*'NSW Apr 2020'!X13/100)*'NSW Apr 2020'!AQ13,0)))))</f>
        <v>0</v>
      </c>
      <c r="M19" s="155">
        <f>IF('NSW Apr 2020'!K13="",($C$5*F19/'NSW Apr 2020'!AR13*'NSW Apr 2020'!AC13/100)*'NSW Apr 2020'!AR13,IF($C$5*F19/'NSW Apr 2020'!AR13&gt;='NSW Apr 2020'!L13,('NSW Apr 2020'!L13*'NSW Apr 2020'!AC13/100)*'NSW Apr 2020'!AR13,($C$5*F19/'NSW Apr 2020'!AR13*'NSW Apr 2020'!AC13/100)*'NSW Apr 2020'!AR13))</f>
        <v>159.97409999999999</v>
      </c>
      <c r="N19" s="155">
        <f>IF(AND('NSW Apr 2020'!L13&gt;0,'NSW Apr 2020'!M13&gt;0),IF($C$5*F19/'NSW Apr 2020'!AR13&lt;'NSW Apr 2020'!L13,0,IF(($C$5*F19/'NSW Apr 2020'!AR13-'NSW Apr 2020'!L13)&lt;=('NSW Apr 2020'!M13+'NSW Apr 2020'!L13),((($C$5*F19/'NSW Apr 2020'!AR13-'NSW Apr 2020'!L13)*'NSW Apr 2020'!AD13/100))*'NSW Apr 2020'!AR13,((('NSW Apr 2020'!M13)*'NSW Apr 2020'!AD13/100)*'NSW Apr 2020'!AR13))),0)</f>
        <v>108.23550000000002</v>
      </c>
      <c r="O19" s="155">
        <f>IF(AND('NSW Apr 2020'!M13&gt;0,'NSW Apr 2020'!N13&gt;0),IF($C$5*F19/'NSW Apr 2020'!AR13&lt;('NSW Apr 2020'!L13+'NSW Apr 2020'!M13),0,IF(($C$5*F19/'NSW Apr 2020'!AR13-'NSW Apr 2020'!L13+'NSW Apr 2020'!M13)&lt;=('NSW Apr 2020'!L13+'NSW Apr 2020'!M13+'NSW Apr 2020'!N13),((($C$5*F19/'NSW Apr 2020'!AR13-('NSW Apr 2020'!L13+'NSW Apr 2020'!M13))*'NSW Apr 2020'!AE13/100))*'NSW Apr 2020'!AR13,('NSW Apr 2020'!N13*'NSW Apr 2020'!AE13/100)*'NSW Apr 2020'!AR13)),0)</f>
        <v>248.55599999999998</v>
      </c>
      <c r="P19" s="155">
        <f>IF(AND('NSW Apr 2020'!N13&gt;0,'NSW Apr 2020'!O13&gt;0),IF($C$5*F19/'NSW Apr 2020'!AR13&lt;('NSW Apr 2020'!L13+'NSW Apr 2020'!M13+'NSW Apr 2020'!N13),0,IF(($C$5*F19/'NSW Apr 2020'!AR13-'NSW Apr 2020'!L13+'NSW Apr 2020'!M13+'NSW Apr 2020'!N13)&lt;=('NSW Apr 2020'!L13+'NSW Apr 2020'!M13+'NSW Apr 2020'!N13+'NSW Apr 2020'!O13),(($C$5*F19/'NSW Apr 2020'!AR13-('NSW Apr 2020'!L13+'NSW Apr 2020'!M13+'NSW Apr 2020'!N13))*'NSW Apr 2020'!AF13/100)*'NSW Apr 2020'!AR13,('NSW Apr 2020'!O13*'NSW Apr 2020'!AF13/100)*'NSW Apr 2020'!AR13)),0)</f>
        <v>934.18250000000012</v>
      </c>
      <c r="Q19" s="155">
        <f>IF(AND('NSW Apr 2020'!P13&gt;0,'NSW Apr 2020'!P13&gt;0),IF($C$5*F19/'NSW Apr 2020'!AR13&lt;('NSW Apr 2020'!L13+'NSW Apr 2020'!M13+'NSW Apr 2020'!N13+'NSW Apr 2020'!O13),0,IF(($C$5*F19/'NSW Apr 2020'!AR13-'NSW Apr 2020'!L13+'NSW Apr 2020'!M13+'NSW Apr 2020'!N13+'NSW Apr 2020'!O13)&lt;=('NSW Apr 2020'!L13+'NSW Apr 2020'!M13+'NSW Apr 2020'!N13+'NSW Apr 2020'!O13+'NSW Apr 2020'!P13),(($C$5*F19/'NSW Apr 2020'!AR13-('NSW Apr 2020'!L13+'NSW Apr 2020'!M13+'NSW Apr 2020'!N13+'NSW Apr 2020'!O13))*'NSW Apr 2020'!AG13/100)*'NSW Apr 2020'!AR13,('NSW Apr 2020'!P13*'NSW Apr 2020'!AG13/100)*'NSW Apr 2020'!AR13)),0)</f>
        <v>0</v>
      </c>
      <c r="R19" s="155">
        <f>IF(AND('NSW Apr 2020'!P13&gt;0,'NSW Apr 2020'!O13&gt;0),IF(($C$5*F19/'NSW Apr 2020'!AR13&lt;SUM('NSW Apr 2020'!L13:P13)),(0),($C$5*F19/'NSW Apr 2020'!AR13-SUM('NSW Apr 2020'!L13:P13))*'NSW Apr 2020'!AB13/100)* 'NSW Apr 2020'!AR13,IF(AND('NSW Apr 2020'!O13&gt;0,'NSW Apr 2020'!P13=""),IF(($C$5*F19/'NSW Apr 2020'!AR13&lt; SUM('NSW Apr 2020'!L13:O13)),(0),($C$5*F19/'NSW Apr 2020'!AR13-SUM('NSW Apr 2020'!L13:O13))*'NSW Apr 2020'!AG13/100)* 'NSW Apr 2020'!AR13,IF(AND('NSW Apr 2020'!N13&gt;0,'NSW Apr 2020'!O13=""),IF(($C$5*F19/'NSW Apr 2020'!AR13&lt; SUM('NSW Apr 2020'!L13:N13)),(0),($C$5*F19/'NSW Apr 2020'!AR13-SUM('NSW Apr 2020'!L13:N13))*'NSW Apr 2020'!AF13/100)* 'NSW Apr 2020'!AR13,IF(AND('NSW Apr 2020'!M13&gt;0,'NSW Apr 2020'!N13=""),IF(($C$5*F19/'NSW Apr 2020'!AR13&lt;'NSW Apr 2020'!M13+'NSW Apr 2020'!L13),(0),(($C$5*F19/'NSW Apr 2020'!AR13-('NSW Apr 2020'!M13+'NSW Apr 2020'!L13))*'NSW Apr 2020'!AE13/100))*'NSW Apr 2020'!AR13,IF(AND('NSW Apr 2020'!L13&gt;0,'NSW Apr 2020'!M13=""&gt;0),IF(($C$5*F19/'NSW Apr 2020'!AR13&lt;'NSW Apr 2020'!L13),(0),($C$5*F19/'NSW Apr 2020'!AR13-'NSW Apr 2020'!L13)*'NSW Apr 2020'!AD13/100)*'NSW Apr 2020'!AR13,0)))))</f>
        <v>0</v>
      </c>
      <c r="S19" s="273">
        <f t="shared" si="4"/>
        <v>2901.8962000000001</v>
      </c>
      <c r="T19" s="268">
        <f t="shared" si="5"/>
        <v>3151.5562</v>
      </c>
      <c r="U19" s="151">
        <f t="shared" si="6"/>
        <v>3466.7118200000004</v>
      </c>
      <c r="V19" s="154">
        <f>'NSW Apr 2020'!AT13</f>
        <v>19</v>
      </c>
      <c r="W19" s="154">
        <f>'NSW Apr 2020'!AU13</f>
        <v>0</v>
      </c>
      <c r="X19" s="154">
        <f>'NSW Apr 2020'!AV13</f>
        <v>0</v>
      </c>
      <c r="Y19" s="154">
        <f>'NSW Apr 2020'!AW13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2552.760522</v>
      </c>
      <c r="AC19" s="268">
        <f t="shared" si="1"/>
        <v>2552.760522</v>
      </c>
      <c r="AD19" s="149">
        <f t="shared" si="2"/>
        <v>2808.0365742000004</v>
      </c>
      <c r="AE19" s="149">
        <f t="shared" si="2"/>
        <v>2808.0365742000004</v>
      </c>
      <c r="AF19" s="211">
        <f>'NSW Apr 2020'!BF13</f>
        <v>0</v>
      </c>
      <c r="AG19" s="153" t="str">
        <f>'NSW Apr 2020'!BG13</f>
        <v>n</v>
      </c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</row>
    <row r="20" spans="1:148" ht="23" customHeight="1" thickTop="1" thickBot="1">
      <c r="A20" s="213" t="str">
        <f>'NSW Apr 2020'!D14</f>
        <v>Tamworth</v>
      </c>
      <c r="B20" s="214" t="str">
        <f>'NSW Apr 2020'!F14</f>
        <v>Origin Energy</v>
      </c>
      <c r="C20" s="214" t="str">
        <f>'NSW Apr 2020'!G14</f>
        <v>Business Flexi</v>
      </c>
      <c r="D20" s="155">
        <f>365*'NSW Apr 2020'!H14/100</f>
        <v>339.88800000000003</v>
      </c>
      <c r="E20" s="265">
        <f>IF('NSW Apr 2020'!AQ14=3,0.5,IF('NSW Apr 2020'!AQ14=2,0.33,0))</f>
        <v>0.5</v>
      </c>
      <c r="F20" s="265">
        <f t="shared" si="3"/>
        <v>0.5</v>
      </c>
      <c r="G20" s="215">
        <f>IF('NSW Apr 2020'!K14="",($C$5*E20/'NSW Apr 2020'!AQ14*'NSW Apr 2020'!W14/100)*'NSW Apr 2020'!AQ14,IF($C$5*E20/'NSW Apr 2020'!AQ14&gt;='NSW Apr 2020'!L14,('NSW Apr 2020'!L14*'NSW Apr 2020'!W14/100)*'NSW Apr 2020'!AQ14,($C$5*E20/'NSW Apr 2020'!AQ14*'NSW Apr 2020'!W14/100)*'NSW Apr 2020'!AQ14))</f>
        <v>1775.0000000000002</v>
      </c>
      <c r="H20" s="215">
        <f>IF(AND('NSW Apr 2020'!L14&gt;0,'NSW Apr 2020'!M14&gt;0),IF($C$5*E20/'NSW Apr 2020'!AQ14&lt;'NSW Apr 2020'!L14,0,IF(($C$5*E20/'NSW Apr 2020'!AQ14-'NSW Apr 2020'!L14)&lt;=('NSW Apr 2020'!M14+'NSW Apr 2020'!L14),((($C$5*E20/'NSW Apr 2020'!AQ14-'NSW Apr 2020'!L14)*'NSW Apr 2020'!X14/100))*'NSW Apr 2020'!AQ14,((('NSW Apr 2020'!M14)*'NSW Apr 2020'!X14/100)*'NSW Apr 2020'!AQ14))),0)</f>
        <v>0</v>
      </c>
      <c r="I20" s="215">
        <f>IF(AND('NSW Apr 2020'!M14&gt;0,'NSW Apr 2020'!N14&gt;0),IF($C$5*E20/'NSW Apr 2020'!AQ14&lt;('NSW Apr 2020'!L14+'NSW Apr 2020'!M14),0,IF(($C$5*E20/'NSW Apr 2020'!AQ14-'NSW Apr 2020'!L14+'NSW Apr 2020'!M14)&lt;=('NSW Apr 2020'!L14+'NSW Apr 2020'!M14+'NSW Apr 2020'!N14),((($C$5*E20/'NSW Apr 2020'!AQ14-('NSW Apr 2020'!L14+'NSW Apr 2020'!M14))*'NSW Apr 2020'!Y14/100))*'NSW Apr 2020'!AQ14,('NSW Apr 2020'!N14*'NSW Apr 2020'!Y14/100)* 'NSW Apr 2020'!AQ14)),0)</f>
        <v>0</v>
      </c>
      <c r="J20" s="215">
        <f>IF(AND('NSW Apr 2020'!N14&gt;0,'NSW Apr 2020'!O14&gt;0),IF($C$5*E20/'NSW Apr 2020'!AQ14&lt;('NSW Apr 2020'!L14+'NSW Apr 2020'!M14+'NSW Apr 2020'!N14),0,IF(($C$5*E20/'NSW Apr 2020'!AQ14-'NSW Apr 2020'!L14+'NSW Apr 2020'!M14+'NSW Apr 2020'!N14)&lt;=('NSW Apr 2020'!L14+'NSW Apr 2020'!M14+'NSW Apr 2020'!N14+'NSW Apr 2020'!O14),(($C$5*E20/'NSW Apr 2020'!AQ14-('NSW Apr 2020'!L14+'NSW Apr 2020'!M14+'NSW Apr 2020'!N14))*'NSW Apr 2020'!Z14/100)*'NSW Apr 2020'!AQ14,('NSW Apr 2020'!O14*'NSW Apr 2020'!Z14/100)*'NSW Apr 2020'!AQ14)),0)</f>
        <v>0</v>
      </c>
      <c r="K20" s="215">
        <f>IF(AND('NSW Apr 2020'!O14&gt;0,'NSW Apr 2020'!P14&gt;0),IF($C$5*E20/'NSW Apr 2020'!AQ14&lt;('NSW Apr 2020'!L14+'NSW Apr 2020'!M14+'NSW Apr 2020'!N14+'NSW Apr 2020'!O14),0,IF(($C$5*E20/'NSW Apr 2020'!AQ14-'NSW Apr 2020'!L14+'NSW Apr 2020'!M14+'NSW Apr 2020'!N14+'NSW Apr 2020'!O14)&lt;=('NSW Apr 2020'!L14+'NSW Apr 2020'!M14+'NSW Apr 2020'!N14+'NSW Apr 2020'!O14+'NSW Apr 2020'!P14),(($C$5*E20/'NSW Apr 2020'!AQ14-('NSW Apr 2020'!L14+'NSW Apr 2020'!M14+'NSW Apr 2020'!N14+'NSW Apr 2020'!O14))*'NSW Apr 2020'!AA14/100)*'NSW Apr 2020'!AQ14,('NSW Apr 2020'!P14*'NSW Apr 2020'!AA14/100)*'NSW Apr 2020'!AQ14)),0)</f>
        <v>0</v>
      </c>
      <c r="L20" s="215">
        <f>IF(AND('NSW Apr 2020'!P14&gt;0,'NSW Apr 2020'!O14&gt;0),IF(($C$5*E20/'NSW Apr 2020'!AQ14&lt;SUM('NSW Apr 2020'!L14:P14)),(0),($C$5*E20/'NSW Apr 2020'!AQ14-SUM('NSW Apr 2020'!L14:P14))*'NSW Apr 2020'!AB14/100)* 'NSW Apr 2020'!AQ14,IF(AND('NSW Apr 2020'!O14&gt;0,'NSW Apr 2020'!P14=""),IF(($C$5*E20/'NSW Apr 2020'!AQ14&lt; SUM('NSW Apr 2020'!L14:O14)),(0),($C$5*E20/'NSW Apr 2020'!AQ14-SUM('NSW Apr 2020'!L14:O14))*'NSW Apr 2020'!AA14/100)* 'NSW Apr 2020'!AQ14,IF(AND('NSW Apr 2020'!N14&gt;0,'NSW Apr 2020'!O14=""),IF(($C$5*E20/'NSW Apr 2020'!AQ14&lt; SUM('NSW Apr 2020'!L14:N14)),(0),($C$5*E20/'NSW Apr 2020'!AQ14-SUM('NSW Apr 2020'!L14:N14))*'NSW Apr 2020'!Z14/100)* 'NSW Apr 2020'!AQ14,IF(AND('NSW Apr 2020'!M14&gt;0,'NSW Apr 2020'!N14=""),IF(($C$5*E20/'NSW Apr 2020'!AQ14&lt;'NSW Apr 2020'!M14+'NSW Apr 2020'!L14),(0),(($C$5*E20/'NSW Apr 2020'!AQ14-('NSW Apr 2020'!M14+'NSW Apr 2020'!L14))*'NSW Apr 2020'!Y14/100))*'NSW Apr 2020'!AQ14,IF(AND('NSW Apr 2020'!L14&gt;0,'NSW Apr 2020'!M14=""&gt;0),IF(($C$5*E20/'NSW Apr 2020'!AQ14&lt;'NSW Apr 2020'!L14),(0),($C$5*E20/'NSW Apr 2020'!AQ14-'NSW Apr 2020'!L14)*'NSW Apr 2020'!X14/100)*'NSW Apr 2020'!AQ14,0)))))</f>
        <v>0</v>
      </c>
      <c r="M20" s="215">
        <f>IF('NSW Apr 2020'!K14="",($C$5*F20/'NSW Apr 2020'!AR14*'NSW Apr 2020'!AC14/100)*'NSW Apr 2020'!AR14,IF($C$5*F20/'NSW Apr 2020'!AR14&gt;='NSW Apr 2020'!L14,('NSW Apr 2020'!L14*'NSW Apr 2020'!AC14/100)*'NSW Apr 2020'!AR14,($C$5*F20/'NSW Apr 2020'!AR14*'NSW Apr 2020'!AC14/100)*'NSW Apr 2020'!AR14))</f>
        <v>1775.0000000000002</v>
      </c>
      <c r="N20" s="215">
        <f>IF(AND('NSW Apr 2020'!L14&gt;0,'NSW Apr 2020'!M14&gt;0),IF($C$5*F20/'NSW Apr 2020'!AR14&lt;'NSW Apr 2020'!L14,0,IF(($C$5*F20/'NSW Apr 2020'!AR14-'NSW Apr 2020'!L14)&lt;=('NSW Apr 2020'!M14+'NSW Apr 2020'!L14),((($C$5*F20/'NSW Apr 2020'!AR14-'NSW Apr 2020'!L14)*'NSW Apr 2020'!AD14/100))*'NSW Apr 2020'!AR14,((('NSW Apr 2020'!M14)*'NSW Apr 2020'!AD14/100)*'NSW Apr 2020'!AR14))),0)</f>
        <v>0</v>
      </c>
      <c r="O20" s="215">
        <f>IF(AND('NSW Apr 2020'!M14&gt;0,'NSW Apr 2020'!N14&gt;0),IF($C$5*F20/'NSW Apr 2020'!AR14&lt;('NSW Apr 2020'!L14+'NSW Apr 2020'!M14),0,IF(($C$5*F20/'NSW Apr 2020'!AR14-'NSW Apr 2020'!L14+'NSW Apr 2020'!M14)&lt;=('NSW Apr 2020'!L14+'NSW Apr 2020'!M14+'NSW Apr 2020'!N14),((($C$5*F20/'NSW Apr 2020'!AR14-('NSW Apr 2020'!L14+'NSW Apr 2020'!M14))*'NSW Apr 2020'!AE14/100))*'NSW Apr 2020'!AR14,('NSW Apr 2020'!N14*'NSW Apr 2020'!AE14/100)*'NSW Apr 2020'!AR14)),0)</f>
        <v>0</v>
      </c>
      <c r="P20" s="215">
        <f>IF(AND('NSW Apr 2020'!N14&gt;0,'NSW Apr 2020'!O14&gt;0),IF($C$5*F20/'NSW Apr 2020'!AR14&lt;('NSW Apr 2020'!L14+'NSW Apr 2020'!M14+'NSW Apr 2020'!N14),0,IF(($C$5*F20/'NSW Apr 2020'!AR14-'NSW Apr 2020'!L14+'NSW Apr 2020'!M14+'NSW Apr 2020'!N14)&lt;=('NSW Apr 2020'!L14+'NSW Apr 2020'!M14+'NSW Apr 2020'!N14+'NSW Apr 2020'!O14),(($C$5*F20/'NSW Apr 2020'!AR14-('NSW Apr 2020'!L14+'NSW Apr 2020'!M14+'NSW Apr 2020'!N14))*'NSW Apr 2020'!AF14/100)*'NSW Apr 2020'!AR14,('NSW Apr 2020'!O14*'NSW Apr 2020'!AF14/100)*'NSW Apr 2020'!AR14)),0)</f>
        <v>0</v>
      </c>
      <c r="Q20" s="215">
        <f>IF(AND('NSW Apr 2020'!P14&gt;0,'NSW Apr 2020'!P14&gt;0),IF($C$5*F20/'NSW Apr 2020'!AR14&lt;('NSW Apr 2020'!L14+'NSW Apr 2020'!M14+'NSW Apr 2020'!N14+'NSW Apr 2020'!O14),0,IF(($C$5*F20/'NSW Apr 2020'!AR14-'NSW Apr 2020'!L14+'NSW Apr 2020'!M14+'NSW Apr 2020'!N14+'NSW Apr 2020'!O14)&lt;=('NSW Apr 2020'!L14+'NSW Apr 2020'!M14+'NSW Apr 2020'!N14+'NSW Apr 2020'!O14+'NSW Apr 2020'!P14),(($C$5*F20/'NSW Apr 2020'!AR14-('NSW Apr 2020'!L14+'NSW Apr 2020'!M14+'NSW Apr 2020'!N14+'NSW Apr 2020'!O14))*'NSW Apr 2020'!AG14/100)*'NSW Apr 2020'!AR14,('NSW Apr 2020'!P14*'NSW Apr 2020'!AG14/100)*'NSW Apr 2020'!AR14)),0)</f>
        <v>0</v>
      </c>
      <c r="R20" s="215">
        <f>IF(AND('NSW Apr 2020'!P14&gt;0,'NSW Apr 2020'!O14&gt;0),IF(($C$5*F20/'NSW Apr 2020'!AR14&lt;SUM('NSW Apr 2020'!L14:P14)),(0),($C$5*F20/'NSW Apr 2020'!AR14-SUM('NSW Apr 2020'!L14:P14))*'NSW Apr 2020'!AB14/100)* 'NSW Apr 2020'!AR14,IF(AND('NSW Apr 2020'!O14&gt;0,'NSW Apr 2020'!P14=""),IF(($C$5*F20/'NSW Apr 2020'!AR14&lt; SUM('NSW Apr 2020'!L14:O14)),(0),($C$5*F20/'NSW Apr 2020'!AR14-SUM('NSW Apr 2020'!L14:O14))*'NSW Apr 2020'!AG14/100)* 'NSW Apr 2020'!AR14,IF(AND('NSW Apr 2020'!N14&gt;0,'NSW Apr 2020'!O14=""),IF(($C$5*F20/'NSW Apr 2020'!AR14&lt; SUM('NSW Apr 2020'!L14:N14)),(0),($C$5*F20/'NSW Apr 2020'!AR14-SUM('NSW Apr 2020'!L14:N14))*'NSW Apr 2020'!AF14/100)* 'NSW Apr 2020'!AR14,IF(AND('NSW Apr 2020'!M14&gt;0,'NSW Apr 2020'!N14=""),IF(($C$5*F20/'NSW Apr 2020'!AR14&lt;'NSW Apr 2020'!M14+'NSW Apr 2020'!L14),(0),(($C$5*F20/'NSW Apr 2020'!AR14-('NSW Apr 2020'!M14+'NSW Apr 2020'!L14))*'NSW Apr 2020'!AE14/100))*'NSW Apr 2020'!AR14,IF(AND('NSW Apr 2020'!L14&gt;0,'NSW Apr 2020'!M14=""&gt;0),IF(($C$5*F20/'NSW Apr 2020'!AR14&lt;'NSW Apr 2020'!L14),(0),($C$5*F20/'NSW Apr 2020'!AR14-'NSW Apr 2020'!L14)*'NSW Apr 2020'!AD14/100)*'NSW Apr 2020'!AR14,0)))))</f>
        <v>0</v>
      </c>
      <c r="S20" s="273">
        <f t="shared" si="4"/>
        <v>3550.0000000000005</v>
      </c>
      <c r="T20" s="270">
        <f t="shared" si="5"/>
        <v>3889.8880000000004</v>
      </c>
      <c r="U20" s="216">
        <f t="shared" si="6"/>
        <v>4278.8768000000009</v>
      </c>
      <c r="V20" s="214">
        <f>'NSW Apr 2020'!AT14</f>
        <v>12</v>
      </c>
      <c r="W20" s="214">
        <f>'NSW Apr 2020'!AU14</f>
        <v>0</v>
      </c>
      <c r="X20" s="214">
        <f>'NSW Apr 2020'!AV14</f>
        <v>0</v>
      </c>
      <c r="Y20" s="214">
        <f>'NSW Apr 2020'!AW14</f>
        <v>0</v>
      </c>
      <c r="Z20" s="270" t="str">
        <f t="shared" si="7"/>
        <v>Guaranteed off bill</v>
      </c>
      <c r="AA20" s="270" t="str">
        <f t="shared" si="8"/>
        <v>Inclusive</v>
      </c>
      <c r="AB20" s="268">
        <f t="shared" si="0"/>
        <v>3423.1014400000004</v>
      </c>
      <c r="AC20" s="268">
        <f t="shared" si="1"/>
        <v>3423.1014400000004</v>
      </c>
      <c r="AD20" s="149">
        <f t="shared" si="2"/>
        <v>3765.4115840000009</v>
      </c>
      <c r="AE20" s="149">
        <f t="shared" si="2"/>
        <v>3765.4115840000009</v>
      </c>
      <c r="AF20" s="217">
        <f>'NSW Apr 2020'!BF14</f>
        <v>12</v>
      </c>
      <c r="AG20" s="218" t="str">
        <f>'NSW Apr 2020'!BG14</f>
        <v>n</v>
      </c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</row>
    <row r="21" spans="1:148" ht="23" customHeight="1" thickTop="1">
      <c r="A21" s="428" t="str">
        <f>'NSW Apr 2020'!D15</f>
        <v>AGN Albury</v>
      </c>
      <c r="B21" s="139" t="str">
        <f>'NSW Apr 2020'!F15</f>
        <v>EnergyAustralia</v>
      </c>
      <c r="C21" s="139" t="str">
        <f>'NSW Apr 2020'!G15</f>
        <v>Total Plan</v>
      </c>
      <c r="D21" s="136">
        <f>365*'NSW Apr 2020'!H15/100</f>
        <v>311.71000000000004</v>
      </c>
      <c r="E21" s="264">
        <f>IF('NSW Apr 2020'!AQ15=3,0.5,IF('NSW Apr 2020'!AQ15=2,0.33,0))</f>
        <v>0.5</v>
      </c>
      <c r="F21" s="264">
        <f t="shared" si="3"/>
        <v>0.5</v>
      </c>
      <c r="G21" s="134">
        <f>IF('NSW Apr 2020'!K15="",($C$5*E21/'NSW Apr 2020'!AQ15*'NSW Apr 2020'!W15/100)*'NSW Apr 2020'!AQ15,IF($C$5*E21/'NSW Apr 2020'!AQ15&gt;='NSW Apr 2020'!L15,('NSW Apr 2020'!L15*'NSW Apr 2020'!W15/100)*'NSW Apr 2020'!AQ15,($C$5*E21/'NSW Apr 2020'!AQ15*'NSW Apr 2020'!W15/100)*'NSW Apr 2020'!AQ15))</f>
        <v>473.40000000000003</v>
      </c>
      <c r="H21" s="134">
        <f>IF(AND('NSW Apr 2020'!L15&gt;0,'NSW Apr 2020'!M15&gt;0),IF($C$5*E21/'NSW Apr 2020'!AQ15&lt;'NSW Apr 2020'!L15,0,IF(($C$5*E21/'NSW Apr 2020'!AQ15-'NSW Apr 2020'!L15)&lt;=('NSW Apr 2020'!M15+'NSW Apr 2020'!L15),((($C$5*E21/'NSW Apr 2020'!AQ15-'NSW Apr 2020'!L15)*'NSW Apr 2020'!X15/100))*'NSW Apr 2020'!AQ15,((('NSW Apr 2020'!M15)*'NSW Apr 2020'!X15/100)*'NSW Apr 2020'!AQ15))),0)</f>
        <v>758.40000000000009</v>
      </c>
      <c r="I21" s="134">
        <f>IF(AND('NSW Apr 2020'!M15&gt;0,'NSW Apr 2020'!N15&gt;0),IF($C$5*E21/'NSW Apr 2020'!AQ15&lt;('NSW Apr 2020'!L15+'NSW Apr 2020'!M15),0,IF(($C$5*E21/'NSW Apr 2020'!AQ15-'NSW Apr 2020'!L15+'NSW Apr 2020'!M15)&lt;=('NSW Apr 2020'!L15+'NSW Apr 2020'!M15+'NSW Apr 2020'!N15),((($C$5*E21/'NSW Apr 2020'!AQ15-('NSW Apr 2020'!L15+'NSW Apr 2020'!M15))*'NSW Apr 2020'!Y15/100))*'NSW Apr 2020'!AQ15,('NSW Apr 2020'!N15*'NSW Apr 2020'!Y15/100)* 'NSW Apr 2020'!AQ15)),0)</f>
        <v>327.60000000000002</v>
      </c>
      <c r="J21" s="134">
        <f>IF(AND('NSW Apr 2020'!N15&gt;0,'NSW Apr 2020'!O15&gt;0),IF($C$5*E21/'NSW Apr 2020'!AQ15&lt;('NSW Apr 2020'!L15+'NSW Apr 2020'!M15+'NSW Apr 2020'!N15),0,IF(($C$5*E21/'NSW Apr 2020'!AQ15-'NSW Apr 2020'!L15+'NSW Apr 2020'!M15+'NSW Apr 2020'!N15)&lt;=('NSW Apr 2020'!L15+'NSW Apr 2020'!M15+'NSW Apr 2020'!N15+'NSW Apr 2020'!O15),(($C$5*E21/'NSW Apr 2020'!AQ15-('NSW Apr 2020'!L15+'NSW Apr 2020'!M15+'NSW Apr 2020'!N15))*'NSW Apr 2020'!Z15/100)*'NSW Apr 2020'!AQ15,('NSW Apr 2020'!O15*'NSW Apr 2020'!Z15/100)*'NSW Apr 2020'!AQ15)),0)</f>
        <v>0</v>
      </c>
      <c r="K21" s="134">
        <f>IF(AND('NSW Apr 2020'!O15&gt;0,'NSW Apr 2020'!P15&gt;0),IF($C$5*E21/'NSW Apr 2020'!AQ15&lt;('NSW Apr 2020'!L15+'NSW Apr 2020'!M15+'NSW Apr 2020'!N15+'NSW Apr 2020'!O15),0,IF(($C$5*E21/'NSW Apr 2020'!AQ15-'NSW Apr 2020'!L15+'NSW Apr 2020'!M15+'NSW Apr 2020'!N15+'NSW Apr 2020'!O15)&lt;=('NSW Apr 2020'!L15+'NSW Apr 2020'!M15+'NSW Apr 2020'!N15+'NSW Apr 2020'!O15+'NSW Apr 2020'!P15),(($C$5*E21/'NSW Apr 2020'!AQ15-('NSW Apr 2020'!L15+'NSW Apr 2020'!M15+'NSW Apr 2020'!N15+'NSW Apr 2020'!O15))*'NSW Apr 2020'!AA15/100)*'NSW Apr 2020'!AQ15,('NSW Apr 2020'!P15*'NSW Apr 2020'!AA15/100)*'NSW Apr 2020'!AQ15)),0)</f>
        <v>0</v>
      </c>
      <c r="L21" s="134">
        <f>IF(AND('NSW Apr 2020'!P15&gt;0,'NSW Apr 2020'!O15&gt;0),IF(($C$5*E21/'NSW Apr 2020'!AQ15&lt;SUM('NSW Apr 2020'!L15:P15)),(0),($C$5*E21/'NSW Apr 2020'!AQ15-SUM('NSW Apr 2020'!L15:P15))*'NSW Apr 2020'!AB15/100)* 'NSW Apr 2020'!AQ15,IF(AND('NSW Apr 2020'!O15&gt;0,'NSW Apr 2020'!P15=""),IF(($C$5*E21/'NSW Apr 2020'!AQ15&lt; SUM('NSW Apr 2020'!L15:O15)),(0),($C$5*E21/'NSW Apr 2020'!AQ15-SUM('NSW Apr 2020'!L15:O15))*'NSW Apr 2020'!AA15/100)* 'NSW Apr 2020'!AQ15,IF(AND('NSW Apr 2020'!N15&gt;0,'NSW Apr 2020'!O15=""),IF(($C$5*E21/'NSW Apr 2020'!AQ15&lt; SUM('NSW Apr 2020'!L15:N15)),(0),($C$5*E21/'NSW Apr 2020'!AQ15-SUM('NSW Apr 2020'!L15:N15))*'NSW Apr 2020'!Z15/100)* 'NSW Apr 2020'!AQ15,IF(AND('NSW Apr 2020'!M15&gt;0,'NSW Apr 2020'!N15=""),IF(($C$5*E21/'NSW Apr 2020'!AQ15&lt;'NSW Apr 2020'!M15+'NSW Apr 2020'!L15),(0),(($C$5*E21/'NSW Apr 2020'!AQ15-('NSW Apr 2020'!M15+'NSW Apr 2020'!L15))*'NSW Apr 2020'!Y15/100))*'NSW Apr 2020'!AQ15,IF(AND('NSW Apr 2020'!L15&gt;0,'NSW Apr 2020'!M15=""&gt;0),IF(($C$5*E21/'NSW Apr 2020'!AQ15&lt;'NSW Apr 2020'!L15),(0),($C$5*E21/'NSW Apr 2020'!AQ15-'NSW Apr 2020'!L15)*'NSW Apr 2020'!X15/100)*'NSW Apr 2020'!AQ15,0)))))</f>
        <v>0</v>
      </c>
      <c r="M21" s="134">
        <f>IF('NSW Apr 2020'!K15="",($C$5*F21/'NSW Apr 2020'!AR15*'NSW Apr 2020'!AC15/100)*'NSW Apr 2020'!AR15,IF($C$5*F21/'NSW Apr 2020'!AR15&gt;='NSW Apr 2020'!L15,('NSW Apr 2020'!L15*'NSW Apr 2020'!AC15/100)*'NSW Apr 2020'!AR15,($C$5*F21/'NSW Apr 2020'!AR15*'NSW Apr 2020'!AC15/100)*'NSW Apr 2020'!AR15))</f>
        <v>473.40000000000003</v>
      </c>
      <c r="N21" s="134">
        <f>IF(AND('NSW Apr 2020'!L15&gt;0,'NSW Apr 2020'!M15&gt;0),IF($C$5*F21/'NSW Apr 2020'!AR15&lt;'NSW Apr 2020'!L15,0,IF(($C$5*F21/'NSW Apr 2020'!AR15-'NSW Apr 2020'!L15)&lt;=('NSW Apr 2020'!M15+'NSW Apr 2020'!L15),((($C$5*F21/'NSW Apr 2020'!AR15-'NSW Apr 2020'!L15)*'NSW Apr 2020'!AD15/100))*'NSW Apr 2020'!AR15,((('NSW Apr 2020'!M15)*'NSW Apr 2020'!AD15/100)*'NSW Apr 2020'!AR15))),0)</f>
        <v>758.40000000000009</v>
      </c>
      <c r="O21" s="134">
        <f>IF(AND('NSW Apr 2020'!M15&gt;0,'NSW Apr 2020'!N15&gt;0),IF($C$5*F21/'NSW Apr 2020'!AR15&lt;('NSW Apr 2020'!L15+'NSW Apr 2020'!M15),0,IF(($C$5*F21/'NSW Apr 2020'!AR15-'NSW Apr 2020'!L15+'NSW Apr 2020'!M15)&lt;=('NSW Apr 2020'!L15+'NSW Apr 2020'!M15+'NSW Apr 2020'!N15),((($C$5*F21/'NSW Apr 2020'!AR15-('NSW Apr 2020'!L15+'NSW Apr 2020'!M15))*'NSW Apr 2020'!AE15/100))*'NSW Apr 2020'!AR15,('NSW Apr 2020'!N15*'NSW Apr 2020'!AE15/100)*'NSW Apr 2020'!AR15)),0)</f>
        <v>327.60000000000002</v>
      </c>
      <c r="P21" s="134">
        <f>IF(AND('NSW Apr 2020'!N15&gt;0,'NSW Apr 2020'!O15&gt;0),IF($C$5*F21/'NSW Apr 2020'!AR15&lt;('NSW Apr 2020'!L15+'NSW Apr 2020'!M15+'NSW Apr 2020'!N15),0,IF(($C$5*F21/'NSW Apr 2020'!AR15-'NSW Apr 2020'!L15+'NSW Apr 2020'!M15+'NSW Apr 2020'!N15)&lt;=('NSW Apr 2020'!L15+'NSW Apr 2020'!M15+'NSW Apr 2020'!N15+'NSW Apr 2020'!O15),(($C$5*F21/'NSW Apr 2020'!AR15-('NSW Apr 2020'!L15+'NSW Apr 2020'!M15+'NSW Apr 2020'!N15))*'NSW Apr 2020'!AF15/100)*'NSW Apr 2020'!AR15,('NSW Apr 2020'!O15*'NSW Apr 2020'!AF15/100)*'NSW Apr 2020'!AR15)),0)</f>
        <v>0</v>
      </c>
      <c r="Q21" s="134">
        <f>IF(AND('NSW Apr 2020'!P15&gt;0,'NSW Apr 2020'!P15&gt;0),IF($C$5*F21/'NSW Apr 2020'!AR15&lt;('NSW Apr 2020'!L15+'NSW Apr 2020'!M15+'NSW Apr 2020'!N15+'NSW Apr 2020'!O15),0,IF(($C$5*F21/'NSW Apr 2020'!AR15-'NSW Apr 2020'!L15+'NSW Apr 2020'!M15+'NSW Apr 2020'!N15+'NSW Apr 2020'!O15)&lt;=('NSW Apr 2020'!L15+'NSW Apr 2020'!M15+'NSW Apr 2020'!N15+'NSW Apr 2020'!O15+'NSW Apr 2020'!P15),(($C$5*F21/'NSW Apr 2020'!AR15-('NSW Apr 2020'!L15+'NSW Apr 2020'!M15+'NSW Apr 2020'!N15+'NSW Apr 2020'!O15))*'NSW Apr 2020'!AG15/100)*'NSW Apr 2020'!AR15,('NSW Apr 2020'!P15*'NSW Apr 2020'!AG15/100)*'NSW Apr 2020'!AR15)),0)</f>
        <v>0</v>
      </c>
      <c r="R21" s="134">
        <f>IF(AND('NSW Apr 2020'!P15&gt;0,'NSW Apr 2020'!O15&gt;0),IF(($C$5*F21/'NSW Apr 2020'!AR15&lt;SUM('NSW Apr 2020'!L15:P15)),(0),($C$5*F21/'NSW Apr 2020'!AR15-SUM('NSW Apr 2020'!L15:P15))*'NSW Apr 2020'!AB15/100)* 'NSW Apr 2020'!AR15,IF(AND('NSW Apr 2020'!O15&gt;0,'NSW Apr 2020'!P15=""),IF(($C$5*F21/'NSW Apr 2020'!AR15&lt; SUM('NSW Apr 2020'!L15:O15)),(0),($C$5*F21/'NSW Apr 2020'!AR15-SUM('NSW Apr 2020'!L15:O15))*'NSW Apr 2020'!AG15/100)* 'NSW Apr 2020'!AR15,IF(AND('NSW Apr 2020'!N15&gt;0,'NSW Apr 2020'!O15=""),IF(($C$5*F21/'NSW Apr 2020'!AR15&lt; SUM('NSW Apr 2020'!L15:N15)),(0),($C$5*F21/'NSW Apr 2020'!AR15-SUM('NSW Apr 2020'!L15:N15))*'NSW Apr 2020'!AF15/100)* 'NSW Apr 2020'!AR15,IF(AND('NSW Apr 2020'!M15&gt;0,'NSW Apr 2020'!N15=""),IF(($C$5*F21/'NSW Apr 2020'!AR15&lt;'NSW Apr 2020'!M15+'NSW Apr 2020'!L15),(0),(($C$5*F21/'NSW Apr 2020'!AR15-('NSW Apr 2020'!M15+'NSW Apr 2020'!L15))*'NSW Apr 2020'!AE15/100))*'NSW Apr 2020'!AR15,IF(AND('NSW Apr 2020'!L15&gt;0,'NSW Apr 2020'!M15=""&gt;0),IF(($C$5*F21/'NSW Apr 2020'!AR15&lt;'NSW Apr 2020'!L15),(0),($C$5*F21/'NSW Apr 2020'!AR15-'NSW Apr 2020'!L15)*'NSW Apr 2020'!AD15/100)*'NSW Apr 2020'!AR15,0)))))</f>
        <v>0</v>
      </c>
      <c r="S21" s="234">
        <f t="shared" si="4"/>
        <v>3118.8</v>
      </c>
      <c r="T21" s="269">
        <f t="shared" si="5"/>
        <v>3430.51</v>
      </c>
      <c r="U21" s="140">
        <f t="shared" si="6"/>
        <v>3773.5610000000006</v>
      </c>
      <c r="V21" s="139">
        <f>'NSW Apr 2020'!AT15</f>
        <v>19</v>
      </c>
      <c r="W21" s="139">
        <f>'NSW Apr 2020'!AU15</f>
        <v>0</v>
      </c>
      <c r="X21" s="139">
        <f>'NSW Apr 2020'!AV15</f>
        <v>0</v>
      </c>
      <c r="Y21" s="139">
        <f>'NSW Apr 2020'!AW15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2778.7130999999999</v>
      </c>
      <c r="AC21" s="243">
        <f t="shared" si="1"/>
        <v>2778.7130999999999</v>
      </c>
      <c r="AD21" s="122">
        <f t="shared" si="2"/>
        <v>3056.5844100000004</v>
      </c>
      <c r="AE21" s="122">
        <f t="shared" si="2"/>
        <v>3056.5844100000004</v>
      </c>
      <c r="AF21" s="212">
        <f>'NSW Apr 2020'!BF15</f>
        <v>0</v>
      </c>
      <c r="AG21" s="142" t="str">
        <f>'NSW Apr 2020'!BG15</f>
        <v>n</v>
      </c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</row>
    <row r="22" spans="1:148" ht="23" customHeight="1">
      <c r="A22" s="424"/>
      <c r="B22" s="83" t="str">
        <f>'NSW Apr 2020'!F16</f>
        <v>Origin Energy</v>
      </c>
      <c r="C22" s="83" t="str">
        <f>'NSW Apr 2020'!G16</f>
        <v>Business Flexi</v>
      </c>
      <c r="D22" s="136">
        <f>365*'NSW Apr 2020'!H16/100</f>
        <v>207.53900000000002</v>
      </c>
      <c r="E22" s="264">
        <f>IF('NSW Apr 2020'!AQ16=3,0.5,IF('NSW Apr 2020'!AQ16=2,0.33,0))</f>
        <v>0.5</v>
      </c>
      <c r="F22" s="264">
        <f t="shared" si="3"/>
        <v>0.5</v>
      </c>
      <c r="G22" s="136">
        <f>IF('NSW Apr 2020'!K16="",($C$5*E22/'NSW Apr 2020'!AQ16*'NSW Apr 2020'!W16/100)*'NSW Apr 2020'!AQ16,IF($C$5*E22/'NSW Apr 2020'!AQ16&gt;='NSW Apr 2020'!L16,('NSW Apr 2020'!L16*'NSW Apr 2020'!W16/100)*'NSW Apr 2020'!AQ16,($C$5*E22/'NSW Apr 2020'!AQ16*'NSW Apr 2020'!W16/100)*'NSW Apr 2020'!AQ16))</f>
        <v>199.6363636363636</v>
      </c>
      <c r="H22" s="136">
        <f>IF(AND('NSW Apr 2020'!L16&gt;0,'NSW Apr 2020'!M16&gt;0),IF($C$5*E22/'NSW Apr 2020'!AQ16&lt;'NSW Apr 2020'!L16,0,IF(($C$5*E22/'NSW Apr 2020'!AQ16-'NSW Apr 2020'!L16)&lt;=('NSW Apr 2020'!M16+'NSW Apr 2020'!L16),((($C$5*E22/'NSW Apr 2020'!AQ16-'NSW Apr 2020'!L16)*'NSW Apr 2020'!X16/100))*'NSW Apr 2020'!AQ16,((('NSW Apr 2020'!M16)*'NSW Apr 2020'!X16/100)*'NSW Apr 2020'!AQ16))),0)</f>
        <v>812.5454545454545</v>
      </c>
      <c r="I22" s="136">
        <f>IF(AND('NSW Apr 2020'!M16&gt;0,'NSW Apr 2020'!N16&gt;0),IF($C$5*E22/'NSW Apr 2020'!AQ16&lt;('NSW Apr 2020'!L16+'NSW Apr 2020'!M16),0,IF(($C$5*E22/'NSW Apr 2020'!AQ16-'NSW Apr 2020'!L16+'NSW Apr 2020'!M16)&lt;=('NSW Apr 2020'!L16+'NSW Apr 2020'!M16+'NSW Apr 2020'!N16),((($C$5*E22/'NSW Apr 2020'!AQ16-('NSW Apr 2020'!L16+'NSW Apr 2020'!M16))*'NSW Apr 2020'!Y16/100))*'NSW Apr 2020'!AQ16,('NSW Apr 2020'!N16*'NSW Apr 2020'!Y16/100)* 'NSW Apr 2020'!AQ16)),0)</f>
        <v>0</v>
      </c>
      <c r="J22" s="136">
        <f>IF(AND('NSW Apr 2020'!N16&gt;0,'NSW Apr 2020'!O16&gt;0),IF($C$5*E22/'NSW Apr 2020'!AQ16&lt;('NSW Apr 2020'!L16+'NSW Apr 2020'!M16+'NSW Apr 2020'!N16),0,IF(($C$5*E22/'NSW Apr 2020'!AQ16-'NSW Apr 2020'!L16+'NSW Apr 2020'!M16+'NSW Apr 2020'!N16)&lt;=('NSW Apr 2020'!L16+'NSW Apr 2020'!M16+'NSW Apr 2020'!N16+'NSW Apr 2020'!O16),(($C$5*E22/'NSW Apr 2020'!AQ16-('NSW Apr 2020'!L16+'NSW Apr 2020'!M16+'NSW Apr 2020'!N16))*'NSW Apr 2020'!Z16/100)*'NSW Apr 2020'!AQ16,('NSW Apr 2020'!O16*'NSW Apr 2020'!Z16/100)*'NSW Apr 2020'!AQ16)),0)</f>
        <v>0</v>
      </c>
      <c r="K22" s="136">
        <f>IF(AND('NSW Apr 2020'!O16&gt;0,'NSW Apr 2020'!P16&gt;0),IF($C$5*E22/'NSW Apr 2020'!AQ16&lt;('NSW Apr 2020'!L16+'NSW Apr 2020'!M16+'NSW Apr 2020'!N16+'NSW Apr 2020'!O16),0,IF(($C$5*E22/'NSW Apr 2020'!AQ16-'NSW Apr 2020'!L16+'NSW Apr 2020'!M16+'NSW Apr 2020'!N16+'NSW Apr 2020'!O16)&lt;=('NSW Apr 2020'!L16+'NSW Apr 2020'!M16+'NSW Apr 2020'!N16+'NSW Apr 2020'!O16+'NSW Apr 2020'!P16),(($C$5*E22/'NSW Apr 2020'!AQ16-('NSW Apr 2020'!L16+'NSW Apr 2020'!M16+'NSW Apr 2020'!N16+'NSW Apr 2020'!O16))*'NSW Apr 2020'!AA16/100)*'NSW Apr 2020'!AQ16,('NSW Apr 2020'!P16*'NSW Apr 2020'!AA16/100)*'NSW Apr 2020'!AQ16)),0)</f>
        <v>0</v>
      </c>
      <c r="L22" s="136">
        <f>IF(AND('NSW Apr 2020'!P16&gt;0,'NSW Apr 2020'!O16&gt;0),IF(($C$5*E22/'NSW Apr 2020'!AQ16&lt;SUM('NSW Apr 2020'!L16:P16)),(0),($C$5*E22/'NSW Apr 2020'!AQ16-SUM('NSW Apr 2020'!L16:P16))*'NSW Apr 2020'!AB16/100)* 'NSW Apr 2020'!AQ16,IF(AND('NSW Apr 2020'!O16&gt;0,'NSW Apr 2020'!P16=""),IF(($C$5*E22/'NSW Apr 2020'!AQ16&lt; SUM('NSW Apr 2020'!L16:O16)),(0),($C$5*E22/'NSW Apr 2020'!AQ16-SUM('NSW Apr 2020'!L16:O16))*'NSW Apr 2020'!AA16/100)* 'NSW Apr 2020'!AQ16,IF(AND('NSW Apr 2020'!N16&gt;0,'NSW Apr 2020'!O16=""),IF(($C$5*E22/'NSW Apr 2020'!AQ16&lt; SUM('NSW Apr 2020'!L16:N16)),(0),($C$5*E22/'NSW Apr 2020'!AQ16-SUM('NSW Apr 2020'!L16:N16))*'NSW Apr 2020'!Z16/100)* 'NSW Apr 2020'!AQ16,IF(AND('NSW Apr 2020'!M16&gt;0,'NSW Apr 2020'!N16=""),IF(($C$5*E22/'NSW Apr 2020'!AQ16&lt;'NSW Apr 2020'!M16+'NSW Apr 2020'!L16),(0),(($C$5*E22/'NSW Apr 2020'!AQ16-('NSW Apr 2020'!M16+'NSW Apr 2020'!L16))*'NSW Apr 2020'!Y16/100))*'NSW Apr 2020'!AQ16,IF(AND('NSW Apr 2020'!L16&gt;0,'NSW Apr 2020'!M16=""&gt;0),IF(($C$5*E22/'NSW Apr 2020'!AQ16&lt;'NSW Apr 2020'!L16),(0),($C$5*E22/'NSW Apr 2020'!AQ16-'NSW Apr 2020'!L16)*'NSW Apr 2020'!X16/100)*'NSW Apr 2020'!AQ16,0)))))</f>
        <v>0</v>
      </c>
      <c r="M22" s="136">
        <f>IF('NSW Apr 2020'!K16="",($C$5*F22/'NSW Apr 2020'!AR16*'NSW Apr 2020'!AC16/100)*'NSW Apr 2020'!AR16,IF($C$5*F22/'NSW Apr 2020'!AR16&gt;='NSW Apr 2020'!L16,('NSW Apr 2020'!L16*'NSW Apr 2020'!AC16/100)*'NSW Apr 2020'!AR16,($C$5*F22/'NSW Apr 2020'!AR16*'NSW Apr 2020'!AC16/100)*'NSW Apr 2020'!AR16))</f>
        <v>199.6363636363636</v>
      </c>
      <c r="N22" s="136">
        <f>IF(AND('NSW Apr 2020'!L16&gt;0,'NSW Apr 2020'!M16&gt;0),IF($C$5*F22/'NSW Apr 2020'!AR16&lt;'NSW Apr 2020'!L16,0,IF(($C$5*F22/'NSW Apr 2020'!AR16-'NSW Apr 2020'!L16)&lt;=('NSW Apr 2020'!M16+'NSW Apr 2020'!L16),((($C$5*F22/'NSW Apr 2020'!AR16-'NSW Apr 2020'!L16)*'NSW Apr 2020'!AD16/100))*'NSW Apr 2020'!AR16,((('NSW Apr 2020'!M16)*'NSW Apr 2020'!AD16/100)*'NSW Apr 2020'!AR16))),0)</f>
        <v>812.5454545454545</v>
      </c>
      <c r="O22" s="136">
        <f>IF(AND('NSW Apr 2020'!M16&gt;0,'NSW Apr 2020'!N16&gt;0),IF($C$5*F22/'NSW Apr 2020'!AR16&lt;('NSW Apr 2020'!L16+'NSW Apr 2020'!M16),0,IF(($C$5*F22/'NSW Apr 2020'!AR16-'NSW Apr 2020'!L16+'NSW Apr 2020'!M16)&lt;=('NSW Apr 2020'!L16+'NSW Apr 2020'!M16+'NSW Apr 2020'!N16),((($C$5*F22/'NSW Apr 2020'!AR16-('NSW Apr 2020'!L16+'NSW Apr 2020'!M16))*'NSW Apr 2020'!AE16/100))*'NSW Apr 2020'!AR16,('NSW Apr 2020'!N16*'NSW Apr 2020'!AE16/100)*'NSW Apr 2020'!AR16)),0)</f>
        <v>0</v>
      </c>
      <c r="P22" s="136">
        <f>IF(AND('NSW Apr 2020'!N16&gt;0,'NSW Apr 2020'!O16&gt;0),IF($C$5*F22/'NSW Apr 2020'!AR16&lt;('NSW Apr 2020'!L16+'NSW Apr 2020'!M16+'NSW Apr 2020'!N16),0,IF(($C$5*F22/'NSW Apr 2020'!AR16-'NSW Apr 2020'!L16+'NSW Apr 2020'!M16+'NSW Apr 2020'!N16)&lt;=('NSW Apr 2020'!L16+'NSW Apr 2020'!M16+'NSW Apr 2020'!N16+'NSW Apr 2020'!O16),(($C$5*F22/'NSW Apr 2020'!AR16-('NSW Apr 2020'!L16+'NSW Apr 2020'!M16+'NSW Apr 2020'!N16))*'NSW Apr 2020'!AF16/100)*'NSW Apr 2020'!AR16,('NSW Apr 2020'!O16*'NSW Apr 2020'!AF16/100)*'NSW Apr 2020'!AR16)),0)</f>
        <v>0</v>
      </c>
      <c r="Q22" s="136">
        <f>IF(AND('NSW Apr 2020'!P16&gt;0,'NSW Apr 2020'!P16&gt;0),IF($C$5*F22/'NSW Apr 2020'!AR16&lt;('NSW Apr 2020'!L16+'NSW Apr 2020'!M16+'NSW Apr 2020'!N16+'NSW Apr 2020'!O16),0,IF(($C$5*F22/'NSW Apr 2020'!AR16-'NSW Apr 2020'!L16+'NSW Apr 2020'!M16+'NSW Apr 2020'!N16+'NSW Apr 2020'!O16)&lt;=('NSW Apr 2020'!L16+'NSW Apr 2020'!M16+'NSW Apr 2020'!N16+'NSW Apr 2020'!O16+'NSW Apr 2020'!P16),(($C$5*F22/'NSW Apr 2020'!AR16-('NSW Apr 2020'!L16+'NSW Apr 2020'!M16+'NSW Apr 2020'!N16+'NSW Apr 2020'!O16))*'NSW Apr 2020'!AG16/100)*'NSW Apr 2020'!AR16,('NSW Apr 2020'!P16*'NSW Apr 2020'!AG16/100)*'NSW Apr 2020'!AR16)),0)</f>
        <v>0</v>
      </c>
      <c r="R22" s="136">
        <f>IF(AND('NSW Apr 2020'!P16&gt;0,'NSW Apr 2020'!O16&gt;0),IF(($C$5*F22/'NSW Apr 2020'!AR16&lt;SUM('NSW Apr 2020'!L16:P16)),(0),($C$5*F22/'NSW Apr 2020'!AR16-SUM('NSW Apr 2020'!L16:P16))*'NSW Apr 2020'!AB16/100)* 'NSW Apr 2020'!AR16,IF(AND('NSW Apr 2020'!O16&gt;0,'NSW Apr 2020'!P16=""),IF(($C$5*F22/'NSW Apr 2020'!AR16&lt; SUM('NSW Apr 2020'!L16:O16)),(0),($C$5*F22/'NSW Apr 2020'!AR16-SUM('NSW Apr 2020'!L16:O16))*'NSW Apr 2020'!AG16/100)* 'NSW Apr 2020'!AR16,IF(AND('NSW Apr 2020'!N16&gt;0,'NSW Apr 2020'!O16=""),IF(($C$5*F22/'NSW Apr 2020'!AR16&lt; SUM('NSW Apr 2020'!L16:N16)),(0),($C$5*F22/'NSW Apr 2020'!AR16-SUM('NSW Apr 2020'!L16:N16))*'NSW Apr 2020'!AF16/100)* 'NSW Apr 2020'!AR16,IF(AND('NSW Apr 2020'!M16&gt;0,'NSW Apr 2020'!N16=""),IF(($C$5*F22/'NSW Apr 2020'!AR16&lt;'NSW Apr 2020'!M16+'NSW Apr 2020'!L16),(0),(($C$5*F22/'NSW Apr 2020'!AR16-('NSW Apr 2020'!M16+'NSW Apr 2020'!L16))*'NSW Apr 2020'!AE16/100))*'NSW Apr 2020'!AR16,IF(AND('NSW Apr 2020'!L16&gt;0,'NSW Apr 2020'!M16=""&gt;0),IF(($C$5*F22/'NSW Apr 2020'!AR16&lt;'NSW Apr 2020'!L16),(0),($C$5*F22/'NSW Apr 2020'!AR16-'NSW Apr 2020'!L16)*'NSW Apr 2020'!AD16/100)*'NSW Apr 2020'!AR16,0)))))</f>
        <v>0</v>
      </c>
      <c r="S22" s="234">
        <f t="shared" si="4"/>
        <v>2024.3636363636363</v>
      </c>
      <c r="T22" s="243">
        <f t="shared" si="5"/>
        <v>2231.9026363636362</v>
      </c>
      <c r="U22" s="132">
        <f t="shared" si="6"/>
        <v>2455.0929000000001</v>
      </c>
      <c r="V22" s="83">
        <f>'NSW Apr 2020'!AT16</f>
        <v>12</v>
      </c>
      <c r="W22" s="83">
        <f>'NSW Apr 2020'!AU16</f>
        <v>0</v>
      </c>
      <c r="X22" s="83">
        <f>'NSW Apr 2020'!AV16</f>
        <v>0</v>
      </c>
      <c r="Y22" s="83">
        <f>'NSW Apr 2020'!AW16</f>
        <v>0</v>
      </c>
      <c r="Z22" s="243" t="str">
        <f t="shared" si="7"/>
        <v>Guaranteed off bill</v>
      </c>
      <c r="AA22" s="243" t="str">
        <f t="shared" si="8"/>
        <v>Inclusive</v>
      </c>
      <c r="AB22" s="243">
        <f t="shared" si="0"/>
        <v>1964.0743199999999</v>
      </c>
      <c r="AC22" s="243">
        <f t="shared" si="1"/>
        <v>1964.0743199999999</v>
      </c>
      <c r="AD22" s="122">
        <f t="shared" si="2"/>
        <v>2160.4817520000001</v>
      </c>
      <c r="AE22" s="122">
        <f t="shared" si="2"/>
        <v>2160.4817520000001</v>
      </c>
      <c r="AF22" s="208">
        <f>'NSW Apr 2020'!BF16</f>
        <v>12</v>
      </c>
      <c r="AG22" s="125" t="str">
        <f>'NSW Apr 2020'!BG16</f>
        <v>n</v>
      </c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</row>
    <row r="23" spans="1:148" ht="23" customHeight="1" thickBot="1">
      <c r="A23" s="425"/>
      <c r="B23" s="154" t="str">
        <f>'NSW Apr 2020'!F17</f>
        <v>AGL</v>
      </c>
      <c r="C23" s="154" t="str">
        <f>'NSW Apr 2020'!G17</f>
        <v>Business Essentials Saver</v>
      </c>
      <c r="D23" s="155">
        <f>365*'NSW Apr 2020'!H17/100</f>
        <v>214.4375</v>
      </c>
      <c r="E23" s="265">
        <f>IF('NSW Apr 2020'!AQ17=3,0.5,IF('NSW Apr 2020'!AQ17=2,0.33,0))</f>
        <v>0.5</v>
      </c>
      <c r="F23" s="265">
        <f t="shared" si="3"/>
        <v>0.5</v>
      </c>
      <c r="G23" s="155">
        <f>IF('NSW Apr 2020'!K17="",($C$5*E23/'NSW Apr 2020'!AQ17*'NSW Apr 2020'!W17/100)*'NSW Apr 2020'!AQ17,IF($C$5*E23/'NSW Apr 2020'!AQ17&gt;='NSW Apr 2020'!L17,('NSW Apr 2020'!L17*'NSW Apr 2020'!W17/100)*'NSW Apr 2020'!AQ17,($C$5*E23/'NSW Apr 2020'!AQ17*'NSW Apr 2020'!W17/100)*'NSW Apr 2020'!AQ17))</f>
        <v>187.36363636363637</v>
      </c>
      <c r="H23" s="155">
        <f>IF(AND('NSW Apr 2020'!L17&gt;0,'NSW Apr 2020'!M17&gt;0),IF($C$5*E23/'NSW Apr 2020'!AQ17&lt;'NSW Apr 2020'!L17,0,IF(($C$5*E23/'NSW Apr 2020'!AQ17-'NSW Apr 2020'!L17)&lt;=('NSW Apr 2020'!M17+'NSW Apr 2020'!L17),((($C$5*E23/'NSW Apr 2020'!AQ17-'NSW Apr 2020'!L17)*'NSW Apr 2020'!X17/100))*'NSW Apr 2020'!AQ17,((('NSW Apr 2020'!M17)*'NSW Apr 2020'!X17/100)*'NSW Apr 2020'!AQ17))),0)</f>
        <v>745.45454545454538</v>
      </c>
      <c r="I23" s="155">
        <f>IF(AND('NSW Apr 2020'!M17&gt;0,'NSW Apr 2020'!N17&gt;0),IF($C$5*E23/'NSW Apr 2020'!AQ17&lt;('NSW Apr 2020'!L17+'NSW Apr 2020'!M17),0,IF(($C$5*E23/'NSW Apr 2020'!AQ17-'NSW Apr 2020'!L17+'NSW Apr 2020'!M17)&lt;=('NSW Apr 2020'!L17+'NSW Apr 2020'!M17+'NSW Apr 2020'!N17),((($C$5*E23/'NSW Apr 2020'!AQ17-('NSW Apr 2020'!L17+'NSW Apr 2020'!M17))*'NSW Apr 2020'!Y17/100))*'NSW Apr 2020'!AQ17,('NSW Apr 2020'!N17*'NSW Apr 2020'!Y17/100)* 'NSW Apr 2020'!AQ17)),0)</f>
        <v>0</v>
      </c>
      <c r="J23" s="155">
        <f>IF(AND('NSW Apr 2020'!N17&gt;0,'NSW Apr 2020'!O17&gt;0),IF($C$5*E23/'NSW Apr 2020'!AQ17&lt;('NSW Apr 2020'!L17+'NSW Apr 2020'!M17+'NSW Apr 2020'!N17),0,IF(($C$5*E23/'NSW Apr 2020'!AQ17-'NSW Apr 2020'!L17+'NSW Apr 2020'!M17+'NSW Apr 2020'!N17)&lt;=('NSW Apr 2020'!L17+'NSW Apr 2020'!M17+'NSW Apr 2020'!N17+'NSW Apr 2020'!O17),(($C$5*E23/'NSW Apr 2020'!AQ17-('NSW Apr 2020'!L17+'NSW Apr 2020'!M17+'NSW Apr 2020'!N17))*'NSW Apr 2020'!Z17/100)*'NSW Apr 2020'!AQ17,('NSW Apr 2020'!O17*'NSW Apr 2020'!Z17/100)*'NSW Apr 2020'!AQ17)),0)</f>
        <v>0</v>
      </c>
      <c r="K23" s="155">
        <f>IF(AND('NSW Apr 2020'!O17&gt;0,'NSW Apr 2020'!P17&gt;0),IF($C$5*E23/'NSW Apr 2020'!AQ17&lt;('NSW Apr 2020'!L17+'NSW Apr 2020'!M17+'NSW Apr 2020'!N17+'NSW Apr 2020'!O17),0,IF(($C$5*E23/'NSW Apr 2020'!AQ17-'NSW Apr 2020'!L17+'NSW Apr 2020'!M17+'NSW Apr 2020'!N17+'NSW Apr 2020'!O17)&lt;=('NSW Apr 2020'!L17+'NSW Apr 2020'!M17+'NSW Apr 2020'!N17+'NSW Apr 2020'!O17+'NSW Apr 2020'!P17),(($C$5*E23/'NSW Apr 2020'!AQ17-('NSW Apr 2020'!L17+'NSW Apr 2020'!M17+'NSW Apr 2020'!N17+'NSW Apr 2020'!O17))*'NSW Apr 2020'!AA17/100)*'NSW Apr 2020'!AQ17,('NSW Apr 2020'!P17*'NSW Apr 2020'!AA17/100)*'NSW Apr 2020'!AQ17)),0)</f>
        <v>0</v>
      </c>
      <c r="L23" s="155">
        <f>IF(AND('NSW Apr 2020'!P17&gt;0,'NSW Apr 2020'!O17&gt;0),IF(($C$5*E23/'NSW Apr 2020'!AQ17&lt;SUM('NSW Apr 2020'!L17:P17)),(0),($C$5*E23/'NSW Apr 2020'!AQ17-SUM('NSW Apr 2020'!L17:P17))*'NSW Apr 2020'!AB17/100)* 'NSW Apr 2020'!AQ17,IF(AND('NSW Apr 2020'!O17&gt;0,'NSW Apr 2020'!P17=""),IF(($C$5*E23/'NSW Apr 2020'!AQ17&lt; SUM('NSW Apr 2020'!L17:O17)),(0),($C$5*E23/'NSW Apr 2020'!AQ17-SUM('NSW Apr 2020'!L17:O17))*'NSW Apr 2020'!AA17/100)* 'NSW Apr 2020'!AQ17,IF(AND('NSW Apr 2020'!N17&gt;0,'NSW Apr 2020'!O17=""),IF(($C$5*E23/'NSW Apr 2020'!AQ17&lt; SUM('NSW Apr 2020'!L17:N17)),(0),($C$5*E23/'NSW Apr 2020'!AQ17-SUM('NSW Apr 2020'!L17:N17))*'NSW Apr 2020'!Z17/100)* 'NSW Apr 2020'!AQ17,IF(AND('NSW Apr 2020'!M17&gt;0,'NSW Apr 2020'!N17=""),IF(($C$5*E23/'NSW Apr 2020'!AQ17&lt;'NSW Apr 2020'!M17+'NSW Apr 2020'!L17),(0),(($C$5*E23/'NSW Apr 2020'!AQ17-('NSW Apr 2020'!M17+'NSW Apr 2020'!L17))*'NSW Apr 2020'!Y17/100))*'NSW Apr 2020'!AQ17,IF(AND('NSW Apr 2020'!L17&gt;0,'NSW Apr 2020'!M17=""&gt;0),IF(($C$5*E23/'NSW Apr 2020'!AQ17&lt;'NSW Apr 2020'!L17),(0),($C$5*E23/'NSW Apr 2020'!AQ17-'NSW Apr 2020'!L17)*'NSW Apr 2020'!X17/100)*'NSW Apr 2020'!AQ17,0)))))</f>
        <v>0</v>
      </c>
      <c r="M23" s="155">
        <f>IF('NSW Apr 2020'!K17="",($C$5*F23/'NSW Apr 2020'!AR17*'NSW Apr 2020'!AC17/100)*'NSW Apr 2020'!AR17,IF($C$5*F23/'NSW Apr 2020'!AR17&gt;='NSW Apr 2020'!L17,('NSW Apr 2020'!L17*'NSW Apr 2020'!AC17/100)*'NSW Apr 2020'!AR17,($C$5*F23/'NSW Apr 2020'!AR17*'NSW Apr 2020'!AC17/100)*'NSW Apr 2020'!AR17))</f>
        <v>187.36363636363637</v>
      </c>
      <c r="N23" s="155">
        <f>IF(AND('NSW Apr 2020'!L17&gt;0,'NSW Apr 2020'!M17&gt;0),IF($C$5*F23/'NSW Apr 2020'!AR17&lt;'NSW Apr 2020'!L17,0,IF(($C$5*F23/'NSW Apr 2020'!AR17-'NSW Apr 2020'!L17)&lt;=('NSW Apr 2020'!M17+'NSW Apr 2020'!L17),((($C$5*F23/'NSW Apr 2020'!AR17-'NSW Apr 2020'!L17)*'NSW Apr 2020'!AD17/100))*'NSW Apr 2020'!AR17,((('NSW Apr 2020'!M17)*'NSW Apr 2020'!AD17/100)*'NSW Apr 2020'!AR17))),0)</f>
        <v>745.45454545454538</v>
      </c>
      <c r="O23" s="155">
        <f>IF(AND('NSW Apr 2020'!M17&gt;0,'NSW Apr 2020'!N17&gt;0),IF($C$5*F23/'NSW Apr 2020'!AR17&lt;('NSW Apr 2020'!L17+'NSW Apr 2020'!M17),0,IF(($C$5*F23/'NSW Apr 2020'!AR17-'NSW Apr 2020'!L17+'NSW Apr 2020'!M17)&lt;=('NSW Apr 2020'!L17+'NSW Apr 2020'!M17+'NSW Apr 2020'!N17),((($C$5*F23/'NSW Apr 2020'!AR17-('NSW Apr 2020'!L17+'NSW Apr 2020'!M17))*'NSW Apr 2020'!AE17/100))*'NSW Apr 2020'!AR17,('NSW Apr 2020'!N17*'NSW Apr 2020'!AE17/100)*'NSW Apr 2020'!AR17)),0)</f>
        <v>0</v>
      </c>
      <c r="P23" s="155">
        <f>IF(AND('NSW Apr 2020'!N17&gt;0,'NSW Apr 2020'!O17&gt;0),IF($C$5*F23/'NSW Apr 2020'!AR17&lt;('NSW Apr 2020'!L17+'NSW Apr 2020'!M17+'NSW Apr 2020'!N17),0,IF(($C$5*F23/'NSW Apr 2020'!AR17-'NSW Apr 2020'!L17+'NSW Apr 2020'!M17+'NSW Apr 2020'!N17)&lt;=('NSW Apr 2020'!L17+'NSW Apr 2020'!M17+'NSW Apr 2020'!N17+'NSW Apr 2020'!O17),(($C$5*F23/'NSW Apr 2020'!AR17-('NSW Apr 2020'!L17+'NSW Apr 2020'!M17+'NSW Apr 2020'!N17))*'NSW Apr 2020'!AF17/100)*'NSW Apr 2020'!AR17,('NSW Apr 2020'!O17*'NSW Apr 2020'!AF17/100)*'NSW Apr 2020'!AR17)),0)</f>
        <v>0</v>
      </c>
      <c r="Q23" s="155">
        <f>IF(AND('NSW Apr 2020'!P17&gt;0,'NSW Apr 2020'!P17&gt;0),IF($C$5*F23/'NSW Apr 2020'!AR17&lt;('NSW Apr 2020'!L17+'NSW Apr 2020'!M17+'NSW Apr 2020'!N17+'NSW Apr 2020'!O17),0,IF(($C$5*F23/'NSW Apr 2020'!AR17-'NSW Apr 2020'!L17+'NSW Apr 2020'!M17+'NSW Apr 2020'!N17+'NSW Apr 2020'!O17)&lt;=('NSW Apr 2020'!L17+'NSW Apr 2020'!M17+'NSW Apr 2020'!N17+'NSW Apr 2020'!O17+'NSW Apr 2020'!P17),(($C$5*F23/'NSW Apr 2020'!AR17-('NSW Apr 2020'!L17+'NSW Apr 2020'!M17+'NSW Apr 2020'!N17+'NSW Apr 2020'!O17))*'NSW Apr 2020'!AG17/100)*'NSW Apr 2020'!AR17,('NSW Apr 2020'!P17*'NSW Apr 2020'!AG17/100)*'NSW Apr 2020'!AR17)),0)</f>
        <v>0</v>
      </c>
      <c r="R23" s="155">
        <f>IF(AND('NSW Apr 2020'!P17&gt;0,'NSW Apr 2020'!O17&gt;0),IF(($C$5*F23/'NSW Apr 2020'!AR17&lt;SUM('NSW Apr 2020'!L17:P17)),(0),($C$5*F23/'NSW Apr 2020'!AR17-SUM('NSW Apr 2020'!L17:P17))*'NSW Apr 2020'!AB17/100)* 'NSW Apr 2020'!AR17,IF(AND('NSW Apr 2020'!O17&gt;0,'NSW Apr 2020'!P17=""),IF(($C$5*F23/'NSW Apr 2020'!AR17&lt; SUM('NSW Apr 2020'!L17:O17)),(0),($C$5*F23/'NSW Apr 2020'!AR17-SUM('NSW Apr 2020'!L17:O17))*'NSW Apr 2020'!AG17/100)* 'NSW Apr 2020'!AR17,IF(AND('NSW Apr 2020'!N17&gt;0,'NSW Apr 2020'!O17=""),IF(($C$5*F23/'NSW Apr 2020'!AR17&lt; SUM('NSW Apr 2020'!L17:N17)),(0),($C$5*F23/'NSW Apr 2020'!AR17-SUM('NSW Apr 2020'!L17:N17))*'NSW Apr 2020'!AF17/100)* 'NSW Apr 2020'!AR17,IF(AND('NSW Apr 2020'!M17&gt;0,'NSW Apr 2020'!N17=""),IF(($C$5*F23/'NSW Apr 2020'!AR17&lt;'NSW Apr 2020'!M17+'NSW Apr 2020'!L17),(0),(($C$5*F23/'NSW Apr 2020'!AR17-('NSW Apr 2020'!M17+'NSW Apr 2020'!L17))*'NSW Apr 2020'!AE17/100))*'NSW Apr 2020'!AR17,IF(AND('NSW Apr 2020'!L17&gt;0,'NSW Apr 2020'!M17=""&gt;0),IF(($C$5*F23/'NSW Apr 2020'!AR17&lt;'NSW Apr 2020'!L17),(0),($C$5*F23/'NSW Apr 2020'!AR17-'NSW Apr 2020'!L17)*'NSW Apr 2020'!AD17/100)*'NSW Apr 2020'!AR17,0)))))</f>
        <v>0</v>
      </c>
      <c r="S23" s="273">
        <f t="shared" si="4"/>
        <v>1865.6363636363635</v>
      </c>
      <c r="T23" s="268">
        <f t="shared" si="5"/>
        <v>2080.0738636363635</v>
      </c>
      <c r="U23" s="151">
        <f t="shared" si="6"/>
        <v>2288.0812500000002</v>
      </c>
      <c r="V23" s="154">
        <f>'NSW Apr 2020'!AT17</f>
        <v>0</v>
      </c>
      <c r="W23" s="154">
        <f>'NSW Apr 2020'!AU17</f>
        <v>0</v>
      </c>
      <c r="X23" s="154">
        <f>'NSW Apr 2020'!AV17</f>
        <v>0</v>
      </c>
      <c r="Y23" s="154">
        <f>'NSW Apr 2020'!AW17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2080.0738636363635</v>
      </c>
      <c r="AC23" s="268">
        <f t="shared" si="1"/>
        <v>2080.0738636363635</v>
      </c>
      <c r="AD23" s="149">
        <f t="shared" si="2"/>
        <v>2288.0812500000002</v>
      </c>
      <c r="AE23" s="149">
        <f t="shared" si="2"/>
        <v>2288.0812500000002</v>
      </c>
      <c r="AF23" s="211">
        <f>'NSW Apr 2020'!BF17</f>
        <v>0</v>
      </c>
      <c r="AG23" s="153" t="str">
        <f>'NSW Apr 2020'!BG17</f>
        <v>n</v>
      </c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</row>
    <row r="24" spans="1:148" ht="23" customHeight="1" thickTop="1">
      <c r="A24" s="428" t="str">
        <f>'NSW Apr 2020'!D18</f>
        <v>AGN Cooma</v>
      </c>
      <c r="B24" s="139" t="str">
        <f>'NSW Apr 2020'!F18</f>
        <v>Origin Energy</v>
      </c>
      <c r="C24" s="139" t="str">
        <f>'NSW Apr 2020'!G18</f>
        <v>Business Flexi</v>
      </c>
      <c r="D24" s="134">
        <f>365*'NSW Apr 2020'!H18/100</f>
        <v>341.23849999999999</v>
      </c>
      <c r="E24" s="264">
        <f>IF('NSW Apr 2020'!AQ18=3,0.5,IF('NSW Apr 2020'!AQ18=2,0.33,0))</f>
        <v>0.5</v>
      </c>
      <c r="F24" s="264">
        <f t="shared" si="3"/>
        <v>0.5</v>
      </c>
      <c r="G24" s="134">
        <f>IF('NSW Apr 2020'!K18="",($C$5*E24/'NSW Apr 2020'!AQ18*'NSW Apr 2020'!W18/100)*'NSW Apr 2020'!AQ18,IF($C$5*E24/'NSW Apr 2020'!AQ18&gt;='NSW Apr 2020'!L18,('NSW Apr 2020'!L18*'NSW Apr 2020'!W18/100)*'NSW Apr 2020'!AQ18,($C$5*E24/'NSW Apr 2020'!AQ18*'NSW Apr 2020'!W18/100)*'NSW Apr 2020'!AQ18))</f>
        <v>1172.7272727272725</v>
      </c>
      <c r="H24" s="134">
        <f>IF(AND('NSW Apr 2020'!L18&gt;0,'NSW Apr 2020'!M18&gt;0),IF($C$5*E24/'NSW Apr 2020'!AQ18&lt;'NSW Apr 2020'!L18,0,IF(($C$5*E24/'NSW Apr 2020'!AQ18-'NSW Apr 2020'!L18)&lt;=('NSW Apr 2020'!M18+'NSW Apr 2020'!L18),((($C$5*E24/'NSW Apr 2020'!AQ18-'NSW Apr 2020'!L18)*'NSW Apr 2020'!X18/100))*'NSW Apr 2020'!AQ18,((('NSW Apr 2020'!M18)*'NSW Apr 2020'!X18/100)*'NSW Apr 2020'!AQ18))),0)</f>
        <v>0</v>
      </c>
      <c r="I24" s="134">
        <f>IF(AND('NSW Apr 2020'!M18&gt;0,'NSW Apr 2020'!N18&gt;0),IF($C$5*E24/'NSW Apr 2020'!AQ18&lt;('NSW Apr 2020'!L18+'NSW Apr 2020'!M18),0,IF(($C$5*E24/'NSW Apr 2020'!AQ18-'NSW Apr 2020'!L18+'NSW Apr 2020'!M18)&lt;=('NSW Apr 2020'!L18+'NSW Apr 2020'!M18+'NSW Apr 2020'!N18),((($C$5*E24/'NSW Apr 2020'!AQ18-('NSW Apr 2020'!L18+'NSW Apr 2020'!M18))*'NSW Apr 2020'!Y18/100))*'NSW Apr 2020'!AQ18,('NSW Apr 2020'!N18*'NSW Apr 2020'!Y18/100)* 'NSW Apr 2020'!AQ18)),0)</f>
        <v>0</v>
      </c>
      <c r="J24" s="134">
        <f>IF(AND('NSW Apr 2020'!N18&gt;0,'NSW Apr 2020'!O18&gt;0),IF($C$5*E24/'NSW Apr 2020'!AQ18&lt;('NSW Apr 2020'!L18+'NSW Apr 2020'!M18+'NSW Apr 2020'!N18),0,IF(($C$5*E24/'NSW Apr 2020'!AQ18-'NSW Apr 2020'!L18+'NSW Apr 2020'!M18+'NSW Apr 2020'!N18)&lt;=('NSW Apr 2020'!L18+'NSW Apr 2020'!M18+'NSW Apr 2020'!N18+'NSW Apr 2020'!O18),(($C$5*E24/'NSW Apr 2020'!AQ18-('NSW Apr 2020'!L18+'NSW Apr 2020'!M18+'NSW Apr 2020'!N18))*'NSW Apr 2020'!Z18/100)*'NSW Apr 2020'!AQ18,('NSW Apr 2020'!O18*'NSW Apr 2020'!Z18/100)*'NSW Apr 2020'!AQ18)),0)</f>
        <v>0</v>
      </c>
      <c r="K24" s="134">
        <f>IF(AND('NSW Apr 2020'!O18&gt;0,'NSW Apr 2020'!P18&gt;0),IF($C$5*E24/'NSW Apr 2020'!AQ18&lt;('NSW Apr 2020'!L18+'NSW Apr 2020'!M18+'NSW Apr 2020'!N18+'NSW Apr 2020'!O18),0,IF(($C$5*E24/'NSW Apr 2020'!AQ18-'NSW Apr 2020'!L18+'NSW Apr 2020'!M18+'NSW Apr 2020'!N18+'NSW Apr 2020'!O18)&lt;=('NSW Apr 2020'!L18+'NSW Apr 2020'!M18+'NSW Apr 2020'!N18+'NSW Apr 2020'!O18+'NSW Apr 2020'!P18),(($C$5*E24/'NSW Apr 2020'!AQ18-('NSW Apr 2020'!L18+'NSW Apr 2020'!M18+'NSW Apr 2020'!N18+'NSW Apr 2020'!O18))*'NSW Apr 2020'!AA18/100)*'NSW Apr 2020'!AQ18,('NSW Apr 2020'!P18*'NSW Apr 2020'!AA18/100)*'NSW Apr 2020'!AQ18)),0)</f>
        <v>0</v>
      </c>
      <c r="L24" s="134">
        <f>IF(AND('NSW Apr 2020'!P18&gt;0,'NSW Apr 2020'!O18&gt;0),IF(($C$5*E24/'NSW Apr 2020'!AQ18&lt;SUM('NSW Apr 2020'!L18:P18)),(0),($C$5*E24/'NSW Apr 2020'!AQ18-SUM('NSW Apr 2020'!L18:P18))*'NSW Apr 2020'!AB18/100)* 'NSW Apr 2020'!AQ18,IF(AND('NSW Apr 2020'!O18&gt;0,'NSW Apr 2020'!P18=""),IF(($C$5*E24/'NSW Apr 2020'!AQ18&lt; SUM('NSW Apr 2020'!L18:O18)),(0),($C$5*E24/'NSW Apr 2020'!AQ18-SUM('NSW Apr 2020'!L18:O18))*'NSW Apr 2020'!AA18/100)* 'NSW Apr 2020'!AQ18,IF(AND('NSW Apr 2020'!N18&gt;0,'NSW Apr 2020'!O18=""),IF(($C$5*E24/'NSW Apr 2020'!AQ18&lt; SUM('NSW Apr 2020'!L18:N18)),(0),($C$5*E24/'NSW Apr 2020'!AQ18-SUM('NSW Apr 2020'!L18:N18))*'NSW Apr 2020'!Z18/100)* 'NSW Apr 2020'!AQ18,IF(AND('NSW Apr 2020'!M18&gt;0,'NSW Apr 2020'!N18=""),IF(($C$5*E24/'NSW Apr 2020'!AQ18&lt;'NSW Apr 2020'!M18+'NSW Apr 2020'!L18),(0),(($C$5*E24/'NSW Apr 2020'!AQ18-('NSW Apr 2020'!M18+'NSW Apr 2020'!L18))*'NSW Apr 2020'!Y18/100))*'NSW Apr 2020'!AQ18,IF(AND('NSW Apr 2020'!L18&gt;0,'NSW Apr 2020'!M18=""&gt;0),IF(($C$5*E24/'NSW Apr 2020'!AQ18&lt;'NSW Apr 2020'!L18),(0),($C$5*E24/'NSW Apr 2020'!AQ18-'NSW Apr 2020'!L18)*'NSW Apr 2020'!X18/100)*'NSW Apr 2020'!AQ18,0)))))</f>
        <v>0</v>
      </c>
      <c r="M24" s="134">
        <f>IF('NSW Apr 2020'!K18="",($C$5*F24/'NSW Apr 2020'!AR18*'NSW Apr 2020'!AC18/100)*'NSW Apr 2020'!AR18,IF($C$5*F24/'NSW Apr 2020'!AR18&gt;='NSW Apr 2020'!L18,('NSW Apr 2020'!L18*'NSW Apr 2020'!AC18/100)*'NSW Apr 2020'!AR18,($C$5*F24/'NSW Apr 2020'!AR18*'NSW Apr 2020'!AC18/100)*'NSW Apr 2020'!AR18))</f>
        <v>1172.7272727272725</v>
      </c>
      <c r="N24" s="134">
        <f>IF(AND('NSW Apr 2020'!L18&gt;0,'NSW Apr 2020'!M18&gt;0),IF($C$5*F24/'NSW Apr 2020'!AR18&lt;'NSW Apr 2020'!L18,0,IF(($C$5*F24/'NSW Apr 2020'!AR18-'NSW Apr 2020'!L18)&lt;=('NSW Apr 2020'!M18+'NSW Apr 2020'!L18),((($C$5*F24/'NSW Apr 2020'!AR18-'NSW Apr 2020'!L18)*'NSW Apr 2020'!AD18/100))*'NSW Apr 2020'!AR18,((('NSW Apr 2020'!M18)*'NSW Apr 2020'!AD18/100)*'NSW Apr 2020'!AR18))),0)</f>
        <v>0</v>
      </c>
      <c r="O24" s="134">
        <f>IF(AND('NSW Apr 2020'!M18&gt;0,'NSW Apr 2020'!N18&gt;0),IF($C$5*F24/'NSW Apr 2020'!AR18&lt;('NSW Apr 2020'!L18+'NSW Apr 2020'!M18),0,IF(($C$5*F24/'NSW Apr 2020'!AR18-'NSW Apr 2020'!L18+'NSW Apr 2020'!M18)&lt;=('NSW Apr 2020'!L18+'NSW Apr 2020'!M18+'NSW Apr 2020'!N18),((($C$5*F24/'NSW Apr 2020'!AR18-('NSW Apr 2020'!L18+'NSW Apr 2020'!M18))*'NSW Apr 2020'!AE18/100))*'NSW Apr 2020'!AR18,('NSW Apr 2020'!N18*'NSW Apr 2020'!AE18/100)*'NSW Apr 2020'!AR18)),0)</f>
        <v>0</v>
      </c>
      <c r="P24" s="134">
        <f>IF(AND('NSW Apr 2020'!N18&gt;0,'NSW Apr 2020'!O18&gt;0),IF($C$5*F24/'NSW Apr 2020'!AR18&lt;('NSW Apr 2020'!L18+'NSW Apr 2020'!M18+'NSW Apr 2020'!N18),0,IF(($C$5*F24/'NSW Apr 2020'!AR18-'NSW Apr 2020'!L18+'NSW Apr 2020'!M18+'NSW Apr 2020'!N18)&lt;=('NSW Apr 2020'!L18+'NSW Apr 2020'!M18+'NSW Apr 2020'!N18+'NSW Apr 2020'!O18),(($C$5*F24/'NSW Apr 2020'!AR18-('NSW Apr 2020'!L18+'NSW Apr 2020'!M18+'NSW Apr 2020'!N18))*'NSW Apr 2020'!AF18/100)*'NSW Apr 2020'!AR18,('NSW Apr 2020'!O18*'NSW Apr 2020'!AF18/100)*'NSW Apr 2020'!AR18)),0)</f>
        <v>0</v>
      </c>
      <c r="Q24" s="134">
        <f>IF(AND('NSW Apr 2020'!P18&gt;0,'NSW Apr 2020'!P18&gt;0),IF($C$5*F24/'NSW Apr 2020'!AR18&lt;('NSW Apr 2020'!L18+'NSW Apr 2020'!M18+'NSW Apr 2020'!N18+'NSW Apr 2020'!O18),0,IF(($C$5*F24/'NSW Apr 2020'!AR18-'NSW Apr 2020'!L18+'NSW Apr 2020'!M18+'NSW Apr 2020'!N18+'NSW Apr 2020'!O18)&lt;=('NSW Apr 2020'!L18+'NSW Apr 2020'!M18+'NSW Apr 2020'!N18+'NSW Apr 2020'!O18+'NSW Apr 2020'!P18),(($C$5*F24/'NSW Apr 2020'!AR18-('NSW Apr 2020'!L18+'NSW Apr 2020'!M18+'NSW Apr 2020'!N18+'NSW Apr 2020'!O18))*'NSW Apr 2020'!AG18/100)*'NSW Apr 2020'!AR18,('NSW Apr 2020'!P18*'NSW Apr 2020'!AG18/100)*'NSW Apr 2020'!AR18)),0)</f>
        <v>0</v>
      </c>
      <c r="R24" s="134">
        <f>IF(AND('NSW Apr 2020'!P18&gt;0,'NSW Apr 2020'!O18&gt;0),IF(($C$5*F24/'NSW Apr 2020'!AR18&lt;SUM('NSW Apr 2020'!L18:P18)),(0),($C$5*F24/'NSW Apr 2020'!AR18-SUM('NSW Apr 2020'!L18:P18))*'NSW Apr 2020'!AB18/100)* 'NSW Apr 2020'!AR18,IF(AND('NSW Apr 2020'!O18&gt;0,'NSW Apr 2020'!P18=""),IF(($C$5*F24/'NSW Apr 2020'!AR18&lt; SUM('NSW Apr 2020'!L18:O18)),(0),($C$5*F24/'NSW Apr 2020'!AR18-SUM('NSW Apr 2020'!L18:O18))*'NSW Apr 2020'!AG18/100)* 'NSW Apr 2020'!AR18,IF(AND('NSW Apr 2020'!N18&gt;0,'NSW Apr 2020'!O18=""),IF(($C$5*F24/'NSW Apr 2020'!AR18&lt; SUM('NSW Apr 2020'!L18:N18)),(0),($C$5*F24/'NSW Apr 2020'!AR18-SUM('NSW Apr 2020'!L18:N18))*'NSW Apr 2020'!AF18/100)* 'NSW Apr 2020'!AR18,IF(AND('NSW Apr 2020'!M18&gt;0,'NSW Apr 2020'!N18=""),IF(($C$5*F24/'NSW Apr 2020'!AR18&lt;'NSW Apr 2020'!M18+'NSW Apr 2020'!L18),(0),(($C$5*F24/'NSW Apr 2020'!AR18-('NSW Apr 2020'!M18+'NSW Apr 2020'!L18))*'NSW Apr 2020'!AE18/100))*'NSW Apr 2020'!AR18,IF(AND('NSW Apr 2020'!L18&gt;0,'NSW Apr 2020'!M18=""&gt;0),IF(($C$5*F24/'NSW Apr 2020'!AR18&lt;'NSW Apr 2020'!L18),(0),($C$5*F24/'NSW Apr 2020'!AR18-'NSW Apr 2020'!L18)*'NSW Apr 2020'!AD18/100)*'NSW Apr 2020'!AR18,0)))))</f>
        <v>0</v>
      </c>
      <c r="S24" s="234">
        <f t="shared" si="4"/>
        <v>2345.454545454545</v>
      </c>
      <c r="T24" s="269">
        <f t="shared" si="5"/>
        <v>2686.693045454545</v>
      </c>
      <c r="U24" s="140">
        <f t="shared" si="6"/>
        <v>2955.3623499999999</v>
      </c>
      <c r="V24" s="139">
        <f>'NSW Apr 2020'!AT18</f>
        <v>12</v>
      </c>
      <c r="W24" s="139">
        <f>'NSW Apr 2020'!AU18</f>
        <v>0</v>
      </c>
      <c r="X24" s="139">
        <f>'NSW Apr 2020'!AV18</f>
        <v>0</v>
      </c>
      <c r="Y24" s="139">
        <f>'NSW Apr 2020'!AW18</f>
        <v>0</v>
      </c>
      <c r="Z24" s="269" t="str">
        <f t="shared" si="7"/>
        <v>Guaranteed off bill</v>
      </c>
      <c r="AA24" s="269" t="str">
        <f t="shared" si="8"/>
        <v>Inclusive</v>
      </c>
      <c r="AB24" s="243">
        <f t="shared" si="0"/>
        <v>2364.2898799999998</v>
      </c>
      <c r="AC24" s="243">
        <f t="shared" si="1"/>
        <v>2364.2898799999998</v>
      </c>
      <c r="AD24" s="122">
        <f t="shared" ref="AD24:AE32" si="9">AB24*1.1</f>
        <v>2600.7188679999999</v>
      </c>
      <c r="AE24" s="122">
        <f t="shared" si="9"/>
        <v>2600.7188679999999</v>
      </c>
      <c r="AF24" s="212">
        <f>'NSW Apr 2020'!BF18</f>
        <v>12</v>
      </c>
      <c r="AG24" s="142" t="str">
        <f>'NSW Apr 2020'!BG18</f>
        <v>n</v>
      </c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</row>
    <row r="25" spans="1:148" ht="23" customHeight="1" thickBot="1">
      <c r="A25" s="425"/>
      <c r="B25" s="154" t="str">
        <f>'NSW Apr 2020'!F19</f>
        <v>Red Energy</v>
      </c>
      <c r="C25" s="154" t="str">
        <f>'NSW Apr 2020'!G19</f>
        <v xml:space="preserve">Business Saver </v>
      </c>
      <c r="D25" s="155">
        <f>365*'NSW Apr 2020'!H19/100</f>
        <v>233.6</v>
      </c>
      <c r="E25" s="265">
        <f>IF('NSW Apr 2020'!AQ19=3,0.5,IF('NSW Apr 2020'!AQ19=2,0.33,0))</f>
        <v>0.5</v>
      </c>
      <c r="F25" s="265">
        <f t="shared" si="3"/>
        <v>0.5</v>
      </c>
      <c r="G25" s="155">
        <f>IF('NSW Apr 2020'!K19="",($C$5*E25/'NSW Apr 2020'!AQ19*'NSW Apr 2020'!W19/100)*'NSW Apr 2020'!AQ19,IF($C$5*E25/'NSW Apr 2020'!AQ19&gt;='NSW Apr 2020'!L19,('NSW Apr 2020'!L19*'NSW Apr 2020'!W19/100)*'NSW Apr 2020'!AQ19,($C$5*E25/'NSW Apr 2020'!AQ19*'NSW Apr 2020'!W19/100)*'NSW Apr 2020'!AQ19))</f>
        <v>1300</v>
      </c>
      <c r="H25" s="155">
        <f>IF(AND('NSW Apr 2020'!L19&gt;0,'NSW Apr 2020'!M19&gt;0),IF($C$5*E25/'NSW Apr 2020'!AQ19&lt;'NSW Apr 2020'!L19,0,IF(($C$5*E25/'NSW Apr 2020'!AQ19-'NSW Apr 2020'!L19)&lt;=('NSW Apr 2020'!M19+'NSW Apr 2020'!L19),((($C$5*E25/'NSW Apr 2020'!AQ19-'NSW Apr 2020'!L19)*'NSW Apr 2020'!X19/100))*'NSW Apr 2020'!AQ19,((('NSW Apr 2020'!M19)*'NSW Apr 2020'!X19/100)*'NSW Apr 2020'!AQ19))),0)</f>
        <v>0</v>
      </c>
      <c r="I25" s="155">
        <f>IF(AND('NSW Apr 2020'!M19&gt;0,'NSW Apr 2020'!N19&gt;0),IF($C$5*E25/'NSW Apr 2020'!AQ19&lt;('NSW Apr 2020'!L19+'NSW Apr 2020'!M19),0,IF(($C$5*E25/'NSW Apr 2020'!AQ19-'NSW Apr 2020'!L19+'NSW Apr 2020'!M19)&lt;=('NSW Apr 2020'!L19+'NSW Apr 2020'!M19+'NSW Apr 2020'!N19),((($C$5*E25/'NSW Apr 2020'!AQ19-('NSW Apr 2020'!L19+'NSW Apr 2020'!M19))*'NSW Apr 2020'!Y19/100))*'NSW Apr 2020'!AQ19,('NSW Apr 2020'!N19*'NSW Apr 2020'!Y19/100)* 'NSW Apr 2020'!AQ19)),0)</f>
        <v>0</v>
      </c>
      <c r="J25" s="155">
        <f>IF(AND('NSW Apr 2020'!N19&gt;0,'NSW Apr 2020'!O19&gt;0),IF($C$5*E25/'NSW Apr 2020'!AQ19&lt;('NSW Apr 2020'!L19+'NSW Apr 2020'!M19+'NSW Apr 2020'!N19),0,IF(($C$5*E25/'NSW Apr 2020'!AQ19-'NSW Apr 2020'!L19+'NSW Apr 2020'!M19+'NSW Apr 2020'!N19)&lt;=('NSW Apr 2020'!L19+'NSW Apr 2020'!M19+'NSW Apr 2020'!N19+'NSW Apr 2020'!O19),(($C$5*E25/'NSW Apr 2020'!AQ19-('NSW Apr 2020'!L19+'NSW Apr 2020'!M19+'NSW Apr 2020'!N19))*'NSW Apr 2020'!Z19/100)*'NSW Apr 2020'!AQ19,('NSW Apr 2020'!O19*'NSW Apr 2020'!Z19/100)*'NSW Apr 2020'!AQ19)),0)</f>
        <v>0</v>
      </c>
      <c r="K25" s="155">
        <f>IF(AND('NSW Apr 2020'!O19&gt;0,'NSW Apr 2020'!P19&gt;0),IF($C$5*E25/'NSW Apr 2020'!AQ19&lt;('NSW Apr 2020'!L19+'NSW Apr 2020'!M19+'NSW Apr 2020'!N19+'NSW Apr 2020'!O19),0,IF(($C$5*E25/'NSW Apr 2020'!AQ19-'NSW Apr 2020'!L19+'NSW Apr 2020'!M19+'NSW Apr 2020'!N19+'NSW Apr 2020'!O19)&lt;=('NSW Apr 2020'!L19+'NSW Apr 2020'!M19+'NSW Apr 2020'!N19+'NSW Apr 2020'!O19+'NSW Apr 2020'!P19),(($C$5*E25/'NSW Apr 2020'!AQ19-('NSW Apr 2020'!L19+'NSW Apr 2020'!M19+'NSW Apr 2020'!N19+'NSW Apr 2020'!O19))*'NSW Apr 2020'!AA19/100)*'NSW Apr 2020'!AQ19,('NSW Apr 2020'!P19*'NSW Apr 2020'!AA19/100)*'NSW Apr 2020'!AQ19)),0)</f>
        <v>0</v>
      </c>
      <c r="L25" s="155">
        <f>IF(AND('NSW Apr 2020'!P19&gt;0,'NSW Apr 2020'!O19&gt;0),IF(($C$5*E25/'NSW Apr 2020'!AQ19&lt;SUM('NSW Apr 2020'!L19:P19)),(0),($C$5*E25/'NSW Apr 2020'!AQ19-SUM('NSW Apr 2020'!L19:P19))*'NSW Apr 2020'!AB19/100)* 'NSW Apr 2020'!AQ19,IF(AND('NSW Apr 2020'!O19&gt;0,'NSW Apr 2020'!P19=""),IF(($C$5*E25/'NSW Apr 2020'!AQ19&lt; SUM('NSW Apr 2020'!L19:O19)),(0),($C$5*E25/'NSW Apr 2020'!AQ19-SUM('NSW Apr 2020'!L19:O19))*'NSW Apr 2020'!AA19/100)* 'NSW Apr 2020'!AQ19,IF(AND('NSW Apr 2020'!N19&gt;0,'NSW Apr 2020'!O19=""),IF(($C$5*E25/'NSW Apr 2020'!AQ19&lt; SUM('NSW Apr 2020'!L19:N19)),(0),($C$5*E25/'NSW Apr 2020'!AQ19-SUM('NSW Apr 2020'!L19:N19))*'NSW Apr 2020'!Z19/100)* 'NSW Apr 2020'!AQ19,IF(AND('NSW Apr 2020'!M19&gt;0,'NSW Apr 2020'!N19=""),IF(($C$5*E25/'NSW Apr 2020'!AQ19&lt;'NSW Apr 2020'!M19+'NSW Apr 2020'!L19),(0),(($C$5*E25/'NSW Apr 2020'!AQ19-('NSW Apr 2020'!M19+'NSW Apr 2020'!L19))*'NSW Apr 2020'!Y19/100))*'NSW Apr 2020'!AQ19,IF(AND('NSW Apr 2020'!L19&gt;0,'NSW Apr 2020'!M19=""&gt;0),IF(($C$5*E25/'NSW Apr 2020'!AQ19&lt;'NSW Apr 2020'!L19),(0),($C$5*E25/'NSW Apr 2020'!AQ19-'NSW Apr 2020'!L19)*'NSW Apr 2020'!X19/100)*'NSW Apr 2020'!AQ19,0)))))</f>
        <v>0</v>
      </c>
      <c r="M25" s="155">
        <f>IF('NSW Apr 2020'!K19="",($C$5*F25/'NSW Apr 2020'!AR19*'NSW Apr 2020'!AC19/100)*'NSW Apr 2020'!AR19,IF($C$5*F25/'NSW Apr 2020'!AR19&gt;='NSW Apr 2020'!L19,('NSW Apr 2020'!L19*'NSW Apr 2020'!AC19/100)*'NSW Apr 2020'!AR19,($C$5*F25/'NSW Apr 2020'!AR19*'NSW Apr 2020'!AC19/100)*'NSW Apr 2020'!AR19))</f>
        <v>1300</v>
      </c>
      <c r="N25" s="155">
        <f>IF(AND('NSW Apr 2020'!L19&gt;0,'NSW Apr 2020'!M19&gt;0),IF($C$5*F25/'NSW Apr 2020'!AR19&lt;'NSW Apr 2020'!L19,0,IF(($C$5*F25/'NSW Apr 2020'!AR19-'NSW Apr 2020'!L19)&lt;=('NSW Apr 2020'!M19+'NSW Apr 2020'!L19),((($C$5*F25/'NSW Apr 2020'!AR19-'NSW Apr 2020'!L19)*'NSW Apr 2020'!AD19/100))*'NSW Apr 2020'!AR19,((('NSW Apr 2020'!M19)*'NSW Apr 2020'!AD19/100)*'NSW Apr 2020'!AR19))),0)</f>
        <v>0</v>
      </c>
      <c r="O25" s="155">
        <f>IF(AND('NSW Apr 2020'!M19&gt;0,'NSW Apr 2020'!N19&gt;0),IF($C$5*F25/'NSW Apr 2020'!AR19&lt;('NSW Apr 2020'!L19+'NSW Apr 2020'!M19),0,IF(($C$5*F25/'NSW Apr 2020'!AR19-'NSW Apr 2020'!L19+'NSW Apr 2020'!M19)&lt;=('NSW Apr 2020'!L19+'NSW Apr 2020'!M19+'NSW Apr 2020'!N19),((($C$5*F25/'NSW Apr 2020'!AR19-('NSW Apr 2020'!L19+'NSW Apr 2020'!M19))*'NSW Apr 2020'!AE19/100))*'NSW Apr 2020'!AR19,('NSW Apr 2020'!N19*'NSW Apr 2020'!AE19/100)*'NSW Apr 2020'!AR19)),0)</f>
        <v>0</v>
      </c>
      <c r="P25" s="155">
        <f>IF(AND('NSW Apr 2020'!N19&gt;0,'NSW Apr 2020'!O19&gt;0),IF($C$5*F25/'NSW Apr 2020'!AR19&lt;('NSW Apr 2020'!L19+'NSW Apr 2020'!M19+'NSW Apr 2020'!N19),0,IF(($C$5*F25/'NSW Apr 2020'!AR19-'NSW Apr 2020'!L19+'NSW Apr 2020'!M19+'NSW Apr 2020'!N19)&lt;=('NSW Apr 2020'!L19+'NSW Apr 2020'!M19+'NSW Apr 2020'!N19+'NSW Apr 2020'!O19),(($C$5*F25/'NSW Apr 2020'!AR19-('NSW Apr 2020'!L19+'NSW Apr 2020'!M19+'NSW Apr 2020'!N19))*'NSW Apr 2020'!AF19/100)*'NSW Apr 2020'!AR19,('NSW Apr 2020'!O19*'NSW Apr 2020'!AF19/100)*'NSW Apr 2020'!AR19)),0)</f>
        <v>0</v>
      </c>
      <c r="Q25" s="155">
        <f>IF(AND('NSW Apr 2020'!P19&gt;0,'NSW Apr 2020'!P19&gt;0),IF($C$5*F25/'NSW Apr 2020'!AR19&lt;('NSW Apr 2020'!L19+'NSW Apr 2020'!M19+'NSW Apr 2020'!N19+'NSW Apr 2020'!O19),0,IF(($C$5*F25/'NSW Apr 2020'!AR19-'NSW Apr 2020'!L19+'NSW Apr 2020'!M19+'NSW Apr 2020'!N19+'NSW Apr 2020'!O19)&lt;=('NSW Apr 2020'!L19+'NSW Apr 2020'!M19+'NSW Apr 2020'!N19+'NSW Apr 2020'!O19+'NSW Apr 2020'!P19),(($C$5*F25/'NSW Apr 2020'!AR19-('NSW Apr 2020'!L19+'NSW Apr 2020'!M19+'NSW Apr 2020'!N19+'NSW Apr 2020'!O19))*'NSW Apr 2020'!AG19/100)*'NSW Apr 2020'!AR19,('NSW Apr 2020'!P19*'NSW Apr 2020'!AG19/100)*'NSW Apr 2020'!AR19)),0)</f>
        <v>0</v>
      </c>
      <c r="R25" s="155">
        <f>IF(AND('NSW Apr 2020'!P19&gt;0,'NSW Apr 2020'!O19&gt;0),IF(($C$5*F25/'NSW Apr 2020'!AR19&lt;SUM('NSW Apr 2020'!L19:P19)),(0),($C$5*F25/'NSW Apr 2020'!AR19-SUM('NSW Apr 2020'!L19:P19))*'NSW Apr 2020'!AB19/100)* 'NSW Apr 2020'!AR19,IF(AND('NSW Apr 2020'!O19&gt;0,'NSW Apr 2020'!P19=""),IF(($C$5*F25/'NSW Apr 2020'!AR19&lt; SUM('NSW Apr 2020'!L19:O19)),(0),($C$5*F25/'NSW Apr 2020'!AR19-SUM('NSW Apr 2020'!L19:O19))*'NSW Apr 2020'!AG19/100)* 'NSW Apr 2020'!AR19,IF(AND('NSW Apr 2020'!N19&gt;0,'NSW Apr 2020'!O19=""),IF(($C$5*F25/'NSW Apr 2020'!AR19&lt; SUM('NSW Apr 2020'!L19:N19)),(0),($C$5*F25/'NSW Apr 2020'!AR19-SUM('NSW Apr 2020'!L19:N19))*'NSW Apr 2020'!AF19/100)* 'NSW Apr 2020'!AR19,IF(AND('NSW Apr 2020'!M19&gt;0,'NSW Apr 2020'!N19=""),IF(($C$5*F25/'NSW Apr 2020'!AR19&lt;'NSW Apr 2020'!M19+'NSW Apr 2020'!L19),(0),(($C$5*F25/'NSW Apr 2020'!AR19-('NSW Apr 2020'!M19+'NSW Apr 2020'!L19))*'NSW Apr 2020'!AE19/100))*'NSW Apr 2020'!AR19,IF(AND('NSW Apr 2020'!L19&gt;0,'NSW Apr 2020'!M19=""&gt;0),IF(($C$5*F25/'NSW Apr 2020'!AR19&lt;'NSW Apr 2020'!L19),(0),($C$5*F25/'NSW Apr 2020'!AR19-'NSW Apr 2020'!L19)*'NSW Apr 2020'!AD19/100)*'NSW Apr 2020'!AR19,0)))))</f>
        <v>0</v>
      </c>
      <c r="S25" s="273">
        <f t="shared" si="4"/>
        <v>2600</v>
      </c>
      <c r="T25" s="268">
        <f t="shared" si="5"/>
        <v>2833.6</v>
      </c>
      <c r="U25" s="151">
        <f t="shared" si="6"/>
        <v>3116.96</v>
      </c>
      <c r="V25" s="154">
        <f>'NSW Apr 2020'!AT19</f>
        <v>0</v>
      </c>
      <c r="W25" s="154">
        <f>'NSW Apr 2020'!AU19</f>
        <v>0</v>
      </c>
      <c r="X25" s="154">
        <f>'NSW Apr 2020'!AV19</f>
        <v>0</v>
      </c>
      <c r="Y25" s="154">
        <f>'NSW Apr 2020'!AW19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2833.6</v>
      </c>
      <c r="AC25" s="268">
        <f t="shared" si="1"/>
        <v>2833.6</v>
      </c>
      <c r="AD25" s="149">
        <f t="shared" si="9"/>
        <v>3116.96</v>
      </c>
      <c r="AE25" s="149">
        <f t="shared" si="9"/>
        <v>3116.96</v>
      </c>
      <c r="AF25" s="211">
        <f>'NSW Apr 2020'!BF19</f>
        <v>0</v>
      </c>
      <c r="AG25" s="153" t="str">
        <f>'NSW Apr 2020'!BG19</f>
        <v>n</v>
      </c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</row>
    <row r="26" spans="1:148" ht="23" customHeight="1" thickTop="1" thickBot="1">
      <c r="A26" s="213" t="str">
        <f>'NSW Apr 2020'!D20</f>
        <v>AGN Holbrook</v>
      </c>
      <c r="B26" s="214" t="str">
        <f>'NSW Apr 2020'!F20</f>
        <v>Origin Energy</v>
      </c>
      <c r="C26" s="214" t="str">
        <f>'NSW Apr 2020'!G20</f>
        <v>Business Flexi</v>
      </c>
      <c r="D26" s="215">
        <f>365*'NSW Apr 2020'!H20/100</f>
        <v>249.51400000000001</v>
      </c>
      <c r="E26" s="265">
        <f>IF('NSW Apr 2020'!AQ20=3,0.5,IF('NSW Apr 2020'!AQ20=2,0.33,0))</f>
        <v>0.5</v>
      </c>
      <c r="F26" s="265">
        <f t="shared" si="3"/>
        <v>0.5</v>
      </c>
      <c r="G26" s="215">
        <f>IF('NSW Apr 2020'!K20="",($C$5*E26/'NSW Apr 2020'!AQ20*'NSW Apr 2020'!W20/100)*'NSW Apr 2020'!AQ20,IF($C$5*E26/'NSW Apr 2020'!AQ20&gt;='NSW Apr 2020'!L20,('NSW Apr 2020'!L20*'NSW Apr 2020'!W20/100)*'NSW Apr 2020'!AQ20,($C$5*E26/'NSW Apr 2020'!AQ20*'NSW Apr 2020'!W20/100)*'NSW Apr 2020'!AQ20))</f>
        <v>1190</v>
      </c>
      <c r="H26" s="215">
        <f>IF(AND('NSW Apr 2020'!L20&gt;0,'NSW Apr 2020'!M20&gt;0),IF($C$5*E26/'NSW Apr 2020'!AQ20&lt;'NSW Apr 2020'!L20,0,IF(($C$5*E26/'NSW Apr 2020'!AQ20-'NSW Apr 2020'!L20)&lt;=('NSW Apr 2020'!M20+'NSW Apr 2020'!L20),((($C$5*E26/'NSW Apr 2020'!AQ20-'NSW Apr 2020'!L20)*'NSW Apr 2020'!X20/100))*'NSW Apr 2020'!AQ20,((('NSW Apr 2020'!M20)*'NSW Apr 2020'!X20/100)*'NSW Apr 2020'!AQ20))),0)</f>
        <v>0</v>
      </c>
      <c r="I26" s="215">
        <f>IF(AND('NSW Apr 2020'!M20&gt;0,'NSW Apr 2020'!N20&gt;0),IF($C$5*E26/'NSW Apr 2020'!AQ20&lt;('NSW Apr 2020'!L20+'NSW Apr 2020'!M20),0,IF(($C$5*E26/'NSW Apr 2020'!AQ20-'NSW Apr 2020'!L20+'NSW Apr 2020'!M20)&lt;=('NSW Apr 2020'!L20+'NSW Apr 2020'!M20+'NSW Apr 2020'!N20),((($C$5*E26/'NSW Apr 2020'!AQ20-('NSW Apr 2020'!L20+'NSW Apr 2020'!M20))*'NSW Apr 2020'!Y20/100))*'NSW Apr 2020'!AQ20,('NSW Apr 2020'!N20*'NSW Apr 2020'!Y20/100)* 'NSW Apr 2020'!AQ20)),0)</f>
        <v>0</v>
      </c>
      <c r="J26" s="215">
        <f>IF(AND('NSW Apr 2020'!N20&gt;0,'NSW Apr 2020'!O20&gt;0),IF($C$5*E26/'NSW Apr 2020'!AQ20&lt;('NSW Apr 2020'!L20+'NSW Apr 2020'!M20+'NSW Apr 2020'!N20),0,IF(($C$5*E26/'NSW Apr 2020'!AQ20-'NSW Apr 2020'!L20+'NSW Apr 2020'!M20+'NSW Apr 2020'!N20)&lt;=('NSW Apr 2020'!L20+'NSW Apr 2020'!M20+'NSW Apr 2020'!N20+'NSW Apr 2020'!O20),(($C$5*E26/'NSW Apr 2020'!AQ20-('NSW Apr 2020'!L20+'NSW Apr 2020'!M20+'NSW Apr 2020'!N20))*'NSW Apr 2020'!Z20/100)*'NSW Apr 2020'!AQ20,('NSW Apr 2020'!O20*'NSW Apr 2020'!Z20/100)*'NSW Apr 2020'!AQ20)),0)</f>
        <v>0</v>
      </c>
      <c r="K26" s="215">
        <f>IF(AND('NSW Apr 2020'!O20&gt;0,'NSW Apr 2020'!P20&gt;0),IF($C$5*E26/'NSW Apr 2020'!AQ20&lt;('NSW Apr 2020'!L20+'NSW Apr 2020'!M20+'NSW Apr 2020'!N20+'NSW Apr 2020'!O20),0,IF(($C$5*E26/'NSW Apr 2020'!AQ20-'NSW Apr 2020'!L20+'NSW Apr 2020'!M20+'NSW Apr 2020'!N20+'NSW Apr 2020'!O20)&lt;=('NSW Apr 2020'!L20+'NSW Apr 2020'!M20+'NSW Apr 2020'!N20+'NSW Apr 2020'!O20+'NSW Apr 2020'!P20),(($C$5*E26/'NSW Apr 2020'!AQ20-('NSW Apr 2020'!L20+'NSW Apr 2020'!M20+'NSW Apr 2020'!N20+'NSW Apr 2020'!O20))*'NSW Apr 2020'!AA20/100)*'NSW Apr 2020'!AQ20,('NSW Apr 2020'!P20*'NSW Apr 2020'!AA20/100)*'NSW Apr 2020'!AQ20)),0)</f>
        <v>0</v>
      </c>
      <c r="L26" s="215">
        <f>IF(AND('NSW Apr 2020'!P20&gt;0,'NSW Apr 2020'!O20&gt;0),IF(($C$5*E26/'NSW Apr 2020'!AQ20&lt;SUM('NSW Apr 2020'!L20:P20)),(0),($C$5*E26/'NSW Apr 2020'!AQ20-SUM('NSW Apr 2020'!L20:P20))*'NSW Apr 2020'!AB20/100)* 'NSW Apr 2020'!AQ20,IF(AND('NSW Apr 2020'!O20&gt;0,'NSW Apr 2020'!P20=""),IF(($C$5*E26/'NSW Apr 2020'!AQ20&lt; SUM('NSW Apr 2020'!L20:O20)),(0),($C$5*E26/'NSW Apr 2020'!AQ20-SUM('NSW Apr 2020'!L20:O20))*'NSW Apr 2020'!AA20/100)* 'NSW Apr 2020'!AQ20,IF(AND('NSW Apr 2020'!N20&gt;0,'NSW Apr 2020'!O20=""),IF(($C$5*E26/'NSW Apr 2020'!AQ20&lt; SUM('NSW Apr 2020'!L20:N20)),(0),($C$5*E26/'NSW Apr 2020'!AQ20-SUM('NSW Apr 2020'!L20:N20))*'NSW Apr 2020'!Z20/100)* 'NSW Apr 2020'!AQ20,IF(AND('NSW Apr 2020'!M20&gt;0,'NSW Apr 2020'!N20=""),IF(($C$5*E26/'NSW Apr 2020'!AQ20&lt;'NSW Apr 2020'!M20+'NSW Apr 2020'!L20),(0),(($C$5*E26/'NSW Apr 2020'!AQ20-('NSW Apr 2020'!M20+'NSW Apr 2020'!L20))*'NSW Apr 2020'!Y20/100))*'NSW Apr 2020'!AQ20,IF(AND('NSW Apr 2020'!L20&gt;0,'NSW Apr 2020'!M20=""&gt;0),IF(($C$5*E26/'NSW Apr 2020'!AQ20&lt;'NSW Apr 2020'!L20),(0),($C$5*E26/'NSW Apr 2020'!AQ20-'NSW Apr 2020'!L20)*'NSW Apr 2020'!X20/100)*'NSW Apr 2020'!AQ20,0)))))</f>
        <v>0</v>
      </c>
      <c r="M26" s="215">
        <f>IF('NSW Apr 2020'!K20="",($C$5*F26/'NSW Apr 2020'!AR20*'NSW Apr 2020'!AC20/100)*'NSW Apr 2020'!AR20,IF($C$5*F26/'NSW Apr 2020'!AR20&gt;='NSW Apr 2020'!L20,('NSW Apr 2020'!L20*'NSW Apr 2020'!AC20/100)*'NSW Apr 2020'!AR20,($C$5*F26/'NSW Apr 2020'!AR20*'NSW Apr 2020'!AC20/100)*'NSW Apr 2020'!AR20))</f>
        <v>1190</v>
      </c>
      <c r="N26" s="215">
        <f>IF(AND('NSW Apr 2020'!L20&gt;0,'NSW Apr 2020'!M20&gt;0),IF($C$5*F26/'NSW Apr 2020'!AR20&lt;'NSW Apr 2020'!L20,0,IF(($C$5*F26/'NSW Apr 2020'!AR20-'NSW Apr 2020'!L20)&lt;=('NSW Apr 2020'!M20+'NSW Apr 2020'!L20),((($C$5*F26/'NSW Apr 2020'!AR20-'NSW Apr 2020'!L20)*'NSW Apr 2020'!AD20/100))*'NSW Apr 2020'!AR20,((('NSW Apr 2020'!M20)*'NSW Apr 2020'!AD20/100)*'NSW Apr 2020'!AR20))),0)</f>
        <v>0</v>
      </c>
      <c r="O26" s="215">
        <f>IF(AND('NSW Apr 2020'!M20&gt;0,'NSW Apr 2020'!N20&gt;0),IF($C$5*F26/'NSW Apr 2020'!AR20&lt;('NSW Apr 2020'!L20+'NSW Apr 2020'!M20),0,IF(($C$5*F26/'NSW Apr 2020'!AR20-'NSW Apr 2020'!L20+'NSW Apr 2020'!M20)&lt;=('NSW Apr 2020'!L20+'NSW Apr 2020'!M20+'NSW Apr 2020'!N20),((($C$5*F26/'NSW Apr 2020'!AR20-('NSW Apr 2020'!L20+'NSW Apr 2020'!M20))*'NSW Apr 2020'!AE20/100))*'NSW Apr 2020'!AR20,('NSW Apr 2020'!N20*'NSW Apr 2020'!AE20/100)*'NSW Apr 2020'!AR20)),0)</f>
        <v>0</v>
      </c>
      <c r="P26" s="215">
        <f>IF(AND('NSW Apr 2020'!N20&gt;0,'NSW Apr 2020'!O20&gt;0),IF($C$5*F26/'NSW Apr 2020'!AR20&lt;('NSW Apr 2020'!L20+'NSW Apr 2020'!M20+'NSW Apr 2020'!N20),0,IF(($C$5*F26/'NSW Apr 2020'!AR20-'NSW Apr 2020'!L20+'NSW Apr 2020'!M20+'NSW Apr 2020'!N20)&lt;=('NSW Apr 2020'!L20+'NSW Apr 2020'!M20+'NSW Apr 2020'!N20+'NSW Apr 2020'!O20),(($C$5*F26/'NSW Apr 2020'!AR20-('NSW Apr 2020'!L20+'NSW Apr 2020'!M20+'NSW Apr 2020'!N20))*'NSW Apr 2020'!AF20/100)*'NSW Apr 2020'!AR20,('NSW Apr 2020'!O20*'NSW Apr 2020'!AF20/100)*'NSW Apr 2020'!AR20)),0)</f>
        <v>0</v>
      </c>
      <c r="Q26" s="215">
        <f>IF(AND('NSW Apr 2020'!P20&gt;0,'NSW Apr 2020'!P20&gt;0),IF($C$5*F26/'NSW Apr 2020'!AR20&lt;('NSW Apr 2020'!L20+'NSW Apr 2020'!M20+'NSW Apr 2020'!N20+'NSW Apr 2020'!O20),0,IF(($C$5*F26/'NSW Apr 2020'!AR20-'NSW Apr 2020'!L20+'NSW Apr 2020'!M20+'NSW Apr 2020'!N20+'NSW Apr 2020'!O20)&lt;=('NSW Apr 2020'!L20+'NSW Apr 2020'!M20+'NSW Apr 2020'!N20+'NSW Apr 2020'!O20+'NSW Apr 2020'!P20),(($C$5*F26/'NSW Apr 2020'!AR20-('NSW Apr 2020'!L20+'NSW Apr 2020'!M20+'NSW Apr 2020'!N20+'NSW Apr 2020'!O20))*'NSW Apr 2020'!AG20/100)*'NSW Apr 2020'!AR20,('NSW Apr 2020'!P20*'NSW Apr 2020'!AG20/100)*'NSW Apr 2020'!AR20)),0)</f>
        <v>0</v>
      </c>
      <c r="R26" s="215">
        <f>IF(AND('NSW Apr 2020'!P20&gt;0,'NSW Apr 2020'!O20&gt;0),IF(($C$5*F26/'NSW Apr 2020'!AR20&lt;SUM('NSW Apr 2020'!L20:P20)),(0),($C$5*F26/'NSW Apr 2020'!AR20-SUM('NSW Apr 2020'!L20:P20))*'NSW Apr 2020'!AB20/100)* 'NSW Apr 2020'!AR20,IF(AND('NSW Apr 2020'!O20&gt;0,'NSW Apr 2020'!P20=""),IF(($C$5*F26/'NSW Apr 2020'!AR20&lt; SUM('NSW Apr 2020'!L20:O20)),(0),($C$5*F26/'NSW Apr 2020'!AR20-SUM('NSW Apr 2020'!L20:O20))*'NSW Apr 2020'!AG20/100)* 'NSW Apr 2020'!AR20,IF(AND('NSW Apr 2020'!N20&gt;0,'NSW Apr 2020'!O20=""),IF(($C$5*F26/'NSW Apr 2020'!AR20&lt; SUM('NSW Apr 2020'!L20:N20)),(0),($C$5*F26/'NSW Apr 2020'!AR20-SUM('NSW Apr 2020'!L20:N20))*'NSW Apr 2020'!AF20/100)* 'NSW Apr 2020'!AR20,IF(AND('NSW Apr 2020'!M20&gt;0,'NSW Apr 2020'!N20=""),IF(($C$5*F26/'NSW Apr 2020'!AR20&lt;'NSW Apr 2020'!M20+'NSW Apr 2020'!L20),(0),(($C$5*F26/'NSW Apr 2020'!AR20-('NSW Apr 2020'!M20+'NSW Apr 2020'!L20))*'NSW Apr 2020'!AE20/100))*'NSW Apr 2020'!AR20,IF(AND('NSW Apr 2020'!L20&gt;0,'NSW Apr 2020'!M20=""&gt;0),IF(($C$5*F26/'NSW Apr 2020'!AR20&lt;'NSW Apr 2020'!L20),(0),($C$5*F26/'NSW Apr 2020'!AR20-'NSW Apr 2020'!L20)*'NSW Apr 2020'!AD20/100)*'NSW Apr 2020'!AR20,0)))))</f>
        <v>0</v>
      </c>
      <c r="S26" s="273">
        <f t="shared" si="4"/>
        <v>2380</v>
      </c>
      <c r="T26" s="270">
        <f t="shared" si="5"/>
        <v>2629.5140000000001</v>
      </c>
      <c r="U26" s="216">
        <f t="shared" si="6"/>
        <v>2892.4654000000005</v>
      </c>
      <c r="V26" s="214">
        <f>'NSW Apr 2020'!AT20</f>
        <v>12</v>
      </c>
      <c r="W26" s="214">
        <f>'NSW Apr 2020'!AU20</f>
        <v>0</v>
      </c>
      <c r="X26" s="214">
        <f>'NSW Apr 2020'!AV20</f>
        <v>0</v>
      </c>
      <c r="Y26" s="214">
        <f>'NSW Apr 2020'!AW20</f>
        <v>0</v>
      </c>
      <c r="Z26" s="270" t="str">
        <f t="shared" si="7"/>
        <v>Guaranteed off bill</v>
      </c>
      <c r="AA26" s="270" t="str">
        <f t="shared" si="8"/>
        <v>Inclusive</v>
      </c>
      <c r="AB26" s="268">
        <f t="shared" si="0"/>
        <v>2313.9723200000003</v>
      </c>
      <c r="AC26" s="268">
        <f t="shared" si="1"/>
        <v>2313.9723200000003</v>
      </c>
      <c r="AD26" s="149">
        <f t="shared" si="9"/>
        <v>2545.3695520000006</v>
      </c>
      <c r="AE26" s="149">
        <f t="shared" si="9"/>
        <v>2545.3695520000006</v>
      </c>
      <c r="AF26" s="217">
        <f>'NSW Apr 2020'!BF20</f>
        <v>12</v>
      </c>
      <c r="AG26" s="218" t="str">
        <f>'NSW Apr 2020'!BG20</f>
        <v>n</v>
      </c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</row>
    <row r="27" spans="1:148" ht="23" customHeight="1" thickTop="1">
      <c r="A27" s="428" t="str">
        <f>'NSW Apr 2020'!D21</f>
        <v>AGN Murray Valley</v>
      </c>
      <c r="B27" s="139" t="str">
        <f>'NSW Apr 2020'!F21</f>
        <v>EnergyAustralia</v>
      </c>
      <c r="C27" s="139" t="str">
        <f>'NSW Apr 2020'!G21</f>
        <v>Total Plan</v>
      </c>
      <c r="D27" s="134">
        <f>365*'NSW Apr 2020'!H21/100</f>
        <v>354.05</v>
      </c>
      <c r="E27" s="264">
        <f>IF('NSW Apr 2020'!AQ21=3,0.5,IF('NSW Apr 2020'!AQ21=2,0.33,0))</f>
        <v>0.5</v>
      </c>
      <c r="F27" s="264">
        <f t="shared" si="3"/>
        <v>0.5</v>
      </c>
      <c r="G27" s="134">
        <f>IF('NSW Apr 2020'!K21="",($C$5*E27/'NSW Apr 2020'!AQ21*'NSW Apr 2020'!W21/100)*'NSW Apr 2020'!AQ21,IF($C$5*E27/'NSW Apr 2020'!AQ21&gt;='NSW Apr 2020'!L21,('NSW Apr 2020'!L21*'NSW Apr 2020'!W21/100)*'NSW Apr 2020'!AQ21,($C$5*E27/'NSW Apr 2020'!AQ21*'NSW Apr 2020'!W21/100)*'NSW Apr 2020'!AQ21))</f>
        <v>509.40000000000003</v>
      </c>
      <c r="H27" s="134">
        <f>IF(AND('NSW Apr 2020'!L21&gt;0,'NSW Apr 2020'!M21&gt;0),IF($C$5*E27/'NSW Apr 2020'!AQ21&lt;'NSW Apr 2020'!L21,0,IF(($C$5*E27/'NSW Apr 2020'!AQ21-'NSW Apr 2020'!L21)&lt;=('NSW Apr 2020'!M21+'NSW Apr 2020'!L21),((($C$5*E27/'NSW Apr 2020'!AQ21-'NSW Apr 2020'!L21)*'NSW Apr 2020'!X21/100))*'NSW Apr 2020'!AQ21,((('NSW Apr 2020'!M21)*'NSW Apr 2020'!X21/100)*'NSW Apr 2020'!AQ21))),0)</f>
        <v>876.80000000000018</v>
      </c>
      <c r="I27" s="134">
        <f>IF(AND('NSW Apr 2020'!M21&gt;0,'NSW Apr 2020'!N21&gt;0),IF($C$5*E27/'NSW Apr 2020'!AQ21&lt;('NSW Apr 2020'!L21+'NSW Apr 2020'!M21),0,IF(($C$5*E27/'NSW Apr 2020'!AQ21-'NSW Apr 2020'!L21+'NSW Apr 2020'!M21)&lt;=('NSW Apr 2020'!L21+'NSW Apr 2020'!M21+'NSW Apr 2020'!N21),((($C$5*E27/'NSW Apr 2020'!AQ21-('NSW Apr 2020'!L21+'NSW Apr 2020'!M21))*'NSW Apr 2020'!Y21/100))*'NSW Apr 2020'!AQ21,('NSW Apr 2020'!N21*'NSW Apr 2020'!Y21/100)* 'NSW Apr 2020'!AQ21)),0)</f>
        <v>347.2000000000001</v>
      </c>
      <c r="J27" s="134">
        <f>IF(AND('NSW Apr 2020'!N21&gt;0,'NSW Apr 2020'!O21&gt;0),IF($C$5*E27/'NSW Apr 2020'!AQ21&lt;('NSW Apr 2020'!L21+'NSW Apr 2020'!M21+'NSW Apr 2020'!N21),0,IF(($C$5*E27/'NSW Apr 2020'!AQ21-'NSW Apr 2020'!L21+'NSW Apr 2020'!M21+'NSW Apr 2020'!N21)&lt;=('NSW Apr 2020'!L21+'NSW Apr 2020'!M21+'NSW Apr 2020'!N21+'NSW Apr 2020'!O21),(($C$5*E27/'NSW Apr 2020'!AQ21-('NSW Apr 2020'!L21+'NSW Apr 2020'!M21+'NSW Apr 2020'!N21))*'NSW Apr 2020'!Z21/100)*'NSW Apr 2020'!AQ21,('NSW Apr 2020'!O21*'NSW Apr 2020'!Z21/100)*'NSW Apr 2020'!AQ21)),0)</f>
        <v>0</v>
      </c>
      <c r="K27" s="134">
        <f>IF(AND('NSW Apr 2020'!O21&gt;0,'NSW Apr 2020'!P21&gt;0),IF($C$5*E27/'NSW Apr 2020'!AQ21&lt;('NSW Apr 2020'!L21+'NSW Apr 2020'!M21+'NSW Apr 2020'!N21+'NSW Apr 2020'!O21),0,IF(($C$5*E27/'NSW Apr 2020'!AQ21-'NSW Apr 2020'!L21+'NSW Apr 2020'!M21+'NSW Apr 2020'!N21+'NSW Apr 2020'!O21)&lt;=('NSW Apr 2020'!L21+'NSW Apr 2020'!M21+'NSW Apr 2020'!N21+'NSW Apr 2020'!O21+'NSW Apr 2020'!P21),(($C$5*E27/'NSW Apr 2020'!AQ21-('NSW Apr 2020'!L21+'NSW Apr 2020'!M21+'NSW Apr 2020'!N21+'NSW Apr 2020'!O21))*'NSW Apr 2020'!AA21/100)*'NSW Apr 2020'!AQ21,('NSW Apr 2020'!P21*'NSW Apr 2020'!AA21/100)*'NSW Apr 2020'!AQ21)),0)</f>
        <v>0</v>
      </c>
      <c r="L27" s="134">
        <f>IF(AND('NSW Apr 2020'!P21&gt;0,'NSW Apr 2020'!O21&gt;0),IF(($C$5*E27/'NSW Apr 2020'!AQ21&lt;SUM('NSW Apr 2020'!L21:P21)),(0),($C$5*E27/'NSW Apr 2020'!AQ21-SUM('NSW Apr 2020'!L21:P21))*'NSW Apr 2020'!AB21/100)* 'NSW Apr 2020'!AQ21,IF(AND('NSW Apr 2020'!O21&gt;0,'NSW Apr 2020'!P21=""),IF(($C$5*E27/'NSW Apr 2020'!AQ21&lt; SUM('NSW Apr 2020'!L21:O21)),(0),($C$5*E27/'NSW Apr 2020'!AQ21-SUM('NSW Apr 2020'!L21:O21))*'NSW Apr 2020'!AA21/100)* 'NSW Apr 2020'!AQ21,IF(AND('NSW Apr 2020'!N21&gt;0,'NSW Apr 2020'!O21=""),IF(($C$5*E27/'NSW Apr 2020'!AQ21&lt; SUM('NSW Apr 2020'!L21:N21)),(0),($C$5*E27/'NSW Apr 2020'!AQ21-SUM('NSW Apr 2020'!L21:N21))*'NSW Apr 2020'!Z21/100)* 'NSW Apr 2020'!AQ21,IF(AND('NSW Apr 2020'!M21&gt;0,'NSW Apr 2020'!N21=""),IF(($C$5*E27/'NSW Apr 2020'!AQ21&lt;'NSW Apr 2020'!M21+'NSW Apr 2020'!L21),(0),(($C$5*E27/'NSW Apr 2020'!AQ21-('NSW Apr 2020'!M21+'NSW Apr 2020'!L21))*'NSW Apr 2020'!Y21/100))*'NSW Apr 2020'!AQ21,IF(AND('NSW Apr 2020'!L21&gt;0,'NSW Apr 2020'!M21=""&gt;0),IF(($C$5*E27/'NSW Apr 2020'!AQ21&lt;'NSW Apr 2020'!L21),(0),($C$5*E27/'NSW Apr 2020'!AQ21-'NSW Apr 2020'!L21)*'NSW Apr 2020'!X21/100)*'NSW Apr 2020'!AQ21,0)))))</f>
        <v>0</v>
      </c>
      <c r="M27" s="134">
        <f>IF('NSW Apr 2020'!K21="",($C$5*F27/'NSW Apr 2020'!AR21*'NSW Apr 2020'!AC21/100)*'NSW Apr 2020'!AR21,IF($C$5*F27/'NSW Apr 2020'!AR21&gt;='NSW Apr 2020'!L21,('NSW Apr 2020'!L21*'NSW Apr 2020'!AC21/100)*'NSW Apr 2020'!AR21,($C$5*F27/'NSW Apr 2020'!AR21*'NSW Apr 2020'!AC21/100)*'NSW Apr 2020'!AR21))</f>
        <v>509.40000000000003</v>
      </c>
      <c r="N27" s="134">
        <f>IF(AND('NSW Apr 2020'!L21&gt;0,'NSW Apr 2020'!M21&gt;0),IF($C$5*F27/'NSW Apr 2020'!AR21&lt;'NSW Apr 2020'!L21,0,IF(($C$5*F27/'NSW Apr 2020'!AR21-'NSW Apr 2020'!L21)&lt;=('NSW Apr 2020'!M21+'NSW Apr 2020'!L21),((($C$5*F27/'NSW Apr 2020'!AR21-'NSW Apr 2020'!L21)*'NSW Apr 2020'!AD21/100))*'NSW Apr 2020'!AR21,((('NSW Apr 2020'!M21)*'NSW Apr 2020'!AD21/100)*'NSW Apr 2020'!AR21))),0)</f>
        <v>876.80000000000018</v>
      </c>
      <c r="O27" s="134">
        <f>IF(AND('NSW Apr 2020'!M21&gt;0,'NSW Apr 2020'!N21&gt;0),IF($C$5*F27/'NSW Apr 2020'!AR21&lt;('NSW Apr 2020'!L21+'NSW Apr 2020'!M21),0,IF(($C$5*F27/'NSW Apr 2020'!AR21-'NSW Apr 2020'!L21+'NSW Apr 2020'!M21)&lt;=('NSW Apr 2020'!L21+'NSW Apr 2020'!M21+'NSW Apr 2020'!N21),((($C$5*F27/'NSW Apr 2020'!AR21-('NSW Apr 2020'!L21+'NSW Apr 2020'!M21))*'NSW Apr 2020'!AE21/100))*'NSW Apr 2020'!AR21,('NSW Apr 2020'!N21*'NSW Apr 2020'!AE21/100)*'NSW Apr 2020'!AR21)),0)</f>
        <v>347.2000000000001</v>
      </c>
      <c r="P27" s="134">
        <f>IF(AND('NSW Apr 2020'!N21&gt;0,'NSW Apr 2020'!O21&gt;0),IF($C$5*F27/'NSW Apr 2020'!AR21&lt;('NSW Apr 2020'!L21+'NSW Apr 2020'!M21+'NSW Apr 2020'!N21),0,IF(($C$5*F27/'NSW Apr 2020'!AR21-'NSW Apr 2020'!L21+'NSW Apr 2020'!M21+'NSW Apr 2020'!N21)&lt;=('NSW Apr 2020'!L21+'NSW Apr 2020'!M21+'NSW Apr 2020'!N21+'NSW Apr 2020'!O21),(($C$5*F27/'NSW Apr 2020'!AR21-('NSW Apr 2020'!L21+'NSW Apr 2020'!M21+'NSW Apr 2020'!N21))*'NSW Apr 2020'!AF21/100)*'NSW Apr 2020'!AR21,('NSW Apr 2020'!O21*'NSW Apr 2020'!AF21/100)*'NSW Apr 2020'!AR21)),0)</f>
        <v>0</v>
      </c>
      <c r="Q27" s="134">
        <f>IF(AND('NSW Apr 2020'!P21&gt;0,'NSW Apr 2020'!P21&gt;0),IF($C$5*F27/'NSW Apr 2020'!AR21&lt;('NSW Apr 2020'!L21+'NSW Apr 2020'!M21+'NSW Apr 2020'!N21+'NSW Apr 2020'!O21),0,IF(($C$5*F27/'NSW Apr 2020'!AR21-'NSW Apr 2020'!L21+'NSW Apr 2020'!M21+'NSW Apr 2020'!N21+'NSW Apr 2020'!O21)&lt;=('NSW Apr 2020'!L21+'NSW Apr 2020'!M21+'NSW Apr 2020'!N21+'NSW Apr 2020'!O21+'NSW Apr 2020'!P21),(($C$5*F27/'NSW Apr 2020'!AR21-('NSW Apr 2020'!L21+'NSW Apr 2020'!M21+'NSW Apr 2020'!N21+'NSW Apr 2020'!O21))*'NSW Apr 2020'!AG21/100)*'NSW Apr 2020'!AR21,('NSW Apr 2020'!P21*'NSW Apr 2020'!AG21/100)*'NSW Apr 2020'!AR21)),0)</f>
        <v>0</v>
      </c>
      <c r="R27" s="134">
        <f>IF(AND('NSW Apr 2020'!P21&gt;0,'NSW Apr 2020'!O21&gt;0),IF(($C$5*F27/'NSW Apr 2020'!AR21&lt;SUM('NSW Apr 2020'!L21:P21)),(0),($C$5*F27/'NSW Apr 2020'!AR21-SUM('NSW Apr 2020'!L21:P21))*'NSW Apr 2020'!AB21/100)* 'NSW Apr 2020'!AR21,IF(AND('NSW Apr 2020'!O21&gt;0,'NSW Apr 2020'!P21=""),IF(($C$5*F27/'NSW Apr 2020'!AR21&lt; SUM('NSW Apr 2020'!L21:O21)),(0),($C$5*F27/'NSW Apr 2020'!AR21-SUM('NSW Apr 2020'!L21:O21))*'NSW Apr 2020'!AG21/100)* 'NSW Apr 2020'!AR21,IF(AND('NSW Apr 2020'!N21&gt;0,'NSW Apr 2020'!O21=""),IF(($C$5*F27/'NSW Apr 2020'!AR21&lt; SUM('NSW Apr 2020'!L21:N21)),(0),($C$5*F27/'NSW Apr 2020'!AR21-SUM('NSW Apr 2020'!L21:N21))*'NSW Apr 2020'!AF21/100)* 'NSW Apr 2020'!AR21,IF(AND('NSW Apr 2020'!M21&gt;0,'NSW Apr 2020'!N21=""),IF(($C$5*F27/'NSW Apr 2020'!AR21&lt;'NSW Apr 2020'!M21+'NSW Apr 2020'!L21),(0),(($C$5*F27/'NSW Apr 2020'!AR21-('NSW Apr 2020'!M21+'NSW Apr 2020'!L21))*'NSW Apr 2020'!AE21/100))*'NSW Apr 2020'!AR21,IF(AND('NSW Apr 2020'!L21&gt;0,'NSW Apr 2020'!M21=""&gt;0),IF(($C$5*F27/'NSW Apr 2020'!AR21&lt;'NSW Apr 2020'!L21),(0),($C$5*F27/'NSW Apr 2020'!AR21-'NSW Apr 2020'!L21)*'NSW Apr 2020'!AD21/100)*'NSW Apr 2020'!AR21,0)))))</f>
        <v>0</v>
      </c>
      <c r="S27" s="234">
        <f>SUM(G27:R27)</f>
        <v>3466.8000000000006</v>
      </c>
      <c r="T27" s="269">
        <f t="shared" si="5"/>
        <v>3820.8500000000008</v>
      </c>
      <c r="U27" s="140">
        <f t="shared" si="6"/>
        <v>4202.9350000000013</v>
      </c>
      <c r="V27" s="139">
        <f>'NSW Apr 2020'!AT21</f>
        <v>19</v>
      </c>
      <c r="W27" s="139">
        <f>'NSW Apr 2020'!AU21</f>
        <v>0</v>
      </c>
      <c r="X27" s="139">
        <f>'NSW Apr 2020'!AV21</f>
        <v>0</v>
      </c>
      <c r="Y27" s="139">
        <f>'NSW Apr 2020'!AW21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3094.8885000000009</v>
      </c>
      <c r="AC27" s="243">
        <f t="shared" si="1"/>
        <v>3094.8885000000009</v>
      </c>
      <c r="AD27" s="122">
        <f t="shared" si="9"/>
        <v>3404.3773500000011</v>
      </c>
      <c r="AE27" s="122">
        <f t="shared" si="9"/>
        <v>3404.3773500000011</v>
      </c>
      <c r="AF27" s="212">
        <f>'NSW Apr 2020'!BF21</f>
        <v>0</v>
      </c>
      <c r="AG27" s="142" t="str">
        <f>'NSW Apr 2020'!BG21</f>
        <v>n</v>
      </c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</row>
    <row r="28" spans="1:148" ht="23" customHeight="1">
      <c r="A28" s="424"/>
      <c r="B28" s="83" t="str">
        <f>'NSW Apr 2020'!F22</f>
        <v>Origin Energy</v>
      </c>
      <c r="C28" s="83" t="str">
        <f>'NSW Apr 2020'!G22</f>
        <v>Business Flexi</v>
      </c>
      <c r="D28" s="136">
        <f>365*'NSW Apr 2020'!H22/100</f>
        <v>272.28999999999996</v>
      </c>
      <c r="E28" s="264">
        <f>IF('NSW Apr 2020'!AQ22=3,0.5,IF('NSW Apr 2020'!AQ22=2,0.33,0))</f>
        <v>0.5</v>
      </c>
      <c r="F28" s="264">
        <f t="shared" si="3"/>
        <v>0.5</v>
      </c>
      <c r="G28" s="136">
        <f>IF('NSW Apr 2020'!K22="",($C$5*E28/'NSW Apr 2020'!AQ22*'NSW Apr 2020'!W22/100)*'NSW Apr 2020'!AQ22,IF($C$5*E28/'NSW Apr 2020'!AQ22&gt;='NSW Apr 2020'!L22,('NSW Apr 2020'!L22*'NSW Apr 2020'!W22/100)*'NSW Apr 2020'!AQ22,($C$5*E28/'NSW Apr 2020'!AQ22*'NSW Apr 2020'!W22/100)*'NSW Apr 2020'!AQ22))</f>
        <v>215.18181818181816</v>
      </c>
      <c r="H28" s="136">
        <f>IF(AND('NSW Apr 2020'!L22&gt;0,'NSW Apr 2020'!M22&gt;0),IF($C$5*E28/'NSW Apr 2020'!AQ22&lt;'NSW Apr 2020'!L22,0,IF(($C$5*E28/'NSW Apr 2020'!AQ22-'NSW Apr 2020'!L22)&lt;=('NSW Apr 2020'!M22+'NSW Apr 2020'!L22),((($C$5*E28/'NSW Apr 2020'!AQ22-'NSW Apr 2020'!L22)*'NSW Apr 2020'!X22/100))*'NSW Apr 2020'!AQ22,((('NSW Apr 2020'!M22)*'NSW Apr 2020'!X22/100)*'NSW Apr 2020'!AQ22))),0)</f>
        <v>894.5454545454545</v>
      </c>
      <c r="I28" s="136">
        <f>IF(AND('NSW Apr 2020'!M22&gt;0,'NSW Apr 2020'!N22&gt;0),IF($C$5*E28/'NSW Apr 2020'!AQ22&lt;('NSW Apr 2020'!L22+'NSW Apr 2020'!M22),0,IF(($C$5*E28/'NSW Apr 2020'!AQ22-'NSW Apr 2020'!L22+'NSW Apr 2020'!M22)&lt;=('NSW Apr 2020'!L22+'NSW Apr 2020'!M22+'NSW Apr 2020'!N22),((($C$5*E28/'NSW Apr 2020'!AQ22-('NSW Apr 2020'!L22+'NSW Apr 2020'!M22))*'NSW Apr 2020'!Y22/100))*'NSW Apr 2020'!AQ22,('NSW Apr 2020'!N22*'NSW Apr 2020'!Y22/100)* 'NSW Apr 2020'!AQ22)),0)</f>
        <v>0</v>
      </c>
      <c r="J28" s="136">
        <f>IF(AND('NSW Apr 2020'!N22&gt;0,'NSW Apr 2020'!O22&gt;0),IF($C$5*E28/'NSW Apr 2020'!AQ22&lt;('NSW Apr 2020'!L22+'NSW Apr 2020'!M22+'NSW Apr 2020'!N22),0,IF(($C$5*E28/'NSW Apr 2020'!AQ22-'NSW Apr 2020'!L22+'NSW Apr 2020'!M22+'NSW Apr 2020'!N22)&lt;=('NSW Apr 2020'!L22+'NSW Apr 2020'!M22+'NSW Apr 2020'!N22+'NSW Apr 2020'!O22),(($C$5*E28/'NSW Apr 2020'!AQ22-('NSW Apr 2020'!L22+'NSW Apr 2020'!M22+'NSW Apr 2020'!N22))*'NSW Apr 2020'!Z22/100)*'NSW Apr 2020'!AQ22,('NSW Apr 2020'!O22*'NSW Apr 2020'!Z22/100)*'NSW Apr 2020'!AQ22)),0)</f>
        <v>0</v>
      </c>
      <c r="K28" s="136">
        <f>IF(AND('NSW Apr 2020'!O22&gt;0,'NSW Apr 2020'!P22&gt;0),IF($C$5*E28/'NSW Apr 2020'!AQ22&lt;('NSW Apr 2020'!L22+'NSW Apr 2020'!M22+'NSW Apr 2020'!N22+'NSW Apr 2020'!O22),0,IF(($C$5*E28/'NSW Apr 2020'!AQ22-'NSW Apr 2020'!L22+'NSW Apr 2020'!M22+'NSW Apr 2020'!N22+'NSW Apr 2020'!O22)&lt;=('NSW Apr 2020'!L22+'NSW Apr 2020'!M22+'NSW Apr 2020'!N22+'NSW Apr 2020'!O22+'NSW Apr 2020'!P22),(($C$5*E28/'NSW Apr 2020'!AQ22-('NSW Apr 2020'!L22+'NSW Apr 2020'!M22+'NSW Apr 2020'!N22+'NSW Apr 2020'!O22))*'NSW Apr 2020'!AA22/100)*'NSW Apr 2020'!AQ22,('NSW Apr 2020'!P22*'NSW Apr 2020'!AA22/100)*'NSW Apr 2020'!AQ22)),0)</f>
        <v>0</v>
      </c>
      <c r="L28" s="136">
        <f>IF(AND('NSW Apr 2020'!P22&gt;0,'NSW Apr 2020'!O22&gt;0),IF(($C$5*E28/'NSW Apr 2020'!AQ22&lt;SUM('NSW Apr 2020'!L22:P22)),(0),($C$5*E28/'NSW Apr 2020'!AQ22-SUM('NSW Apr 2020'!L22:P22))*'NSW Apr 2020'!AB22/100)* 'NSW Apr 2020'!AQ22,IF(AND('NSW Apr 2020'!O22&gt;0,'NSW Apr 2020'!P22=""),IF(($C$5*E28/'NSW Apr 2020'!AQ22&lt; SUM('NSW Apr 2020'!L22:O22)),(0),($C$5*E28/'NSW Apr 2020'!AQ22-SUM('NSW Apr 2020'!L22:O22))*'NSW Apr 2020'!AA22/100)* 'NSW Apr 2020'!AQ22,IF(AND('NSW Apr 2020'!N22&gt;0,'NSW Apr 2020'!O22=""),IF(($C$5*E28/'NSW Apr 2020'!AQ22&lt; SUM('NSW Apr 2020'!L22:N22)),(0),($C$5*E28/'NSW Apr 2020'!AQ22-SUM('NSW Apr 2020'!L22:N22))*'NSW Apr 2020'!Z22/100)* 'NSW Apr 2020'!AQ22,IF(AND('NSW Apr 2020'!M22&gt;0,'NSW Apr 2020'!N22=""),IF(($C$5*E28/'NSW Apr 2020'!AQ22&lt;'NSW Apr 2020'!M22+'NSW Apr 2020'!L22),(0),(($C$5*E28/'NSW Apr 2020'!AQ22-('NSW Apr 2020'!M22+'NSW Apr 2020'!L22))*'NSW Apr 2020'!Y22/100))*'NSW Apr 2020'!AQ22,IF(AND('NSW Apr 2020'!L22&gt;0,'NSW Apr 2020'!M22=""&gt;0),IF(($C$5*E28/'NSW Apr 2020'!AQ22&lt;'NSW Apr 2020'!L22),(0),($C$5*E28/'NSW Apr 2020'!AQ22-'NSW Apr 2020'!L22)*'NSW Apr 2020'!X22/100)*'NSW Apr 2020'!AQ22,0)))))</f>
        <v>0</v>
      </c>
      <c r="M28" s="136">
        <f>IF('NSW Apr 2020'!K22="",($C$5*F28/'NSW Apr 2020'!AR22*'NSW Apr 2020'!AC22/100)*'NSW Apr 2020'!AR22,IF($C$5*F28/'NSW Apr 2020'!AR22&gt;='NSW Apr 2020'!L22,('NSW Apr 2020'!L22*'NSW Apr 2020'!AC22/100)*'NSW Apr 2020'!AR22,($C$5*F28/'NSW Apr 2020'!AR22*'NSW Apr 2020'!AC22/100)*'NSW Apr 2020'!AR22))</f>
        <v>215.18181818181816</v>
      </c>
      <c r="N28" s="136">
        <f>IF(AND('NSW Apr 2020'!L22&gt;0,'NSW Apr 2020'!M22&gt;0),IF($C$5*F28/'NSW Apr 2020'!AR22&lt;'NSW Apr 2020'!L22,0,IF(($C$5*F28/'NSW Apr 2020'!AR22-'NSW Apr 2020'!L22)&lt;=('NSW Apr 2020'!M22+'NSW Apr 2020'!L22),((($C$5*F28/'NSW Apr 2020'!AR22-'NSW Apr 2020'!L22)*'NSW Apr 2020'!AD22/100))*'NSW Apr 2020'!AR22,((('NSW Apr 2020'!M22)*'NSW Apr 2020'!AD22/100)*'NSW Apr 2020'!AR22))),0)</f>
        <v>894.5454545454545</v>
      </c>
      <c r="O28" s="136">
        <f>IF(AND('NSW Apr 2020'!M22&gt;0,'NSW Apr 2020'!N22&gt;0),IF($C$5*F28/'NSW Apr 2020'!AR22&lt;('NSW Apr 2020'!L22+'NSW Apr 2020'!M22),0,IF(($C$5*F28/'NSW Apr 2020'!AR22-'NSW Apr 2020'!L22+'NSW Apr 2020'!M22)&lt;=('NSW Apr 2020'!L22+'NSW Apr 2020'!M22+'NSW Apr 2020'!N22),((($C$5*F28/'NSW Apr 2020'!AR22-('NSW Apr 2020'!L22+'NSW Apr 2020'!M22))*'NSW Apr 2020'!AE22/100))*'NSW Apr 2020'!AR22,('NSW Apr 2020'!N22*'NSW Apr 2020'!AE22/100)*'NSW Apr 2020'!AR22)),0)</f>
        <v>0</v>
      </c>
      <c r="P28" s="136">
        <f>IF(AND('NSW Apr 2020'!N22&gt;0,'NSW Apr 2020'!O22&gt;0),IF($C$5*F28/'NSW Apr 2020'!AR22&lt;('NSW Apr 2020'!L22+'NSW Apr 2020'!M22+'NSW Apr 2020'!N22),0,IF(($C$5*F28/'NSW Apr 2020'!AR22-'NSW Apr 2020'!L22+'NSW Apr 2020'!M22+'NSW Apr 2020'!N22)&lt;=('NSW Apr 2020'!L22+'NSW Apr 2020'!M22+'NSW Apr 2020'!N22+'NSW Apr 2020'!O22),(($C$5*F28/'NSW Apr 2020'!AR22-('NSW Apr 2020'!L22+'NSW Apr 2020'!M22+'NSW Apr 2020'!N22))*'NSW Apr 2020'!AF22/100)*'NSW Apr 2020'!AR22,('NSW Apr 2020'!O22*'NSW Apr 2020'!AF22/100)*'NSW Apr 2020'!AR22)),0)</f>
        <v>0</v>
      </c>
      <c r="Q28" s="136">
        <f>IF(AND('NSW Apr 2020'!P22&gt;0,'NSW Apr 2020'!P22&gt;0),IF($C$5*F28/'NSW Apr 2020'!AR22&lt;('NSW Apr 2020'!L22+'NSW Apr 2020'!M22+'NSW Apr 2020'!N22+'NSW Apr 2020'!O22),0,IF(($C$5*F28/'NSW Apr 2020'!AR22-'NSW Apr 2020'!L22+'NSW Apr 2020'!M22+'NSW Apr 2020'!N22+'NSW Apr 2020'!O22)&lt;=('NSW Apr 2020'!L22+'NSW Apr 2020'!M22+'NSW Apr 2020'!N22+'NSW Apr 2020'!O22+'NSW Apr 2020'!P22),(($C$5*F28/'NSW Apr 2020'!AR22-('NSW Apr 2020'!L22+'NSW Apr 2020'!M22+'NSW Apr 2020'!N22+'NSW Apr 2020'!O22))*'NSW Apr 2020'!AG22/100)*'NSW Apr 2020'!AR22,('NSW Apr 2020'!P22*'NSW Apr 2020'!AG22/100)*'NSW Apr 2020'!AR22)),0)</f>
        <v>0</v>
      </c>
      <c r="R28" s="136">
        <f>IF(AND('NSW Apr 2020'!P22&gt;0,'NSW Apr 2020'!O22&gt;0),IF(($C$5*F28/'NSW Apr 2020'!AR22&lt;SUM('NSW Apr 2020'!L22:P22)),(0),($C$5*F28/'NSW Apr 2020'!AR22-SUM('NSW Apr 2020'!L22:P22))*'NSW Apr 2020'!AB22/100)* 'NSW Apr 2020'!AR22,IF(AND('NSW Apr 2020'!O22&gt;0,'NSW Apr 2020'!P22=""),IF(($C$5*F28/'NSW Apr 2020'!AR22&lt; SUM('NSW Apr 2020'!L22:O22)),(0),($C$5*F28/'NSW Apr 2020'!AR22-SUM('NSW Apr 2020'!L22:O22))*'NSW Apr 2020'!AG22/100)* 'NSW Apr 2020'!AR22,IF(AND('NSW Apr 2020'!N22&gt;0,'NSW Apr 2020'!O22=""),IF(($C$5*F28/'NSW Apr 2020'!AR22&lt; SUM('NSW Apr 2020'!L22:N22)),(0),($C$5*F28/'NSW Apr 2020'!AR22-SUM('NSW Apr 2020'!L22:N22))*'NSW Apr 2020'!AF22/100)* 'NSW Apr 2020'!AR22,IF(AND('NSW Apr 2020'!M22&gt;0,'NSW Apr 2020'!N22=""),IF(($C$5*F28/'NSW Apr 2020'!AR22&lt;'NSW Apr 2020'!M22+'NSW Apr 2020'!L22),(0),(($C$5*F28/'NSW Apr 2020'!AR22-('NSW Apr 2020'!M22+'NSW Apr 2020'!L22))*'NSW Apr 2020'!AE22/100))*'NSW Apr 2020'!AR22,IF(AND('NSW Apr 2020'!L22&gt;0,'NSW Apr 2020'!M22=""&gt;0),IF(($C$5*F28/'NSW Apr 2020'!AR22&lt;'NSW Apr 2020'!L22),(0),($C$5*F28/'NSW Apr 2020'!AR22-'NSW Apr 2020'!L22)*'NSW Apr 2020'!AD22/100)*'NSW Apr 2020'!AR22,0)))))</f>
        <v>0</v>
      </c>
      <c r="S28" s="234">
        <f t="shared" si="4"/>
        <v>2219.4545454545455</v>
      </c>
      <c r="T28" s="243">
        <f t="shared" si="5"/>
        <v>2491.7445454545455</v>
      </c>
      <c r="U28" s="132">
        <f t="shared" si="6"/>
        <v>2740.9190000000003</v>
      </c>
      <c r="V28" s="83">
        <f>'NSW Apr 2020'!AT22</f>
        <v>12</v>
      </c>
      <c r="W28" s="83">
        <f>'NSW Apr 2020'!AU22</f>
        <v>0</v>
      </c>
      <c r="X28" s="83">
        <f>'NSW Apr 2020'!AV22</f>
        <v>0</v>
      </c>
      <c r="Y28" s="83">
        <f>'NSW Apr 2020'!AW22</f>
        <v>0</v>
      </c>
      <c r="Z28" s="243" t="str">
        <f t="shared" si="7"/>
        <v>Guaranteed off bill</v>
      </c>
      <c r="AA28" s="243" t="str">
        <f t="shared" si="8"/>
        <v>Inclusive</v>
      </c>
      <c r="AB28" s="243">
        <f t="shared" si="0"/>
        <v>2192.7352000000001</v>
      </c>
      <c r="AC28" s="243">
        <f t="shared" si="1"/>
        <v>2192.7352000000001</v>
      </c>
      <c r="AD28" s="122">
        <f t="shared" si="9"/>
        <v>2412.0087200000003</v>
      </c>
      <c r="AE28" s="122">
        <f t="shared" si="9"/>
        <v>2412.0087200000003</v>
      </c>
      <c r="AF28" s="208">
        <f>'NSW Apr 2020'!BF21</f>
        <v>0</v>
      </c>
      <c r="AG28" s="125" t="str">
        <f>'NSW Apr 2020'!BG21</f>
        <v>n</v>
      </c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</row>
    <row r="29" spans="1:148" ht="23" customHeight="1" thickBot="1">
      <c r="A29" s="425"/>
      <c r="B29" s="154" t="str">
        <f>'NSW Apr 2020'!F23</f>
        <v>AGL</v>
      </c>
      <c r="C29" s="154" t="str">
        <f>'NSW Apr 2020'!G23</f>
        <v>Business Essentials Saver</v>
      </c>
      <c r="D29" s="155">
        <f>365*'NSW Apr 2020'!H23/100</f>
        <v>282.65600000000001</v>
      </c>
      <c r="E29" s="265">
        <f>IF('NSW Apr 2020'!AQ23=3,0.5,IF('NSW Apr 2020'!AQ23=2,0.33,0))</f>
        <v>0.5</v>
      </c>
      <c r="F29" s="265">
        <f t="shared" si="3"/>
        <v>0.5</v>
      </c>
      <c r="G29" s="155">
        <f>IF('NSW Apr 2020'!K23="",($C$5*E29/'NSW Apr 2020'!AQ23*'NSW Apr 2020'!W23/100)*'NSW Apr 2020'!AQ23,IF($C$5*E29/'NSW Apr 2020'!AQ23&gt;='NSW Apr 2020'!L23,('NSW Apr 2020'!L23*'NSW Apr 2020'!W23/100)*'NSW Apr 2020'!AQ23,($C$5*E29/'NSW Apr 2020'!AQ23*'NSW Apr 2020'!W23/100)*'NSW Apr 2020'!AQ23))</f>
        <v>195.54545454545456</v>
      </c>
      <c r="H29" s="155">
        <f>IF(AND('NSW Apr 2020'!L23&gt;0,'NSW Apr 2020'!M23&gt;0),IF($C$5*E29/'NSW Apr 2020'!AQ23&lt;'NSW Apr 2020'!L23,0,IF(($C$5*E29/'NSW Apr 2020'!AQ23-'NSW Apr 2020'!L23)&lt;=('NSW Apr 2020'!M23+'NSW Apr 2020'!L23),((($C$5*E29/'NSW Apr 2020'!AQ23-'NSW Apr 2020'!L23)*'NSW Apr 2020'!X23/100))*'NSW Apr 2020'!AQ23,((('NSW Apr 2020'!M23)*'NSW Apr 2020'!X23/100)*'NSW Apr 2020'!AQ23))),0)</f>
        <v>816.27272727272725</v>
      </c>
      <c r="I29" s="155">
        <f>IF(AND('NSW Apr 2020'!M23&gt;0,'NSW Apr 2020'!N23&gt;0),IF($C$5*E29/'NSW Apr 2020'!AQ23&lt;('NSW Apr 2020'!L23+'NSW Apr 2020'!M23),0,IF(($C$5*E29/'NSW Apr 2020'!AQ23-'NSW Apr 2020'!L23+'NSW Apr 2020'!M23)&lt;=('NSW Apr 2020'!L23+'NSW Apr 2020'!M23+'NSW Apr 2020'!N23),((($C$5*E29/'NSW Apr 2020'!AQ23-('NSW Apr 2020'!L23+'NSW Apr 2020'!M23))*'NSW Apr 2020'!Y23/100))*'NSW Apr 2020'!AQ23,('NSW Apr 2020'!N23*'NSW Apr 2020'!Y23/100)* 'NSW Apr 2020'!AQ23)),0)</f>
        <v>0</v>
      </c>
      <c r="J29" s="155">
        <f>IF(AND('NSW Apr 2020'!N23&gt;0,'NSW Apr 2020'!O23&gt;0),IF($C$5*E29/'NSW Apr 2020'!AQ23&lt;('NSW Apr 2020'!L23+'NSW Apr 2020'!M23+'NSW Apr 2020'!N23),0,IF(($C$5*E29/'NSW Apr 2020'!AQ23-'NSW Apr 2020'!L23+'NSW Apr 2020'!M23+'NSW Apr 2020'!N23)&lt;=('NSW Apr 2020'!L23+'NSW Apr 2020'!M23+'NSW Apr 2020'!N23+'NSW Apr 2020'!O23),(($C$5*E29/'NSW Apr 2020'!AQ23-('NSW Apr 2020'!L23+'NSW Apr 2020'!M23+'NSW Apr 2020'!N23))*'NSW Apr 2020'!Z23/100)*'NSW Apr 2020'!AQ23,('NSW Apr 2020'!O23*'NSW Apr 2020'!Z23/100)*'NSW Apr 2020'!AQ23)),0)</f>
        <v>0</v>
      </c>
      <c r="K29" s="155">
        <f>IF(AND('NSW Apr 2020'!O23&gt;0,'NSW Apr 2020'!P23&gt;0),IF($C$5*E29/'NSW Apr 2020'!AQ23&lt;('NSW Apr 2020'!L23+'NSW Apr 2020'!M23+'NSW Apr 2020'!N23+'NSW Apr 2020'!O23),0,IF(($C$5*E29/'NSW Apr 2020'!AQ23-'NSW Apr 2020'!L23+'NSW Apr 2020'!M23+'NSW Apr 2020'!N23+'NSW Apr 2020'!O23)&lt;=('NSW Apr 2020'!L23+'NSW Apr 2020'!M23+'NSW Apr 2020'!N23+'NSW Apr 2020'!O23+'NSW Apr 2020'!P23),(($C$5*E29/'NSW Apr 2020'!AQ23-('NSW Apr 2020'!L23+'NSW Apr 2020'!M23+'NSW Apr 2020'!N23+'NSW Apr 2020'!O23))*'NSW Apr 2020'!AA23/100)*'NSW Apr 2020'!AQ23,('NSW Apr 2020'!P23*'NSW Apr 2020'!AA23/100)*'NSW Apr 2020'!AQ23)),0)</f>
        <v>0</v>
      </c>
      <c r="L29" s="155">
        <f>IF(AND('NSW Apr 2020'!P23&gt;0,'NSW Apr 2020'!O23&gt;0),IF(($C$5*E29/'NSW Apr 2020'!AQ23&lt;SUM('NSW Apr 2020'!L23:P23)),(0),($C$5*E29/'NSW Apr 2020'!AQ23-SUM('NSW Apr 2020'!L23:P23))*'NSW Apr 2020'!AB23/100)* 'NSW Apr 2020'!AQ23,IF(AND('NSW Apr 2020'!O23&gt;0,'NSW Apr 2020'!P23=""),IF(($C$5*E29/'NSW Apr 2020'!AQ23&lt; SUM('NSW Apr 2020'!L23:O23)),(0),($C$5*E29/'NSW Apr 2020'!AQ23-SUM('NSW Apr 2020'!L23:O23))*'NSW Apr 2020'!AA23/100)* 'NSW Apr 2020'!AQ23,IF(AND('NSW Apr 2020'!N23&gt;0,'NSW Apr 2020'!O23=""),IF(($C$5*E29/'NSW Apr 2020'!AQ23&lt; SUM('NSW Apr 2020'!L23:N23)),(0),($C$5*E29/'NSW Apr 2020'!AQ23-SUM('NSW Apr 2020'!L23:N23))*'NSW Apr 2020'!Z23/100)* 'NSW Apr 2020'!AQ23,IF(AND('NSW Apr 2020'!M23&gt;0,'NSW Apr 2020'!N23=""),IF(($C$5*E29/'NSW Apr 2020'!AQ23&lt;'NSW Apr 2020'!M23+'NSW Apr 2020'!L23),(0),(($C$5*E29/'NSW Apr 2020'!AQ23-('NSW Apr 2020'!M23+'NSW Apr 2020'!L23))*'NSW Apr 2020'!Y23/100))*'NSW Apr 2020'!AQ23,IF(AND('NSW Apr 2020'!L23&gt;0,'NSW Apr 2020'!M23=""&gt;0),IF(($C$5*E29/'NSW Apr 2020'!AQ23&lt;'NSW Apr 2020'!L23),(0),($C$5*E29/'NSW Apr 2020'!AQ23-'NSW Apr 2020'!L23)*'NSW Apr 2020'!X23/100)*'NSW Apr 2020'!AQ23,0)))))</f>
        <v>0</v>
      </c>
      <c r="M29" s="155">
        <f>IF('NSW Apr 2020'!K23="",($C$5*F29/'NSW Apr 2020'!AR23*'NSW Apr 2020'!AC23/100)*'NSW Apr 2020'!AR23,IF($C$5*F29/'NSW Apr 2020'!AR23&gt;='NSW Apr 2020'!L23,('NSW Apr 2020'!L23*'NSW Apr 2020'!AC23/100)*'NSW Apr 2020'!AR23,($C$5*F29/'NSW Apr 2020'!AR23*'NSW Apr 2020'!AC23/100)*'NSW Apr 2020'!AR23))</f>
        <v>195.54545454545456</v>
      </c>
      <c r="N29" s="155">
        <f>IF(AND('NSW Apr 2020'!L23&gt;0,'NSW Apr 2020'!M23&gt;0),IF($C$5*F29/'NSW Apr 2020'!AR23&lt;'NSW Apr 2020'!L23,0,IF(($C$5*F29/'NSW Apr 2020'!AR23-'NSW Apr 2020'!L23)&lt;=('NSW Apr 2020'!M23+'NSW Apr 2020'!L23),((($C$5*F29/'NSW Apr 2020'!AR23-'NSW Apr 2020'!L23)*'NSW Apr 2020'!AD23/100))*'NSW Apr 2020'!AR23,((('NSW Apr 2020'!M23)*'NSW Apr 2020'!AD23/100)*'NSW Apr 2020'!AR23))),0)</f>
        <v>816.27272727272725</v>
      </c>
      <c r="O29" s="155">
        <f>IF(AND('NSW Apr 2020'!M23&gt;0,'NSW Apr 2020'!N23&gt;0),IF($C$5*F29/'NSW Apr 2020'!AR23&lt;('NSW Apr 2020'!L23+'NSW Apr 2020'!M23),0,IF(($C$5*F29/'NSW Apr 2020'!AR23-'NSW Apr 2020'!L23+'NSW Apr 2020'!M23)&lt;=('NSW Apr 2020'!L23+'NSW Apr 2020'!M23+'NSW Apr 2020'!N23),((($C$5*F29/'NSW Apr 2020'!AR23-('NSW Apr 2020'!L23+'NSW Apr 2020'!M23))*'NSW Apr 2020'!AE23/100))*'NSW Apr 2020'!AR23,('NSW Apr 2020'!N23*'NSW Apr 2020'!AE23/100)*'NSW Apr 2020'!AR23)),0)</f>
        <v>0</v>
      </c>
      <c r="P29" s="155">
        <f>IF(AND('NSW Apr 2020'!N23&gt;0,'NSW Apr 2020'!O23&gt;0),IF($C$5*F29/'NSW Apr 2020'!AR23&lt;('NSW Apr 2020'!L23+'NSW Apr 2020'!M23+'NSW Apr 2020'!N23),0,IF(($C$5*F29/'NSW Apr 2020'!AR23-'NSW Apr 2020'!L23+'NSW Apr 2020'!M23+'NSW Apr 2020'!N23)&lt;=('NSW Apr 2020'!L23+'NSW Apr 2020'!M23+'NSW Apr 2020'!N23+'NSW Apr 2020'!O23),(($C$5*F29/'NSW Apr 2020'!AR23-('NSW Apr 2020'!L23+'NSW Apr 2020'!M23+'NSW Apr 2020'!N23))*'NSW Apr 2020'!AF23/100)*'NSW Apr 2020'!AR23,('NSW Apr 2020'!O23*'NSW Apr 2020'!AF23/100)*'NSW Apr 2020'!AR23)),0)</f>
        <v>0</v>
      </c>
      <c r="Q29" s="155">
        <f>IF(AND('NSW Apr 2020'!P23&gt;0,'NSW Apr 2020'!P23&gt;0),IF($C$5*F29/'NSW Apr 2020'!AR23&lt;('NSW Apr 2020'!L23+'NSW Apr 2020'!M23+'NSW Apr 2020'!N23+'NSW Apr 2020'!O23),0,IF(($C$5*F29/'NSW Apr 2020'!AR23-'NSW Apr 2020'!L23+'NSW Apr 2020'!M23+'NSW Apr 2020'!N23+'NSW Apr 2020'!O23)&lt;=('NSW Apr 2020'!L23+'NSW Apr 2020'!M23+'NSW Apr 2020'!N23+'NSW Apr 2020'!O23+'NSW Apr 2020'!P23),(($C$5*F29/'NSW Apr 2020'!AR23-('NSW Apr 2020'!L23+'NSW Apr 2020'!M23+'NSW Apr 2020'!N23+'NSW Apr 2020'!O23))*'NSW Apr 2020'!AG23/100)*'NSW Apr 2020'!AR23,('NSW Apr 2020'!P23*'NSW Apr 2020'!AG23/100)*'NSW Apr 2020'!AR23)),0)</f>
        <v>0</v>
      </c>
      <c r="R29" s="155">
        <f>IF(AND('NSW Apr 2020'!P23&gt;0,'NSW Apr 2020'!O23&gt;0),IF(($C$5*F29/'NSW Apr 2020'!AR23&lt;SUM('NSW Apr 2020'!L23:P23)),(0),($C$5*F29/'NSW Apr 2020'!AR23-SUM('NSW Apr 2020'!L23:P23))*'NSW Apr 2020'!AB23/100)* 'NSW Apr 2020'!AR23,IF(AND('NSW Apr 2020'!O23&gt;0,'NSW Apr 2020'!P23=""),IF(($C$5*F29/'NSW Apr 2020'!AR23&lt; SUM('NSW Apr 2020'!L23:O23)),(0),($C$5*F29/'NSW Apr 2020'!AR23-SUM('NSW Apr 2020'!L23:O23))*'NSW Apr 2020'!AG23/100)* 'NSW Apr 2020'!AR23,IF(AND('NSW Apr 2020'!N23&gt;0,'NSW Apr 2020'!O23=""),IF(($C$5*F29/'NSW Apr 2020'!AR23&lt; SUM('NSW Apr 2020'!L23:N23)),(0),($C$5*F29/'NSW Apr 2020'!AR23-SUM('NSW Apr 2020'!L23:N23))*'NSW Apr 2020'!AF23/100)* 'NSW Apr 2020'!AR23,IF(AND('NSW Apr 2020'!M23&gt;0,'NSW Apr 2020'!N23=""),IF(($C$5*F29/'NSW Apr 2020'!AR23&lt;'NSW Apr 2020'!M23+'NSW Apr 2020'!L23),(0),(($C$5*F29/'NSW Apr 2020'!AR23-('NSW Apr 2020'!M23+'NSW Apr 2020'!L23))*'NSW Apr 2020'!AE23/100))*'NSW Apr 2020'!AR23,IF(AND('NSW Apr 2020'!L23&gt;0,'NSW Apr 2020'!M23=""&gt;0),IF(($C$5*F29/'NSW Apr 2020'!AR23&lt;'NSW Apr 2020'!L23),(0),($C$5*F29/'NSW Apr 2020'!AR23-'NSW Apr 2020'!L23)*'NSW Apr 2020'!AD23/100)*'NSW Apr 2020'!AR23,0)))))</f>
        <v>0</v>
      </c>
      <c r="S29" s="273">
        <f t="shared" si="4"/>
        <v>2023.6363636363635</v>
      </c>
      <c r="T29" s="268">
        <f t="shared" si="5"/>
        <v>2306.2923636363635</v>
      </c>
      <c r="U29" s="151">
        <f t="shared" si="6"/>
        <v>2536.9216000000001</v>
      </c>
      <c r="V29" s="154">
        <f>'NSW Apr 2020'!AT23</f>
        <v>0</v>
      </c>
      <c r="W29" s="154">
        <f>'NSW Apr 2020'!AU23</f>
        <v>0</v>
      </c>
      <c r="X29" s="154">
        <f>'NSW Apr 2020'!AV23</f>
        <v>0</v>
      </c>
      <c r="Y29" s="154">
        <f>'NSW Apr 2020'!AW23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2306.2923636363635</v>
      </c>
      <c r="AC29" s="268">
        <f t="shared" si="1"/>
        <v>2306.2923636363635</v>
      </c>
      <c r="AD29" s="149">
        <f t="shared" si="9"/>
        <v>2536.9216000000001</v>
      </c>
      <c r="AE29" s="149">
        <f t="shared" si="9"/>
        <v>2536.9216000000001</v>
      </c>
      <c r="AF29" s="211">
        <f>'NSW Apr 2020'!BF22</f>
        <v>12</v>
      </c>
      <c r="AG29" s="153" t="str">
        <f>'NSW Apr 2020'!BG22</f>
        <v>n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</row>
    <row r="30" spans="1:148" ht="23" customHeight="1" thickTop="1">
      <c r="A30" s="428" t="str">
        <f>'NSW Apr 2020'!D24</f>
        <v>AGN Tumut</v>
      </c>
      <c r="B30" s="139" t="str">
        <f>'NSW Apr 2020'!F24</f>
        <v>Origin Energy</v>
      </c>
      <c r="C30" s="139" t="str">
        <f>'NSW Apr 2020'!G24</f>
        <v>Business Flexi</v>
      </c>
      <c r="D30" s="134">
        <f>365*'NSW Apr 2020'!H24/100</f>
        <v>336.71249999999998</v>
      </c>
      <c r="E30" s="264">
        <f>IF('NSW Apr 2020'!AQ24=3,0.5,IF('NSW Apr 2020'!AQ24=2,0.33,0))</f>
        <v>0.5</v>
      </c>
      <c r="F30" s="264">
        <f t="shared" si="3"/>
        <v>0.5</v>
      </c>
      <c r="G30" s="134">
        <f>IF('NSW Apr 2020'!K24="",($C$5*E30/'NSW Apr 2020'!AQ24*'NSW Apr 2020'!W24/100)*'NSW Apr 2020'!AQ24,IF($C$5*E30/'NSW Apr 2020'!AQ24&gt;='NSW Apr 2020'!L24,('NSW Apr 2020'!L24*'NSW Apr 2020'!W24/100)*'NSW Apr 2020'!AQ24,($C$5*E30/'NSW Apr 2020'!AQ24*'NSW Apr 2020'!W24/100)*'NSW Apr 2020'!AQ24))</f>
        <v>1163.6363636363637</v>
      </c>
      <c r="H30" s="134">
        <f>IF(AND('NSW Apr 2020'!L24&gt;0,'NSW Apr 2020'!M24&gt;0),IF($C$5*E30/'NSW Apr 2020'!AQ24&lt;'NSW Apr 2020'!L24,0,IF(($C$5*E30/'NSW Apr 2020'!AQ24-'NSW Apr 2020'!L24)&lt;=('NSW Apr 2020'!M24+'NSW Apr 2020'!L24),((($C$5*E30/'NSW Apr 2020'!AQ24-'NSW Apr 2020'!L24)*'NSW Apr 2020'!X24/100))*'NSW Apr 2020'!AQ24,((('NSW Apr 2020'!M24)*'NSW Apr 2020'!X24/100)*'NSW Apr 2020'!AQ24))),0)</f>
        <v>0</v>
      </c>
      <c r="I30" s="134">
        <f>IF(AND('NSW Apr 2020'!M24&gt;0,'NSW Apr 2020'!N24&gt;0),IF($C$5*E30/'NSW Apr 2020'!AQ24&lt;('NSW Apr 2020'!L24+'NSW Apr 2020'!M24),0,IF(($C$5*E30/'NSW Apr 2020'!AQ24-'NSW Apr 2020'!L24+'NSW Apr 2020'!M24)&lt;=('NSW Apr 2020'!L24+'NSW Apr 2020'!M24+'NSW Apr 2020'!N24),((($C$5*E30/'NSW Apr 2020'!AQ24-('NSW Apr 2020'!L24+'NSW Apr 2020'!M24))*'NSW Apr 2020'!Y24/100))*'NSW Apr 2020'!AQ24,('NSW Apr 2020'!N24*'NSW Apr 2020'!Y24/100)* 'NSW Apr 2020'!AQ24)),0)</f>
        <v>0</v>
      </c>
      <c r="J30" s="134">
        <f>IF(AND('NSW Apr 2020'!N24&gt;0,'NSW Apr 2020'!O24&gt;0),IF($C$5*E30/'NSW Apr 2020'!AQ24&lt;('NSW Apr 2020'!L24+'NSW Apr 2020'!M24+'NSW Apr 2020'!N24),0,IF(($C$5*E30/'NSW Apr 2020'!AQ24-'NSW Apr 2020'!L24+'NSW Apr 2020'!M24+'NSW Apr 2020'!N24)&lt;=('NSW Apr 2020'!L24+'NSW Apr 2020'!M24+'NSW Apr 2020'!N24+'NSW Apr 2020'!O24),(($C$5*E30/'NSW Apr 2020'!AQ24-('NSW Apr 2020'!L24+'NSW Apr 2020'!M24+'NSW Apr 2020'!N24))*'NSW Apr 2020'!Z24/100)*'NSW Apr 2020'!AQ24,('NSW Apr 2020'!O24*'NSW Apr 2020'!Z24/100)*'NSW Apr 2020'!AQ24)),0)</f>
        <v>0</v>
      </c>
      <c r="K30" s="134">
        <f>IF(AND('NSW Apr 2020'!O24&gt;0,'NSW Apr 2020'!P24&gt;0),IF($C$5*E30/'NSW Apr 2020'!AQ24&lt;('NSW Apr 2020'!L24+'NSW Apr 2020'!M24+'NSW Apr 2020'!N24+'NSW Apr 2020'!O24),0,IF(($C$5*E30/'NSW Apr 2020'!AQ24-'NSW Apr 2020'!L24+'NSW Apr 2020'!M24+'NSW Apr 2020'!N24+'NSW Apr 2020'!O24)&lt;=('NSW Apr 2020'!L24+'NSW Apr 2020'!M24+'NSW Apr 2020'!N24+'NSW Apr 2020'!O24+'NSW Apr 2020'!P24),(($C$5*E30/'NSW Apr 2020'!AQ24-('NSW Apr 2020'!L24+'NSW Apr 2020'!M24+'NSW Apr 2020'!N24+'NSW Apr 2020'!O24))*'NSW Apr 2020'!AA24/100)*'NSW Apr 2020'!AQ24,('NSW Apr 2020'!P24*'NSW Apr 2020'!AA24/100)*'NSW Apr 2020'!AQ24)),0)</f>
        <v>0</v>
      </c>
      <c r="L30" s="134">
        <f>IF(AND('NSW Apr 2020'!P24&gt;0,'NSW Apr 2020'!O24&gt;0),IF(($C$5*E30/'NSW Apr 2020'!AQ24&lt;SUM('NSW Apr 2020'!L24:P24)),(0),($C$5*E30/'NSW Apr 2020'!AQ24-SUM('NSW Apr 2020'!L24:P24))*'NSW Apr 2020'!AB24/100)* 'NSW Apr 2020'!AQ24,IF(AND('NSW Apr 2020'!O24&gt;0,'NSW Apr 2020'!P24=""),IF(($C$5*E30/'NSW Apr 2020'!AQ24&lt; SUM('NSW Apr 2020'!L24:O24)),(0),($C$5*E30/'NSW Apr 2020'!AQ24-SUM('NSW Apr 2020'!L24:O24))*'NSW Apr 2020'!AA24/100)* 'NSW Apr 2020'!AQ24,IF(AND('NSW Apr 2020'!N24&gt;0,'NSW Apr 2020'!O24=""),IF(($C$5*E30/'NSW Apr 2020'!AQ24&lt; SUM('NSW Apr 2020'!L24:N24)),(0),($C$5*E30/'NSW Apr 2020'!AQ24-SUM('NSW Apr 2020'!L24:N24))*'NSW Apr 2020'!Z24/100)* 'NSW Apr 2020'!AQ24,IF(AND('NSW Apr 2020'!M24&gt;0,'NSW Apr 2020'!N24=""),IF(($C$5*E30/'NSW Apr 2020'!AQ24&lt;'NSW Apr 2020'!M24+'NSW Apr 2020'!L24),(0),(($C$5*E30/'NSW Apr 2020'!AQ24-('NSW Apr 2020'!M24+'NSW Apr 2020'!L24))*'NSW Apr 2020'!Y24/100))*'NSW Apr 2020'!AQ24,IF(AND('NSW Apr 2020'!L24&gt;0,'NSW Apr 2020'!M24=""&gt;0),IF(($C$5*E30/'NSW Apr 2020'!AQ24&lt;'NSW Apr 2020'!L24),(0),($C$5*E30/'NSW Apr 2020'!AQ24-'NSW Apr 2020'!L24)*'NSW Apr 2020'!X24/100)*'NSW Apr 2020'!AQ24,0)))))</f>
        <v>0</v>
      </c>
      <c r="M30" s="134">
        <f>IF('NSW Apr 2020'!K24="",($C$5*F30/'NSW Apr 2020'!AR24*'NSW Apr 2020'!AC24/100)*'NSW Apr 2020'!AR24,IF($C$5*F30/'NSW Apr 2020'!AR24&gt;='NSW Apr 2020'!L24,('NSW Apr 2020'!L24*'NSW Apr 2020'!AC24/100)*'NSW Apr 2020'!AR24,($C$5*F30/'NSW Apr 2020'!AR24*'NSW Apr 2020'!AC24/100)*'NSW Apr 2020'!AR24))</f>
        <v>1163.6363636363637</v>
      </c>
      <c r="N30" s="134">
        <f>IF(AND('NSW Apr 2020'!L24&gt;0,'NSW Apr 2020'!M24&gt;0),IF($C$5*F30/'NSW Apr 2020'!AR24&lt;'NSW Apr 2020'!L24,0,IF(($C$5*F30/'NSW Apr 2020'!AR24-'NSW Apr 2020'!L24)&lt;=('NSW Apr 2020'!M24+'NSW Apr 2020'!L24),((($C$5*F30/'NSW Apr 2020'!AR24-'NSW Apr 2020'!L24)*'NSW Apr 2020'!AD24/100))*'NSW Apr 2020'!AR24,((('NSW Apr 2020'!M24)*'NSW Apr 2020'!AD24/100)*'NSW Apr 2020'!AR24))),0)</f>
        <v>0</v>
      </c>
      <c r="O30" s="134">
        <f>IF(AND('NSW Apr 2020'!M24&gt;0,'NSW Apr 2020'!N24&gt;0),IF($C$5*F30/'NSW Apr 2020'!AR24&lt;('NSW Apr 2020'!L24+'NSW Apr 2020'!M24),0,IF(($C$5*F30/'NSW Apr 2020'!AR24-'NSW Apr 2020'!L24+'NSW Apr 2020'!M24)&lt;=('NSW Apr 2020'!L24+'NSW Apr 2020'!M24+'NSW Apr 2020'!N24),((($C$5*F30/'NSW Apr 2020'!AR24-('NSW Apr 2020'!L24+'NSW Apr 2020'!M24))*'NSW Apr 2020'!AE24/100))*'NSW Apr 2020'!AR24,('NSW Apr 2020'!N24*'NSW Apr 2020'!AE24/100)*'NSW Apr 2020'!AR24)),0)</f>
        <v>0</v>
      </c>
      <c r="P30" s="134">
        <f>IF(AND('NSW Apr 2020'!N24&gt;0,'NSW Apr 2020'!O24&gt;0),IF($C$5*F30/'NSW Apr 2020'!AR24&lt;('NSW Apr 2020'!L24+'NSW Apr 2020'!M24+'NSW Apr 2020'!N24),0,IF(($C$5*F30/'NSW Apr 2020'!AR24-'NSW Apr 2020'!L24+'NSW Apr 2020'!M24+'NSW Apr 2020'!N24)&lt;=('NSW Apr 2020'!L24+'NSW Apr 2020'!M24+'NSW Apr 2020'!N24+'NSW Apr 2020'!O24),(($C$5*F30/'NSW Apr 2020'!AR24-('NSW Apr 2020'!L24+'NSW Apr 2020'!M24+'NSW Apr 2020'!N24))*'NSW Apr 2020'!AF24/100)*'NSW Apr 2020'!AR24,('NSW Apr 2020'!O24*'NSW Apr 2020'!AF24/100)*'NSW Apr 2020'!AR24)),0)</f>
        <v>0</v>
      </c>
      <c r="Q30" s="134">
        <f>IF(AND('NSW Apr 2020'!P24&gt;0,'NSW Apr 2020'!P24&gt;0),IF($C$5*F30/'NSW Apr 2020'!AR24&lt;('NSW Apr 2020'!L24+'NSW Apr 2020'!M24+'NSW Apr 2020'!N24+'NSW Apr 2020'!O24),0,IF(($C$5*F30/'NSW Apr 2020'!AR24-'NSW Apr 2020'!L24+'NSW Apr 2020'!M24+'NSW Apr 2020'!N24+'NSW Apr 2020'!O24)&lt;=('NSW Apr 2020'!L24+'NSW Apr 2020'!M24+'NSW Apr 2020'!N24+'NSW Apr 2020'!O24+'NSW Apr 2020'!P24),(($C$5*F30/'NSW Apr 2020'!AR24-('NSW Apr 2020'!L24+'NSW Apr 2020'!M24+'NSW Apr 2020'!N24+'NSW Apr 2020'!O24))*'NSW Apr 2020'!AG24/100)*'NSW Apr 2020'!AR24,('NSW Apr 2020'!P24*'NSW Apr 2020'!AG24/100)*'NSW Apr 2020'!AR24)),0)</f>
        <v>0</v>
      </c>
      <c r="R30" s="134">
        <f>IF(AND('NSW Apr 2020'!P24&gt;0,'NSW Apr 2020'!O24&gt;0),IF(($C$5*F30/'NSW Apr 2020'!AR24&lt;SUM('NSW Apr 2020'!L24:P24)),(0),($C$5*F30/'NSW Apr 2020'!AR24-SUM('NSW Apr 2020'!L24:P24))*'NSW Apr 2020'!AB24/100)* 'NSW Apr 2020'!AR24,IF(AND('NSW Apr 2020'!O24&gt;0,'NSW Apr 2020'!P24=""),IF(($C$5*F30/'NSW Apr 2020'!AR24&lt; SUM('NSW Apr 2020'!L24:O24)),(0),($C$5*F30/'NSW Apr 2020'!AR24-SUM('NSW Apr 2020'!L24:O24))*'NSW Apr 2020'!AG24/100)* 'NSW Apr 2020'!AR24,IF(AND('NSW Apr 2020'!N24&gt;0,'NSW Apr 2020'!O24=""),IF(($C$5*F30/'NSW Apr 2020'!AR24&lt; SUM('NSW Apr 2020'!L24:N24)),(0),($C$5*F30/'NSW Apr 2020'!AR24-SUM('NSW Apr 2020'!L24:N24))*'NSW Apr 2020'!AF24/100)* 'NSW Apr 2020'!AR24,IF(AND('NSW Apr 2020'!M24&gt;0,'NSW Apr 2020'!N24=""),IF(($C$5*F30/'NSW Apr 2020'!AR24&lt;'NSW Apr 2020'!M24+'NSW Apr 2020'!L24),(0),(($C$5*F30/'NSW Apr 2020'!AR24-('NSW Apr 2020'!M24+'NSW Apr 2020'!L24))*'NSW Apr 2020'!AE24/100))*'NSW Apr 2020'!AR24,IF(AND('NSW Apr 2020'!L24&gt;0,'NSW Apr 2020'!M24=""&gt;0),IF(($C$5*F30/'NSW Apr 2020'!AR24&lt;'NSW Apr 2020'!L24),(0),($C$5*F30/'NSW Apr 2020'!AR24-'NSW Apr 2020'!L24)*'NSW Apr 2020'!AD24/100)*'NSW Apr 2020'!AR24,0)))))</f>
        <v>0</v>
      </c>
      <c r="S30" s="234">
        <f t="shared" si="4"/>
        <v>2327.2727272727275</v>
      </c>
      <c r="T30" s="269">
        <f t="shared" si="5"/>
        <v>2663.9852272727276</v>
      </c>
      <c r="U30" s="140">
        <f t="shared" si="6"/>
        <v>2930.3837500000004</v>
      </c>
      <c r="V30" s="139">
        <f>'NSW Apr 2020'!AT24</f>
        <v>12</v>
      </c>
      <c r="W30" s="139">
        <f>'NSW Apr 2020'!AU24</f>
        <v>0</v>
      </c>
      <c r="X30" s="139">
        <f>'NSW Apr 2020'!AV24</f>
        <v>0</v>
      </c>
      <c r="Y30" s="139">
        <f>'NSW Apr 2020'!AW24</f>
        <v>0</v>
      </c>
      <c r="Z30" s="269" t="str">
        <f t="shared" si="7"/>
        <v>Guaranteed off bill</v>
      </c>
      <c r="AA30" s="269" t="str">
        <f t="shared" si="8"/>
        <v>Inclusive</v>
      </c>
      <c r="AB30" s="243">
        <f t="shared" si="0"/>
        <v>2344.3070000000002</v>
      </c>
      <c r="AC30" s="243">
        <f t="shared" si="1"/>
        <v>2344.3070000000002</v>
      </c>
      <c r="AD30" s="122">
        <f t="shared" si="9"/>
        <v>2578.7377000000006</v>
      </c>
      <c r="AE30" s="122">
        <f t="shared" si="9"/>
        <v>2578.7377000000006</v>
      </c>
      <c r="AF30" s="212">
        <f>'NSW Apr 2020'!BF23</f>
        <v>0</v>
      </c>
      <c r="AG30" s="142" t="str">
        <f>'NSW Apr 2020'!BG23</f>
        <v>n</v>
      </c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</row>
    <row r="31" spans="1:148" ht="23" customHeight="1" thickBot="1">
      <c r="A31" s="425"/>
      <c r="B31" s="154" t="str">
        <f>'NSW Apr 2020'!F25</f>
        <v>Red Energy</v>
      </c>
      <c r="C31" s="154" t="str">
        <f>'NSW Apr 2020'!G25</f>
        <v xml:space="preserve">Business Saver </v>
      </c>
      <c r="D31" s="155">
        <f>365*'NSW Apr 2020'!H25/100</f>
        <v>270.10000000000002</v>
      </c>
      <c r="E31" s="265">
        <f>IF('NSW Apr 2020'!AQ25=3,0.5,IF('NSW Apr 2020'!AQ25=2,0.33,0))</f>
        <v>0.5</v>
      </c>
      <c r="F31" s="265">
        <f t="shared" si="3"/>
        <v>0.5</v>
      </c>
      <c r="G31" s="155">
        <f>IF('NSW Apr 2020'!K25="",($C$5*E31/'NSW Apr 2020'!AQ25*'NSW Apr 2020'!W25/100)*'NSW Apr 2020'!AQ25,IF($C$5*E31/'NSW Apr 2020'!AQ25&gt;='NSW Apr 2020'!L25,('NSW Apr 2020'!L25*'NSW Apr 2020'!W25/100)*'NSW Apr 2020'!AQ25,($C$5*E31/'NSW Apr 2020'!AQ25*'NSW Apr 2020'!W25/100)*'NSW Apr 2020'!AQ25))</f>
        <v>1350.0000000000002</v>
      </c>
      <c r="H31" s="155">
        <f>IF(AND('NSW Apr 2020'!L25&gt;0,'NSW Apr 2020'!M25&gt;0),IF($C$5*E31/'NSW Apr 2020'!AQ25&lt;'NSW Apr 2020'!L25,0,IF(($C$5*E31/'NSW Apr 2020'!AQ25-'NSW Apr 2020'!L25)&lt;=('NSW Apr 2020'!M25+'NSW Apr 2020'!L25),((($C$5*E31/'NSW Apr 2020'!AQ25-'NSW Apr 2020'!L25)*'NSW Apr 2020'!X25/100))*'NSW Apr 2020'!AQ25,((('NSW Apr 2020'!M25)*'NSW Apr 2020'!X25/100)*'NSW Apr 2020'!AQ25))),0)</f>
        <v>0</v>
      </c>
      <c r="I31" s="155">
        <f>IF(AND('NSW Apr 2020'!M25&gt;0,'NSW Apr 2020'!N25&gt;0),IF($C$5*E31/'NSW Apr 2020'!AQ25&lt;('NSW Apr 2020'!L25+'NSW Apr 2020'!M25),0,IF(($C$5*E31/'NSW Apr 2020'!AQ25-'NSW Apr 2020'!L25+'NSW Apr 2020'!M25)&lt;=('NSW Apr 2020'!L25+'NSW Apr 2020'!M25+'NSW Apr 2020'!N25),((($C$5*E31/'NSW Apr 2020'!AQ25-('NSW Apr 2020'!L25+'NSW Apr 2020'!M25))*'NSW Apr 2020'!Y25/100))*'NSW Apr 2020'!AQ25,('NSW Apr 2020'!N25*'NSW Apr 2020'!Y25/100)* 'NSW Apr 2020'!AQ25)),0)</f>
        <v>0</v>
      </c>
      <c r="J31" s="155">
        <f>IF(AND('NSW Apr 2020'!N25&gt;0,'NSW Apr 2020'!O25&gt;0),IF($C$5*E31/'NSW Apr 2020'!AQ25&lt;('NSW Apr 2020'!L25+'NSW Apr 2020'!M25+'NSW Apr 2020'!N25),0,IF(($C$5*E31/'NSW Apr 2020'!AQ25-'NSW Apr 2020'!L25+'NSW Apr 2020'!M25+'NSW Apr 2020'!N25)&lt;=('NSW Apr 2020'!L25+'NSW Apr 2020'!M25+'NSW Apr 2020'!N25+'NSW Apr 2020'!O25),(($C$5*E31/'NSW Apr 2020'!AQ25-('NSW Apr 2020'!L25+'NSW Apr 2020'!M25+'NSW Apr 2020'!N25))*'NSW Apr 2020'!Z25/100)*'NSW Apr 2020'!AQ25,('NSW Apr 2020'!O25*'NSW Apr 2020'!Z25/100)*'NSW Apr 2020'!AQ25)),0)</f>
        <v>0</v>
      </c>
      <c r="K31" s="155">
        <f>IF(AND('NSW Apr 2020'!O25&gt;0,'NSW Apr 2020'!P25&gt;0),IF($C$5*E31/'NSW Apr 2020'!AQ25&lt;('NSW Apr 2020'!L25+'NSW Apr 2020'!M25+'NSW Apr 2020'!N25+'NSW Apr 2020'!O25),0,IF(($C$5*E31/'NSW Apr 2020'!AQ25-'NSW Apr 2020'!L25+'NSW Apr 2020'!M25+'NSW Apr 2020'!N25+'NSW Apr 2020'!O25)&lt;=('NSW Apr 2020'!L25+'NSW Apr 2020'!M25+'NSW Apr 2020'!N25+'NSW Apr 2020'!O25+'NSW Apr 2020'!P25),(($C$5*E31/'NSW Apr 2020'!AQ25-('NSW Apr 2020'!L25+'NSW Apr 2020'!M25+'NSW Apr 2020'!N25+'NSW Apr 2020'!O25))*'NSW Apr 2020'!AA25/100)*'NSW Apr 2020'!AQ25,('NSW Apr 2020'!P25*'NSW Apr 2020'!AA25/100)*'NSW Apr 2020'!AQ25)),0)</f>
        <v>0</v>
      </c>
      <c r="L31" s="155">
        <f>IF(AND('NSW Apr 2020'!P25&gt;0,'NSW Apr 2020'!O25&gt;0),IF(($C$5*E31/'NSW Apr 2020'!AQ25&lt;SUM('NSW Apr 2020'!L25:P25)),(0),($C$5*E31/'NSW Apr 2020'!AQ25-SUM('NSW Apr 2020'!L25:P25))*'NSW Apr 2020'!AB25/100)* 'NSW Apr 2020'!AQ25,IF(AND('NSW Apr 2020'!O25&gt;0,'NSW Apr 2020'!P25=""),IF(($C$5*E31/'NSW Apr 2020'!AQ25&lt; SUM('NSW Apr 2020'!L25:O25)),(0),($C$5*E31/'NSW Apr 2020'!AQ25-SUM('NSW Apr 2020'!L25:O25))*'NSW Apr 2020'!AA25/100)* 'NSW Apr 2020'!AQ25,IF(AND('NSW Apr 2020'!N25&gt;0,'NSW Apr 2020'!O25=""),IF(($C$5*E31/'NSW Apr 2020'!AQ25&lt; SUM('NSW Apr 2020'!L25:N25)),(0),($C$5*E31/'NSW Apr 2020'!AQ25-SUM('NSW Apr 2020'!L25:N25))*'NSW Apr 2020'!Z25/100)* 'NSW Apr 2020'!AQ25,IF(AND('NSW Apr 2020'!M25&gt;0,'NSW Apr 2020'!N25=""),IF(($C$5*E31/'NSW Apr 2020'!AQ25&lt;'NSW Apr 2020'!M25+'NSW Apr 2020'!L25),(0),(($C$5*E31/'NSW Apr 2020'!AQ25-('NSW Apr 2020'!M25+'NSW Apr 2020'!L25))*'NSW Apr 2020'!Y25/100))*'NSW Apr 2020'!AQ25,IF(AND('NSW Apr 2020'!L25&gt;0,'NSW Apr 2020'!M25=""&gt;0),IF(($C$5*E31/'NSW Apr 2020'!AQ25&lt;'NSW Apr 2020'!L25),(0),($C$5*E31/'NSW Apr 2020'!AQ25-'NSW Apr 2020'!L25)*'NSW Apr 2020'!X25/100)*'NSW Apr 2020'!AQ25,0)))))</f>
        <v>0</v>
      </c>
      <c r="M31" s="155">
        <f>IF('NSW Apr 2020'!K25="",($C$5*F31/'NSW Apr 2020'!AR25*'NSW Apr 2020'!AC25/100)*'NSW Apr 2020'!AR25,IF($C$5*F31/'NSW Apr 2020'!AR25&gt;='NSW Apr 2020'!L25,('NSW Apr 2020'!L25*'NSW Apr 2020'!AC25/100)*'NSW Apr 2020'!AR25,($C$5*F31/'NSW Apr 2020'!AR25*'NSW Apr 2020'!AC25/100)*'NSW Apr 2020'!AR25))</f>
        <v>1350.0000000000002</v>
      </c>
      <c r="N31" s="155">
        <f>IF(AND('NSW Apr 2020'!L25&gt;0,'NSW Apr 2020'!M25&gt;0),IF($C$5*F31/'NSW Apr 2020'!AR25&lt;'NSW Apr 2020'!L25,0,IF(($C$5*F31/'NSW Apr 2020'!AR25-'NSW Apr 2020'!L25)&lt;=('NSW Apr 2020'!M25+'NSW Apr 2020'!L25),((($C$5*F31/'NSW Apr 2020'!AR25-'NSW Apr 2020'!L25)*'NSW Apr 2020'!AD25/100))*'NSW Apr 2020'!AR25,((('NSW Apr 2020'!M25)*'NSW Apr 2020'!AD25/100)*'NSW Apr 2020'!AR25))),0)</f>
        <v>0</v>
      </c>
      <c r="O31" s="155">
        <f>IF(AND('NSW Apr 2020'!M25&gt;0,'NSW Apr 2020'!N25&gt;0),IF($C$5*F31/'NSW Apr 2020'!AR25&lt;('NSW Apr 2020'!L25+'NSW Apr 2020'!M25),0,IF(($C$5*F31/'NSW Apr 2020'!AR25-'NSW Apr 2020'!L25+'NSW Apr 2020'!M25)&lt;=('NSW Apr 2020'!L25+'NSW Apr 2020'!M25+'NSW Apr 2020'!N25),((($C$5*F31/'NSW Apr 2020'!AR25-('NSW Apr 2020'!L25+'NSW Apr 2020'!M25))*'NSW Apr 2020'!AE25/100))*'NSW Apr 2020'!AR25,('NSW Apr 2020'!N25*'NSW Apr 2020'!AE25/100)*'NSW Apr 2020'!AR25)),0)</f>
        <v>0</v>
      </c>
      <c r="P31" s="155">
        <f>IF(AND('NSW Apr 2020'!N25&gt;0,'NSW Apr 2020'!O25&gt;0),IF($C$5*F31/'NSW Apr 2020'!AR25&lt;('NSW Apr 2020'!L25+'NSW Apr 2020'!M25+'NSW Apr 2020'!N25),0,IF(($C$5*F31/'NSW Apr 2020'!AR25-'NSW Apr 2020'!L25+'NSW Apr 2020'!M25+'NSW Apr 2020'!N25)&lt;=('NSW Apr 2020'!L25+'NSW Apr 2020'!M25+'NSW Apr 2020'!N25+'NSW Apr 2020'!O25),(($C$5*F31/'NSW Apr 2020'!AR25-('NSW Apr 2020'!L25+'NSW Apr 2020'!M25+'NSW Apr 2020'!N25))*'NSW Apr 2020'!AF25/100)*'NSW Apr 2020'!AR25,('NSW Apr 2020'!O25*'NSW Apr 2020'!AF25/100)*'NSW Apr 2020'!AR25)),0)</f>
        <v>0</v>
      </c>
      <c r="Q31" s="155">
        <f>IF(AND('NSW Apr 2020'!P25&gt;0,'NSW Apr 2020'!P25&gt;0),IF($C$5*F31/'NSW Apr 2020'!AR25&lt;('NSW Apr 2020'!L25+'NSW Apr 2020'!M25+'NSW Apr 2020'!N25+'NSW Apr 2020'!O25),0,IF(($C$5*F31/'NSW Apr 2020'!AR25-'NSW Apr 2020'!L25+'NSW Apr 2020'!M25+'NSW Apr 2020'!N25+'NSW Apr 2020'!O25)&lt;=('NSW Apr 2020'!L25+'NSW Apr 2020'!M25+'NSW Apr 2020'!N25+'NSW Apr 2020'!O25+'NSW Apr 2020'!P25),(($C$5*F31/'NSW Apr 2020'!AR25-('NSW Apr 2020'!L25+'NSW Apr 2020'!M25+'NSW Apr 2020'!N25+'NSW Apr 2020'!O25))*'NSW Apr 2020'!AG25/100)*'NSW Apr 2020'!AR25,('NSW Apr 2020'!P25*'NSW Apr 2020'!AG25/100)*'NSW Apr 2020'!AR25)),0)</f>
        <v>0</v>
      </c>
      <c r="R31" s="155">
        <f>IF(AND('NSW Apr 2020'!P25&gt;0,'NSW Apr 2020'!O25&gt;0),IF(($C$5*F31/'NSW Apr 2020'!AR25&lt;SUM('NSW Apr 2020'!L25:P25)),(0),($C$5*F31/'NSW Apr 2020'!AR25-SUM('NSW Apr 2020'!L25:P25))*'NSW Apr 2020'!AB25/100)* 'NSW Apr 2020'!AR25,IF(AND('NSW Apr 2020'!O25&gt;0,'NSW Apr 2020'!P25=""),IF(($C$5*F31/'NSW Apr 2020'!AR25&lt; SUM('NSW Apr 2020'!L25:O25)),(0),($C$5*F31/'NSW Apr 2020'!AR25-SUM('NSW Apr 2020'!L25:O25))*'NSW Apr 2020'!AG25/100)* 'NSW Apr 2020'!AR25,IF(AND('NSW Apr 2020'!N25&gt;0,'NSW Apr 2020'!O25=""),IF(($C$5*F31/'NSW Apr 2020'!AR25&lt; SUM('NSW Apr 2020'!L25:N25)),(0),($C$5*F31/'NSW Apr 2020'!AR25-SUM('NSW Apr 2020'!L25:N25))*'NSW Apr 2020'!AF25/100)* 'NSW Apr 2020'!AR25,IF(AND('NSW Apr 2020'!M25&gt;0,'NSW Apr 2020'!N25=""),IF(($C$5*F31/'NSW Apr 2020'!AR25&lt;'NSW Apr 2020'!M25+'NSW Apr 2020'!L25),(0),(($C$5*F31/'NSW Apr 2020'!AR25-('NSW Apr 2020'!M25+'NSW Apr 2020'!L25))*'NSW Apr 2020'!AE25/100))*'NSW Apr 2020'!AR25,IF(AND('NSW Apr 2020'!L25&gt;0,'NSW Apr 2020'!M25=""&gt;0),IF(($C$5*F31/'NSW Apr 2020'!AR25&lt;'NSW Apr 2020'!L25),(0),($C$5*F31/'NSW Apr 2020'!AR25-'NSW Apr 2020'!L25)*'NSW Apr 2020'!AD25/100)*'NSW Apr 2020'!AR25,0)))))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Apr 2020'!AT25</f>
        <v>0</v>
      </c>
      <c r="W31" s="154">
        <f>'NSW Apr 2020'!AU25</f>
        <v>0</v>
      </c>
      <c r="X31" s="154">
        <f>'NSW Apr 2020'!AV25</f>
        <v>0</v>
      </c>
      <c r="Y31" s="154">
        <f>'NSW Apr 2020'!AW25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9"/>
        <v>3267.1100000000006</v>
      </c>
      <c r="AE31" s="149">
        <f t="shared" si="9"/>
        <v>3267.1100000000006</v>
      </c>
      <c r="AF31" s="211">
        <f>'NSW Apr 2020'!BF24</f>
        <v>12</v>
      </c>
      <c r="AG31" s="153" t="str">
        <f>'NSW Apr 2020'!BG24</f>
        <v>n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</row>
    <row r="32" spans="1:148" ht="23" customHeight="1" thickTop="1" thickBot="1">
      <c r="A32" s="210" t="str">
        <f>'NSW Apr 2020'!D26</f>
        <v>AGN Wagga Wagga</v>
      </c>
      <c r="B32" s="169" t="str">
        <f>'NSW Apr 2020'!F26</f>
        <v>Origin Energy</v>
      </c>
      <c r="C32" s="169" t="str">
        <f>'NSW Apr 2020'!G26</f>
        <v>Business Flexi</v>
      </c>
      <c r="D32" s="166">
        <f>365*'NSW Apr 2020'!H26/100</f>
        <v>420.44349999999997</v>
      </c>
      <c r="E32" s="266">
        <f>IF('NSW Apr 2020'!AQ26=3,0.5,IF('NSW Apr 2020'!AQ26=2,0.33,0))</f>
        <v>0.5</v>
      </c>
      <c r="F32" s="266">
        <f t="shared" si="3"/>
        <v>0.5</v>
      </c>
      <c r="G32" s="166">
        <f>IF('NSW Apr 2020'!K26="",($C$5*E32/'NSW Apr 2020'!AQ26*'NSW Apr 2020'!W26/100)*'NSW Apr 2020'!AQ26,IF($C$5*E32/'NSW Apr 2020'!AQ26&gt;='NSW Apr 2020'!L26,('NSW Apr 2020'!L26*'NSW Apr 2020'!W26/100)*'NSW Apr 2020'!AQ26,($C$5*E32/'NSW Apr 2020'!AQ26*'NSW Apr 2020'!W26/100)*'NSW Apr 2020'!AQ26))</f>
        <v>880.00000000000011</v>
      </c>
      <c r="H32" s="166">
        <f>IF(AND('NSW Apr 2020'!L26&gt;0,'NSW Apr 2020'!M26&gt;0),IF($C$5*E32/'NSW Apr 2020'!AQ26&lt;'NSW Apr 2020'!L26,0,IF(($C$5*E32/'NSW Apr 2020'!AQ26-'NSW Apr 2020'!L26)&lt;=('NSW Apr 2020'!M26+'NSW Apr 2020'!L26),((($C$5*E32/'NSW Apr 2020'!AQ26-'NSW Apr 2020'!L26)*'NSW Apr 2020'!X26/100))*'NSW Apr 2020'!AQ26,((('NSW Apr 2020'!M26)*'NSW Apr 2020'!X26/100)*'NSW Apr 2020'!AQ26))),0)</f>
        <v>0</v>
      </c>
      <c r="I32" s="166">
        <f>IF(AND('NSW Apr 2020'!M26&gt;0,'NSW Apr 2020'!N26&gt;0),IF($C$5*E32/'NSW Apr 2020'!AQ26&lt;('NSW Apr 2020'!L26+'NSW Apr 2020'!M26),0,IF(($C$5*E32/'NSW Apr 2020'!AQ26-'NSW Apr 2020'!L26+'NSW Apr 2020'!M26)&lt;=('NSW Apr 2020'!L26+'NSW Apr 2020'!M26+'NSW Apr 2020'!N26),((($C$5*E32/'NSW Apr 2020'!AQ26-('NSW Apr 2020'!L26+'NSW Apr 2020'!M26))*'NSW Apr 2020'!Y26/100))*'NSW Apr 2020'!AQ26,('NSW Apr 2020'!N26*'NSW Apr 2020'!Y26/100)* 'NSW Apr 2020'!AQ26)),0)</f>
        <v>0</v>
      </c>
      <c r="J32" s="166">
        <f>IF(AND('NSW Apr 2020'!N26&gt;0,'NSW Apr 2020'!O26&gt;0),IF($C$5*E32/'NSW Apr 2020'!AQ26&lt;('NSW Apr 2020'!L26+'NSW Apr 2020'!M26+'NSW Apr 2020'!N26),0,IF(($C$5*E32/'NSW Apr 2020'!AQ26-'NSW Apr 2020'!L26+'NSW Apr 2020'!M26+'NSW Apr 2020'!N26)&lt;=('NSW Apr 2020'!L26+'NSW Apr 2020'!M26+'NSW Apr 2020'!N26+'NSW Apr 2020'!O26),(($C$5*E32/'NSW Apr 2020'!AQ26-('NSW Apr 2020'!L26+'NSW Apr 2020'!M26+'NSW Apr 2020'!N26))*'NSW Apr 2020'!Z26/100)*'NSW Apr 2020'!AQ26,('NSW Apr 2020'!O26*'NSW Apr 2020'!Z26/100)*'NSW Apr 2020'!AQ26)),0)</f>
        <v>0</v>
      </c>
      <c r="K32" s="166">
        <f>IF(AND('NSW Apr 2020'!O26&gt;0,'NSW Apr 2020'!P26&gt;0),IF($C$5*E32/'NSW Apr 2020'!AQ26&lt;('NSW Apr 2020'!L26+'NSW Apr 2020'!M26+'NSW Apr 2020'!N26+'NSW Apr 2020'!O26),0,IF(($C$5*E32/'NSW Apr 2020'!AQ26-'NSW Apr 2020'!L26+'NSW Apr 2020'!M26+'NSW Apr 2020'!N26+'NSW Apr 2020'!O26)&lt;=('NSW Apr 2020'!L26+'NSW Apr 2020'!M26+'NSW Apr 2020'!N26+'NSW Apr 2020'!O26+'NSW Apr 2020'!P26),(($C$5*E32/'NSW Apr 2020'!AQ26-('NSW Apr 2020'!L26+'NSW Apr 2020'!M26+'NSW Apr 2020'!N26+'NSW Apr 2020'!O26))*'NSW Apr 2020'!AA26/100)*'NSW Apr 2020'!AQ26,('NSW Apr 2020'!P26*'NSW Apr 2020'!AA26/100)*'NSW Apr 2020'!AQ26)),0)</f>
        <v>0</v>
      </c>
      <c r="L32" s="166">
        <f>IF(AND('NSW Apr 2020'!P26&gt;0,'NSW Apr 2020'!O26&gt;0),IF(($C$5*E32/'NSW Apr 2020'!AQ26&lt;SUM('NSW Apr 2020'!L26:P26)),(0),($C$5*E32/'NSW Apr 2020'!AQ26-SUM('NSW Apr 2020'!L26:P26))*'NSW Apr 2020'!AB26/100)* 'NSW Apr 2020'!AQ26,IF(AND('NSW Apr 2020'!O26&gt;0,'NSW Apr 2020'!P26=""),IF(($C$5*E32/'NSW Apr 2020'!AQ26&lt; SUM('NSW Apr 2020'!L26:O26)),(0),($C$5*E32/'NSW Apr 2020'!AQ26-SUM('NSW Apr 2020'!L26:O26))*'NSW Apr 2020'!AA26/100)* 'NSW Apr 2020'!AQ26,IF(AND('NSW Apr 2020'!N26&gt;0,'NSW Apr 2020'!O26=""),IF(($C$5*E32/'NSW Apr 2020'!AQ26&lt; SUM('NSW Apr 2020'!L26:N26)),(0),($C$5*E32/'NSW Apr 2020'!AQ26-SUM('NSW Apr 2020'!L26:N26))*'NSW Apr 2020'!Z26/100)* 'NSW Apr 2020'!AQ26,IF(AND('NSW Apr 2020'!M26&gt;0,'NSW Apr 2020'!N26=""),IF(($C$5*E32/'NSW Apr 2020'!AQ26&lt;'NSW Apr 2020'!M26+'NSW Apr 2020'!L26),(0),(($C$5*E32/'NSW Apr 2020'!AQ26-('NSW Apr 2020'!M26+'NSW Apr 2020'!L26))*'NSW Apr 2020'!Y26/100))*'NSW Apr 2020'!AQ26,IF(AND('NSW Apr 2020'!L26&gt;0,'NSW Apr 2020'!M26=""&gt;0),IF(($C$5*E32/'NSW Apr 2020'!AQ26&lt;'NSW Apr 2020'!L26),(0),($C$5*E32/'NSW Apr 2020'!AQ26-'NSW Apr 2020'!L26)*'NSW Apr 2020'!X26/100)*'NSW Apr 2020'!AQ26,0)))))</f>
        <v>0</v>
      </c>
      <c r="M32" s="166">
        <f>IF('NSW Apr 2020'!K26="",($C$5*F32/'NSW Apr 2020'!AR26*'NSW Apr 2020'!AC26/100)*'NSW Apr 2020'!AR26,IF($C$5*F32/'NSW Apr 2020'!AR26&gt;='NSW Apr 2020'!L26,('NSW Apr 2020'!L26*'NSW Apr 2020'!AC26/100)*'NSW Apr 2020'!AR26,($C$5*F32/'NSW Apr 2020'!AR26*'NSW Apr 2020'!AC26/100)*'NSW Apr 2020'!AR26))</f>
        <v>880.00000000000011</v>
      </c>
      <c r="N32" s="166">
        <f>IF(AND('NSW Apr 2020'!L26&gt;0,'NSW Apr 2020'!M26&gt;0),IF($C$5*F32/'NSW Apr 2020'!AR26&lt;'NSW Apr 2020'!L26,0,IF(($C$5*F32/'NSW Apr 2020'!AR26-'NSW Apr 2020'!L26)&lt;=('NSW Apr 2020'!M26+'NSW Apr 2020'!L26),((($C$5*F32/'NSW Apr 2020'!AR26-'NSW Apr 2020'!L26)*'NSW Apr 2020'!AD26/100))*'NSW Apr 2020'!AR26,((('NSW Apr 2020'!M26)*'NSW Apr 2020'!AD26/100)*'NSW Apr 2020'!AR26))),0)</f>
        <v>0</v>
      </c>
      <c r="O32" s="166">
        <f>IF(AND('NSW Apr 2020'!M26&gt;0,'NSW Apr 2020'!N26&gt;0),IF($C$5*F32/'NSW Apr 2020'!AR26&lt;('NSW Apr 2020'!L26+'NSW Apr 2020'!M26),0,IF(($C$5*F32/'NSW Apr 2020'!AR26-'NSW Apr 2020'!L26+'NSW Apr 2020'!M26)&lt;=('NSW Apr 2020'!L26+'NSW Apr 2020'!M26+'NSW Apr 2020'!N26),((($C$5*F32/'NSW Apr 2020'!AR26-('NSW Apr 2020'!L26+'NSW Apr 2020'!M26))*'NSW Apr 2020'!AE26/100))*'NSW Apr 2020'!AR26,('NSW Apr 2020'!N26*'NSW Apr 2020'!AE26/100)*'NSW Apr 2020'!AR26)),0)</f>
        <v>0</v>
      </c>
      <c r="P32" s="166">
        <f>IF(AND('NSW Apr 2020'!N26&gt;0,'NSW Apr 2020'!O26&gt;0),IF($C$5*F32/'NSW Apr 2020'!AR26&lt;('NSW Apr 2020'!L26+'NSW Apr 2020'!M26+'NSW Apr 2020'!N26),0,IF(($C$5*F32/'NSW Apr 2020'!AR26-'NSW Apr 2020'!L26+'NSW Apr 2020'!M26+'NSW Apr 2020'!N26)&lt;=('NSW Apr 2020'!L26+'NSW Apr 2020'!M26+'NSW Apr 2020'!N26+'NSW Apr 2020'!O26),(($C$5*F32/'NSW Apr 2020'!AR26-('NSW Apr 2020'!L26+'NSW Apr 2020'!M26+'NSW Apr 2020'!N26))*'NSW Apr 2020'!AF26/100)*'NSW Apr 2020'!AR26,('NSW Apr 2020'!O26*'NSW Apr 2020'!AF26/100)*'NSW Apr 2020'!AR26)),0)</f>
        <v>0</v>
      </c>
      <c r="Q32" s="166">
        <f>IF(AND('NSW Apr 2020'!P26&gt;0,'NSW Apr 2020'!P26&gt;0),IF($C$5*F32/'NSW Apr 2020'!AR26&lt;('NSW Apr 2020'!L26+'NSW Apr 2020'!M26+'NSW Apr 2020'!N26+'NSW Apr 2020'!O26),0,IF(($C$5*F32/'NSW Apr 2020'!AR26-'NSW Apr 2020'!L26+'NSW Apr 2020'!M26+'NSW Apr 2020'!N26+'NSW Apr 2020'!O26)&lt;=('NSW Apr 2020'!L26+'NSW Apr 2020'!M26+'NSW Apr 2020'!N26+'NSW Apr 2020'!O26+'NSW Apr 2020'!P26),(($C$5*F32/'NSW Apr 2020'!AR26-('NSW Apr 2020'!L26+'NSW Apr 2020'!M26+'NSW Apr 2020'!N26+'NSW Apr 2020'!O26))*'NSW Apr 2020'!AG26/100)*'NSW Apr 2020'!AR26,('NSW Apr 2020'!P26*'NSW Apr 2020'!AG26/100)*'NSW Apr 2020'!AR26)),0)</f>
        <v>0</v>
      </c>
      <c r="R32" s="166">
        <f>IF(AND('NSW Apr 2020'!P26&gt;0,'NSW Apr 2020'!O26&gt;0),IF(($C$5*F32/'NSW Apr 2020'!AR26&lt;SUM('NSW Apr 2020'!L26:P26)),(0),($C$5*F32/'NSW Apr 2020'!AR26-SUM('NSW Apr 2020'!L26:P26))*'NSW Apr 2020'!AB26/100)* 'NSW Apr 2020'!AR26,IF(AND('NSW Apr 2020'!O26&gt;0,'NSW Apr 2020'!P26=""),IF(($C$5*F32/'NSW Apr 2020'!AR26&lt; SUM('NSW Apr 2020'!L26:O26)),(0),($C$5*F32/'NSW Apr 2020'!AR26-SUM('NSW Apr 2020'!L26:O26))*'NSW Apr 2020'!AG26/100)* 'NSW Apr 2020'!AR26,IF(AND('NSW Apr 2020'!N26&gt;0,'NSW Apr 2020'!O26=""),IF(($C$5*F32/'NSW Apr 2020'!AR26&lt; SUM('NSW Apr 2020'!L26:N26)),(0),($C$5*F32/'NSW Apr 2020'!AR26-SUM('NSW Apr 2020'!L26:N26))*'NSW Apr 2020'!AF26/100)* 'NSW Apr 2020'!AR26,IF(AND('NSW Apr 2020'!M26&gt;0,'NSW Apr 2020'!N26=""),IF(($C$5*F32/'NSW Apr 2020'!AR26&lt;'NSW Apr 2020'!M26+'NSW Apr 2020'!L26),(0),(($C$5*F32/'NSW Apr 2020'!AR26-('NSW Apr 2020'!M26+'NSW Apr 2020'!L26))*'NSW Apr 2020'!AE26/100))*'NSW Apr 2020'!AR26,IF(AND('NSW Apr 2020'!L26&gt;0,'NSW Apr 2020'!M26=""&gt;0),IF(($C$5*F32/'NSW Apr 2020'!AR26&lt;'NSW Apr 2020'!L26),(0),($C$5*F32/'NSW Apr 2020'!AR26-'NSW Apr 2020'!L26)*'NSW Apr 2020'!AD26/100)*'NSW Apr 2020'!AR26,0)))))</f>
        <v>0</v>
      </c>
      <c r="S32" s="272">
        <f t="shared" si="4"/>
        <v>1760.0000000000002</v>
      </c>
      <c r="T32" s="271">
        <f t="shared" si="5"/>
        <v>2180.4435000000003</v>
      </c>
      <c r="U32" s="170">
        <f t="shared" si="6"/>
        <v>2398.4878500000004</v>
      </c>
      <c r="V32" s="169">
        <f>'NSW Apr 2020'!AT26</f>
        <v>12</v>
      </c>
      <c r="W32" s="169">
        <f>'NSW Apr 2020'!AU26</f>
        <v>0</v>
      </c>
      <c r="X32" s="169">
        <f>'NSW Apr 2020'!AV26</f>
        <v>0</v>
      </c>
      <c r="Y32" s="169">
        <f>'NSW Apr 2020'!AW26</f>
        <v>0</v>
      </c>
      <c r="Z32" s="271" t="str">
        <f t="shared" si="7"/>
        <v>Guaranteed off bill</v>
      </c>
      <c r="AA32" s="271" t="str">
        <f t="shared" si="8"/>
        <v>Inclusive</v>
      </c>
      <c r="AB32" s="276">
        <f t="shared" si="0"/>
        <v>1918.7902800000002</v>
      </c>
      <c r="AC32" s="276">
        <f t="shared" si="1"/>
        <v>1918.7902800000002</v>
      </c>
      <c r="AD32" s="277">
        <f t="shared" si="9"/>
        <v>2110.6693080000005</v>
      </c>
      <c r="AE32" s="277">
        <f t="shared" si="9"/>
        <v>2110.6693080000005</v>
      </c>
      <c r="AF32" s="209">
        <f>'NSW Apr 2020'!BF25</f>
        <v>0</v>
      </c>
      <c r="AG32" s="172" t="str">
        <f>'NSW Apr 2020'!BG25</f>
        <v>n</v>
      </c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</row>
  </sheetData>
  <sheetProtection algorithmName="SHA-512" hashValue="HyHdi//3uhpI8sx1qzeAV6CudMMDlMa/V/gSit1xwNAJzyT9CD9DTBr/PVzbEnwqBgzJgoJ3ufpIen1FPe4Ytg==" saltValue="2FwshdNcBTYuTGftqRkJVA==" spinCount="100000" sheet="1" objects="1" scenarios="1"/>
  <mergeCells count="7">
    <mergeCell ref="A30:A31"/>
    <mergeCell ref="A8:A14"/>
    <mergeCell ref="A15:A16"/>
    <mergeCell ref="A18:A19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969-A222-F64A-9CE7-F9377B5CBB1C}">
  <sheetPr codeName="Sheet2">
    <tabColor theme="4" tint="0.39997558519241921"/>
  </sheetPr>
  <dimension ref="A1:ER32"/>
  <sheetViews>
    <sheetView zoomScaleNormal="100" workbookViewId="0"/>
  </sheetViews>
  <sheetFormatPr baseColWidth="10" defaultRowHeight="14"/>
  <cols>
    <col min="1" max="1" width="24.1640625" style="240" customWidth="1"/>
    <col min="2" max="2" width="16.1640625" style="240" customWidth="1"/>
    <col min="3" max="3" width="20.83203125" style="240" customWidth="1"/>
    <col min="4" max="4" width="12.1640625" style="240" customWidth="1"/>
    <col min="5" max="5" width="12.1640625" style="241" hidden="1" customWidth="1"/>
    <col min="6" max="6" width="12.1640625" style="240" hidden="1" customWidth="1"/>
    <col min="7" max="12" width="12.1640625" style="240" customWidth="1"/>
    <col min="13" max="13" width="11.83203125" style="240" customWidth="1"/>
    <col min="14" max="18" width="12.1640625" style="240" customWidth="1"/>
    <col min="19" max="19" width="13.1640625" style="240" hidden="1" customWidth="1"/>
    <col min="20" max="20" width="12" style="240" hidden="1" customWidth="1"/>
    <col min="21" max="21" width="12" style="242" customWidth="1"/>
    <col min="22" max="25" width="12" style="240" customWidth="1"/>
    <col min="26" max="26" width="15.83203125" style="240" hidden="1" customWidth="1"/>
    <col min="27" max="29" width="12" style="240" hidden="1" customWidth="1"/>
    <col min="30" max="33" width="12" style="240" customWidth="1"/>
    <col min="34" max="43" width="12.1640625" style="240" customWidth="1"/>
    <col min="44" max="16384" width="10.83203125" style="240"/>
  </cols>
  <sheetData>
    <row r="1" spans="1:148">
      <c r="A1" s="188" t="s">
        <v>55</v>
      </c>
      <c r="B1" s="188"/>
      <c r="C1" s="188"/>
      <c r="D1" s="188"/>
      <c r="E1" s="230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</row>
    <row r="2" spans="1:148">
      <c r="A2" s="189" t="s">
        <v>93</v>
      </c>
      <c r="B2" s="188"/>
      <c r="C2" s="188"/>
      <c r="D2" s="188"/>
      <c r="E2" s="230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</row>
    <row r="3" spans="1:148" ht="15" thickBot="1">
      <c r="A3" s="188"/>
      <c r="B3" s="190"/>
      <c r="C3" s="188"/>
      <c r="D3" s="188"/>
      <c r="E3" s="230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</row>
    <row r="5" spans="1:148">
      <c r="A5" s="82" t="s">
        <v>291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</row>
    <row r="6" spans="1:148">
      <c r="A6" s="27" t="s">
        <v>130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</row>
    <row r="7" spans="1:148" ht="75">
      <c r="A7" s="262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3" t="s">
        <v>286</v>
      </c>
      <c r="T7" s="267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5" t="s">
        <v>73</v>
      </c>
      <c r="AG7" s="116" t="s">
        <v>33</v>
      </c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</row>
    <row r="8" spans="1:148" ht="23" customHeight="1">
      <c r="A8" s="424" t="str">
        <f>'NSW Oct 2019'!D2</f>
        <v>Jemena Sydney</v>
      </c>
      <c r="B8" s="83" t="str">
        <f>'NSW Oct 2019'!F2</f>
        <v>AGL</v>
      </c>
      <c r="C8" s="83" t="str">
        <f>'NSW Oct 2019'!G2</f>
        <v>Essentials Saver</v>
      </c>
      <c r="D8" s="136">
        <f>365*'NSW Oct 2019'!H2/100</f>
        <v>245.31649999999999</v>
      </c>
      <c r="E8" s="264">
        <f>IF('NSW Oct 2019'!AQ2=3,0.5,IF('NSW Oct 2019'!AQ2=2,0.33,0))</f>
        <v>0.5</v>
      </c>
      <c r="F8" s="264">
        <f>1-E8</f>
        <v>0.5</v>
      </c>
      <c r="G8" s="136">
        <f>IF('NSW Oct 2019'!K2="",($C$5*E8/'NSW Oct 2019'!AQ2*'NSW Oct 2019'!W2/100)*'NSW Oct 2019'!AQ2,IF($C$5*E8/'NSW Oct 2019'!AQ2&gt;='NSW Oct 2019'!L2,('NSW Oct 2019'!L2*'NSW Oct 2019'!W2/100)*'NSW Oct 2019'!AQ2,($C$5*E8/'NSW Oct 2019'!AQ2*'NSW Oct 2019'!W2/100)*'NSW Oct 2019'!AQ2))</f>
        <v>91.869</v>
      </c>
      <c r="H8" s="136">
        <f>IF(AND('NSW Oct 2019'!L2&gt;0,'NSW Oct 2019'!M2&gt;0),IF($C$5*E8/'NSW Oct 2019'!AQ2&lt;'NSW Oct 2019'!L2,0,IF(($C$5*E8/'NSW Oct 2019'!AQ2-'NSW Oct 2019'!L2)&lt;=('NSW Oct 2019'!M2+'NSW Oct 2019'!L2),((($C$5*E8/'NSW Oct 2019'!AQ2-'NSW Oct 2019'!L2)*'NSW Oct 2019'!X2/100))*'NSW Oct 2019'!AQ2,((('NSW Oct 2019'!M2)*'NSW Oct 2019'!X2/100)*'NSW Oct 2019'!AQ2))),0)</f>
        <v>87.055363636363623</v>
      </c>
      <c r="I8" s="136">
        <f>IF(AND('NSW Oct 2019'!M2&gt;0,'NSW Oct 2019'!N2&gt;0),IF($C$5*E8/'NSW Oct 2019'!AQ2&lt;('NSW Oct 2019'!L2+'NSW Oct 2019'!M2),0,IF(($C$5*E8/'NSW Oct 2019'!AQ2-'NSW Oct 2019'!L2+'NSW Oct 2019'!M2)&lt;=('NSW Oct 2019'!L2+'NSW Oct 2019'!M2+'NSW Oct 2019'!N2),((($C$5*E8/'NSW Oct 2019'!AQ2-('NSW Oct 2019'!L2+'NSW Oct 2019'!M2))*'NSW Oct 2019'!Y2/100))*'NSW Oct 2019'!AQ2,('NSW Oct 2019'!N2*'NSW Oct 2019'!Y2/100)* 'NSW Oct 2019'!AQ2)),0)</f>
        <v>207.399</v>
      </c>
      <c r="J8" s="136">
        <f>IF(AND('NSW Oct 2019'!N2&gt;0,'NSW Oct 2019'!O2&gt;0),IF($C$5*E8/'NSW Oct 2019'!AQ2&lt;('NSW Oct 2019'!L2+'NSW Oct 2019'!M2+'NSW Oct 2019'!N2),0,IF(($C$5*E8/'NSW Oct 2019'!AQ2-'NSW Oct 2019'!L2+'NSW Oct 2019'!M2+'NSW Oct 2019'!N2)&lt;=('NSW Oct 2019'!L2+'NSW Oct 2019'!M2+'NSW Oct 2019'!N2+'NSW Oct 2019'!O2),(($C$5*E8/'NSW Oct 2019'!AQ2-('NSW Oct 2019'!L2+'NSW Oct 2019'!M2+'NSW Oct 2019'!N2))*'NSW Oct 2019'!Z2/100)*'NSW Oct 2019'!AQ2,('NSW Oct 2019'!O2*'NSW Oct 2019'!Z2/100)*'NSW Oct 2019'!AQ2)),0)</f>
        <v>775.67499999999995</v>
      </c>
      <c r="K8" s="136">
        <f>IF(AND('NSW Oct 2019'!O2&gt;0,'NSW Oct 2019'!P2&gt;0),IF($C$5*E8/'NSW Oct 2019'!AQ2&lt;('NSW Oct 2019'!L2+'NSW Oct 2019'!M2+'NSW Oct 2019'!N2+'NSW Oct 2019'!O2),0,IF(($C$5*E8/'NSW Oct 2019'!AQ2-'NSW Oct 2019'!L2+'NSW Oct 2019'!M2+'NSW Oct 2019'!N2+'NSW Oct 2019'!O2)&lt;=('NSW Oct 2019'!L2+'NSW Oct 2019'!M2+'NSW Oct 2019'!N2+'NSW Oct 2019'!O2+'NSW Oct 2019'!P2),(($C$5*E8/'NSW Oct 2019'!AQ2-('NSW Oct 2019'!L2+'NSW Oct 2019'!M2+'NSW Oct 2019'!N2+'NSW Oct 2019'!O2))*'NSW Oct 2019'!AA2/100)*'NSW Oct 2019'!AQ2,('NSW Oct 2019'!P2*'NSW Oct 2019'!AA2/100)*'NSW Oct 2019'!AQ2)),0)</f>
        <v>0</v>
      </c>
      <c r="L8" s="136">
        <f>IF(AND('NSW Oct 2019'!P2&gt;0,'NSW Oct 2019'!O2&gt;0),IF(($C$5*E8/'NSW Oct 2019'!AQ2&lt;SUM('NSW Oct 2019'!L2:P2)),(0),($C$5*E8/'NSW Oct 2019'!AQ2-SUM('NSW Oct 2019'!L2:P2))*'NSW Oct 2019'!AB2/100)* 'NSW Oct 2019'!AQ2,IF(AND('NSW Oct 2019'!O2&gt;0,'NSW Oct 2019'!P2=""),IF(($C$5*E8/'NSW Oct 2019'!AQ2&lt; SUM('NSW Oct 2019'!L2:O2)),(0),($C$5*E8/'NSW Oct 2019'!AQ2-SUM('NSW Oct 2019'!L2:O2))*'NSW Oct 2019'!AA2/100)* 'NSW Oct 2019'!AQ2,IF(AND('NSW Oct 2019'!N2&gt;0,'NSW Oct 2019'!O2=""),IF(($C$5*E8/'NSW Oct 2019'!AQ2&lt; SUM('NSW Oct 2019'!L2:N2)),(0),($C$5*E8/'NSW Oct 2019'!AQ2-SUM('NSW Oct 2019'!L2:N2))*'NSW Oct 2019'!Z2/100)* 'NSW Oct 2019'!AQ2,IF(AND('NSW Oct 2019'!M2&gt;0,'NSW Oct 2019'!N2=""),IF(($C$5*E8/'NSW Oct 2019'!AQ2&lt;'NSW Oct 2019'!M2+'NSW Oct 2019'!L2),(0),(($C$5*E8/'NSW Oct 2019'!AQ2-('NSW Oct 2019'!M2+'NSW Oct 2019'!L2))*'NSW Oct 2019'!Y2/100))*'NSW Oct 2019'!AQ2,IF(AND('NSW Oct 2019'!L2&gt;0,'NSW Oct 2019'!M2=""&gt;0),IF(($C$5*E8/'NSW Oct 2019'!AQ2&lt;'NSW Oct 2019'!L2),(0),($C$5*E8/'NSW Oct 2019'!AQ2-'NSW Oct 2019'!L2)*'NSW Oct 2019'!X2/100)*'NSW Oct 2019'!AQ2,0)))))</f>
        <v>0</v>
      </c>
      <c r="M8" s="136">
        <f>IF('NSW Oct 2019'!K2="",($C$5*F8/'NSW Oct 2019'!AR2*'NSW Oct 2019'!AC2/100)*'NSW Oct 2019'!AR2,IF($C$5*F8/'NSW Oct 2019'!AR2&gt;='NSW Oct 2019'!L2,('NSW Oct 2019'!L2*'NSW Oct 2019'!AC2/100)*'NSW Oct 2019'!AR2,($C$5*F8/'NSW Oct 2019'!AR2*'NSW Oct 2019'!AC2/100)*'NSW Oct 2019'!AR2))</f>
        <v>91.869</v>
      </c>
      <c r="N8" s="136">
        <f>IF(AND('NSW Oct 2019'!L2&gt;0,'NSW Oct 2019'!M2&gt;0),IF($C$5*F8/'NSW Oct 2019'!AR2&lt;'NSW Oct 2019'!L2,0,IF(($C$5*F8/'NSW Oct 2019'!AR2-'NSW Oct 2019'!L2)&lt;=('NSW Oct 2019'!M2+'NSW Oct 2019'!L2),((($C$5*F8/'NSW Oct 2019'!AR2-'NSW Oct 2019'!L2)*'NSW Oct 2019'!AD2/100))*'NSW Oct 2019'!AR2,((('NSW Oct 2019'!M2)*'NSW Oct 2019'!AD2/100)*'NSW Oct 2019'!AR2))),0)</f>
        <v>87.055363636363623</v>
      </c>
      <c r="O8" s="136">
        <f>IF(AND('NSW Oct 2019'!M2&gt;0,'NSW Oct 2019'!N2&gt;0),IF($C$5*F8/'NSW Oct 2019'!AR2&lt;('NSW Oct 2019'!L2+'NSW Oct 2019'!M2),0,IF(($C$5*F8/'NSW Oct 2019'!AR2-'NSW Oct 2019'!L2+'NSW Oct 2019'!M2)&lt;=('NSW Oct 2019'!L2+'NSW Oct 2019'!M2+'NSW Oct 2019'!N2),((($C$5*F8/'NSW Oct 2019'!AR2-('NSW Oct 2019'!L2+'NSW Oct 2019'!M2))*'NSW Oct 2019'!AE2/100))*'NSW Oct 2019'!AR2,('NSW Oct 2019'!N2*'NSW Oct 2019'!AE2/100)*'NSW Oct 2019'!AR2)),0)</f>
        <v>207.399</v>
      </c>
      <c r="P8" s="136">
        <f>IF(AND('NSW Oct 2019'!N2&gt;0,'NSW Oct 2019'!O2&gt;0),IF($C$5*F8/'NSW Oct 2019'!AR2&lt;('NSW Oct 2019'!L2+'NSW Oct 2019'!M2+'NSW Oct 2019'!N2),0,IF(($C$5*F8/'NSW Oct 2019'!AR2-'NSW Oct 2019'!L2+'NSW Oct 2019'!M2+'NSW Oct 2019'!N2)&lt;=('NSW Oct 2019'!L2+'NSW Oct 2019'!M2+'NSW Oct 2019'!N2+'NSW Oct 2019'!O2),(($C$5*F8/'NSW Oct 2019'!AR2-('NSW Oct 2019'!L2+'NSW Oct 2019'!M2+'NSW Oct 2019'!N2))*'NSW Oct 2019'!AF2/100)*'NSW Oct 2019'!AR2,('NSW Oct 2019'!O2*'NSW Oct 2019'!AF2/100)*'NSW Oct 2019'!AR2)),0)</f>
        <v>775.67499999999995</v>
      </c>
      <c r="Q8" s="136">
        <f>IF(AND('NSW Oct 2019'!P2&gt;0,'NSW Oct 2019'!P2&gt;0),IF($C$5*F8/'NSW Oct 2019'!AR2&lt;('NSW Oct 2019'!L2+'NSW Oct 2019'!M2+'NSW Oct 2019'!N2+'NSW Oct 2019'!O2),0,IF(($C$5*F8/'NSW Oct 2019'!AR2-'NSW Oct 2019'!L2+'NSW Oct 2019'!M2+'NSW Oct 2019'!N2+'NSW Oct 2019'!O2)&lt;=('NSW Oct 2019'!L2+'NSW Oct 2019'!M2+'NSW Oct 2019'!N2+'NSW Oct 2019'!O2+'NSW Oct 2019'!P2),(($C$5*F8/'NSW Oct 2019'!AR2-('NSW Oct 2019'!L2+'NSW Oct 2019'!M2+'NSW Oct 2019'!N2+'NSW Oct 2019'!O2))*'NSW Oct 2019'!AG2/100)*'NSW Oct 2019'!AR2,('NSW Oct 2019'!P2*'NSW Oct 2019'!AG2/100)*'NSW Oct 2019'!AR2)),0)</f>
        <v>0</v>
      </c>
      <c r="R8" s="136">
        <f>IF(AND('NSW Oct 2019'!P2&gt;0,'NSW Oct 2019'!O2&gt;0),IF(($C$5*F8/'NSW Oct 2019'!AR2&lt;SUM('NSW Oct 2019'!L2:P2)),(0),($C$5*F8/'NSW Oct 2019'!AR2-SUM('NSW Oct 2019'!L2:P2))*'NSW Oct 2019'!AB2/100)* 'NSW Oct 2019'!AR2,IF(AND('NSW Oct 2019'!O2&gt;0,'NSW Oct 2019'!P2=""),IF(($C$5*F8/'NSW Oct 2019'!AR2&lt; SUM('NSW Oct 2019'!L2:O2)),(0),($C$5*F8/'NSW Oct 2019'!AR2-SUM('NSW Oct 2019'!L2:O2))*'NSW Oct 2019'!AG2/100)* 'NSW Oct 2019'!AR2,IF(AND('NSW Oct 2019'!N2&gt;0,'NSW Oct 2019'!O2=""),IF(($C$5*F8/'NSW Oct 2019'!AR2&lt; SUM('NSW Oct 2019'!L2:N2)),(0),($C$5*F8/'NSW Oct 2019'!AR2-SUM('NSW Oct 2019'!L2:N2))*'NSW Oct 2019'!AF2/100)* 'NSW Oct 2019'!AR2,IF(AND('NSW Oct 2019'!M2&gt;0,'NSW Oct 2019'!N2=""),IF(($C$5*F8/'NSW Oct 2019'!AR2&lt;'NSW Oct 2019'!M2+'NSW Oct 2019'!L2),(0),(($C$5*F8/'NSW Oct 2019'!AR2-('NSW Oct 2019'!M2+'NSW Oct 2019'!L2))*'NSW Oct 2019'!AE2/100))*'NSW Oct 2019'!AR2,IF(AND('NSW Oct 2019'!L2&gt;0,'NSW Oct 2019'!M2=""&gt;0),IF(($C$5*F8/'NSW Oct 2019'!AR2&lt;'NSW Oct 2019'!L2),(0),($C$5*F8/'NSW Oct 2019'!AR2-'NSW Oct 2019'!L2)*'NSW Oct 2019'!AD2/100)*'NSW Oct 2019'!AR2,0)))))</f>
        <v>0</v>
      </c>
      <c r="S8" s="234">
        <f>SUM(G8:R8)</f>
        <v>2323.9967272727272</v>
      </c>
      <c r="T8" s="243">
        <f>S8+D8</f>
        <v>2569.3132272727271</v>
      </c>
      <c r="U8" s="132">
        <f>T8*1.1</f>
        <v>2826.2445499999999</v>
      </c>
      <c r="V8" s="83">
        <f>'NSW Oct 2019'!AT2</f>
        <v>0</v>
      </c>
      <c r="W8" s="83">
        <f>'NSW Oct 2019'!AU2</f>
        <v>0</v>
      </c>
      <c r="X8" s="83">
        <f>'NSW Oct 2019'!AV2</f>
        <v>0</v>
      </c>
      <c r="Y8" s="83">
        <f>'NSW Oct 2019'!AW2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2569.3132272727271</v>
      </c>
      <c r="AC8" s="243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2569.3132272727271</v>
      </c>
      <c r="AD8" s="122">
        <f>AB8*1.1</f>
        <v>2826.2445499999999</v>
      </c>
      <c r="AE8" s="122">
        <f>AC8*1.1</f>
        <v>2826.2445499999999</v>
      </c>
      <c r="AF8" s="208">
        <f>'NSW Oct 2019'!BF2</f>
        <v>0</v>
      </c>
      <c r="AG8" s="125" t="str">
        <f>'NSW Oct 2019'!BG2</f>
        <v>n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</row>
    <row r="9" spans="1:148" ht="23" customHeight="1">
      <c r="A9" s="424"/>
      <c r="B9" s="83" t="str">
        <f>'NSW Oct 2019'!F3</f>
        <v>Covau</v>
      </c>
      <c r="C9" s="83" t="str">
        <f>'NSW Oct 2019'!G3</f>
        <v>Business Freedom</v>
      </c>
      <c r="D9" s="136">
        <f>365*'NSW Oct 2019'!H3/100</f>
        <v>336.60300000000001</v>
      </c>
      <c r="E9" s="264">
        <f>IF('NSW Oct 2019'!AQ3=3,0.5,IF('NSW Oct 2019'!AQ3=2,0.33,0))</f>
        <v>0.5</v>
      </c>
      <c r="F9" s="264">
        <f t="shared" ref="F9:F32" si="0">1-E9</f>
        <v>0.5</v>
      </c>
      <c r="G9" s="136">
        <f>IF('NSW Oct 2019'!K3="",($C$5*E9/'NSW Oct 2019'!AQ3*'NSW Oct 2019'!W3/100)*'NSW Oct 2019'!AQ3,IF($C$5*E9/'NSW Oct 2019'!AQ3&gt;='NSW Oct 2019'!L3,('NSW Oct 2019'!L3*'NSW Oct 2019'!W3/100)*'NSW Oct 2019'!AQ3,($C$5*E9/'NSW Oct 2019'!AQ3*'NSW Oct 2019'!W3/100)*'NSW Oct 2019'!AQ3))</f>
        <v>134.24399999999997</v>
      </c>
      <c r="H9" s="136">
        <f>IF(AND('NSW Oct 2019'!L3&gt;0,'NSW Oct 2019'!M3&gt;0),IF($C$5*E9/'NSW Oct 2019'!AQ3&lt;'NSW Oct 2019'!L3,0,IF(($C$5*E9/'NSW Oct 2019'!AQ3-'NSW Oct 2019'!L3)&lt;=('NSW Oct 2019'!M3+'NSW Oct 2019'!L3),((($C$5*E9/'NSW Oct 2019'!AQ3-'NSW Oct 2019'!L3)*'NSW Oct 2019'!X3/100))*'NSW Oct 2019'!AQ3,((('NSW Oct 2019'!M3)*'NSW Oct 2019'!X3/100)*'NSW Oct 2019'!AQ3))),0)</f>
        <v>118.0750909090909</v>
      </c>
      <c r="I9" s="136">
        <f>IF(AND('NSW Oct 2019'!M3&gt;0,'NSW Oct 2019'!N3&gt;0),IF($C$5*E9/'NSW Oct 2019'!AQ3&lt;('NSW Oct 2019'!L3+'NSW Oct 2019'!M3),0,IF(($C$5*E9/'NSW Oct 2019'!AQ3-'NSW Oct 2019'!L3+'NSW Oct 2019'!M3)&lt;=('NSW Oct 2019'!L3+'NSW Oct 2019'!M3+'NSW Oct 2019'!N3),((($C$5*E9/'NSW Oct 2019'!AQ3-('NSW Oct 2019'!L3+'NSW Oct 2019'!M3))*'NSW Oct 2019'!Y3/100))*'NSW Oct 2019'!AQ3,('NSW Oct 2019'!N3*'NSW Oct 2019'!Y3/100)* 'NSW Oct 2019'!AQ3)),0)</f>
        <v>267.92399999999998</v>
      </c>
      <c r="J9" s="136">
        <f>IF(AND('NSW Oct 2019'!N3&gt;0,'NSW Oct 2019'!O3&gt;0),IF($C$5*E9/'NSW Oct 2019'!AQ3&lt;('NSW Oct 2019'!L3+'NSW Oct 2019'!M3+'NSW Oct 2019'!N3),0,IF(($C$5*E9/'NSW Oct 2019'!AQ3-'NSW Oct 2019'!L3+'NSW Oct 2019'!M3+'NSW Oct 2019'!N3)&lt;=('NSW Oct 2019'!L3+'NSW Oct 2019'!M3+'NSW Oct 2019'!N3+'NSW Oct 2019'!O3),(($C$5*E9/'NSW Oct 2019'!AQ3-('NSW Oct 2019'!L3+'NSW Oct 2019'!M3+'NSW Oct 2019'!N3))*'NSW Oct 2019'!Z3/100)*'NSW Oct 2019'!AQ3,('NSW Oct 2019'!O3*'NSW Oct 2019'!Z3/100)*'NSW Oct 2019'!AQ3)),0)</f>
        <v>1011.75</v>
      </c>
      <c r="K9" s="136">
        <f>IF(AND('NSW Oct 2019'!O3&gt;0,'NSW Oct 2019'!P3&gt;0),IF($C$5*E9/'NSW Oct 2019'!AQ3&lt;('NSW Oct 2019'!L3+'NSW Oct 2019'!M3+'NSW Oct 2019'!N3+'NSW Oct 2019'!O3),0,IF(($C$5*E9/'NSW Oct 2019'!AQ3-'NSW Oct 2019'!L3+'NSW Oct 2019'!M3+'NSW Oct 2019'!N3+'NSW Oct 2019'!O3)&lt;=('NSW Oct 2019'!L3+'NSW Oct 2019'!M3+'NSW Oct 2019'!N3+'NSW Oct 2019'!O3+'NSW Oct 2019'!P3),(($C$5*E9/'NSW Oct 2019'!AQ3-('NSW Oct 2019'!L3+'NSW Oct 2019'!M3+'NSW Oct 2019'!N3+'NSW Oct 2019'!O3))*'NSW Oct 2019'!AA3/100)*'NSW Oct 2019'!AQ3,('NSW Oct 2019'!P3*'NSW Oct 2019'!AA3/100)*'NSW Oct 2019'!AQ3)),0)</f>
        <v>0</v>
      </c>
      <c r="L9" s="136">
        <f>IF(AND('NSW Oct 2019'!P3&gt;0,'NSW Oct 2019'!O3&gt;0),IF(($C$5*E9/'NSW Oct 2019'!AQ3&lt;SUM('NSW Oct 2019'!L3:P3)),(0),($C$5*E9/'NSW Oct 2019'!AQ3-SUM('NSW Oct 2019'!L3:P3))*'NSW Oct 2019'!AB3/100)* 'NSW Oct 2019'!AQ3,IF(AND('NSW Oct 2019'!O3&gt;0,'NSW Oct 2019'!P3=""),IF(($C$5*E9/'NSW Oct 2019'!AQ3&lt; SUM('NSW Oct 2019'!L3:O3)),(0),($C$5*E9/'NSW Oct 2019'!AQ3-SUM('NSW Oct 2019'!L3:O3))*'NSW Oct 2019'!AA3/100)* 'NSW Oct 2019'!AQ3,IF(AND('NSW Oct 2019'!N3&gt;0,'NSW Oct 2019'!O3=""),IF(($C$5*E9/'NSW Oct 2019'!AQ3&lt; SUM('NSW Oct 2019'!L3:N3)),(0),($C$5*E9/'NSW Oct 2019'!AQ3-SUM('NSW Oct 2019'!L3:N3))*'NSW Oct 2019'!Z3/100)* 'NSW Oct 2019'!AQ3,IF(AND('NSW Oct 2019'!M3&gt;0,'NSW Oct 2019'!N3=""),IF(($C$5*E9/'NSW Oct 2019'!AQ3&lt;'NSW Oct 2019'!M3+'NSW Oct 2019'!L3),(0),(($C$5*E9/'NSW Oct 2019'!AQ3-('NSW Oct 2019'!M3+'NSW Oct 2019'!L3))*'NSW Oct 2019'!Y3/100))*'NSW Oct 2019'!AQ3,IF(AND('NSW Oct 2019'!L3&gt;0,'NSW Oct 2019'!M3=""&gt;0),IF(($C$5*E9/'NSW Oct 2019'!AQ3&lt;'NSW Oct 2019'!L3),(0),($C$5*E9/'NSW Oct 2019'!AQ3-'NSW Oct 2019'!L3)*'NSW Oct 2019'!X3/100)*'NSW Oct 2019'!AQ3,0)))))</f>
        <v>0</v>
      </c>
      <c r="M9" s="136">
        <f>IF('NSW Oct 2019'!K3="",($C$5*F9/'NSW Oct 2019'!AR3*'NSW Oct 2019'!AC3/100)*'NSW Oct 2019'!AR3,IF($C$5*F9/'NSW Oct 2019'!AR3&gt;='NSW Oct 2019'!L3,('NSW Oct 2019'!L3*'NSW Oct 2019'!AC3/100)*'NSW Oct 2019'!AR3,($C$5*F9/'NSW Oct 2019'!AR3*'NSW Oct 2019'!AC3/100)*'NSW Oct 2019'!AR3))</f>
        <v>134.24399999999997</v>
      </c>
      <c r="N9" s="136">
        <f>IF(AND('NSW Oct 2019'!L3&gt;0,'NSW Oct 2019'!M3&gt;0),IF($C$5*F9/'NSW Oct 2019'!AR3&lt;'NSW Oct 2019'!L3,0,IF(($C$5*F9/'NSW Oct 2019'!AR3-'NSW Oct 2019'!L3)&lt;=('NSW Oct 2019'!M3+'NSW Oct 2019'!L3),((($C$5*F9/'NSW Oct 2019'!AR3-'NSW Oct 2019'!L3)*'NSW Oct 2019'!AD3/100))*'NSW Oct 2019'!AR3,((('NSW Oct 2019'!M3)*'NSW Oct 2019'!AD3/100)*'NSW Oct 2019'!AR3))),0)</f>
        <v>118.0750909090909</v>
      </c>
      <c r="O9" s="136">
        <f>IF(AND('NSW Oct 2019'!M3&gt;0,'NSW Oct 2019'!N3&gt;0),IF($C$5*F9/'NSW Oct 2019'!AR3&lt;('NSW Oct 2019'!L3+'NSW Oct 2019'!M3),0,IF(($C$5*F9/'NSW Oct 2019'!AR3-'NSW Oct 2019'!L3+'NSW Oct 2019'!M3)&lt;=('NSW Oct 2019'!L3+'NSW Oct 2019'!M3+'NSW Oct 2019'!N3),((($C$5*F9/'NSW Oct 2019'!AR3-('NSW Oct 2019'!L3+'NSW Oct 2019'!M3))*'NSW Oct 2019'!AE3/100))*'NSW Oct 2019'!AR3,('NSW Oct 2019'!N3*'NSW Oct 2019'!AE3/100)*'NSW Oct 2019'!AR3)),0)</f>
        <v>267.92399999999998</v>
      </c>
      <c r="P9" s="136">
        <f>IF(AND('NSW Oct 2019'!N3&gt;0,'NSW Oct 2019'!O3&gt;0),IF($C$5*F9/'NSW Oct 2019'!AR3&lt;('NSW Oct 2019'!L3+'NSW Oct 2019'!M3+'NSW Oct 2019'!N3),0,IF(($C$5*F9/'NSW Oct 2019'!AR3-'NSW Oct 2019'!L3+'NSW Oct 2019'!M3+'NSW Oct 2019'!N3)&lt;=('NSW Oct 2019'!L3+'NSW Oct 2019'!M3+'NSW Oct 2019'!N3+'NSW Oct 2019'!O3),(($C$5*F9/'NSW Oct 2019'!AR3-('NSW Oct 2019'!L3+'NSW Oct 2019'!M3+'NSW Oct 2019'!N3))*'NSW Oct 2019'!AF3/100)*'NSW Oct 2019'!AR3,('NSW Oct 2019'!O3*'NSW Oct 2019'!AF3/100)*'NSW Oct 2019'!AR3)),0)</f>
        <v>1011.75</v>
      </c>
      <c r="Q9" s="136">
        <f>IF(AND('NSW Oct 2019'!P3&gt;0,'NSW Oct 2019'!P3&gt;0),IF($C$5*F9/'NSW Oct 2019'!AR3&lt;('NSW Oct 2019'!L3+'NSW Oct 2019'!M3+'NSW Oct 2019'!N3+'NSW Oct 2019'!O3),0,IF(($C$5*F9/'NSW Oct 2019'!AR3-'NSW Oct 2019'!L3+'NSW Oct 2019'!M3+'NSW Oct 2019'!N3+'NSW Oct 2019'!O3)&lt;=('NSW Oct 2019'!L3+'NSW Oct 2019'!M3+'NSW Oct 2019'!N3+'NSW Oct 2019'!O3+'NSW Oct 2019'!P3),(($C$5*F9/'NSW Oct 2019'!AR3-('NSW Oct 2019'!L3+'NSW Oct 2019'!M3+'NSW Oct 2019'!N3+'NSW Oct 2019'!O3))*'NSW Oct 2019'!AG3/100)*'NSW Oct 2019'!AR3,('NSW Oct 2019'!P3*'NSW Oct 2019'!AG3/100)*'NSW Oct 2019'!AR3)),0)</f>
        <v>0</v>
      </c>
      <c r="R9" s="136">
        <f>IF(AND('NSW Oct 2019'!P3&gt;0,'NSW Oct 2019'!O3&gt;0),IF(($C$5*F9/'NSW Oct 2019'!AR3&lt;SUM('NSW Oct 2019'!L3:P3)),(0),($C$5*F9/'NSW Oct 2019'!AR3-SUM('NSW Oct 2019'!L3:P3))*'NSW Oct 2019'!AB3/100)* 'NSW Oct 2019'!AR3,IF(AND('NSW Oct 2019'!O3&gt;0,'NSW Oct 2019'!P3=""),IF(($C$5*F9/'NSW Oct 2019'!AR3&lt; SUM('NSW Oct 2019'!L3:O3)),(0),($C$5*F9/'NSW Oct 2019'!AR3-SUM('NSW Oct 2019'!L3:O3))*'NSW Oct 2019'!AG3/100)* 'NSW Oct 2019'!AR3,IF(AND('NSW Oct 2019'!N3&gt;0,'NSW Oct 2019'!O3=""),IF(($C$5*F9/'NSW Oct 2019'!AR3&lt; SUM('NSW Oct 2019'!L3:N3)),(0),($C$5*F9/'NSW Oct 2019'!AR3-SUM('NSW Oct 2019'!L3:N3))*'NSW Oct 2019'!AF3/100)* 'NSW Oct 2019'!AR3,IF(AND('NSW Oct 2019'!M3&gt;0,'NSW Oct 2019'!N3=""),IF(($C$5*F9/'NSW Oct 2019'!AR3&lt;'NSW Oct 2019'!M3+'NSW Oct 2019'!L3),(0),(($C$5*F9/'NSW Oct 2019'!AR3-('NSW Oct 2019'!M3+'NSW Oct 2019'!L3))*'NSW Oct 2019'!AE3/100))*'NSW Oct 2019'!AR3,IF(AND('NSW Oct 2019'!L3&gt;0,'NSW Oct 2019'!M3=""&gt;0),IF(($C$5*F9/'NSW Oct 2019'!AR3&lt;'NSW Oct 2019'!L3),(0),($C$5*F9/'NSW Oct 2019'!AR3-'NSW Oct 2019'!L3)*'NSW Oct 2019'!AD3/100)*'NSW Oct 2019'!AR3,0)))))</f>
        <v>0</v>
      </c>
      <c r="S9" s="234">
        <f t="shared" ref="S9:S32" si="1">SUM(G9:R9)</f>
        <v>3063.9861818181816</v>
      </c>
      <c r="T9" s="243">
        <f t="shared" ref="T9:T32" si="2">S9+D9</f>
        <v>3400.5891818181817</v>
      </c>
      <c r="U9" s="132">
        <f t="shared" ref="U9:U32" si="3">T9*1.1</f>
        <v>3740.6481000000003</v>
      </c>
      <c r="V9" s="83">
        <f>'NSW Oct 2019'!AT3</f>
        <v>25</v>
      </c>
      <c r="W9" s="83">
        <f>'NSW Oct 2019'!AU3</f>
        <v>0</v>
      </c>
      <c r="X9" s="83">
        <f>'NSW Oct 2019'!AV3</f>
        <v>0</v>
      </c>
      <c r="Y9" s="83">
        <f>'NSW Oct 2019'!AW3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ref="AB9:AB32" si="4"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2550.4418863636365</v>
      </c>
      <c r="AC9" s="243">
        <f t="shared" ref="AC9:AC32" si="5"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2550.4418863636365</v>
      </c>
      <c r="AD9" s="122">
        <f t="shared" ref="AD9:AD32" si="6">AB9*1.1</f>
        <v>2805.4860750000003</v>
      </c>
      <c r="AE9" s="122">
        <f t="shared" ref="AE9:AE32" si="7">AC9*1.1</f>
        <v>2805.4860750000003</v>
      </c>
      <c r="AF9" s="208">
        <f>'NSW Oct 2019'!BF3</f>
        <v>0</v>
      </c>
      <c r="AG9" s="125" t="str">
        <f>'NSW Oct 2019'!BG3</f>
        <v>n</v>
      </c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</row>
    <row r="10" spans="1:148" ht="23" customHeight="1">
      <c r="A10" s="424"/>
      <c r="B10" s="83" t="str">
        <f>'NSW Oct 2019'!F4</f>
        <v>EnergyAustralia</v>
      </c>
      <c r="C10" s="83" t="str">
        <f>'NSW Oct 2019'!G4</f>
        <v>Total Plan</v>
      </c>
      <c r="D10" s="136">
        <f>365*'NSW Oct 2019'!H4/100</f>
        <v>245.64500000000001</v>
      </c>
      <c r="E10" s="264">
        <f>IF('NSW Oct 2019'!AQ4=3,0.5,IF('NSW Oct 2019'!AQ4=2,0.33,0))</f>
        <v>0.5</v>
      </c>
      <c r="F10" s="264">
        <f t="shared" si="0"/>
        <v>0.5</v>
      </c>
      <c r="G10" s="136">
        <f>IF('NSW Oct 2019'!K4="",($C$5*E10/'NSW Oct 2019'!AQ4*'NSW Oct 2019'!W4/100)*'NSW Oct 2019'!AQ4,IF($C$5*E10/'NSW Oct 2019'!AQ4&gt;='NSW Oct 2019'!L4,('NSW Oct 2019'!L4*'NSW Oct 2019'!W4/100)*'NSW Oct 2019'!AQ4,($C$5*E10/'NSW Oct 2019'!AQ4*'NSW Oct 2019'!W4/100)*'NSW Oct 2019'!AQ4))</f>
        <v>157.29599999999999</v>
      </c>
      <c r="H10" s="136">
        <f>IF(AND('NSW Oct 2019'!L4&gt;0,'NSW Oct 2019'!M4&gt;0),IF($C$5*E10/'NSW Oct 2019'!AQ4&lt;'NSW Oct 2019'!L4,0,IF(($C$5*E10/'NSW Oct 2019'!AQ4-'NSW Oct 2019'!L4)&lt;=('NSW Oct 2019'!M4+'NSW Oct 2019'!L4),((($C$5*E10/'NSW Oct 2019'!AQ4-'NSW Oct 2019'!L4)*'NSW Oct 2019'!X4/100))*'NSW Oct 2019'!AQ4,((('NSW Oct 2019'!M4)*'NSW Oct 2019'!X4/100)*'NSW Oct 2019'!AQ4))),0)</f>
        <v>106.73454545454545</v>
      </c>
      <c r="I10" s="136">
        <f>IF(AND('NSW Oct 2019'!M4&gt;0,'NSW Oct 2019'!N4&gt;0),IF($C$5*E10/'NSW Oct 2019'!AQ4&lt;('NSW Oct 2019'!L4+'NSW Oct 2019'!M4),0,IF(($C$5*E10/'NSW Oct 2019'!AQ4-'NSW Oct 2019'!L4+'NSW Oct 2019'!M4)&lt;=('NSW Oct 2019'!L4+'NSW Oct 2019'!M4+'NSW Oct 2019'!N4),((($C$5*E10/'NSW Oct 2019'!AQ4-('NSW Oct 2019'!L4+'NSW Oct 2019'!M4))*'NSW Oct 2019'!Y4/100))*'NSW Oct 2019'!AQ4,('NSW Oct 2019'!N4*'NSW Oct 2019'!Y4/100)* 'NSW Oct 2019'!AQ4)),0)</f>
        <v>244.52099999999993</v>
      </c>
      <c r="J10" s="136">
        <f>IF(AND('NSW Oct 2019'!N4&gt;0,'NSW Oct 2019'!O4&gt;0),IF($C$5*E10/'NSW Oct 2019'!AQ4&lt;('NSW Oct 2019'!L4+'NSW Oct 2019'!M4+'NSW Oct 2019'!N4),0,IF(($C$5*E10/'NSW Oct 2019'!AQ4-'NSW Oct 2019'!L4+'NSW Oct 2019'!M4+'NSW Oct 2019'!N4)&lt;=('NSW Oct 2019'!L4+'NSW Oct 2019'!M4+'NSW Oct 2019'!N4+'NSW Oct 2019'!O4),(($C$5*E10/'NSW Oct 2019'!AQ4-('NSW Oct 2019'!L4+'NSW Oct 2019'!M4+'NSW Oct 2019'!N4))*'NSW Oct 2019'!Z4/100)*'NSW Oct 2019'!AQ4,('NSW Oct 2019'!O4*'NSW Oct 2019'!Z4/100)*'NSW Oct 2019'!AQ4)),0)</f>
        <v>919.77272727272737</v>
      </c>
      <c r="K10" s="136">
        <f>IF(AND('NSW Oct 2019'!O4&gt;0,'NSW Oct 2019'!P4&gt;0),IF($C$5*E10/'NSW Oct 2019'!AQ4&lt;('NSW Oct 2019'!L4+'NSW Oct 2019'!M4+'NSW Oct 2019'!N4+'NSW Oct 2019'!O4),0,IF(($C$5*E10/'NSW Oct 2019'!AQ4-'NSW Oct 2019'!L4+'NSW Oct 2019'!M4+'NSW Oct 2019'!N4+'NSW Oct 2019'!O4)&lt;=('NSW Oct 2019'!L4+'NSW Oct 2019'!M4+'NSW Oct 2019'!N4+'NSW Oct 2019'!O4+'NSW Oct 2019'!P4),(($C$5*E10/'NSW Oct 2019'!AQ4-('NSW Oct 2019'!L4+'NSW Oct 2019'!M4+'NSW Oct 2019'!N4+'NSW Oct 2019'!O4))*'NSW Oct 2019'!AA4/100)*'NSW Oct 2019'!AQ4,('NSW Oct 2019'!P4*'NSW Oct 2019'!AA4/100)*'NSW Oct 2019'!AQ4)),0)</f>
        <v>0</v>
      </c>
      <c r="L10" s="136">
        <f>IF(AND('NSW Oct 2019'!P4&gt;0,'NSW Oct 2019'!O4&gt;0),IF(($C$5*E10/'NSW Oct 2019'!AQ4&lt;SUM('NSW Oct 2019'!L4:P4)),(0),($C$5*E10/'NSW Oct 2019'!AQ4-SUM('NSW Oct 2019'!L4:P4))*'NSW Oct 2019'!AB4/100)* 'NSW Oct 2019'!AQ4,IF(AND('NSW Oct 2019'!O4&gt;0,'NSW Oct 2019'!P4=""),IF(($C$5*E10/'NSW Oct 2019'!AQ4&lt; SUM('NSW Oct 2019'!L4:O4)),(0),($C$5*E10/'NSW Oct 2019'!AQ4-SUM('NSW Oct 2019'!L4:O4))*'NSW Oct 2019'!AA4/100)* 'NSW Oct 2019'!AQ4,IF(AND('NSW Oct 2019'!N4&gt;0,'NSW Oct 2019'!O4=""),IF(($C$5*E10/'NSW Oct 2019'!AQ4&lt; SUM('NSW Oct 2019'!L4:N4)),(0),($C$5*E10/'NSW Oct 2019'!AQ4-SUM('NSW Oct 2019'!L4:N4))*'NSW Oct 2019'!Z4/100)* 'NSW Oct 2019'!AQ4,IF(AND('NSW Oct 2019'!M4&gt;0,'NSW Oct 2019'!N4=""),IF(($C$5*E10/'NSW Oct 2019'!AQ4&lt;'NSW Oct 2019'!M4+'NSW Oct 2019'!L4),(0),(($C$5*E10/'NSW Oct 2019'!AQ4-('NSW Oct 2019'!M4+'NSW Oct 2019'!L4))*'NSW Oct 2019'!Y4/100))*'NSW Oct 2019'!AQ4,IF(AND('NSW Oct 2019'!L4&gt;0,'NSW Oct 2019'!M4=""&gt;0),IF(($C$5*E10/'NSW Oct 2019'!AQ4&lt;'NSW Oct 2019'!L4),(0),($C$5*E10/'NSW Oct 2019'!AQ4-'NSW Oct 2019'!L4)*'NSW Oct 2019'!X4/100)*'NSW Oct 2019'!AQ4,0)))))</f>
        <v>0</v>
      </c>
      <c r="M10" s="136">
        <f>IF('NSW Oct 2019'!K4="",($C$5*F10/'NSW Oct 2019'!AR4*'NSW Oct 2019'!AC4/100)*'NSW Oct 2019'!AR4,IF($C$5*F10/'NSW Oct 2019'!AR4&gt;='NSW Oct 2019'!L4,('NSW Oct 2019'!L4*'NSW Oct 2019'!AC4/100)*'NSW Oct 2019'!AR4,($C$5*F10/'NSW Oct 2019'!AR4*'NSW Oct 2019'!AC4/100)*'NSW Oct 2019'!AR4))</f>
        <v>157.29599999999999</v>
      </c>
      <c r="N10" s="136">
        <f>IF(AND('NSW Oct 2019'!L4&gt;0,'NSW Oct 2019'!M4&gt;0),IF($C$5*F10/'NSW Oct 2019'!AR4&lt;'NSW Oct 2019'!L4,0,IF(($C$5*F10/'NSW Oct 2019'!AR4-'NSW Oct 2019'!L4)&lt;=('NSW Oct 2019'!M4+'NSW Oct 2019'!L4),((($C$5*F10/'NSW Oct 2019'!AR4-'NSW Oct 2019'!L4)*'NSW Oct 2019'!AD4/100))*'NSW Oct 2019'!AR4,((('NSW Oct 2019'!M4)*'NSW Oct 2019'!AD4/100)*'NSW Oct 2019'!AR4))),0)</f>
        <v>106.73454545454545</v>
      </c>
      <c r="O10" s="136">
        <f>IF(AND('NSW Oct 2019'!M4&gt;0,'NSW Oct 2019'!N4&gt;0),IF($C$5*F10/'NSW Oct 2019'!AR4&lt;('NSW Oct 2019'!L4+'NSW Oct 2019'!M4),0,IF(($C$5*F10/'NSW Oct 2019'!AR4-'NSW Oct 2019'!L4+'NSW Oct 2019'!M4)&lt;=('NSW Oct 2019'!L4+'NSW Oct 2019'!M4+'NSW Oct 2019'!N4),((($C$5*F10/'NSW Oct 2019'!AR4-('NSW Oct 2019'!L4+'NSW Oct 2019'!M4))*'NSW Oct 2019'!AE4/100))*'NSW Oct 2019'!AR4,('NSW Oct 2019'!N4*'NSW Oct 2019'!AE4/100)*'NSW Oct 2019'!AR4)),0)</f>
        <v>244.52099999999993</v>
      </c>
      <c r="P10" s="136">
        <f>IF(AND('NSW Oct 2019'!N4&gt;0,'NSW Oct 2019'!O4&gt;0),IF($C$5*F10/'NSW Oct 2019'!AR4&lt;('NSW Oct 2019'!L4+'NSW Oct 2019'!M4+'NSW Oct 2019'!N4),0,IF(($C$5*F10/'NSW Oct 2019'!AR4-'NSW Oct 2019'!L4+'NSW Oct 2019'!M4+'NSW Oct 2019'!N4)&lt;=('NSW Oct 2019'!L4+'NSW Oct 2019'!M4+'NSW Oct 2019'!N4+'NSW Oct 2019'!O4),(($C$5*F10/'NSW Oct 2019'!AR4-('NSW Oct 2019'!L4+'NSW Oct 2019'!M4+'NSW Oct 2019'!N4))*'NSW Oct 2019'!AF4/100)*'NSW Oct 2019'!AR4,('NSW Oct 2019'!O4*'NSW Oct 2019'!AF4/100)*'NSW Oct 2019'!AR4)),0)</f>
        <v>919.77272727272737</v>
      </c>
      <c r="Q10" s="136">
        <f>IF(AND('NSW Oct 2019'!P4&gt;0,'NSW Oct 2019'!P4&gt;0),IF($C$5*F10/'NSW Oct 2019'!AR4&lt;('NSW Oct 2019'!L4+'NSW Oct 2019'!M4+'NSW Oct 2019'!N4+'NSW Oct 2019'!O4),0,IF(($C$5*F10/'NSW Oct 2019'!AR4-'NSW Oct 2019'!L4+'NSW Oct 2019'!M4+'NSW Oct 2019'!N4+'NSW Oct 2019'!O4)&lt;=('NSW Oct 2019'!L4+'NSW Oct 2019'!M4+'NSW Oct 2019'!N4+'NSW Oct 2019'!O4+'NSW Oct 2019'!P4),(($C$5*F10/'NSW Oct 2019'!AR4-('NSW Oct 2019'!L4+'NSW Oct 2019'!M4+'NSW Oct 2019'!N4+'NSW Oct 2019'!O4))*'NSW Oct 2019'!AG4/100)*'NSW Oct 2019'!AR4,('NSW Oct 2019'!P4*'NSW Oct 2019'!AG4/100)*'NSW Oct 2019'!AR4)),0)</f>
        <v>0</v>
      </c>
      <c r="R10" s="136">
        <f>IF(AND('NSW Oct 2019'!P4&gt;0,'NSW Oct 2019'!O4&gt;0),IF(($C$5*F10/'NSW Oct 2019'!AR4&lt;SUM('NSW Oct 2019'!L4:P4)),(0),($C$5*F10/'NSW Oct 2019'!AR4-SUM('NSW Oct 2019'!L4:P4))*'NSW Oct 2019'!AB4/100)* 'NSW Oct 2019'!AR4,IF(AND('NSW Oct 2019'!O4&gt;0,'NSW Oct 2019'!P4=""),IF(($C$5*F10/'NSW Oct 2019'!AR4&lt; SUM('NSW Oct 2019'!L4:O4)),(0),($C$5*F10/'NSW Oct 2019'!AR4-SUM('NSW Oct 2019'!L4:O4))*'NSW Oct 2019'!AG4/100)* 'NSW Oct 2019'!AR4,IF(AND('NSW Oct 2019'!N4&gt;0,'NSW Oct 2019'!O4=""),IF(($C$5*F10/'NSW Oct 2019'!AR4&lt; SUM('NSW Oct 2019'!L4:N4)),(0),($C$5*F10/'NSW Oct 2019'!AR4-SUM('NSW Oct 2019'!L4:N4))*'NSW Oct 2019'!AF4/100)* 'NSW Oct 2019'!AR4,IF(AND('NSW Oct 2019'!M4&gt;0,'NSW Oct 2019'!N4=""),IF(($C$5*F10/'NSW Oct 2019'!AR4&lt;'NSW Oct 2019'!M4+'NSW Oct 2019'!L4),(0),(($C$5*F10/'NSW Oct 2019'!AR4-('NSW Oct 2019'!M4+'NSW Oct 2019'!L4))*'NSW Oct 2019'!AE4/100))*'NSW Oct 2019'!AR4,IF(AND('NSW Oct 2019'!L4&gt;0,'NSW Oct 2019'!M4=""&gt;0),IF(($C$5*F10/'NSW Oct 2019'!AR4&lt;'NSW Oct 2019'!L4),(0),($C$5*F10/'NSW Oct 2019'!AR4-'NSW Oct 2019'!L4)*'NSW Oct 2019'!AD4/100)*'NSW Oct 2019'!AR4,0)))))</f>
        <v>0</v>
      </c>
      <c r="S10" s="234">
        <f t="shared" si="1"/>
        <v>2856.6485454545455</v>
      </c>
      <c r="T10" s="243">
        <f t="shared" si="2"/>
        <v>3102.2935454545454</v>
      </c>
      <c r="U10" s="132">
        <f t="shared" si="3"/>
        <v>3412.5229000000004</v>
      </c>
      <c r="V10" s="83">
        <f>'NSW Oct 2019'!AT4</f>
        <v>19</v>
      </c>
      <c r="W10" s="83">
        <f>'NSW Oct 2019'!AU4</f>
        <v>0</v>
      </c>
      <c r="X10" s="83">
        <f>'NSW Oct 2019'!AV4</f>
        <v>0</v>
      </c>
      <c r="Y10" s="83">
        <f>'NSW Oct 2019'!AW4</f>
        <v>0</v>
      </c>
      <c r="Z10" s="243" t="str">
        <f t="shared" ref="Z10:Z32" si="8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9">IF(OR(B10="Origin Energy",B10="Red Energy",B10="Powershop"),"Inclusive","Exclusive")</f>
        <v>Exclusive</v>
      </c>
      <c r="AB10" s="243">
        <f t="shared" si="4"/>
        <v>2512.8577718181818</v>
      </c>
      <c r="AC10" s="243">
        <f t="shared" si="5"/>
        <v>2512.8577718181818</v>
      </c>
      <c r="AD10" s="122">
        <f t="shared" si="6"/>
        <v>2764.1435490000003</v>
      </c>
      <c r="AE10" s="122">
        <f t="shared" si="7"/>
        <v>2764.1435490000003</v>
      </c>
      <c r="AF10" s="208">
        <f>'NSW Oct 2019'!BF4</f>
        <v>0</v>
      </c>
      <c r="AG10" s="125" t="str">
        <f>'NSW Oct 2019'!BG4</f>
        <v>n</v>
      </c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</row>
    <row r="11" spans="1:148" ht="23" customHeight="1">
      <c r="A11" s="424"/>
      <c r="B11" s="83" t="str">
        <f>'NSW Oct 2019'!F5</f>
        <v>Origin Energy</v>
      </c>
      <c r="C11" s="83" t="str">
        <f>'NSW Oct 2019'!G5</f>
        <v>Business Flexi</v>
      </c>
      <c r="D11" s="136">
        <f>365*'NSW Oct 2019'!H5/100</f>
        <v>248.78399999999999</v>
      </c>
      <c r="E11" s="264">
        <f>IF('NSW Oct 2019'!AQ5=3,0.5,IF('NSW Oct 2019'!AQ5=2,0.33,0))</f>
        <v>0.5</v>
      </c>
      <c r="F11" s="264">
        <f t="shared" si="0"/>
        <v>0.5</v>
      </c>
      <c r="G11" s="136">
        <f>IF('NSW Oct 2019'!K5="",($C$5*E11/'NSW Oct 2019'!AQ5*'NSW Oct 2019'!W5/100)*'NSW Oct 2019'!AQ5,IF($C$5*E11/'NSW Oct 2019'!AQ5&gt;='NSW Oct 2019'!L5,('NSW Oct 2019'!L5*'NSW Oct 2019'!W5/100)*'NSW Oct 2019'!AQ5,($C$5*E11/'NSW Oct 2019'!AQ5*'NSW Oct 2019'!W5/100)*'NSW Oct 2019'!AQ5))</f>
        <v>139.32900000000001</v>
      </c>
      <c r="H11" s="136">
        <f>IF(AND('NSW Oct 2019'!L5&gt;0,'NSW Oct 2019'!M5&gt;0),IF($C$5*E11/'NSW Oct 2019'!AQ5&lt;'NSW Oct 2019'!L5,0,IF(($C$5*E11/'NSW Oct 2019'!AQ5-'NSW Oct 2019'!L5)&lt;=('NSW Oct 2019'!M5+'NSW Oct 2019'!L5),((($C$5*E11/'NSW Oct 2019'!AQ5-'NSW Oct 2019'!L5)*'NSW Oct 2019'!X5/100))*'NSW Oct 2019'!AQ5,((('NSW Oct 2019'!M5)*'NSW Oct 2019'!X5/100)*'NSW Oct 2019'!AQ5))),0)</f>
        <v>87.388909090909095</v>
      </c>
      <c r="I11" s="136">
        <f>IF(AND('NSW Oct 2019'!M5&gt;0,'NSW Oct 2019'!N5&gt;0),IF($C$5*E11/'NSW Oct 2019'!AQ5&lt;('NSW Oct 2019'!L5+'NSW Oct 2019'!M5),0,IF(($C$5*E11/'NSW Oct 2019'!AQ5-'NSW Oct 2019'!L5+'NSW Oct 2019'!M5)&lt;=('NSW Oct 2019'!L5+'NSW Oct 2019'!M5+'NSW Oct 2019'!N5),((($C$5*E11/'NSW Oct 2019'!AQ5-('NSW Oct 2019'!L5+'NSW Oct 2019'!M5))*'NSW Oct 2019'!Y5/100))*'NSW Oct 2019'!AQ5,('NSW Oct 2019'!N5*'NSW Oct 2019'!Y5/100)* 'NSW Oct 2019'!AQ5)),0)</f>
        <v>979.846</v>
      </c>
      <c r="J11" s="136">
        <f>IF(AND('NSW Oct 2019'!N5&gt;0,'NSW Oct 2019'!O5&gt;0),IF($C$5*E11/'NSW Oct 2019'!AQ5&lt;('NSW Oct 2019'!L5+'NSW Oct 2019'!M5+'NSW Oct 2019'!N5),0,IF(($C$5*E11/'NSW Oct 2019'!AQ5-'NSW Oct 2019'!L5+'NSW Oct 2019'!M5+'NSW Oct 2019'!N5)&lt;=('NSW Oct 2019'!L5+'NSW Oct 2019'!M5+'NSW Oct 2019'!N5+'NSW Oct 2019'!O5),(($C$5*E11/'NSW Oct 2019'!AQ5-('NSW Oct 2019'!L5+'NSW Oct 2019'!M5+'NSW Oct 2019'!N5))*'NSW Oct 2019'!Z5/100)*'NSW Oct 2019'!AQ5,('NSW Oct 2019'!O5*'NSW Oct 2019'!Z5/100)*'NSW Oct 2019'!AQ5)),0)</f>
        <v>0</v>
      </c>
      <c r="K11" s="136">
        <f>IF(AND('NSW Oct 2019'!O5&gt;0,'NSW Oct 2019'!P5&gt;0),IF($C$5*E11/'NSW Oct 2019'!AQ5&lt;('NSW Oct 2019'!L5+'NSW Oct 2019'!M5+'NSW Oct 2019'!N5+'NSW Oct 2019'!O5),0,IF(($C$5*E11/'NSW Oct 2019'!AQ5-'NSW Oct 2019'!L5+'NSW Oct 2019'!M5+'NSW Oct 2019'!N5+'NSW Oct 2019'!O5)&lt;=('NSW Oct 2019'!L5+'NSW Oct 2019'!M5+'NSW Oct 2019'!N5+'NSW Oct 2019'!O5+'NSW Oct 2019'!P5),(($C$5*E11/'NSW Oct 2019'!AQ5-('NSW Oct 2019'!L5+'NSW Oct 2019'!M5+'NSW Oct 2019'!N5+'NSW Oct 2019'!O5))*'NSW Oct 2019'!AA5/100)*'NSW Oct 2019'!AQ5,('NSW Oct 2019'!P5*'NSW Oct 2019'!AA5/100)*'NSW Oct 2019'!AQ5)),0)</f>
        <v>0</v>
      </c>
      <c r="L11" s="136">
        <f>IF(AND('NSW Oct 2019'!P5&gt;0,'NSW Oct 2019'!O5&gt;0),IF(($C$5*E11/'NSW Oct 2019'!AQ5&lt;SUM('NSW Oct 2019'!L5:P5)),(0),($C$5*E11/'NSW Oct 2019'!AQ5-SUM('NSW Oct 2019'!L5:P5))*'NSW Oct 2019'!AB5/100)* 'NSW Oct 2019'!AQ5,IF(AND('NSW Oct 2019'!O5&gt;0,'NSW Oct 2019'!P5=""),IF(($C$5*E11/'NSW Oct 2019'!AQ5&lt; SUM('NSW Oct 2019'!L5:O5)),(0),($C$5*E11/'NSW Oct 2019'!AQ5-SUM('NSW Oct 2019'!L5:O5))*'NSW Oct 2019'!AA5/100)* 'NSW Oct 2019'!AQ5,IF(AND('NSW Oct 2019'!N5&gt;0,'NSW Oct 2019'!O5=""),IF(($C$5*E11/'NSW Oct 2019'!AQ5&lt; SUM('NSW Oct 2019'!L5:N5)),(0),($C$5*E11/'NSW Oct 2019'!AQ5-SUM('NSW Oct 2019'!L5:N5))*'NSW Oct 2019'!Z5/100)* 'NSW Oct 2019'!AQ5,IF(AND('NSW Oct 2019'!M5&gt;0,'NSW Oct 2019'!N5=""),IF(($C$5*E11/'NSW Oct 2019'!AQ5&lt;'NSW Oct 2019'!M5+'NSW Oct 2019'!L5),(0),(($C$5*E11/'NSW Oct 2019'!AQ5-('NSW Oct 2019'!M5+'NSW Oct 2019'!L5))*'NSW Oct 2019'!Y5/100))*'NSW Oct 2019'!AQ5,IF(AND('NSW Oct 2019'!L5&gt;0,'NSW Oct 2019'!M5=""&gt;0),IF(($C$5*E11/'NSW Oct 2019'!AQ5&lt;'NSW Oct 2019'!L5),(0),($C$5*E11/'NSW Oct 2019'!AQ5-'NSW Oct 2019'!L5)*'NSW Oct 2019'!X5/100)*'NSW Oct 2019'!AQ5,0)))))</f>
        <v>0</v>
      </c>
      <c r="M11" s="136">
        <f>IF('NSW Oct 2019'!K5="",($C$5*F11/'NSW Oct 2019'!AR5*'NSW Oct 2019'!AC5/100)*'NSW Oct 2019'!AR5,IF($C$5*F11/'NSW Oct 2019'!AR5&gt;='NSW Oct 2019'!L5,('NSW Oct 2019'!L5*'NSW Oct 2019'!AC5/100)*'NSW Oct 2019'!AR5,($C$5*F11/'NSW Oct 2019'!AR5*'NSW Oct 2019'!AC5/100)*'NSW Oct 2019'!AR5))</f>
        <v>139.32900000000001</v>
      </c>
      <c r="N11" s="136">
        <f>IF(AND('NSW Oct 2019'!L5&gt;0,'NSW Oct 2019'!M5&gt;0),IF($C$5*F11/'NSW Oct 2019'!AR5&lt;'NSW Oct 2019'!L5,0,IF(($C$5*F11/'NSW Oct 2019'!AR5-'NSW Oct 2019'!L5)&lt;=('NSW Oct 2019'!M5+'NSW Oct 2019'!L5),((($C$5*F11/'NSW Oct 2019'!AR5-'NSW Oct 2019'!L5)*'NSW Oct 2019'!AD5/100))*'NSW Oct 2019'!AR5,((('NSW Oct 2019'!M5)*'NSW Oct 2019'!AD5/100)*'NSW Oct 2019'!AR5))),0)</f>
        <v>87.388909090909095</v>
      </c>
      <c r="O11" s="136">
        <f>IF(AND('NSW Oct 2019'!M5&gt;0,'NSW Oct 2019'!N5&gt;0),IF($C$5*F11/'NSW Oct 2019'!AR5&lt;('NSW Oct 2019'!L5+'NSW Oct 2019'!M5),0,IF(($C$5*F11/'NSW Oct 2019'!AR5-'NSW Oct 2019'!L5+'NSW Oct 2019'!M5)&lt;=('NSW Oct 2019'!L5+'NSW Oct 2019'!M5+'NSW Oct 2019'!N5),((($C$5*F11/'NSW Oct 2019'!AR5-('NSW Oct 2019'!L5+'NSW Oct 2019'!M5))*'NSW Oct 2019'!AE5/100))*'NSW Oct 2019'!AR5,('NSW Oct 2019'!N5*'NSW Oct 2019'!AE5/100)*'NSW Oct 2019'!AR5)),0)</f>
        <v>979.846</v>
      </c>
      <c r="P11" s="136">
        <f>IF(AND('NSW Oct 2019'!N5&gt;0,'NSW Oct 2019'!O5&gt;0),IF($C$5*F11/'NSW Oct 2019'!AR5&lt;('NSW Oct 2019'!L5+'NSW Oct 2019'!M5+'NSW Oct 2019'!N5),0,IF(($C$5*F11/'NSW Oct 2019'!AR5-'NSW Oct 2019'!L5+'NSW Oct 2019'!M5+'NSW Oct 2019'!N5)&lt;=('NSW Oct 2019'!L5+'NSW Oct 2019'!M5+'NSW Oct 2019'!N5+'NSW Oct 2019'!O5),(($C$5*F11/'NSW Oct 2019'!AR5-('NSW Oct 2019'!L5+'NSW Oct 2019'!M5+'NSW Oct 2019'!N5))*'NSW Oct 2019'!AF5/100)*'NSW Oct 2019'!AR5,('NSW Oct 2019'!O5*'NSW Oct 2019'!AF5/100)*'NSW Oct 2019'!AR5)),0)</f>
        <v>0</v>
      </c>
      <c r="Q11" s="136">
        <f>IF(AND('NSW Oct 2019'!P5&gt;0,'NSW Oct 2019'!P5&gt;0),IF($C$5*F11/'NSW Oct 2019'!AR5&lt;('NSW Oct 2019'!L5+'NSW Oct 2019'!M5+'NSW Oct 2019'!N5+'NSW Oct 2019'!O5),0,IF(($C$5*F11/'NSW Oct 2019'!AR5-'NSW Oct 2019'!L5+'NSW Oct 2019'!M5+'NSW Oct 2019'!N5+'NSW Oct 2019'!O5)&lt;=('NSW Oct 2019'!L5+'NSW Oct 2019'!M5+'NSW Oct 2019'!N5+'NSW Oct 2019'!O5+'NSW Oct 2019'!P5),(($C$5*F11/'NSW Oct 2019'!AR5-('NSW Oct 2019'!L5+'NSW Oct 2019'!M5+'NSW Oct 2019'!N5+'NSW Oct 2019'!O5))*'NSW Oct 2019'!AG5/100)*'NSW Oct 2019'!AR5,('NSW Oct 2019'!P5*'NSW Oct 2019'!AG5/100)*'NSW Oct 2019'!AR5)),0)</f>
        <v>0</v>
      </c>
      <c r="R11" s="136">
        <f>IF(AND('NSW Oct 2019'!P5&gt;0,'NSW Oct 2019'!O5&gt;0),IF(($C$5*F11/'NSW Oct 2019'!AR5&lt;SUM('NSW Oct 2019'!L5:P5)),(0),($C$5*F11/'NSW Oct 2019'!AR5-SUM('NSW Oct 2019'!L5:P5))*'NSW Oct 2019'!AB5/100)* 'NSW Oct 2019'!AR5,IF(AND('NSW Oct 2019'!O5&gt;0,'NSW Oct 2019'!P5=""),IF(($C$5*F11/'NSW Oct 2019'!AR5&lt; SUM('NSW Oct 2019'!L5:O5)),(0),($C$5*F11/'NSW Oct 2019'!AR5-SUM('NSW Oct 2019'!L5:O5))*'NSW Oct 2019'!AG5/100)* 'NSW Oct 2019'!AR5,IF(AND('NSW Oct 2019'!N5&gt;0,'NSW Oct 2019'!O5=""),IF(($C$5*F11/'NSW Oct 2019'!AR5&lt; SUM('NSW Oct 2019'!L5:N5)),(0),($C$5*F11/'NSW Oct 2019'!AR5-SUM('NSW Oct 2019'!L5:N5))*'NSW Oct 2019'!AF5/100)* 'NSW Oct 2019'!AR5,IF(AND('NSW Oct 2019'!M5&gt;0,'NSW Oct 2019'!N5=""),IF(($C$5*F11/'NSW Oct 2019'!AR5&lt;'NSW Oct 2019'!M5+'NSW Oct 2019'!L5),(0),(($C$5*F11/'NSW Oct 2019'!AR5-('NSW Oct 2019'!M5+'NSW Oct 2019'!L5))*'NSW Oct 2019'!AE5/100))*'NSW Oct 2019'!AR5,IF(AND('NSW Oct 2019'!L5&gt;0,'NSW Oct 2019'!M5=""&gt;0),IF(($C$5*F11/'NSW Oct 2019'!AR5&lt;'NSW Oct 2019'!L5),(0),($C$5*F11/'NSW Oct 2019'!AR5-'NSW Oct 2019'!L5)*'NSW Oct 2019'!AD5/100)*'NSW Oct 2019'!AR5,0)))))</f>
        <v>0</v>
      </c>
      <c r="S11" s="234">
        <f t="shared" si="1"/>
        <v>2413.1278181818179</v>
      </c>
      <c r="T11" s="243">
        <f t="shared" si="2"/>
        <v>2661.911818181818</v>
      </c>
      <c r="U11" s="132">
        <f t="shared" si="3"/>
        <v>2928.1030000000001</v>
      </c>
      <c r="V11" s="83">
        <f>'NSW Oct 2019'!AT5</f>
        <v>12</v>
      </c>
      <c r="W11" s="83">
        <f>'NSW Oct 2019'!AU5</f>
        <v>0</v>
      </c>
      <c r="X11" s="83">
        <f>'NSW Oct 2019'!AV5</f>
        <v>0</v>
      </c>
      <c r="Y11" s="83">
        <f>'NSW Oct 2019'!AW5</f>
        <v>0</v>
      </c>
      <c r="Z11" s="243" t="str">
        <f t="shared" si="8"/>
        <v>Guaranteed off bill</v>
      </c>
      <c r="AA11" s="243" t="str">
        <f t="shared" si="9"/>
        <v>Inclusive</v>
      </c>
      <c r="AB11" s="243">
        <f t="shared" si="4"/>
        <v>2342.4823999999994</v>
      </c>
      <c r="AC11" s="243">
        <f t="shared" si="5"/>
        <v>2342.4823999999994</v>
      </c>
      <c r="AD11" s="122">
        <f t="shared" si="6"/>
        <v>2576.7306399999998</v>
      </c>
      <c r="AE11" s="122">
        <f t="shared" si="7"/>
        <v>2576.7306399999998</v>
      </c>
      <c r="AF11" s="208">
        <f>'NSW Oct 2019'!BF5</f>
        <v>12</v>
      </c>
      <c r="AG11" s="125" t="str">
        <f>'NSW Oct 2019'!BG5</f>
        <v>n</v>
      </c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</row>
    <row r="12" spans="1:148" ht="23" customHeight="1">
      <c r="A12" s="424"/>
      <c r="B12" s="83" t="str">
        <f>'NSW Oct 2019'!F6</f>
        <v>Red Energy</v>
      </c>
      <c r="C12" s="83" t="str">
        <f>'NSW Oct 2019'!G6</f>
        <v xml:space="preserve">Business Saver </v>
      </c>
      <c r="D12" s="136">
        <f>365*'NSW Oct 2019'!H6/100</f>
        <v>229.95</v>
      </c>
      <c r="E12" s="264">
        <f>IF('NSW Oct 2019'!AQ6=3,0.5,IF('NSW Oct 2019'!AQ6=2,0.33,0))</f>
        <v>0.5</v>
      </c>
      <c r="F12" s="264">
        <f t="shared" si="0"/>
        <v>0.5</v>
      </c>
      <c r="G12" s="136">
        <f>IF('NSW Oct 2019'!K6="",($C$5*E12/'NSW Oct 2019'!AQ6*'NSW Oct 2019'!W6/100)*'NSW Oct 2019'!AQ6,IF($C$5*E12/'NSW Oct 2019'!AQ6&gt;='NSW Oct 2019'!L6,('NSW Oct 2019'!L6*'NSW Oct 2019'!W6/100)*'NSW Oct 2019'!AQ6,($C$5*E12/'NSW Oct 2019'!AQ6*'NSW Oct 2019'!W6/100)*'NSW Oct 2019'!AQ6))</f>
        <v>126.108</v>
      </c>
      <c r="H12" s="136">
        <f>IF(AND('NSW Oct 2019'!L6&gt;0,'NSW Oct 2019'!M6&gt;0),IF($C$5*E12/'NSW Oct 2019'!AQ6&lt;'NSW Oct 2019'!L6,0,IF(($C$5*E12/'NSW Oct 2019'!AQ6-'NSW Oct 2019'!L6)&lt;=('NSW Oct 2019'!M6+'NSW Oct 2019'!L6),((($C$5*E12/'NSW Oct 2019'!AQ6-'NSW Oct 2019'!L6)*'NSW Oct 2019'!X6/100))*'NSW Oct 2019'!AQ6,((('NSW Oct 2019'!M6)*'NSW Oct 2019'!X6/100)*'NSW Oct 2019'!AQ6))),0)</f>
        <v>77.049000000000007</v>
      </c>
      <c r="I12" s="136">
        <f>IF(AND('NSW Oct 2019'!M6&gt;0,'NSW Oct 2019'!N6&gt;0),IF($C$5*E12/'NSW Oct 2019'!AQ6&lt;('NSW Oct 2019'!L6+'NSW Oct 2019'!M6),0,IF(($C$5*E12/'NSW Oct 2019'!AQ6-'NSW Oct 2019'!L6+'NSW Oct 2019'!M6)&lt;=('NSW Oct 2019'!L6+'NSW Oct 2019'!M6+'NSW Oct 2019'!N6),((($C$5*E12/'NSW Oct 2019'!AQ6-('NSW Oct 2019'!L6+'NSW Oct 2019'!M6))*'NSW Oct 2019'!Y6/100))*'NSW Oct 2019'!AQ6,('NSW Oct 2019'!N6*'NSW Oct 2019'!Y6/100)* 'NSW Oct 2019'!AQ6)),0)</f>
        <v>177.54</v>
      </c>
      <c r="J12" s="136">
        <f>IF(AND('NSW Oct 2019'!N6&gt;0,'NSW Oct 2019'!O6&gt;0),IF($C$5*E12/'NSW Oct 2019'!AQ6&lt;('NSW Oct 2019'!L6+'NSW Oct 2019'!M6+'NSW Oct 2019'!N6),0,IF(($C$5*E12/'NSW Oct 2019'!AQ6-'NSW Oct 2019'!L6+'NSW Oct 2019'!M6+'NSW Oct 2019'!N6)&lt;=('NSW Oct 2019'!L6+'NSW Oct 2019'!M6+'NSW Oct 2019'!N6+'NSW Oct 2019'!O6),(($C$5*E12/'NSW Oct 2019'!AQ6-('NSW Oct 2019'!L6+'NSW Oct 2019'!M6+'NSW Oct 2019'!N6))*'NSW Oct 2019'!Z6/100)*'NSW Oct 2019'!AQ6,('NSW Oct 2019'!O6*'NSW Oct 2019'!Z6/100)*'NSW Oct 2019'!AQ6)),0)</f>
        <v>659.1704545454545</v>
      </c>
      <c r="K12" s="136">
        <f>IF(AND('NSW Oct 2019'!O6&gt;0,'NSW Oct 2019'!P6&gt;0),IF($C$5*E12/'NSW Oct 2019'!AQ6&lt;('NSW Oct 2019'!L6+'NSW Oct 2019'!M6+'NSW Oct 2019'!N6+'NSW Oct 2019'!O6),0,IF(($C$5*E12/'NSW Oct 2019'!AQ6-'NSW Oct 2019'!L6+'NSW Oct 2019'!M6+'NSW Oct 2019'!N6+'NSW Oct 2019'!O6)&lt;=('NSW Oct 2019'!L6+'NSW Oct 2019'!M6+'NSW Oct 2019'!N6+'NSW Oct 2019'!O6+'NSW Oct 2019'!P6),(($C$5*E12/'NSW Oct 2019'!AQ6-('NSW Oct 2019'!L6+'NSW Oct 2019'!M6+'NSW Oct 2019'!N6+'NSW Oct 2019'!O6))*'NSW Oct 2019'!AA6/100)*'NSW Oct 2019'!AQ6,('NSW Oct 2019'!P6*'NSW Oct 2019'!AA6/100)*'NSW Oct 2019'!AQ6)),0)</f>
        <v>0</v>
      </c>
      <c r="L12" s="136">
        <f>IF(AND('NSW Oct 2019'!P6&gt;0,'NSW Oct 2019'!O6&gt;0),IF(($C$5*E12/'NSW Oct 2019'!AQ6&lt;SUM('NSW Oct 2019'!L6:P6)),(0),($C$5*E12/'NSW Oct 2019'!AQ6-SUM('NSW Oct 2019'!L6:P6))*'NSW Oct 2019'!AB6/100)* 'NSW Oct 2019'!AQ6,IF(AND('NSW Oct 2019'!O6&gt;0,'NSW Oct 2019'!P6=""),IF(($C$5*E12/'NSW Oct 2019'!AQ6&lt; SUM('NSW Oct 2019'!L6:O6)),(0),($C$5*E12/'NSW Oct 2019'!AQ6-SUM('NSW Oct 2019'!L6:O6))*'NSW Oct 2019'!AA6/100)* 'NSW Oct 2019'!AQ6,IF(AND('NSW Oct 2019'!N6&gt;0,'NSW Oct 2019'!O6=""),IF(($C$5*E12/'NSW Oct 2019'!AQ6&lt; SUM('NSW Oct 2019'!L6:N6)),(0),($C$5*E12/'NSW Oct 2019'!AQ6-SUM('NSW Oct 2019'!L6:N6))*'NSW Oct 2019'!Z6/100)* 'NSW Oct 2019'!AQ6,IF(AND('NSW Oct 2019'!M6&gt;0,'NSW Oct 2019'!N6=""),IF(($C$5*E12/'NSW Oct 2019'!AQ6&lt;'NSW Oct 2019'!M6+'NSW Oct 2019'!L6),(0),(($C$5*E12/'NSW Oct 2019'!AQ6-('NSW Oct 2019'!M6+'NSW Oct 2019'!L6))*'NSW Oct 2019'!Y6/100))*'NSW Oct 2019'!AQ6,IF(AND('NSW Oct 2019'!L6&gt;0,'NSW Oct 2019'!M6=""&gt;0),IF(($C$5*E12/'NSW Oct 2019'!AQ6&lt;'NSW Oct 2019'!L6),(0),($C$5*E12/'NSW Oct 2019'!AQ6-'NSW Oct 2019'!L6)*'NSW Oct 2019'!X6/100)*'NSW Oct 2019'!AQ6,0)))))</f>
        <v>0</v>
      </c>
      <c r="M12" s="136">
        <f>IF('NSW Oct 2019'!K6="",($C$5*F12/'NSW Oct 2019'!AR6*'NSW Oct 2019'!AC6/100)*'NSW Oct 2019'!AR6,IF($C$5*F12/'NSW Oct 2019'!AR6&gt;='NSW Oct 2019'!L6,('NSW Oct 2019'!L6*'NSW Oct 2019'!AC6/100)*'NSW Oct 2019'!AR6,($C$5*F12/'NSW Oct 2019'!AR6*'NSW Oct 2019'!AC6/100)*'NSW Oct 2019'!AR6))</f>
        <v>126.108</v>
      </c>
      <c r="N12" s="136">
        <f>IF(AND('NSW Oct 2019'!L6&gt;0,'NSW Oct 2019'!M6&gt;0),IF($C$5*F12/'NSW Oct 2019'!AR6&lt;'NSW Oct 2019'!L6,0,IF(($C$5*F12/'NSW Oct 2019'!AR6-'NSW Oct 2019'!L6)&lt;=('NSW Oct 2019'!M6+'NSW Oct 2019'!L6),((($C$5*F12/'NSW Oct 2019'!AR6-'NSW Oct 2019'!L6)*'NSW Oct 2019'!AD6/100))*'NSW Oct 2019'!AR6,((('NSW Oct 2019'!M6)*'NSW Oct 2019'!AD6/100)*'NSW Oct 2019'!AR6))),0)</f>
        <v>77.049000000000007</v>
      </c>
      <c r="O12" s="136">
        <f>IF(AND('NSW Oct 2019'!M6&gt;0,'NSW Oct 2019'!N6&gt;0),IF($C$5*F12/'NSW Oct 2019'!AR6&lt;('NSW Oct 2019'!L6+'NSW Oct 2019'!M6),0,IF(($C$5*F12/'NSW Oct 2019'!AR6-'NSW Oct 2019'!L6+'NSW Oct 2019'!M6)&lt;=('NSW Oct 2019'!L6+'NSW Oct 2019'!M6+'NSW Oct 2019'!N6),((($C$5*F12/'NSW Oct 2019'!AR6-('NSW Oct 2019'!L6+'NSW Oct 2019'!M6))*'NSW Oct 2019'!AE6/100))*'NSW Oct 2019'!AR6,('NSW Oct 2019'!N6*'NSW Oct 2019'!AE6/100)*'NSW Oct 2019'!AR6)),0)</f>
        <v>177.54</v>
      </c>
      <c r="P12" s="136">
        <f>IF(AND('NSW Oct 2019'!N6&gt;0,'NSW Oct 2019'!O6&gt;0),IF($C$5*F12/'NSW Oct 2019'!AR6&lt;('NSW Oct 2019'!L6+'NSW Oct 2019'!M6+'NSW Oct 2019'!N6),0,IF(($C$5*F12/'NSW Oct 2019'!AR6-'NSW Oct 2019'!L6+'NSW Oct 2019'!M6+'NSW Oct 2019'!N6)&lt;=('NSW Oct 2019'!L6+'NSW Oct 2019'!M6+'NSW Oct 2019'!N6+'NSW Oct 2019'!O6),(($C$5*F12/'NSW Oct 2019'!AR6-('NSW Oct 2019'!L6+'NSW Oct 2019'!M6+'NSW Oct 2019'!N6))*'NSW Oct 2019'!AF6/100)*'NSW Oct 2019'!AR6,('NSW Oct 2019'!O6*'NSW Oct 2019'!AF6/100)*'NSW Oct 2019'!AR6)),0)</f>
        <v>659.1704545454545</v>
      </c>
      <c r="Q12" s="136">
        <f>IF(AND('NSW Oct 2019'!P6&gt;0,'NSW Oct 2019'!P6&gt;0),IF($C$5*F12/'NSW Oct 2019'!AR6&lt;('NSW Oct 2019'!L6+'NSW Oct 2019'!M6+'NSW Oct 2019'!N6+'NSW Oct 2019'!O6),0,IF(($C$5*F12/'NSW Oct 2019'!AR6-'NSW Oct 2019'!L6+'NSW Oct 2019'!M6+'NSW Oct 2019'!N6+'NSW Oct 2019'!O6)&lt;=('NSW Oct 2019'!L6+'NSW Oct 2019'!M6+'NSW Oct 2019'!N6+'NSW Oct 2019'!O6+'NSW Oct 2019'!P6),(($C$5*F12/'NSW Oct 2019'!AR6-('NSW Oct 2019'!L6+'NSW Oct 2019'!M6+'NSW Oct 2019'!N6+'NSW Oct 2019'!O6))*'NSW Oct 2019'!AG6/100)*'NSW Oct 2019'!AR6,('NSW Oct 2019'!P6*'NSW Oct 2019'!AG6/100)*'NSW Oct 2019'!AR6)),0)</f>
        <v>0</v>
      </c>
      <c r="R12" s="136">
        <f>IF(AND('NSW Oct 2019'!P6&gt;0,'NSW Oct 2019'!O6&gt;0),IF(($C$5*F12/'NSW Oct 2019'!AR6&lt;SUM('NSW Oct 2019'!L6:P6)),(0),($C$5*F12/'NSW Oct 2019'!AR6-SUM('NSW Oct 2019'!L6:P6))*'NSW Oct 2019'!AB6/100)* 'NSW Oct 2019'!AR6,IF(AND('NSW Oct 2019'!O6&gt;0,'NSW Oct 2019'!P6=""),IF(($C$5*F12/'NSW Oct 2019'!AR6&lt; SUM('NSW Oct 2019'!L6:O6)),(0),($C$5*F12/'NSW Oct 2019'!AR6-SUM('NSW Oct 2019'!L6:O6))*'NSW Oct 2019'!AG6/100)* 'NSW Oct 2019'!AR6,IF(AND('NSW Oct 2019'!N6&gt;0,'NSW Oct 2019'!O6=""),IF(($C$5*F12/'NSW Oct 2019'!AR6&lt; SUM('NSW Oct 2019'!L6:N6)),(0),($C$5*F12/'NSW Oct 2019'!AR6-SUM('NSW Oct 2019'!L6:N6))*'NSW Oct 2019'!AF6/100)* 'NSW Oct 2019'!AR6,IF(AND('NSW Oct 2019'!M6&gt;0,'NSW Oct 2019'!N6=""),IF(($C$5*F12/'NSW Oct 2019'!AR6&lt;'NSW Oct 2019'!M6+'NSW Oct 2019'!L6),(0),(($C$5*F12/'NSW Oct 2019'!AR6-('NSW Oct 2019'!M6+'NSW Oct 2019'!L6))*'NSW Oct 2019'!AE6/100))*'NSW Oct 2019'!AR6,IF(AND('NSW Oct 2019'!L6&gt;0,'NSW Oct 2019'!M6=""&gt;0),IF(($C$5*F12/'NSW Oct 2019'!AR6&lt;'NSW Oct 2019'!L6),(0),($C$5*F12/'NSW Oct 2019'!AR6-'NSW Oct 2019'!L6)*'NSW Oct 2019'!AD6/100)*'NSW Oct 2019'!AR6,0)))))</f>
        <v>0</v>
      </c>
      <c r="S12" s="234">
        <f t="shared" si="1"/>
        <v>2079.7349090909092</v>
      </c>
      <c r="T12" s="243">
        <f t="shared" si="2"/>
        <v>2309.6849090909091</v>
      </c>
      <c r="U12" s="132">
        <f t="shared" si="3"/>
        <v>2540.6534000000001</v>
      </c>
      <c r="V12" s="83">
        <f>'NSW Oct 2019'!AT6</f>
        <v>0</v>
      </c>
      <c r="W12" s="83">
        <f>'NSW Oct 2019'!AU6</f>
        <v>0</v>
      </c>
      <c r="X12" s="83">
        <f>'NSW Oct 2019'!AV6</f>
        <v>0</v>
      </c>
      <c r="Y12" s="83">
        <f>'NSW Oct 2019'!AW6</f>
        <v>0</v>
      </c>
      <c r="Z12" s="243" t="str">
        <f t="shared" si="8"/>
        <v>No discount</v>
      </c>
      <c r="AA12" s="243" t="str">
        <f t="shared" si="9"/>
        <v>Inclusive</v>
      </c>
      <c r="AB12" s="243">
        <f t="shared" si="4"/>
        <v>2309.6849090909091</v>
      </c>
      <c r="AC12" s="243">
        <f t="shared" si="5"/>
        <v>2309.6849090909091</v>
      </c>
      <c r="AD12" s="122">
        <f t="shared" si="6"/>
        <v>2540.6534000000001</v>
      </c>
      <c r="AE12" s="122">
        <f t="shared" si="7"/>
        <v>2540.6534000000001</v>
      </c>
      <c r="AF12" s="208">
        <f>'NSW Oct 2019'!BF6</f>
        <v>0</v>
      </c>
      <c r="AG12" s="125" t="str">
        <f>'NSW Oct 2019'!BG6</f>
        <v>n</v>
      </c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</row>
    <row r="13" spans="1:148" ht="23" customHeight="1">
      <c r="A13" s="424"/>
      <c r="B13" s="83" t="str">
        <f>'NSW Oct 2019'!F7</f>
        <v>Click Energy</v>
      </c>
      <c r="C13" s="83" t="str">
        <f>'NSW Oct 2019'!G7</f>
        <v xml:space="preserve">Business Start Gas </v>
      </c>
      <c r="D13" s="136">
        <f>365*'NSW Oct 2019'!H7/100</f>
        <v>127.12949999999999</v>
      </c>
      <c r="E13" s="264">
        <f>IF('NSW Oct 2019'!AQ7=3,0.5,IF('NSW Oct 2019'!AQ7=2,0.33,0))</f>
        <v>0.5</v>
      </c>
      <c r="F13" s="264">
        <f t="shared" si="0"/>
        <v>0.5</v>
      </c>
      <c r="G13" s="136">
        <f>IF('NSW Oct 2019'!K7="",($C$5*E13/'NSW Oct 2019'!AQ7*'NSW Oct 2019'!W7/100)*'NSW Oct 2019'!AQ7,IF($C$5*E13/'NSW Oct 2019'!AQ7&gt;='NSW Oct 2019'!L7,('NSW Oct 2019'!L7*'NSW Oct 2019'!W7/100)*'NSW Oct 2019'!AQ7,($C$5*E13/'NSW Oct 2019'!AQ7*'NSW Oct 2019'!W7/100)*'NSW Oct 2019'!AQ7))</f>
        <v>134.24399999999997</v>
      </c>
      <c r="H13" s="136">
        <f>IF(AND('NSW Oct 2019'!L7&gt;0,'NSW Oct 2019'!M7&gt;0),IF($C$5*E13/'NSW Oct 2019'!AQ7&lt;'NSW Oct 2019'!L7,0,IF(($C$5*E13/'NSW Oct 2019'!AQ7-'NSW Oct 2019'!L7)&lt;=('NSW Oct 2019'!M7+'NSW Oct 2019'!L7),((($C$5*E13/'NSW Oct 2019'!AQ7-'NSW Oct 2019'!L7)*'NSW Oct 2019'!X7/100))*'NSW Oct 2019'!AQ7,((('NSW Oct 2019'!M7)*'NSW Oct 2019'!X7/100)*'NSW Oct 2019'!AQ7))),0)</f>
        <v>86.054727272727263</v>
      </c>
      <c r="I13" s="136">
        <f>IF(AND('NSW Oct 2019'!M7&gt;0,'NSW Oct 2019'!N7&gt;0),IF($C$5*E13/'NSW Oct 2019'!AQ7&lt;('NSW Oct 2019'!L7+'NSW Oct 2019'!M7),0,IF(($C$5*E13/'NSW Oct 2019'!AQ7-'NSW Oct 2019'!L7+'NSW Oct 2019'!M7)&lt;=('NSW Oct 2019'!L7+'NSW Oct 2019'!M7+'NSW Oct 2019'!N7),((($C$5*E13/'NSW Oct 2019'!AQ7-('NSW Oct 2019'!L7+'NSW Oct 2019'!M7))*'NSW Oct 2019'!Y7/100))*'NSW Oct 2019'!AQ7,('NSW Oct 2019'!N7*'NSW Oct 2019'!Y7/100)* 'NSW Oct 2019'!AQ7)),0)</f>
        <v>192.50890909090907</v>
      </c>
      <c r="J13" s="136">
        <f>IF(AND('NSW Oct 2019'!N7&gt;0,'NSW Oct 2019'!O7&gt;0),IF($C$5*E13/'NSW Oct 2019'!AQ7&lt;('NSW Oct 2019'!L7+'NSW Oct 2019'!M7+'NSW Oct 2019'!N7),0,IF(($C$5*E13/'NSW Oct 2019'!AQ7-'NSW Oct 2019'!L7+'NSW Oct 2019'!M7+'NSW Oct 2019'!N7)&lt;=('NSW Oct 2019'!L7+'NSW Oct 2019'!M7+'NSW Oct 2019'!N7+'NSW Oct 2019'!O7),(($C$5*E13/'NSW Oct 2019'!AQ7-('NSW Oct 2019'!L7+'NSW Oct 2019'!M7+'NSW Oct 2019'!N7))*'NSW Oct 2019'!Z7/100)*'NSW Oct 2019'!AQ7,('NSW Oct 2019'!O7*'NSW Oct 2019'!Z7/100)*'NSW Oct 2019'!AQ7)),0)</f>
        <v>791.21</v>
      </c>
      <c r="K13" s="136">
        <f>IF(AND('NSW Oct 2019'!O7&gt;0,'NSW Oct 2019'!P7&gt;0),IF($C$5*E13/'NSW Oct 2019'!AQ7&lt;('NSW Oct 2019'!L7+'NSW Oct 2019'!M7+'NSW Oct 2019'!N7+'NSW Oct 2019'!O7),0,IF(($C$5*E13/'NSW Oct 2019'!AQ7-'NSW Oct 2019'!L7+'NSW Oct 2019'!M7+'NSW Oct 2019'!N7+'NSW Oct 2019'!O7)&lt;=('NSW Oct 2019'!L7+'NSW Oct 2019'!M7+'NSW Oct 2019'!N7+'NSW Oct 2019'!O7+'NSW Oct 2019'!P7),(($C$5*E13/'NSW Oct 2019'!AQ7-('NSW Oct 2019'!L7+'NSW Oct 2019'!M7+'NSW Oct 2019'!N7+'NSW Oct 2019'!O7))*'NSW Oct 2019'!AA7/100)*'NSW Oct 2019'!AQ7,('NSW Oct 2019'!P7*'NSW Oct 2019'!AA7/100)*'NSW Oct 2019'!AQ7)),0)</f>
        <v>0</v>
      </c>
      <c r="L13" s="136">
        <f>IF(AND('NSW Oct 2019'!P7&gt;0,'NSW Oct 2019'!O7&gt;0),IF(($C$5*E13/'NSW Oct 2019'!AQ7&lt;SUM('NSW Oct 2019'!L7:P7)),(0),($C$5*E13/'NSW Oct 2019'!AQ7-SUM('NSW Oct 2019'!L7:P7))*'NSW Oct 2019'!AB7/100)* 'NSW Oct 2019'!AQ7,IF(AND('NSW Oct 2019'!O7&gt;0,'NSW Oct 2019'!P7=""),IF(($C$5*E13/'NSW Oct 2019'!AQ7&lt; SUM('NSW Oct 2019'!L7:O7)),(0),($C$5*E13/'NSW Oct 2019'!AQ7-SUM('NSW Oct 2019'!L7:O7))*'NSW Oct 2019'!AA7/100)* 'NSW Oct 2019'!AQ7,IF(AND('NSW Oct 2019'!N7&gt;0,'NSW Oct 2019'!O7=""),IF(($C$5*E13/'NSW Oct 2019'!AQ7&lt; SUM('NSW Oct 2019'!L7:N7)),(0),($C$5*E13/'NSW Oct 2019'!AQ7-SUM('NSW Oct 2019'!L7:N7))*'NSW Oct 2019'!Z7/100)* 'NSW Oct 2019'!AQ7,IF(AND('NSW Oct 2019'!M7&gt;0,'NSW Oct 2019'!N7=""),IF(($C$5*E13/'NSW Oct 2019'!AQ7&lt;'NSW Oct 2019'!M7+'NSW Oct 2019'!L7),(0),(($C$5*E13/'NSW Oct 2019'!AQ7-('NSW Oct 2019'!M7+'NSW Oct 2019'!L7))*'NSW Oct 2019'!Y7/100))*'NSW Oct 2019'!AQ7,IF(AND('NSW Oct 2019'!L7&gt;0,'NSW Oct 2019'!M7=""&gt;0),IF(($C$5*E13/'NSW Oct 2019'!AQ7&lt;'NSW Oct 2019'!L7),(0),($C$5*E13/'NSW Oct 2019'!AQ7-'NSW Oct 2019'!L7)*'NSW Oct 2019'!X7/100)*'NSW Oct 2019'!AQ7,0)))))</f>
        <v>0</v>
      </c>
      <c r="M13" s="136">
        <f>IF('NSW Oct 2019'!K7="",($C$5*F13/'NSW Oct 2019'!AR7*'NSW Oct 2019'!AC7/100)*'NSW Oct 2019'!AR7,IF($C$5*F13/'NSW Oct 2019'!AR7&gt;='NSW Oct 2019'!L7,('NSW Oct 2019'!L7*'NSW Oct 2019'!AC7/100)*'NSW Oct 2019'!AR7,($C$5*F13/'NSW Oct 2019'!AR7*'NSW Oct 2019'!AC7/100)*'NSW Oct 2019'!AR7))</f>
        <v>134.24399999999997</v>
      </c>
      <c r="N13" s="136">
        <f>IF(AND('NSW Oct 2019'!L7&gt;0,'NSW Oct 2019'!M7&gt;0),IF($C$5*F13/'NSW Oct 2019'!AR7&lt;'NSW Oct 2019'!L7,0,IF(($C$5*F13/'NSW Oct 2019'!AR7-'NSW Oct 2019'!L7)&lt;=('NSW Oct 2019'!M7+'NSW Oct 2019'!L7),((($C$5*F13/'NSW Oct 2019'!AR7-'NSW Oct 2019'!L7)*'NSW Oct 2019'!AD7/100))*'NSW Oct 2019'!AR7,((('NSW Oct 2019'!M7)*'NSW Oct 2019'!AD7/100)*'NSW Oct 2019'!AR7))),0)</f>
        <v>86.054727272727263</v>
      </c>
      <c r="O13" s="136">
        <f>IF(AND('NSW Oct 2019'!M7&gt;0,'NSW Oct 2019'!N7&gt;0),IF($C$5*F13/'NSW Oct 2019'!AR7&lt;('NSW Oct 2019'!L7+'NSW Oct 2019'!M7),0,IF(($C$5*F13/'NSW Oct 2019'!AR7-'NSW Oct 2019'!L7+'NSW Oct 2019'!M7)&lt;=('NSW Oct 2019'!L7+'NSW Oct 2019'!M7+'NSW Oct 2019'!N7),((($C$5*F13/'NSW Oct 2019'!AR7-('NSW Oct 2019'!L7+'NSW Oct 2019'!M7))*'NSW Oct 2019'!AE7/100))*'NSW Oct 2019'!AR7,('NSW Oct 2019'!N7*'NSW Oct 2019'!AE7/100)*'NSW Oct 2019'!AR7)),0)</f>
        <v>192.50890909090907</v>
      </c>
      <c r="P13" s="136">
        <f>IF(AND('NSW Oct 2019'!N7&gt;0,'NSW Oct 2019'!O7&gt;0),IF($C$5*F13/'NSW Oct 2019'!AR7&lt;('NSW Oct 2019'!L7+'NSW Oct 2019'!M7+'NSW Oct 2019'!N7),0,IF(($C$5*F13/'NSW Oct 2019'!AR7-'NSW Oct 2019'!L7+'NSW Oct 2019'!M7+'NSW Oct 2019'!N7)&lt;=('NSW Oct 2019'!L7+'NSW Oct 2019'!M7+'NSW Oct 2019'!N7+'NSW Oct 2019'!O7),(($C$5*F13/'NSW Oct 2019'!AR7-('NSW Oct 2019'!L7+'NSW Oct 2019'!M7+'NSW Oct 2019'!N7))*'NSW Oct 2019'!AF7/100)*'NSW Oct 2019'!AR7,('NSW Oct 2019'!O7*'NSW Oct 2019'!AF7/100)*'NSW Oct 2019'!AR7)),0)</f>
        <v>791.21</v>
      </c>
      <c r="Q13" s="136">
        <f>IF(AND('NSW Oct 2019'!P7&gt;0,'NSW Oct 2019'!P7&gt;0),IF($C$5*F13/'NSW Oct 2019'!AR7&lt;('NSW Oct 2019'!L7+'NSW Oct 2019'!M7+'NSW Oct 2019'!N7+'NSW Oct 2019'!O7),0,IF(($C$5*F13/'NSW Oct 2019'!AR7-'NSW Oct 2019'!L7+'NSW Oct 2019'!M7+'NSW Oct 2019'!N7+'NSW Oct 2019'!O7)&lt;=('NSW Oct 2019'!L7+'NSW Oct 2019'!M7+'NSW Oct 2019'!N7+'NSW Oct 2019'!O7+'NSW Oct 2019'!P7),(($C$5*F13/'NSW Oct 2019'!AR7-('NSW Oct 2019'!L7+'NSW Oct 2019'!M7+'NSW Oct 2019'!N7+'NSW Oct 2019'!O7))*'NSW Oct 2019'!AG7/100)*'NSW Oct 2019'!AR7,('NSW Oct 2019'!P7*'NSW Oct 2019'!AG7/100)*'NSW Oct 2019'!AR7)),0)</f>
        <v>0</v>
      </c>
      <c r="R13" s="136">
        <f>IF(AND('NSW Oct 2019'!P7&gt;0,'NSW Oct 2019'!O7&gt;0),IF(($C$5*F13/'NSW Oct 2019'!AR7&lt;SUM('NSW Oct 2019'!L7:P7)),(0),($C$5*F13/'NSW Oct 2019'!AR7-SUM('NSW Oct 2019'!L7:P7))*'NSW Oct 2019'!AB7/100)* 'NSW Oct 2019'!AR7,IF(AND('NSW Oct 2019'!O7&gt;0,'NSW Oct 2019'!P7=""),IF(($C$5*F13/'NSW Oct 2019'!AR7&lt; SUM('NSW Oct 2019'!L7:O7)),(0),($C$5*F13/'NSW Oct 2019'!AR7-SUM('NSW Oct 2019'!L7:O7))*'NSW Oct 2019'!AG7/100)* 'NSW Oct 2019'!AR7,IF(AND('NSW Oct 2019'!N7&gt;0,'NSW Oct 2019'!O7=""),IF(($C$5*F13/'NSW Oct 2019'!AR7&lt; SUM('NSW Oct 2019'!L7:N7)),(0),($C$5*F13/'NSW Oct 2019'!AR7-SUM('NSW Oct 2019'!L7:N7))*'NSW Oct 2019'!AF7/100)* 'NSW Oct 2019'!AR7,IF(AND('NSW Oct 2019'!M7&gt;0,'NSW Oct 2019'!N7=""),IF(($C$5*F13/'NSW Oct 2019'!AR7&lt;'NSW Oct 2019'!M7+'NSW Oct 2019'!L7),(0),(($C$5*F13/'NSW Oct 2019'!AR7-('NSW Oct 2019'!M7+'NSW Oct 2019'!L7))*'NSW Oct 2019'!AE7/100))*'NSW Oct 2019'!AR7,IF(AND('NSW Oct 2019'!L7&gt;0,'NSW Oct 2019'!M7=""&gt;0),IF(($C$5*F13/'NSW Oct 2019'!AR7&lt;'NSW Oct 2019'!L7),(0),($C$5*F13/'NSW Oct 2019'!AR7-'NSW Oct 2019'!L7)*'NSW Oct 2019'!AD7/100)*'NSW Oct 2019'!AR7,0)))))</f>
        <v>0</v>
      </c>
      <c r="S13" s="234">
        <f t="shared" si="1"/>
        <v>2408.035272727273</v>
      </c>
      <c r="T13" s="243">
        <f t="shared" si="2"/>
        <v>2535.164772727273</v>
      </c>
      <c r="U13" s="132">
        <f t="shared" si="3"/>
        <v>2788.6812500000005</v>
      </c>
      <c r="V13" s="83">
        <f>'NSW Oct 2019'!AT7</f>
        <v>0</v>
      </c>
      <c r="W13" s="83">
        <f>'NSW Oct 2019'!AU7</f>
        <v>0</v>
      </c>
      <c r="X13" s="83">
        <f>'NSW Oct 2019'!AV7</f>
        <v>0</v>
      </c>
      <c r="Y13" s="83">
        <f>'NSW Oct 2019'!AW7</f>
        <v>0</v>
      </c>
      <c r="Z13" s="243" t="str">
        <f t="shared" si="8"/>
        <v>No discount</v>
      </c>
      <c r="AA13" s="243" t="str">
        <f t="shared" si="9"/>
        <v>Exclusive</v>
      </c>
      <c r="AB13" s="243">
        <f t="shared" si="4"/>
        <v>2535.164772727273</v>
      </c>
      <c r="AC13" s="243">
        <f t="shared" si="5"/>
        <v>2535.164772727273</v>
      </c>
      <c r="AD13" s="122">
        <f t="shared" si="6"/>
        <v>2788.6812500000005</v>
      </c>
      <c r="AE13" s="122">
        <f t="shared" si="7"/>
        <v>2788.6812500000005</v>
      </c>
      <c r="AF13" s="208">
        <f>'NSW Oct 2019'!BF7</f>
        <v>0</v>
      </c>
      <c r="AG13" s="125" t="str">
        <f>'NSW Oct 2019'!BG7</f>
        <v>n</v>
      </c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</row>
    <row r="14" spans="1:148" ht="23" customHeight="1" thickBot="1">
      <c r="A14" s="425"/>
      <c r="B14" s="154" t="str">
        <f>'NSW Oct 2019'!F8</f>
        <v>Simply Energy</v>
      </c>
      <c r="C14" s="154" t="str">
        <f>'NSW Oct 2019'!G8</f>
        <v xml:space="preserve">Business Plus </v>
      </c>
      <c r="D14" s="155">
        <f>365*'NSW Oct 2019'!H8/100</f>
        <v>249.733</v>
      </c>
      <c r="E14" s="265">
        <f>IF('NSW Oct 2019'!AQ8=3,0.5,IF('NSW Oct 2019'!AQ8=2,0.33,0))</f>
        <v>0.5</v>
      </c>
      <c r="F14" s="265">
        <f t="shared" si="0"/>
        <v>0.5</v>
      </c>
      <c r="G14" s="155">
        <f>IF('NSW Oct 2019'!K8="",($C$5*E14/'NSW Oct 2019'!AQ8*'NSW Oct 2019'!W8/100)*'NSW Oct 2019'!AQ8,IF($C$5*E14/'NSW Oct 2019'!AQ8&gt;='NSW Oct 2019'!L8,('NSW Oct 2019'!L8*'NSW Oct 2019'!W8/100)*'NSW Oct 2019'!AQ8,($C$5*E14/'NSW Oct 2019'!AQ8*'NSW Oct 2019'!W8/100)*'NSW Oct 2019'!AQ8))</f>
        <v>131.87100000000001</v>
      </c>
      <c r="H14" s="155">
        <f>IF(AND('NSW Oct 2019'!L8&gt;0,'NSW Oct 2019'!M8&gt;0),IF($C$5*E14/'NSW Oct 2019'!AQ8&lt;'NSW Oct 2019'!L8,0,IF(($C$5*E14/'NSW Oct 2019'!AQ8-'NSW Oct 2019'!L8)&lt;=('NSW Oct 2019'!M8+'NSW Oct 2019'!L8),((($C$5*E14/'NSW Oct 2019'!AQ8-'NSW Oct 2019'!L8)*'NSW Oct 2019'!X8/100))*'NSW Oct 2019'!AQ8,((('NSW Oct 2019'!M8)*'NSW Oct 2019'!X8/100)*'NSW Oct 2019'!AQ8))),0)</f>
        <v>81.051545454545447</v>
      </c>
      <c r="I14" s="155">
        <f>IF(AND('NSW Oct 2019'!M8&gt;0,'NSW Oct 2019'!N8&gt;0),IF($C$5*E14/'NSW Oct 2019'!AQ8&lt;('NSW Oct 2019'!L8+'NSW Oct 2019'!M8),0,IF(($C$5*E14/'NSW Oct 2019'!AQ8-'NSW Oct 2019'!L8+'NSW Oct 2019'!M8)&lt;=('NSW Oct 2019'!L8+'NSW Oct 2019'!M8+'NSW Oct 2019'!N8),((($C$5*E14/'NSW Oct 2019'!AQ8-('NSW Oct 2019'!L8+'NSW Oct 2019'!M8))*'NSW Oct 2019'!Y8/100))*'NSW Oct 2019'!AQ8,('NSW Oct 2019'!N8*'NSW Oct 2019'!Y8/100)* 'NSW Oct 2019'!AQ8)),0)</f>
        <v>191.25899999999999</v>
      </c>
      <c r="J14" s="155">
        <f>IF(AND('NSW Oct 2019'!N8&gt;0,'NSW Oct 2019'!O8&gt;0),IF($C$5*E14/'NSW Oct 2019'!AQ8&lt;('NSW Oct 2019'!L8+'NSW Oct 2019'!M8+'NSW Oct 2019'!N8),0,IF(($C$5*E14/'NSW Oct 2019'!AQ8-'NSW Oct 2019'!L8+'NSW Oct 2019'!M8+'NSW Oct 2019'!N8)&lt;=('NSW Oct 2019'!L8+'NSW Oct 2019'!M8+'NSW Oct 2019'!N8+'NSW Oct 2019'!O8),(($C$5*E14/'NSW Oct 2019'!AQ8-('NSW Oct 2019'!L8+'NSW Oct 2019'!M8+'NSW Oct 2019'!N8))*'NSW Oct 2019'!Z8/100)*'NSW Oct 2019'!AQ8,('NSW Oct 2019'!O8*'NSW Oct 2019'!Z8/100)*'NSW Oct 2019'!AQ8)),0)</f>
        <v>720.48863636363649</v>
      </c>
      <c r="K14" s="155">
        <f>IF(AND('NSW Oct 2019'!O8&gt;0,'NSW Oct 2019'!P8&gt;0),IF($C$5*E14/'NSW Oct 2019'!AQ8&lt;('NSW Oct 2019'!L8+'NSW Oct 2019'!M8+'NSW Oct 2019'!N8+'NSW Oct 2019'!O8),0,IF(($C$5*E14/'NSW Oct 2019'!AQ8-'NSW Oct 2019'!L8+'NSW Oct 2019'!M8+'NSW Oct 2019'!N8+'NSW Oct 2019'!O8)&lt;=('NSW Oct 2019'!L8+'NSW Oct 2019'!M8+'NSW Oct 2019'!N8+'NSW Oct 2019'!O8+'NSW Oct 2019'!P8),(($C$5*E14/'NSW Oct 2019'!AQ8-('NSW Oct 2019'!L8+'NSW Oct 2019'!M8+'NSW Oct 2019'!N8+'NSW Oct 2019'!O8))*'NSW Oct 2019'!AA8/100)*'NSW Oct 2019'!AQ8,('NSW Oct 2019'!P8*'NSW Oct 2019'!AA8/100)*'NSW Oct 2019'!AQ8)),0)</f>
        <v>0</v>
      </c>
      <c r="L14" s="155">
        <f>IF(AND('NSW Oct 2019'!P8&gt;0,'NSW Oct 2019'!O8&gt;0),IF(($C$5*E14/'NSW Oct 2019'!AQ8&lt;SUM('NSW Oct 2019'!L8:P8)),(0),($C$5*E14/'NSW Oct 2019'!AQ8-SUM('NSW Oct 2019'!L8:P8))*'NSW Oct 2019'!AB8/100)* 'NSW Oct 2019'!AQ8,IF(AND('NSW Oct 2019'!O8&gt;0,'NSW Oct 2019'!P8=""),IF(($C$5*E14/'NSW Oct 2019'!AQ8&lt; SUM('NSW Oct 2019'!L8:O8)),(0),($C$5*E14/'NSW Oct 2019'!AQ8-SUM('NSW Oct 2019'!L8:O8))*'NSW Oct 2019'!AA8/100)* 'NSW Oct 2019'!AQ8,IF(AND('NSW Oct 2019'!N8&gt;0,'NSW Oct 2019'!O8=""),IF(($C$5*E14/'NSW Oct 2019'!AQ8&lt; SUM('NSW Oct 2019'!L8:N8)),(0),($C$5*E14/'NSW Oct 2019'!AQ8-SUM('NSW Oct 2019'!L8:N8))*'NSW Oct 2019'!Z8/100)* 'NSW Oct 2019'!AQ8,IF(AND('NSW Oct 2019'!M8&gt;0,'NSW Oct 2019'!N8=""),IF(($C$5*E14/'NSW Oct 2019'!AQ8&lt;'NSW Oct 2019'!M8+'NSW Oct 2019'!L8),(0),(($C$5*E14/'NSW Oct 2019'!AQ8-('NSW Oct 2019'!M8+'NSW Oct 2019'!L8))*'NSW Oct 2019'!Y8/100))*'NSW Oct 2019'!AQ8,IF(AND('NSW Oct 2019'!L8&gt;0,'NSW Oct 2019'!M8=""&gt;0),IF(($C$5*E14/'NSW Oct 2019'!AQ8&lt;'NSW Oct 2019'!L8),(0),($C$5*E14/'NSW Oct 2019'!AQ8-'NSW Oct 2019'!L8)*'NSW Oct 2019'!X8/100)*'NSW Oct 2019'!AQ8,0)))))</f>
        <v>0</v>
      </c>
      <c r="M14" s="155">
        <f>IF('NSW Oct 2019'!K8="",($C$5*F14/'NSW Oct 2019'!AR8*'NSW Oct 2019'!AC8/100)*'NSW Oct 2019'!AR8,IF($C$5*F14/'NSW Oct 2019'!AR8&gt;='NSW Oct 2019'!L8,('NSW Oct 2019'!L8*'NSW Oct 2019'!AC8/100)*'NSW Oct 2019'!AR8,($C$5*F14/'NSW Oct 2019'!AR8*'NSW Oct 2019'!AC8/100)*'NSW Oct 2019'!AR8))</f>
        <v>131.87100000000001</v>
      </c>
      <c r="N14" s="155">
        <f>IF(AND('NSW Oct 2019'!L8&gt;0,'NSW Oct 2019'!M8&gt;0),IF($C$5*F14/'NSW Oct 2019'!AR8&lt;'NSW Oct 2019'!L8,0,IF(($C$5*F14/'NSW Oct 2019'!AR8-'NSW Oct 2019'!L8)&lt;=('NSW Oct 2019'!M8+'NSW Oct 2019'!L8),((($C$5*F14/'NSW Oct 2019'!AR8-'NSW Oct 2019'!L8)*'NSW Oct 2019'!AD8/100))*'NSW Oct 2019'!AR8,((('NSW Oct 2019'!M8)*'NSW Oct 2019'!AD8/100)*'NSW Oct 2019'!AR8))),0)</f>
        <v>81.051545454545447</v>
      </c>
      <c r="O14" s="155">
        <f>IF(AND('NSW Oct 2019'!M8&gt;0,'NSW Oct 2019'!N8&gt;0),IF($C$5*F14/'NSW Oct 2019'!AR8&lt;('NSW Oct 2019'!L8+'NSW Oct 2019'!M8),0,IF(($C$5*F14/'NSW Oct 2019'!AR8-'NSW Oct 2019'!L8+'NSW Oct 2019'!M8)&lt;=('NSW Oct 2019'!L8+'NSW Oct 2019'!M8+'NSW Oct 2019'!N8),((($C$5*F14/'NSW Oct 2019'!AR8-('NSW Oct 2019'!L8+'NSW Oct 2019'!M8))*'NSW Oct 2019'!AE8/100))*'NSW Oct 2019'!AR8,('NSW Oct 2019'!N8*'NSW Oct 2019'!AE8/100)*'NSW Oct 2019'!AR8)),0)</f>
        <v>191.25899999999999</v>
      </c>
      <c r="P14" s="155">
        <f>IF(AND('NSW Oct 2019'!N8&gt;0,'NSW Oct 2019'!O8&gt;0),IF($C$5*F14/'NSW Oct 2019'!AR8&lt;('NSW Oct 2019'!L8+'NSW Oct 2019'!M8+'NSW Oct 2019'!N8),0,IF(($C$5*F14/'NSW Oct 2019'!AR8-'NSW Oct 2019'!L8+'NSW Oct 2019'!M8+'NSW Oct 2019'!N8)&lt;=('NSW Oct 2019'!L8+'NSW Oct 2019'!M8+'NSW Oct 2019'!N8+'NSW Oct 2019'!O8),(($C$5*F14/'NSW Oct 2019'!AR8-('NSW Oct 2019'!L8+'NSW Oct 2019'!M8+'NSW Oct 2019'!N8))*'NSW Oct 2019'!AF8/100)*'NSW Oct 2019'!AR8,('NSW Oct 2019'!O8*'NSW Oct 2019'!AF8/100)*'NSW Oct 2019'!AR8)),0)</f>
        <v>720.48863636363649</v>
      </c>
      <c r="Q14" s="155">
        <f>IF(AND('NSW Oct 2019'!P8&gt;0,'NSW Oct 2019'!P8&gt;0),IF($C$5*F14/'NSW Oct 2019'!AR8&lt;('NSW Oct 2019'!L8+'NSW Oct 2019'!M8+'NSW Oct 2019'!N8+'NSW Oct 2019'!O8),0,IF(($C$5*F14/'NSW Oct 2019'!AR8-'NSW Oct 2019'!L8+'NSW Oct 2019'!M8+'NSW Oct 2019'!N8+'NSW Oct 2019'!O8)&lt;=('NSW Oct 2019'!L8+'NSW Oct 2019'!M8+'NSW Oct 2019'!N8+'NSW Oct 2019'!O8+'NSW Oct 2019'!P8),(($C$5*F14/'NSW Oct 2019'!AR8-('NSW Oct 2019'!L8+'NSW Oct 2019'!M8+'NSW Oct 2019'!N8+'NSW Oct 2019'!O8))*'NSW Oct 2019'!AG8/100)*'NSW Oct 2019'!AR8,('NSW Oct 2019'!P8*'NSW Oct 2019'!AG8/100)*'NSW Oct 2019'!AR8)),0)</f>
        <v>0</v>
      </c>
      <c r="R14" s="155">
        <f>IF(AND('NSW Oct 2019'!P8&gt;0,'NSW Oct 2019'!O8&gt;0),IF(($C$5*F14/'NSW Oct 2019'!AR8&lt;SUM('NSW Oct 2019'!L8:P8)),(0),($C$5*F14/'NSW Oct 2019'!AR8-SUM('NSW Oct 2019'!L8:P8))*'NSW Oct 2019'!AB8/100)* 'NSW Oct 2019'!AR8,IF(AND('NSW Oct 2019'!O8&gt;0,'NSW Oct 2019'!P8=""),IF(($C$5*F14/'NSW Oct 2019'!AR8&lt; SUM('NSW Oct 2019'!L8:O8)),(0),($C$5*F14/'NSW Oct 2019'!AR8-SUM('NSW Oct 2019'!L8:O8))*'NSW Oct 2019'!AG8/100)* 'NSW Oct 2019'!AR8,IF(AND('NSW Oct 2019'!N8&gt;0,'NSW Oct 2019'!O8=""),IF(($C$5*F14/'NSW Oct 2019'!AR8&lt; SUM('NSW Oct 2019'!L8:N8)),(0),($C$5*F14/'NSW Oct 2019'!AR8-SUM('NSW Oct 2019'!L8:N8))*'NSW Oct 2019'!AF8/100)* 'NSW Oct 2019'!AR8,IF(AND('NSW Oct 2019'!M8&gt;0,'NSW Oct 2019'!N8=""),IF(($C$5*F14/'NSW Oct 2019'!AR8&lt;'NSW Oct 2019'!M8+'NSW Oct 2019'!L8),(0),(($C$5*F14/'NSW Oct 2019'!AR8-('NSW Oct 2019'!M8+'NSW Oct 2019'!L8))*'NSW Oct 2019'!AE8/100))*'NSW Oct 2019'!AR8,IF(AND('NSW Oct 2019'!L8&gt;0,'NSW Oct 2019'!M8=""&gt;0),IF(($C$5*F14/'NSW Oct 2019'!AR8&lt;'NSW Oct 2019'!L8),(0),($C$5*F14/'NSW Oct 2019'!AR8-'NSW Oct 2019'!L8)*'NSW Oct 2019'!AD8/100)*'NSW Oct 2019'!AR8,0)))))</f>
        <v>0</v>
      </c>
      <c r="S14" s="273">
        <f t="shared" si="1"/>
        <v>2249.3403636363637</v>
      </c>
      <c r="T14" s="268">
        <f t="shared" si="2"/>
        <v>2499.0733636363639</v>
      </c>
      <c r="U14" s="151">
        <f t="shared" si="3"/>
        <v>2748.9807000000005</v>
      </c>
      <c r="V14" s="154">
        <f>'NSW Oct 2019'!AT8</f>
        <v>0</v>
      </c>
      <c r="W14" s="154">
        <f>'NSW Oct 2019'!AU8</f>
        <v>0</v>
      </c>
      <c r="X14" s="154">
        <f>'NSW Oct 2019'!AV8</f>
        <v>0</v>
      </c>
      <c r="Y14" s="154">
        <f>'NSW Oct 2019'!AW8</f>
        <v>0</v>
      </c>
      <c r="Z14" s="268" t="str">
        <f t="shared" si="8"/>
        <v>No discount</v>
      </c>
      <c r="AA14" s="268" t="str">
        <f t="shared" si="9"/>
        <v>Exclusive</v>
      </c>
      <c r="AB14" s="268">
        <f t="shared" si="4"/>
        <v>2499.0733636363639</v>
      </c>
      <c r="AC14" s="268">
        <f t="shared" si="5"/>
        <v>2499.0733636363639</v>
      </c>
      <c r="AD14" s="149">
        <f t="shared" si="6"/>
        <v>2748.9807000000005</v>
      </c>
      <c r="AE14" s="149">
        <f t="shared" si="7"/>
        <v>2748.9807000000005</v>
      </c>
      <c r="AF14" s="211">
        <f>'NSW Oct 2019'!BF8</f>
        <v>0</v>
      </c>
      <c r="AG14" s="153" t="str">
        <f>'NSW Oct 2019'!BG8</f>
        <v>n</v>
      </c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</row>
    <row r="15" spans="1:148" ht="23" customHeight="1" thickTop="1">
      <c r="A15" s="428" t="str">
        <f>'NSW Oct 2019'!D9</f>
        <v xml:space="preserve">ActewAGL Queanbeyan </v>
      </c>
      <c r="B15" s="139" t="str">
        <f>'NSW Oct 2019'!F9</f>
        <v>ActewAGL</v>
      </c>
      <c r="C15" s="139" t="str">
        <f>'NSW Oct 2019'!G9</f>
        <v>Standard plan</v>
      </c>
      <c r="D15" s="136">
        <f>365*'NSW Oct 2019'!H9/100</f>
        <v>350.14450000000005</v>
      </c>
      <c r="E15" s="264">
        <f>IF('NSW Oct 2019'!AQ9=3,0.5,IF('NSW Oct 2019'!AQ9=2,0.33,0))</f>
        <v>0.5</v>
      </c>
      <c r="F15" s="264">
        <f t="shared" si="0"/>
        <v>0.5</v>
      </c>
      <c r="G15" s="134">
        <f>IF('NSW Oct 2019'!K9="",($C$5*E15/'NSW Oct 2019'!AQ9*'NSW Oct 2019'!W9/100)*'NSW Oct 2019'!AQ9,IF($C$5*E15/'NSW Oct 2019'!AQ9&gt;='NSW Oct 2019'!L9,('NSW Oct 2019'!L9*'NSW Oct 2019'!W9/100)*'NSW Oct 2019'!AQ9,($C$5*E15/'NSW Oct 2019'!AQ9*'NSW Oct 2019'!W9/100)*'NSW Oct 2019'!AQ9))</f>
        <v>395.12520000000006</v>
      </c>
      <c r="H15" s="134">
        <f>IF(AND('NSW Oct 2019'!L9&gt;0,'NSW Oct 2019'!M9&gt;0),IF($C$5*E15/'NSW Oct 2019'!AQ9&lt;'NSW Oct 2019'!L9,0,IF(($C$5*E15/'NSW Oct 2019'!AQ9-'NSW Oct 2019'!L9)&lt;=('NSW Oct 2019'!M9+'NSW Oct 2019'!L9),((($C$5*E15/'NSW Oct 2019'!AQ9-'NSW Oct 2019'!L9)*'NSW Oct 2019'!X9/100))*'NSW Oct 2019'!AQ9,((('NSW Oct 2019'!M9)*'NSW Oct 2019'!X9/100)*'NSW Oct 2019'!AQ9))),0)</f>
        <v>869.72320000000002</v>
      </c>
      <c r="I15" s="134">
        <f>IF(AND('NSW Oct 2019'!M9&gt;0,'NSW Oct 2019'!N9&gt;0),IF($C$5*E15/'NSW Oct 2019'!AQ9&lt;('NSW Oct 2019'!L9+'NSW Oct 2019'!M9),0,IF(($C$5*E15/'NSW Oct 2019'!AQ9-'NSW Oct 2019'!L9+'NSW Oct 2019'!M9)&lt;=('NSW Oct 2019'!L9+'NSW Oct 2019'!M9+'NSW Oct 2019'!N9),((($C$5*E15/'NSW Oct 2019'!AQ9-('NSW Oct 2019'!L9+'NSW Oct 2019'!M9))*'NSW Oct 2019'!Y9/100))*'NSW Oct 2019'!AQ9,('NSW Oct 2019'!N9*'NSW Oct 2019'!Y9/100)* 'NSW Oct 2019'!AQ9)),0)</f>
        <v>0</v>
      </c>
      <c r="J15" s="134">
        <f>IF(AND('NSW Oct 2019'!N9&gt;0,'NSW Oct 2019'!O9&gt;0),IF($C$5*E15/'NSW Oct 2019'!AQ9&lt;('NSW Oct 2019'!L9+'NSW Oct 2019'!M9+'NSW Oct 2019'!N9),0,IF(($C$5*E15/'NSW Oct 2019'!AQ9-'NSW Oct 2019'!L9+'NSW Oct 2019'!M9+'NSW Oct 2019'!N9)&lt;=('NSW Oct 2019'!L9+'NSW Oct 2019'!M9+'NSW Oct 2019'!N9+'NSW Oct 2019'!O9),(($C$5*E15/'NSW Oct 2019'!AQ9-('NSW Oct 2019'!L9+'NSW Oct 2019'!M9+'NSW Oct 2019'!N9))*'NSW Oct 2019'!Z9/100)*'NSW Oct 2019'!AQ9,('NSW Oct 2019'!O9*'NSW Oct 2019'!Z9/100)*'NSW Oct 2019'!AQ9)),0)</f>
        <v>0</v>
      </c>
      <c r="K15" s="134">
        <f>IF(AND('NSW Oct 2019'!O9&gt;0,'NSW Oct 2019'!P9&gt;0),IF($C$5*E15/'NSW Oct 2019'!AQ9&lt;('NSW Oct 2019'!L9+'NSW Oct 2019'!M9+'NSW Oct 2019'!N9+'NSW Oct 2019'!O9),0,IF(($C$5*E15/'NSW Oct 2019'!AQ9-'NSW Oct 2019'!L9+'NSW Oct 2019'!M9+'NSW Oct 2019'!N9+'NSW Oct 2019'!O9)&lt;=('NSW Oct 2019'!L9+'NSW Oct 2019'!M9+'NSW Oct 2019'!N9+'NSW Oct 2019'!O9+'NSW Oct 2019'!P9),(($C$5*E15/'NSW Oct 2019'!AQ9-('NSW Oct 2019'!L9+'NSW Oct 2019'!M9+'NSW Oct 2019'!N9+'NSW Oct 2019'!O9))*'NSW Oct 2019'!AA9/100)*'NSW Oct 2019'!AQ9,('NSW Oct 2019'!P9*'NSW Oct 2019'!AA9/100)*'NSW Oct 2019'!AQ9)),0)</f>
        <v>0</v>
      </c>
      <c r="L15" s="134">
        <f>IF(AND('NSW Oct 2019'!P9&gt;0,'NSW Oct 2019'!O9&gt;0),IF(($C$5*E15/'NSW Oct 2019'!AQ9&lt;SUM('NSW Oct 2019'!L9:P9)),(0),($C$5*E15/'NSW Oct 2019'!AQ9-SUM('NSW Oct 2019'!L9:P9))*'NSW Oct 2019'!AB9/100)* 'NSW Oct 2019'!AQ9,IF(AND('NSW Oct 2019'!O9&gt;0,'NSW Oct 2019'!P9=""),IF(($C$5*E15/'NSW Oct 2019'!AQ9&lt; SUM('NSW Oct 2019'!L9:O9)),(0),($C$5*E15/'NSW Oct 2019'!AQ9-SUM('NSW Oct 2019'!L9:O9))*'NSW Oct 2019'!AA9/100)* 'NSW Oct 2019'!AQ9,IF(AND('NSW Oct 2019'!N9&gt;0,'NSW Oct 2019'!O9=""),IF(($C$5*E15/'NSW Oct 2019'!AQ9&lt; SUM('NSW Oct 2019'!L9:N9)),(0),($C$5*E15/'NSW Oct 2019'!AQ9-SUM('NSW Oct 2019'!L9:N9))*'NSW Oct 2019'!Z9/100)* 'NSW Oct 2019'!AQ9,IF(AND('NSW Oct 2019'!M9&gt;0,'NSW Oct 2019'!N9=""),IF(($C$5*E15/'NSW Oct 2019'!AQ9&lt;'NSW Oct 2019'!M9+'NSW Oct 2019'!L9),(0),(($C$5*E15/'NSW Oct 2019'!AQ9-('NSW Oct 2019'!M9+'NSW Oct 2019'!L9))*'NSW Oct 2019'!Y9/100))*'NSW Oct 2019'!AQ9,IF(AND('NSW Oct 2019'!L9&gt;0,'NSW Oct 2019'!M9=""&gt;0),IF(($C$5*E15/'NSW Oct 2019'!AQ9&lt;'NSW Oct 2019'!L9),(0),($C$5*E15/'NSW Oct 2019'!AQ9-'NSW Oct 2019'!L9)*'NSW Oct 2019'!X9/100)*'NSW Oct 2019'!AQ9,0)))))</f>
        <v>0</v>
      </c>
      <c r="M15" s="134">
        <f>IF('NSW Oct 2019'!K9="",($C$5*F15/'NSW Oct 2019'!AR9*'NSW Oct 2019'!AC9/100)*'NSW Oct 2019'!AR9,IF($C$5*F15/'NSW Oct 2019'!AR9&gt;='NSW Oct 2019'!L9,('NSW Oct 2019'!L9*'NSW Oct 2019'!AC9/100)*'NSW Oct 2019'!AR9,($C$5*F15/'NSW Oct 2019'!AR9*'NSW Oct 2019'!AC9/100)*'NSW Oct 2019'!AR9))</f>
        <v>395.12520000000006</v>
      </c>
      <c r="N15" s="134">
        <f>IF(AND('NSW Oct 2019'!L9&gt;0,'NSW Oct 2019'!M9&gt;0),IF($C$5*F15/'NSW Oct 2019'!AR9&lt;'NSW Oct 2019'!L9,0,IF(($C$5*F15/'NSW Oct 2019'!AR9-'NSW Oct 2019'!L9)&lt;=('NSW Oct 2019'!M9+'NSW Oct 2019'!L9),((($C$5*F15/'NSW Oct 2019'!AR9-'NSW Oct 2019'!L9)*'NSW Oct 2019'!AD9/100))*'NSW Oct 2019'!AR9,((('NSW Oct 2019'!M9)*'NSW Oct 2019'!AD9/100)*'NSW Oct 2019'!AR9))),0)</f>
        <v>869.72320000000002</v>
      </c>
      <c r="O15" s="134">
        <f>IF(AND('NSW Oct 2019'!M9&gt;0,'NSW Oct 2019'!N9&gt;0),IF($C$5*F15/'NSW Oct 2019'!AR9&lt;('NSW Oct 2019'!L9+'NSW Oct 2019'!M9),0,IF(($C$5*F15/'NSW Oct 2019'!AR9-'NSW Oct 2019'!L9+'NSW Oct 2019'!M9)&lt;=('NSW Oct 2019'!L9+'NSW Oct 2019'!M9+'NSW Oct 2019'!N9),((($C$5*F15/'NSW Oct 2019'!AR9-('NSW Oct 2019'!L9+'NSW Oct 2019'!M9))*'NSW Oct 2019'!AE9/100))*'NSW Oct 2019'!AR9,('NSW Oct 2019'!N9*'NSW Oct 2019'!AE9/100)*'NSW Oct 2019'!AR9)),0)</f>
        <v>0</v>
      </c>
      <c r="P15" s="134">
        <f>IF(AND('NSW Oct 2019'!N9&gt;0,'NSW Oct 2019'!O9&gt;0),IF($C$5*F15/'NSW Oct 2019'!AR9&lt;('NSW Oct 2019'!L9+'NSW Oct 2019'!M9+'NSW Oct 2019'!N9),0,IF(($C$5*F15/'NSW Oct 2019'!AR9-'NSW Oct 2019'!L9+'NSW Oct 2019'!M9+'NSW Oct 2019'!N9)&lt;=('NSW Oct 2019'!L9+'NSW Oct 2019'!M9+'NSW Oct 2019'!N9+'NSW Oct 2019'!O9),(($C$5*F15/'NSW Oct 2019'!AR9-('NSW Oct 2019'!L9+'NSW Oct 2019'!M9+'NSW Oct 2019'!N9))*'NSW Oct 2019'!AF9/100)*'NSW Oct 2019'!AR9,('NSW Oct 2019'!O9*'NSW Oct 2019'!AF9/100)*'NSW Oct 2019'!AR9)),0)</f>
        <v>0</v>
      </c>
      <c r="Q15" s="134">
        <f>IF(AND('NSW Oct 2019'!P9&gt;0,'NSW Oct 2019'!P9&gt;0),IF($C$5*F15/'NSW Oct 2019'!AR9&lt;('NSW Oct 2019'!L9+'NSW Oct 2019'!M9+'NSW Oct 2019'!N9+'NSW Oct 2019'!O9),0,IF(($C$5*F15/'NSW Oct 2019'!AR9-'NSW Oct 2019'!L9+'NSW Oct 2019'!M9+'NSW Oct 2019'!N9+'NSW Oct 2019'!O9)&lt;=('NSW Oct 2019'!L9+'NSW Oct 2019'!M9+'NSW Oct 2019'!N9+'NSW Oct 2019'!O9+'NSW Oct 2019'!P9),(($C$5*F15/'NSW Oct 2019'!AR9-('NSW Oct 2019'!L9+'NSW Oct 2019'!M9+'NSW Oct 2019'!N9+'NSW Oct 2019'!O9))*'NSW Oct 2019'!AG9/100)*'NSW Oct 2019'!AR9,('NSW Oct 2019'!P9*'NSW Oct 2019'!AG9/100)*'NSW Oct 2019'!AR9)),0)</f>
        <v>0</v>
      </c>
      <c r="R15" s="134">
        <f>IF(AND('NSW Oct 2019'!P9&gt;0,'NSW Oct 2019'!O9&gt;0),IF(($C$5*F15/'NSW Oct 2019'!AR9&lt;SUM('NSW Oct 2019'!L9:P9)),(0),($C$5*F15/'NSW Oct 2019'!AR9-SUM('NSW Oct 2019'!L9:P9))*'NSW Oct 2019'!AB9/100)* 'NSW Oct 2019'!AR9,IF(AND('NSW Oct 2019'!O9&gt;0,'NSW Oct 2019'!P9=""),IF(($C$5*F15/'NSW Oct 2019'!AR9&lt; SUM('NSW Oct 2019'!L9:O9)),(0),($C$5*F15/'NSW Oct 2019'!AR9-SUM('NSW Oct 2019'!L9:O9))*'NSW Oct 2019'!AG9/100)* 'NSW Oct 2019'!AR9,IF(AND('NSW Oct 2019'!N9&gt;0,'NSW Oct 2019'!O9=""),IF(($C$5*F15/'NSW Oct 2019'!AR9&lt; SUM('NSW Oct 2019'!L9:N9)),(0),($C$5*F15/'NSW Oct 2019'!AR9-SUM('NSW Oct 2019'!L9:N9))*'NSW Oct 2019'!AF9/100)* 'NSW Oct 2019'!AR9,IF(AND('NSW Oct 2019'!M9&gt;0,'NSW Oct 2019'!N9=""),IF(($C$5*F15/'NSW Oct 2019'!AR9&lt;'NSW Oct 2019'!M9+'NSW Oct 2019'!L9),(0),(($C$5*F15/'NSW Oct 2019'!AR9-('NSW Oct 2019'!M9+'NSW Oct 2019'!L9))*'NSW Oct 2019'!AE9/100))*'NSW Oct 2019'!AR9,IF(AND('NSW Oct 2019'!L9&gt;0,'NSW Oct 2019'!M9=""&gt;0),IF(($C$5*F15/'NSW Oct 2019'!AR9&lt;'NSW Oct 2019'!L9),(0),($C$5*F15/'NSW Oct 2019'!AR9-'NSW Oct 2019'!L9)*'NSW Oct 2019'!AD9/100)*'NSW Oct 2019'!AR9,0)))))</f>
        <v>0</v>
      </c>
      <c r="S15" s="234">
        <f t="shared" si="1"/>
        <v>2529.6968000000002</v>
      </c>
      <c r="T15" s="269">
        <f t="shared" si="2"/>
        <v>2879.8413</v>
      </c>
      <c r="U15" s="140">
        <f t="shared" si="3"/>
        <v>3167.8254300000003</v>
      </c>
      <c r="V15" s="139">
        <f>'NSW Oct 2019'!AT9</f>
        <v>0</v>
      </c>
      <c r="W15" s="139">
        <f>'NSW Oct 2019'!AU9</f>
        <v>0</v>
      </c>
      <c r="X15" s="139">
        <f>'NSW Oct 2019'!AV9</f>
        <v>0</v>
      </c>
      <c r="Y15" s="139">
        <f>'NSW Oct 2019'!AW9</f>
        <v>0</v>
      </c>
      <c r="Z15" s="269" t="str">
        <f t="shared" si="8"/>
        <v>No discount</v>
      </c>
      <c r="AA15" s="269" t="str">
        <f t="shared" si="9"/>
        <v>Exclusive</v>
      </c>
      <c r="AB15" s="243">
        <f t="shared" si="4"/>
        <v>2879.8413</v>
      </c>
      <c r="AC15" s="243">
        <f t="shared" si="5"/>
        <v>2879.8413</v>
      </c>
      <c r="AD15" s="122">
        <f t="shared" si="6"/>
        <v>3167.8254300000003</v>
      </c>
      <c r="AE15" s="122">
        <f t="shared" si="7"/>
        <v>3167.8254300000003</v>
      </c>
      <c r="AF15" s="212">
        <f>'NSW Oct 2019'!BF9</f>
        <v>0</v>
      </c>
      <c r="AG15" s="142" t="str">
        <f>'NSW Oct 2019'!BG9</f>
        <v>n</v>
      </c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</row>
    <row r="16" spans="1:148" ht="23" customHeight="1" thickBot="1">
      <c r="A16" s="425"/>
      <c r="B16" s="154" t="str">
        <f>'NSW Oct 2019'!F10</f>
        <v>EnergyAustralia</v>
      </c>
      <c r="C16" s="154" t="str">
        <f>'NSW Oct 2019'!G10</f>
        <v>Total Plan</v>
      </c>
      <c r="D16" s="155">
        <f>365*'NSW Oct 2019'!H10/100</f>
        <v>302.95</v>
      </c>
      <c r="E16" s="265">
        <f>IF('NSW Oct 2019'!AQ10=3,0.5,IF('NSW Oct 2019'!AQ10=2,0.33,0))</f>
        <v>0.5</v>
      </c>
      <c r="F16" s="265">
        <f t="shared" si="0"/>
        <v>0.5</v>
      </c>
      <c r="G16" s="155">
        <f>IF('NSW Oct 2019'!K10="",($C$5*E16/'NSW Oct 2019'!AQ10*'NSW Oct 2019'!W10/100)*'NSW Oct 2019'!AQ10,IF($C$5*E16/'NSW Oct 2019'!AQ10&gt;='NSW Oct 2019'!L10,('NSW Oct 2019'!L10*'NSW Oct 2019'!W10/100)*'NSW Oct 2019'!AQ10,($C$5*E16/'NSW Oct 2019'!AQ10*'NSW Oct 2019'!W10/100)*'NSW Oct 2019'!AQ10))</f>
        <v>211.15871999999996</v>
      </c>
      <c r="H16" s="155">
        <f>IF(AND('NSW Oct 2019'!L10&gt;0,'NSW Oct 2019'!M10&gt;0),IF($C$5*E16/'NSW Oct 2019'!AQ10&lt;'NSW Oct 2019'!L10,0,IF(($C$5*E16/'NSW Oct 2019'!AQ10-'NSW Oct 2019'!L10)&lt;=('NSW Oct 2019'!M10+'NSW Oct 2019'!L10),((($C$5*E16/'NSW Oct 2019'!AQ10-'NSW Oct 2019'!L10)*'NSW Oct 2019'!X10/100))*'NSW Oct 2019'!AQ10,((('NSW Oct 2019'!M10)*'NSW Oct 2019'!X10/100)*'NSW Oct 2019'!AQ10))),0)</f>
        <v>1103.7977454545455</v>
      </c>
      <c r="I16" s="155">
        <f>IF(AND('NSW Oct 2019'!M10&gt;0,'NSW Oct 2019'!N10&gt;0),IF($C$5*E16/'NSW Oct 2019'!AQ10&lt;('NSW Oct 2019'!L10+'NSW Oct 2019'!M10),0,IF(($C$5*E16/'NSW Oct 2019'!AQ10-'NSW Oct 2019'!L10+'NSW Oct 2019'!M10)&lt;=('NSW Oct 2019'!L10+'NSW Oct 2019'!M10+'NSW Oct 2019'!N10),((($C$5*E16/'NSW Oct 2019'!AQ10-('NSW Oct 2019'!L10+'NSW Oct 2019'!M10))*'NSW Oct 2019'!Y10/100))*'NSW Oct 2019'!AQ10,('NSW Oct 2019'!N10*'NSW Oct 2019'!Y10/100)* 'NSW Oct 2019'!AQ10)),0)</f>
        <v>0</v>
      </c>
      <c r="J16" s="155">
        <f>IF(AND('NSW Oct 2019'!N10&gt;0,'NSW Oct 2019'!O10&gt;0),IF($C$5*E16/'NSW Oct 2019'!AQ10&lt;('NSW Oct 2019'!L10+'NSW Oct 2019'!M10+'NSW Oct 2019'!N10),0,IF(($C$5*E16/'NSW Oct 2019'!AQ10-'NSW Oct 2019'!L10+'NSW Oct 2019'!M10+'NSW Oct 2019'!N10)&lt;=('NSW Oct 2019'!L10+'NSW Oct 2019'!M10+'NSW Oct 2019'!N10+'NSW Oct 2019'!O10),(($C$5*E16/'NSW Oct 2019'!AQ10-('NSW Oct 2019'!L10+'NSW Oct 2019'!M10+'NSW Oct 2019'!N10))*'NSW Oct 2019'!Z10/100)*'NSW Oct 2019'!AQ10,('NSW Oct 2019'!O10*'NSW Oct 2019'!Z10/100)*'NSW Oct 2019'!AQ10)),0)</f>
        <v>0</v>
      </c>
      <c r="K16" s="155">
        <f>IF(AND('NSW Oct 2019'!O10&gt;0,'NSW Oct 2019'!P10&gt;0),IF($C$5*E16/'NSW Oct 2019'!AQ10&lt;('NSW Oct 2019'!L10+'NSW Oct 2019'!M10+'NSW Oct 2019'!N10+'NSW Oct 2019'!O10),0,IF(($C$5*E16/'NSW Oct 2019'!AQ10-'NSW Oct 2019'!L10+'NSW Oct 2019'!M10+'NSW Oct 2019'!N10+'NSW Oct 2019'!O10)&lt;=('NSW Oct 2019'!L10+'NSW Oct 2019'!M10+'NSW Oct 2019'!N10+'NSW Oct 2019'!O10+'NSW Oct 2019'!P10),(($C$5*E16/'NSW Oct 2019'!AQ10-('NSW Oct 2019'!L10+'NSW Oct 2019'!M10+'NSW Oct 2019'!N10+'NSW Oct 2019'!O10))*'NSW Oct 2019'!AA10/100)*'NSW Oct 2019'!AQ10,('NSW Oct 2019'!P10*'NSW Oct 2019'!AA10/100)*'NSW Oct 2019'!AQ10)),0)</f>
        <v>0</v>
      </c>
      <c r="L16" s="155">
        <f>IF(AND('NSW Oct 2019'!P10&gt;0,'NSW Oct 2019'!O10&gt;0),IF(($C$5*E16/'NSW Oct 2019'!AQ10&lt;SUM('NSW Oct 2019'!L10:P10)),(0),($C$5*E16/'NSW Oct 2019'!AQ10-SUM('NSW Oct 2019'!L10:P10))*'NSW Oct 2019'!AB10/100)* 'NSW Oct 2019'!AQ10,IF(AND('NSW Oct 2019'!O10&gt;0,'NSW Oct 2019'!P10=""),IF(($C$5*E16/'NSW Oct 2019'!AQ10&lt; SUM('NSW Oct 2019'!L10:O10)),(0),($C$5*E16/'NSW Oct 2019'!AQ10-SUM('NSW Oct 2019'!L10:O10))*'NSW Oct 2019'!AA10/100)* 'NSW Oct 2019'!AQ10,IF(AND('NSW Oct 2019'!N10&gt;0,'NSW Oct 2019'!O10=""),IF(($C$5*E16/'NSW Oct 2019'!AQ10&lt; SUM('NSW Oct 2019'!L10:N10)),(0),($C$5*E16/'NSW Oct 2019'!AQ10-SUM('NSW Oct 2019'!L10:N10))*'NSW Oct 2019'!Z10/100)* 'NSW Oct 2019'!AQ10,IF(AND('NSW Oct 2019'!M10&gt;0,'NSW Oct 2019'!N10=""),IF(($C$5*E16/'NSW Oct 2019'!AQ10&lt;'NSW Oct 2019'!M10+'NSW Oct 2019'!L10),(0),(($C$5*E16/'NSW Oct 2019'!AQ10-('NSW Oct 2019'!M10+'NSW Oct 2019'!L10))*'NSW Oct 2019'!Y10/100))*'NSW Oct 2019'!AQ10,IF(AND('NSW Oct 2019'!L10&gt;0,'NSW Oct 2019'!M10=""&gt;0),IF(($C$5*E16/'NSW Oct 2019'!AQ10&lt;'NSW Oct 2019'!L10),(0),($C$5*E16/'NSW Oct 2019'!AQ10-'NSW Oct 2019'!L10)*'NSW Oct 2019'!X10/100)*'NSW Oct 2019'!AQ10,0)))))</f>
        <v>0</v>
      </c>
      <c r="M16" s="155">
        <f>IF('NSW Oct 2019'!K10="",($C$5*F16/'NSW Oct 2019'!AR10*'NSW Oct 2019'!AC10/100)*'NSW Oct 2019'!AR10,IF($C$5*F16/'NSW Oct 2019'!AR10&gt;='NSW Oct 2019'!L10,('NSW Oct 2019'!L10*'NSW Oct 2019'!AC10/100)*'NSW Oct 2019'!AR10,($C$5*F16/'NSW Oct 2019'!AR10*'NSW Oct 2019'!AC10/100)*'NSW Oct 2019'!AR10))</f>
        <v>211.15871999999996</v>
      </c>
      <c r="N16" s="155">
        <f>IF(AND('NSW Oct 2019'!L10&gt;0,'NSW Oct 2019'!M10&gt;0),IF($C$5*F16/'NSW Oct 2019'!AR10&lt;'NSW Oct 2019'!L10,0,IF(($C$5*F16/'NSW Oct 2019'!AR10-'NSW Oct 2019'!L10)&lt;=('NSW Oct 2019'!M10+'NSW Oct 2019'!L10),((($C$5*F16/'NSW Oct 2019'!AR10-'NSW Oct 2019'!L10)*'NSW Oct 2019'!AD10/100))*'NSW Oct 2019'!AR10,((('NSW Oct 2019'!M10)*'NSW Oct 2019'!AD10/100)*'NSW Oct 2019'!AR10))),0)</f>
        <v>1103.7977454545455</v>
      </c>
      <c r="O16" s="155">
        <f>IF(AND('NSW Oct 2019'!M10&gt;0,'NSW Oct 2019'!N10&gt;0),IF($C$5*F16/'NSW Oct 2019'!AR10&lt;('NSW Oct 2019'!L10+'NSW Oct 2019'!M10),0,IF(($C$5*F16/'NSW Oct 2019'!AR10-'NSW Oct 2019'!L10+'NSW Oct 2019'!M10)&lt;=('NSW Oct 2019'!L10+'NSW Oct 2019'!M10+'NSW Oct 2019'!N10),((($C$5*F16/'NSW Oct 2019'!AR10-('NSW Oct 2019'!L10+'NSW Oct 2019'!M10))*'NSW Oct 2019'!AE10/100))*'NSW Oct 2019'!AR10,('NSW Oct 2019'!N10*'NSW Oct 2019'!AE10/100)*'NSW Oct 2019'!AR10)),0)</f>
        <v>0</v>
      </c>
      <c r="P16" s="155">
        <f>IF(AND('NSW Oct 2019'!N10&gt;0,'NSW Oct 2019'!O10&gt;0),IF($C$5*F16/'NSW Oct 2019'!AR10&lt;('NSW Oct 2019'!L10+'NSW Oct 2019'!M10+'NSW Oct 2019'!N10),0,IF(($C$5*F16/'NSW Oct 2019'!AR10-'NSW Oct 2019'!L10+'NSW Oct 2019'!M10+'NSW Oct 2019'!N10)&lt;=('NSW Oct 2019'!L10+'NSW Oct 2019'!M10+'NSW Oct 2019'!N10+'NSW Oct 2019'!O10),(($C$5*F16/'NSW Oct 2019'!AR10-('NSW Oct 2019'!L10+'NSW Oct 2019'!M10+'NSW Oct 2019'!N10))*'NSW Oct 2019'!AF10/100)*'NSW Oct 2019'!AR10,('NSW Oct 2019'!O10*'NSW Oct 2019'!AF10/100)*'NSW Oct 2019'!AR10)),0)</f>
        <v>0</v>
      </c>
      <c r="Q16" s="155">
        <f>IF(AND('NSW Oct 2019'!P10&gt;0,'NSW Oct 2019'!P10&gt;0),IF($C$5*F16/'NSW Oct 2019'!AR10&lt;('NSW Oct 2019'!L10+'NSW Oct 2019'!M10+'NSW Oct 2019'!N10+'NSW Oct 2019'!O10),0,IF(($C$5*F16/'NSW Oct 2019'!AR10-'NSW Oct 2019'!L10+'NSW Oct 2019'!M10+'NSW Oct 2019'!N10+'NSW Oct 2019'!O10)&lt;=('NSW Oct 2019'!L10+'NSW Oct 2019'!M10+'NSW Oct 2019'!N10+'NSW Oct 2019'!O10+'NSW Oct 2019'!P10),(($C$5*F16/'NSW Oct 2019'!AR10-('NSW Oct 2019'!L10+'NSW Oct 2019'!M10+'NSW Oct 2019'!N10+'NSW Oct 2019'!O10))*'NSW Oct 2019'!AG10/100)*'NSW Oct 2019'!AR10,('NSW Oct 2019'!P10*'NSW Oct 2019'!AG10/100)*'NSW Oct 2019'!AR10)),0)</f>
        <v>0</v>
      </c>
      <c r="R16" s="155">
        <f>IF(AND('NSW Oct 2019'!P10&gt;0,'NSW Oct 2019'!O10&gt;0),IF(($C$5*F16/'NSW Oct 2019'!AR10&lt;SUM('NSW Oct 2019'!L10:P10)),(0),($C$5*F16/'NSW Oct 2019'!AR10-SUM('NSW Oct 2019'!L10:P10))*'NSW Oct 2019'!AB10/100)* 'NSW Oct 2019'!AR10,IF(AND('NSW Oct 2019'!O10&gt;0,'NSW Oct 2019'!P10=""),IF(($C$5*F16/'NSW Oct 2019'!AR10&lt; SUM('NSW Oct 2019'!L10:O10)),(0),($C$5*F16/'NSW Oct 2019'!AR10-SUM('NSW Oct 2019'!L10:O10))*'NSW Oct 2019'!AG10/100)* 'NSW Oct 2019'!AR10,IF(AND('NSW Oct 2019'!N10&gt;0,'NSW Oct 2019'!O10=""),IF(($C$5*F16/'NSW Oct 2019'!AR10&lt; SUM('NSW Oct 2019'!L10:N10)),(0),($C$5*F16/'NSW Oct 2019'!AR10-SUM('NSW Oct 2019'!L10:N10))*'NSW Oct 2019'!AF10/100)* 'NSW Oct 2019'!AR10,IF(AND('NSW Oct 2019'!M10&gt;0,'NSW Oct 2019'!N10=""),IF(($C$5*F16/'NSW Oct 2019'!AR10&lt;'NSW Oct 2019'!M10+'NSW Oct 2019'!L10),(0),(($C$5*F16/'NSW Oct 2019'!AR10-('NSW Oct 2019'!M10+'NSW Oct 2019'!L10))*'NSW Oct 2019'!AE10/100))*'NSW Oct 2019'!AR10,IF(AND('NSW Oct 2019'!L10&gt;0,'NSW Oct 2019'!M10=""&gt;0),IF(($C$5*F16/'NSW Oct 2019'!AR10&lt;'NSW Oct 2019'!L10),(0),($C$5*F16/'NSW Oct 2019'!AR10-'NSW Oct 2019'!L10)*'NSW Oct 2019'!AD10/100)*'NSW Oct 2019'!AR10,0)))))</f>
        <v>0</v>
      </c>
      <c r="S16" s="273">
        <f t="shared" si="1"/>
        <v>2629.9129309090908</v>
      </c>
      <c r="T16" s="268">
        <f t="shared" si="2"/>
        <v>2932.8629309090907</v>
      </c>
      <c r="U16" s="151">
        <f t="shared" si="3"/>
        <v>3226.1492239999998</v>
      </c>
      <c r="V16" s="154">
        <f>'NSW Oct 2019'!AT10</f>
        <v>19</v>
      </c>
      <c r="W16" s="154">
        <f>'NSW Oct 2019'!AU10</f>
        <v>0</v>
      </c>
      <c r="X16" s="154">
        <f>'NSW Oct 2019'!AV10</f>
        <v>0</v>
      </c>
      <c r="Y16" s="154">
        <f>'NSW Oct 2019'!AW10</f>
        <v>0</v>
      </c>
      <c r="Z16" s="268" t="str">
        <f t="shared" si="8"/>
        <v>Guaranteed off bill</v>
      </c>
      <c r="AA16" s="268" t="str">
        <f t="shared" si="9"/>
        <v>Exclusive</v>
      </c>
      <c r="AB16" s="268">
        <f t="shared" si="4"/>
        <v>2375.6189740363634</v>
      </c>
      <c r="AC16" s="268">
        <f t="shared" si="5"/>
        <v>2375.6189740363634</v>
      </c>
      <c r="AD16" s="149">
        <f t="shared" si="6"/>
        <v>2613.1808714399999</v>
      </c>
      <c r="AE16" s="149">
        <f t="shared" si="7"/>
        <v>2613.1808714399999</v>
      </c>
      <c r="AF16" s="211">
        <f>'NSW Oct 2019'!BF10</f>
        <v>0</v>
      </c>
      <c r="AG16" s="153" t="str">
        <f>'NSW Oct 2019'!BG10</f>
        <v>n</v>
      </c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</row>
    <row r="17" spans="1:148" ht="23" customHeight="1" thickTop="1" thickBot="1">
      <c r="A17" s="213" t="str">
        <f>'NSW Oct 2019'!D11</f>
        <v>ActewAGL Shoalhaven</v>
      </c>
      <c r="B17" s="214" t="str">
        <f>'NSW Oct 2019'!F11</f>
        <v>ActewAGL</v>
      </c>
      <c r="C17" s="214" t="str">
        <f>'NSW Oct 2019'!G11</f>
        <v>Standard plan</v>
      </c>
      <c r="D17" s="155">
        <f>365*'NSW Oct 2019'!H11/100</f>
        <v>375.22</v>
      </c>
      <c r="E17" s="265">
        <f>IF('NSW Oct 2019'!AQ11=3,0.5,IF('NSW Oct 2019'!AQ11=2,0.33,0))</f>
        <v>0.5</v>
      </c>
      <c r="F17" s="265">
        <f t="shared" si="0"/>
        <v>0.5</v>
      </c>
      <c r="G17" s="215">
        <f>IF('NSW Oct 2019'!K11="",($C$5*E17/'NSW Oct 2019'!AQ11*'NSW Oct 2019'!W11/100)*'NSW Oct 2019'!AQ11,IF($C$5*E17/'NSW Oct 2019'!AQ11&gt;='NSW Oct 2019'!L11,('NSW Oct 2019'!L11*'NSW Oct 2019'!W11/100)*'NSW Oct 2019'!AQ11,($C$5*E17/'NSW Oct 2019'!AQ11*'NSW Oct 2019'!W11/100)*'NSW Oct 2019'!AQ11))</f>
        <v>1428.9545454545455</v>
      </c>
      <c r="H17" s="215">
        <f>IF(AND('NSW Oct 2019'!L11&gt;0,'NSW Oct 2019'!M11&gt;0),IF($C$5*E17/'NSW Oct 2019'!AQ11&lt;'NSW Oct 2019'!L11,0,IF(($C$5*E17/'NSW Oct 2019'!AQ11-'NSW Oct 2019'!L11)&lt;=('NSW Oct 2019'!M11+'NSW Oct 2019'!L11),((($C$5*E17/'NSW Oct 2019'!AQ11-'NSW Oct 2019'!L11)*'NSW Oct 2019'!X11/100))*'NSW Oct 2019'!AQ11,((('NSW Oct 2019'!M11)*'NSW Oct 2019'!X11/100)*'NSW Oct 2019'!AQ11))),0)</f>
        <v>0</v>
      </c>
      <c r="I17" s="215">
        <f>IF(AND('NSW Oct 2019'!M11&gt;0,'NSW Oct 2019'!N11&gt;0),IF($C$5*E17/'NSW Oct 2019'!AQ11&lt;('NSW Oct 2019'!L11+'NSW Oct 2019'!M11),0,IF(($C$5*E17/'NSW Oct 2019'!AQ11-'NSW Oct 2019'!L11+'NSW Oct 2019'!M11)&lt;=('NSW Oct 2019'!L11+'NSW Oct 2019'!M11+'NSW Oct 2019'!N11),((($C$5*E17/'NSW Oct 2019'!AQ11-('NSW Oct 2019'!L11+'NSW Oct 2019'!M11))*'NSW Oct 2019'!Y11/100))*'NSW Oct 2019'!AQ11,('NSW Oct 2019'!N11*'NSW Oct 2019'!Y11/100)* 'NSW Oct 2019'!AQ11)),0)</f>
        <v>0</v>
      </c>
      <c r="J17" s="215">
        <f>IF(AND('NSW Oct 2019'!N11&gt;0,'NSW Oct 2019'!O11&gt;0),IF($C$5*E17/'NSW Oct 2019'!AQ11&lt;('NSW Oct 2019'!L11+'NSW Oct 2019'!M11+'NSW Oct 2019'!N11),0,IF(($C$5*E17/'NSW Oct 2019'!AQ11-'NSW Oct 2019'!L11+'NSW Oct 2019'!M11+'NSW Oct 2019'!N11)&lt;=('NSW Oct 2019'!L11+'NSW Oct 2019'!M11+'NSW Oct 2019'!N11+'NSW Oct 2019'!O11),(($C$5*E17/'NSW Oct 2019'!AQ11-('NSW Oct 2019'!L11+'NSW Oct 2019'!M11+'NSW Oct 2019'!N11))*'NSW Oct 2019'!Z11/100)*'NSW Oct 2019'!AQ11,('NSW Oct 2019'!O11*'NSW Oct 2019'!Z11/100)*'NSW Oct 2019'!AQ11)),0)</f>
        <v>0</v>
      </c>
      <c r="K17" s="215">
        <f>IF(AND('NSW Oct 2019'!O11&gt;0,'NSW Oct 2019'!P11&gt;0),IF($C$5*E17/'NSW Oct 2019'!AQ11&lt;('NSW Oct 2019'!L11+'NSW Oct 2019'!M11+'NSW Oct 2019'!N11+'NSW Oct 2019'!O11),0,IF(($C$5*E17/'NSW Oct 2019'!AQ11-'NSW Oct 2019'!L11+'NSW Oct 2019'!M11+'NSW Oct 2019'!N11+'NSW Oct 2019'!O11)&lt;=('NSW Oct 2019'!L11+'NSW Oct 2019'!M11+'NSW Oct 2019'!N11+'NSW Oct 2019'!O11+'NSW Oct 2019'!P11),(($C$5*E17/'NSW Oct 2019'!AQ11-('NSW Oct 2019'!L11+'NSW Oct 2019'!M11+'NSW Oct 2019'!N11+'NSW Oct 2019'!O11))*'NSW Oct 2019'!AA11/100)*'NSW Oct 2019'!AQ11,('NSW Oct 2019'!P11*'NSW Oct 2019'!AA11/100)*'NSW Oct 2019'!AQ11)),0)</f>
        <v>0</v>
      </c>
      <c r="L17" s="215">
        <f>IF(AND('NSW Oct 2019'!P11&gt;0,'NSW Oct 2019'!O11&gt;0),IF(($C$5*E17/'NSW Oct 2019'!AQ11&lt;SUM('NSW Oct 2019'!L11:P11)),(0),($C$5*E17/'NSW Oct 2019'!AQ11-SUM('NSW Oct 2019'!L11:P11))*'NSW Oct 2019'!AB11/100)* 'NSW Oct 2019'!AQ11,IF(AND('NSW Oct 2019'!O11&gt;0,'NSW Oct 2019'!P11=""),IF(($C$5*E17/'NSW Oct 2019'!AQ11&lt; SUM('NSW Oct 2019'!L11:O11)),(0),($C$5*E17/'NSW Oct 2019'!AQ11-SUM('NSW Oct 2019'!L11:O11))*'NSW Oct 2019'!AA11/100)* 'NSW Oct 2019'!AQ11,IF(AND('NSW Oct 2019'!N11&gt;0,'NSW Oct 2019'!O11=""),IF(($C$5*E17/'NSW Oct 2019'!AQ11&lt; SUM('NSW Oct 2019'!L11:N11)),(0),($C$5*E17/'NSW Oct 2019'!AQ11-SUM('NSW Oct 2019'!L11:N11))*'NSW Oct 2019'!Z11/100)* 'NSW Oct 2019'!AQ11,IF(AND('NSW Oct 2019'!M11&gt;0,'NSW Oct 2019'!N11=""),IF(($C$5*E17/'NSW Oct 2019'!AQ11&lt;'NSW Oct 2019'!M11+'NSW Oct 2019'!L11),(0),(($C$5*E17/'NSW Oct 2019'!AQ11-('NSW Oct 2019'!M11+'NSW Oct 2019'!L11))*'NSW Oct 2019'!Y11/100))*'NSW Oct 2019'!AQ11,IF(AND('NSW Oct 2019'!L11&gt;0,'NSW Oct 2019'!M11=""&gt;0),IF(($C$5*E17/'NSW Oct 2019'!AQ11&lt;'NSW Oct 2019'!L11),(0),($C$5*E17/'NSW Oct 2019'!AQ11-'NSW Oct 2019'!L11)*'NSW Oct 2019'!X11/100)*'NSW Oct 2019'!AQ11,0)))))</f>
        <v>0</v>
      </c>
      <c r="M17" s="215">
        <f>IF('NSW Oct 2019'!K11="",($C$5*F17/'NSW Oct 2019'!AR11*'NSW Oct 2019'!AC11/100)*'NSW Oct 2019'!AR11,IF($C$5*F17/'NSW Oct 2019'!AR11&gt;='NSW Oct 2019'!L11,('NSW Oct 2019'!L11*'NSW Oct 2019'!AC11/100)*'NSW Oct 2019'!AR11,($C$5*F17/'NSW Oct 2019'!AR11*'NSW Oct 2019'!AC11/100)*'NSW Oct 2019'!AR11))</f>
        <v>1428.9545454545455</v>
      </c>
      <c r="N17" s="215">
        <f>IF(AND('NSW Oct 2019'!L11&gt;0,'NSW Oct 2019'!M11&gt;0),IF($C$5*F17/'NSW Oct 2019'!AR11&lt;'NSW Oct 2019'!L11,0,IF(($C$5*F17/'NSW Oct 2019'!AR11-'NSW Oct 2019'!L11)&lt;=('NSW Oct 2019'!M11+'NSW Oct 2019'!L11),((($C$5*F17/'NSW Oct 2019'!AR11-'NSW Oct 2019'!L11)*'NSW Oct 2019'!AD11/100))*'NSW Oct 2019'!AR11,((('NSW Oct 2019'!M11)*'NSW Oct 2019'!AD11/100)*'NSW Oct 2019'!AR11))),0)</f>
        <v>0</v>
      </c>
      <c r="O17" s="215">
        <f>IF(AND('NSW Oct 2019'!M11&gt;0,'NSW Oct 2019'!N11&gt;0),IF($C$5*F17/'NSW Oct 2019'!AR11&lt;('NSW Oct 2019'!L11+'NSW Oct 2019'!M11),0,IF(($C$5*F17/'NSW Oct 2019'!AR11-'NSW Oct 2019'!L11+'NSW Oct 2019'!M11)&lt;=('NSW Oct 2019'!L11+'NSW Oct 2019'!M11+'NSW Oct 2019'!N11),((($C$5*F17/'NSW Oct 2019'!AR11-('NSW Oct 2019'!L11+'NSW Oct 2019'!M11))*'NSW Oct 2019'!AE11/100))*'NSW Oct 2019'!AR11,('NSW Oct 2019'!N11*'NSW Oct 2019'!AE11/100)*'NSW Oct 2019'!AR11)),0)</f>
        <v>0</v>
      </c>
      <c r="P17" s="215">
        <f>IF(AND('NSW Oct 2019'!N11&gt;0,'NSW Oct 2019'!O11&gt;0),IF($C$5*F17/'NSW Oct 2019'!AR11&lt;('NSW Oct 2019'!L11+'NSW Oct 2019'!M11+'NSW Oct 2019'!N11),0,IF(($C$5*F17/'NSW Oct 2019'!AR11-'NSW Oct 2019'!L11+'NSW Oct 2019'!M11+'NSW Oct 2019'!N11)&lt;=('NSW Oct 2019'!L11+'NSW Oct 2019'!M11+'NSW Oct 2019'!N11+'NSW Oct 2019'!O11),(($C$5*F17/'NSW Oct 2019'!AR11-('NSW Oct 2019'!L11+'NSW Oct 2019'!M11+'NSW Oct 2019'!N11))*'NSW Oct 2019'!AF11/100)*'NSW Oct 2019'!AR11,('NSW Oct 2019'!O11*'NSW Oct 2019'!AF11/100)*'NSW Oct 2019'!AR11)),0)</f>
        <v>0</v>
      </c>
      <c r="Q17" s="215">
        <f>IF(AND('NSW Oct 2019'!P11&gt;0,'NSW Oct 2019'!P11&gt;0),IF($C$5*F17/'NSW Oct 2019'!AR11&lt;('NSW Oct 2019'!L11+'NSW Oct 2019'!M11+'NSW Oct 2019'!N11+'NSW Oct 2019'!O11),0,IF(($C$5*F17/'NSW Oct 2019'!AR11-'NSW Oct 2019'!L11+'NSW Oct 2019'!M11+'NSW Oct 2019'!N11+'NSW Oct 2019'!O11)&lt;=('NSW Oct 2019'!L11+'NSW Oct 2019'!M11+'NSW Oct 2019'!N11+'NSW Oct 2019'!O11+'NSW Oct 2019'!P11),(($C$5*F17/'NSW Oct 2019'!AR11-('NSW Oct 2019'!L11+'NSW Oct 2019'!M11+'NSW Oct 2019'!N11+'NSW Oct 2019'!O11))*'NSW Oct 2019'!AG11/100)*'NSW Oct 2019'!AR11,('NSW Oct 2019'!P11*'NSW Oct 2019'!AG11/100)*'NSW Oct 2019'!AR11)),0)</f>
        <v>0</v>
      </c>
      <c r="R17" s="215">
        <f>IF(AND('NSW Oct 2019'!P11&gt;0,'NSW Oct 2019'!O11&gt;0),IF(($C$5*F17/'NSW Oct 2019'!AR11&lt;SUM('NSW Oct 2019'!L11:P11)),(0),($C$5*F17/'NSW Oct 2019'!AR11-SUM('NSW Oct 2019'!L11:P11))*'NSW Oct 2019'!AB11/100)* 'NSW Oct 2019'!AR11,IF(AND('NSW Oct 2019'!O11&gt;0,'NSW Oct 2019'!P11=""),IF(($C$5*F17/'NSW Oct 2019'!AR11&lt; SUM('NSW Oct 2019'!L11:O11)),(0),($C$5*F17/'NSW Oct 2019'!AR11-SUM('NSW Oct 2019'!L11:O11))*'NSW Oct 2019'!AG11/100)* 'NSW Oct 2019'!AR11,IF(AND('NSW Oct 2019'!N11&gt;0,'NSW Oct 2019'!O11=""),IF(($C$5*F17/'NSW Oct 2019'!AR11&lt; SUM('NSW Oct 2019'!L11:N11)),(0),($C$5*F17/'NSW Oct 2019'!AR11-SUM('NSW Oct 2019'!L11:N11))*'NSW Oct 2019'!AF11/100)* 'NSW Oct 2019'!AR11,IF(AND('NSW Oct 2019'!M11&gt;0,'NSW Oct 2019'!N11=""),IF(($C$5*F17/'NSW Oct 2019'!AR11&lt;'NSW Oct 2019'!M11+'NSW Oct 2019'!L11),(0),(($C$5*F17/'NSW Oct 2019'!AR11-('NSW Oct 2019'!M11+'NSW Oct 2019'!L11))*'NSW Oct 2019'!AE11/100))*'NSW Oct 2019'!AR11,IF(AND('NSW Oct 2019'!L11&gt;0,'NSW Oct 2019'!M11=""&gt;0),IF(($C$5*F17/'NSW Oct 2019'!AR11&lt;'NSW Oct 2019'!L11),(0),($C$5*F17/'NSW Oct 2019'!AR11-'NSW Oct 2019'!L11)*'NSW Oct 2019'!AD11/100)*'NSW Oct 2019'!AR11,0)))))</f>
        <v>0</v>
      </c>
      <c r="S17" s="273">
        <f t="shared" si="1"/>
        <v>2857.909090909091</v>
      </c>
      <c r="T17" s="270">
        <f t="shared" si="2"/>
        <v>3233.1290909090912</v>
      </c>
      <c r="U17" s="216">
        <f t="shared" si="3"/>
        <v>3556.4420000000005</v>
      </c>
      <c r="V17" s="214">
        <f>'NSW Oct 2019'!AT11</f>
        <v>0</v>
      </c>
      <c r="W17" s="214">
        <f>'NSW Oct 2019'!AU11</f>
        <v>0</v>
      </c>
      <c r="X17" s="214">
        <f>'NSW Oct 2019'!AV11</f>
        <v>0</v>
      </c>
      <c r="Y17" s="214">
        <f>'NSW Oct 2019'!AW11</f>
        <v>0</v>
      </c>
      <c r="Z17" s="270" t="str">
        <f t="shared" si="8"/>
        <v>No discount</v>
      </c>
      <c r="AA17" s="270" t="str">
        <f t="shared" si="9"/>
        <v>Exclusive</v>
      </c>
      <c r="AB17" s="268">
        <f t="shared" si="4"/>
        <v>3233.1290909090912</v>
      </c>
      <c r="AC17" s="268">
        <f t="shared" si="5"/>
        <v>3233.1290909090912</v>
      </c>
      <c r="AD17" s="149">
        <f t="shared" si="6"/>
        <v>3556.4420000000005</v>
      </c>
      <c r="AE17" s="149">
        <f t="shared" si="7"/>
        <v>3556.4420000000005</v>
      </c>
      <c r="AF17" s="217">
        <f>'NSW Oct 2019'!BF11</f>
        <v>0</v>
      </c>
      <c r="AG17" s="218" t="str">
        <f>'NSW Oct 2019'!BG11</f>
        <v>n</v>
      </c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</row>
    <row r="18" spans="1:148" ht="23" customHeight="1" thickTop="1">
      <c r="A18" s="428" t="str">
        <f>'NSW Oct 2019'!D12</f>
        <v>Capital Region</v>
      </c>
      <c r="B18" s="139" t="str">
        <f>'NSW Oct 2019'!F12</f>
        <v>ActewAGL</v>
      </c>
      <c r="C18" s="139" t="str">
        <f>'NSW Oct 2019'!G12</f>
        <v>Business plan</v>
      </c>
      <c r="D18" s="136">
        <f>365*'NSW Oct 2019'!H12/100</f>
        <v>357.22550000000001</v>
      </c>
      <c r="E18" s="264">
        <f>IF('NSW Oct 2019'!AQ12=3,0.5,IF('NSW Oct 2019'!AQ12=2,0.33,0))</f>
        <v>0.5</v>
      </c>
      <c r="F18" s="264">
        <f t="shared" si="0"/>
        <v>0.5</v>
      </c>
      <c r="G18" s="134">
        <f>IF('NSW Oct 2019'!K12="",($C$5*E18/'NSW Oct 2019'!AQ12*'NSW Oct 2019'!W12/100)*'NSW Oct 2019'!AQ12,IF($C$5*E18/'NSW Oct 2019'!AQ12&gt;='NSW Oct 2019'!L12,('NSW Oct 2019'!L12*'NSW Oct 2019'!W12/100)*'NSW Oct 2019'!AQ12,($C$5*E18/'NSW Oct 2019'!AQ12*'NSW Oct 2019'!W12/100)*'NSW Oct 2019'!AQ12))</f>
        <v>149.20407</v>
      </c>
      <c r="H18" s="134">
        <f>IF(AND('NSW Oct 2019'!L12&gt;0,'NSW Oct 2019'!M12&gt;0),IF($C$5*E18/'NSW Oct 2019'!AQ12&lt;'NSW Oct 2019'!L12,0,IF(($C$5*E18/'NSW Oct 2019'!AQ12-'NSW Oct 2019'!L12)&lt;=('NSW Oct 2019'!M12+'NSW Oct 2019'!L12),((($C$5*E18/'NSW Oct 2019'!AQ12-'NSW Oct 2019'!L12)*'NSW Oct 2019'!X12/100))*'NSW Oct 2019'!AQ12,((('NSW Oct 2019'!M12)*'NSW Oct 2019'!X12/100)*'NSW Oct 2019'!AQ12))),0)</f>
        <v>92.562199090909104</v>
      </c>
      <c r="I18" s="134">
        <f>IF(AND('NSW Oct 2019'!M12&gt;0,'NSW Oct 2019'!N12&gt;0),IF($C$5*E18/'NSW Oct 2019'!AQ12&lt;('NSW Oct 2019'!L12+'NSW Oct 2019'!M12),0,IF(($C$5*E18/'NSW Oct 2019'!AQ12-'NSW Oct 2019'!L12+'NSW Oct 2019'!M12)&lt;=('NSW Oct 2019'!L12+'NSW Oct 2019'!M12+'NSW Oct 2019'!N12),((($C$5*E18/'NSW Oct 2019'!AQ12-('NSW Oct 2019'!L12+'NSW Oct 2019'!M12))*'NSW Oct 2019'!Y12/100))*'NSW Oct 2019'!AQ12,('NSW Oct 2019'!N12*'NSW Oct 2019'!Y12/100)* 'NSW Oct 2019'!AQ12)),0)</f>
        <v>219.60890999999998</v>
      </c>
      <c r="J18" s="134">
        <f>IF(AND('NSW Oct 2019'!N12&gt;0,'NSW Oct 2019'!O12&gt;0),IF($C$5*E18/'NSW Oct 2019'!AQ12&lt;('NSW Oct 2019'!L12+'NSW Oct 2019'!M12+'NSW Oct 2019'!N12),0,IF(($C$5*E18/'NSW Oct 2019'!AQ12-'NSW Oct 2019'!L12+'NSW Oct 2019'!M12+'NSW Oct 2019'!N12)&lt;=('NSW Oct 2019'!L12+'NSW Oct 2019'!M12+'NSW Oct 2019'!N12+'NSW Oct 2019'!O12),(($C$5*E18/'NSW Oct 2019'!AQ12-('NSW Oct 2019'!L12+'NSW Oct 2019'!M12+'NSW Oct 2019'!N12))*'NSW Oct 2019'!Z12/100)*'NSW Oct 2019'!AQ12,('NSW Oct 2019'!O12*'NSW Oct 2019'!Z12/100)*'NSW Oct 2019'!AQ12)),0)</f>
        <v>829.51236363636372</v>
      </c>
      <c r="K18" s="134">
        <f>IF(AND('NSW Oct 2019'!O12&gt;0,'NSW Oct 2019'!P12&gt;0),IF($C$5*E18/'NSW Oct 2019'!AQ12&lt;('NSW Oct 2019'!L12+'NSW Oct 2019'!M12+'NSW Oct 2019'!N12+'NSW Oct 2019'!O12),0,IF(($C$5*E18/'NSW Oct 2019'!AQ12-'NSW Oct 2019'!L12+'NSW Oct 2019'!M12+'NSW Oct 2019'!N12+'NSW Oct 2019'!O12)&lt;=('NSW Oct 2019'!L12+'NSW Oct 2019'!M12+'NSW Oct 2019'!N12+'NSW Oct 2019'!O12+'NSW Oct 2019'!P12),(($C$5*E18/'NSW Oct 2019'!AQ12-('NSW Oct 2019'!L12+'NSW Oct 2019'!M12+'NSW Oct 2019'!N12+'NSW Oct 2019'!O12))*'NSW Oct 2019'!AA12/100)*'NSW Oct 2019'!AQ12,('NSW Oct 2019'!P12*'NSW Oct 2019'!AA12/100)*'NSW Oct 2019'!AQ12)),0)</f>
        <v>0</v>
      </c>
      <c r="L18" s="134">
        <f>IF(AND('NSW Oct 2019'!P12&gt;0,'NSW Oct 2019'!O12&gt;0),IF(($C$5*E18/'NSW Oct 2019'!AQ12&lt;SUM('NSW Oct 2019'!L12:P12)),(0),($C$5*E18/'NSW Oct 2019'!AQ12-SUM('NSW Oct 2019'!L12:P12))*'NSW Oct 2019'!AB12/100)* 'NSW Oct 2019'!AQ12,IF(AND('NSW Oct 2019'!O12&gt;0,'NSW Oct 2019'!P12=""),IF(($C$5*E18/'NSW Oct 2019'!AQ12&lt; SUM('NSW Oct 2019'!L12:O12)),(0),($C$5*E18/'NSW Oct 2019'!AQ12-SUM('NSW Oct 2019'!L12:O12))*'NSW Oct 2019'!AA12/100)* 'NSW Oct 2019'!AQ12,IF(AND('NSW Oct 2019'!N12&gt;0,'NSW Oct 2019'!O12=""),IF(($C$5*E18/'NSW Oct 2019'!AQ12&lt; SUM('NSW Oct 2019'!L12:N12)),(0),($C$5*E18/'NSW Oct 2019'!AQ12-SUM('NSW Oct 2019'!L12:N12))*'NSW Oct 2019'!Z12/100)* 'NSW Oct 2019'!AQ12,IF(AND('NSW Oct 2019'!M12&gt;0,'NSW Oct 2019'!N12=""),IF(($C$5*E18/'NSW Oct 2019'!AQ12&lt;'NSW Oct 2019'!M12+'NSW Oct 2019'!L12),(0),(($C$5*E18/'NSW Oct 2019'!AQ12-('NSW Oct 2019'!M12+'NSW Oct 2019'!L12))*'NSW Oct 2019'!Y12/100))*'NSW Oct 2019'!AQ12,IF(AND('NSW Oct 2019'!L12&gt;0,'NSW Oct 2019'!M12=""&gt;0),IF(($C$5*E18/'NSW Oct 2019'!AQ12&lt;'NSW Oct 2019'!L12),(0),($C$5*E18/'NSW Oct 2019'!AQ12-'NSW Oct 2019'!L12)*'NSW Oct 2019'!X12/100)*'NSW Oct 2019'!AQ12,0)))))</f>
        <v>0</v>
      </c>
      <c r="M18" s="134">
        <f>IF('NSW Oct 2019'!K12="",($C$5*F18/'NSW Oct 2019'!AR12*'NSW Oct 2019'!AC12/100)*'NSW Oct 2019'!AR12,IF($C$5*F18/'NSW Oct 2019'!AR12&gt;='NSW Oct 2019'!L12,('NSW Oct 2019'!L12*'NSW Oct 2019'!AC12/100)*'NSW Oct 2019'!AR12,($C$5*F18/'NSW Oct 2019'!AR12*'NSW Oct 2019'!AC12/100)*'NSW Oct 2019'!AR12))</f>
        <v>149.20407</v>
      </c>
      <c r="N18" s="134">
        <f>IF(AND('NSW Oct 2019'!L12&gt;0,'NSW Oct 2019'!M12&gt;0),IF($C$5*F18/'NSW Oct 2019'!AR12&lt;'NSW Oct 2019'!L12,0,IF(($C$5*F18/'NSW Oct 2019'!AR12-'NSW Oct 2019'!L12)&lt;=('NSW Oct 2019'!M12+'NSW Oct 2019'!L12),((($C$5*F18/'NSW Oct 2019'!AR12-'NSW Oct 2019'!L12)*'NSW Oct 2019'!AD12/100))*'NSW Oct 2019'!AR12,((('NSW Oct 2019'!M12)*'NSW Oct 2019'!AD12/100)*'NSW Oct 2019'!AR12))),0)</f>
        <v>92.562199090909104</v>
      </c>
      <c r="O18" s="134">
        <f>IF(AND('NSW Oct 2019'!M12&gt;0,'NSW Oct 2019'!N12&gt;0),IF($C$5*F18/'NSW Oct 2019'!AR12&lt;('NSW Oct 2019'!L12+'NSW Oct 2019'!M12),0,IF(($C$5*F18/'NSW Oct 2019'!AR12-'NSW Oct 2019'!L12+'NSW Oct 2019'!M12)&lt;=('NSW Oct 2019'!L12+'NSW Oct 2019'!M12+'NSW Oct 2019'!N12),((($C$5*F18/'NSW Oct 2019'!AR12-('NSW Oct 2019'!L12+'NSW Oct 2019'!M12))*'NSW Oct 2019'!AE12/100))*'NSW Oct 2019'!AR12,('NSW Oct 2019'!N12*'NSW Oct 2019'!AE12/100)*'NSW Oct 2019'!AR12)),0)</f>
        <v>219.60890999999998</v>
      </c>
      <c r="P18" s="134">
        <f>IF(AND('NSW Oct 2019'!N12&gt;0,'NSW Oct 2019'!O12&gt;0),IF($C$5*F18/'NSW Oct 2019'!AR12&lt;('NSW Oct 2019'!L12+'NSW Oct 2019'!M12+'NSW Oct 2019'!N12),0,IF(($C$5*F18/'NSW Oct 2019'!AR12-'NSW Oct 2019'!L12+'NSW Oct 2019'!M12+'NSW Oct 2019'!N12)&lt;=('NSW Oct 2019'!L12+'NSW Oct 2019'!M12+'NSW Oct 2019'!N12+'NSW Oct 2019'!O12),(($C$5*F18/'NSW Oct 2019'!AR12-('NSW Oct 2019'!L12+'NSW Oct 2019'!M12+'NSW Oct 2019'!N12))*'NSW Oct 2019'!AF12/100)*'NSW Oct 2019'!AR12,('NSW Oct 2019'!O12*'NSW Oct 2019'!AF12/100)*'NSW Oct 2019'!AR12)),0)</f>
        <v>829.51236363636372</v>
      </c>
      <c r="Q18" s="134">
        <f>IF(AND('NSW Oct 2019'!P12&gt;0,'NSW Oct 2019'!P12&gt;0),IF($C$5*F18/'NSW Oct 2019'!AR12&lt;('NSW Oct 2019'!L12+'NSW Oct 2019'!M12+'NSW Oct 2019'!N12+'NSW Oct 2019'!O12),0,IF(($C$5*F18/'NSW Oct 2019'!AR12-'NSW Oct 2019'!L12+'NSW Oct 2019'!M12+'NSW Oct 2019'!N12+'NSW Oct 2019'!O12)&lt;=('NSW Oct 2019'!L12+'NSW Oct 2019'!M12+'NSW Oct 2019'!N12+'NSW Oct 2019'!O12+'NSW Oct 2019'!P12),(($C$5*F18/'NSW Oct 2019'!AR12-('NSW Oct 2019'!L12+'NSW Oct 2019'!M12+'NSW Oct 2019'!N12+'NSW Oct 2019'!O12))*'NSW Oct 2019'!AG12/100)*'NSW Oct 2019'!AR12,('NSW Oct 2019'!P12*'NSW Oct 2019'!AG12/100)*'NSW Oct 2019'!AR12)),0)</f>
        <v>0</v>
      </c>
      <c r="R18" s="134">
        <f>IF(AND('NSW Oct 2019'!P12&gt;0,'NSW Oct 2019'!O12&gt;0),IF(($C$5*F18/'NSW Oct 2019'!AR12&lt;SUM('NSW Oct 2019'!L12:P12)),(0),($C$5*F18/'NSW Oct 2019'!AR12-SUM('NSW Oct 2019'!L12:P12))*'NSW Oct 2019'!AB12/100)* 'NSW Oct 2019'!AR12,IF(AND('NSW Oct 2019'!O12&gt;0,'NSW Oct 2019'!P12=""),IF(($C$5*F18/'NSW Oct 2019'!AR12&lt; SUM('NSW Oct 2019'!L12:O12)),(0),($C$5*F18/'NSW Oct 2019'!AR12-SUM('NSW Oct 2019'!L12:O12))*'NSW Oct 2019'!AG12/100)* 'NSW Oct 2019'!AR12,IF(AND('NSW Oct 2019'!N12&gt;0,'NSW Oct 2019'!O12=""),IF(($C$5*F18/'NSW Oct 2019'!AR12&lt; SUM('NSW Oct 2019'!L12:N12)),(0),($C$5*F18/'NSW Oct 2019'!AR12-SUM('NSW Oct 2019'!L12:N12))*'NSW Oct 2019'!AF12/100)* 'NSW Oct 2019'!AR12,IF(AND('NSW Oct 2019'!M12&gt;0,'NSW Oct 2019'!N12=""),IF(($C$5*F18/'NSW Oct 2019'!AR12&lt;'NSW Oct 2019'!M12+'NSW Oct 2019'!L12),(0),(($C$5*F18/'NSW Oct 2019'!AR12-('NSW Oct 2019'!M12+'NSW Oct 2019'!L12))*'NSW Oct 2019'!AE12/100))*'NSW Oct 2019'!AR12,IF(AND('NSW Oct 2019'!L12&gt;0,'NSW Oct 2019'!M12=""&gt;0),IF(($C$5*F18/'NSW Oct 2019'!AR12&lt;'NSW Oct 2019'!L12),(0),($C$5*F18/'NSW Oct 2019'!AR12-'NSW Oct 2019'!L12)*'NSW Oct 2019'!AD12/100)*'NSW Oct 2019'!AR12,0)))))</f>
        <v>0</v>
      </c>
      <c r="S18" s="234">
        <f t="shared" si="1"/>
        <v>2581.7750854545457</v>
      </c>
      <c r="T18" s="269">
        <f t="shared" si="2"/>
        <v>2939.0005854545457</v>
      </c>
      <c r="U18" s="140">
        <f t="shared" si="3"/>
        <v>3232.9006440000003</v>
      </c>
      <c r="V18" s="139">
        <f>'NSW Oct 2019'!AT12</f>
        <v>8</v>
      </c>
      <c r="W18" s="139">
        <f>'NSW Oct 2019'!AU12</f>
        <v>0</v>
      </c>
      <c r="X18" s="139">
        <f>'NSW Oct 2019'!AV12</f>
        <v>0</v>
      </c>
      <c r="Y18" s="139">
        <f>'NSW Oct 2019'!AW12</f>
        <v>0</v>
      </c>
      <c r="Z18" s="269" t="str">
        <f t="shared" si="8"/>
        <v>Guaranteed off bill</v>
      </c>
      <c r="AA18" s="269" t="str">
        <f t="shared" si="9"/>
        <v>Exclusive</v>
      </c>
      <c r="AB18" s="243">
        <f t="shared" si="4"/>
        <v>2703.8805386181821</v>
      </c>
      <c r="AC18" s="243">
        <f t="shared" si="5"/>
        <v>2703.8805386181821</v>
      </c>
      <c r="AD18" s="122">
        <f t="shared" si="6"/>
        <v>2974.2685924800007</v>
      </c>
      <c r="AE18" s="122">
        <f t="shared" si="7"/>
        <v>2974.2685924800007</v>
      </c>
      <c r="AF18" s="212">
        <f>'NSW Oct 2019'!BF12</f>
        <v>0</v>
      </c>
      <c r="AG18" s="142" t="str">
        <f>'NSW Oct 2019'!BG12</f>
        <v>n</v>
      </c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</row>
    <row r="19" spans="1:148" ht="23" customHeight="1" thickBot="1">
      <c r="A19" s="425"/>
      <c r="B19" s="154" t="str">
        <f>'NSW Oct 2019'!F13</f>
        <v>EnergyAustralia</v>
      </c>
      <c r="C19" s="154" t="str">
        <f>'NSW Oct 2019'!G13</f>
        <v>Total Plan</v>
      </c>
      <c r="D19" s="155">
        <f>365*'NSW Oct 2019'!H13/100</f>
        <v>240.9</v>
      </c>
      <c r="E19" s="265">
        <f>IF('NSW Oct 2019'!AQ13=3,0.5,IF('NSW Oct 2019'!AQ13=2,0.33,0))</f>
        <v>0.5</v>
      </c>
      <c r="F19" s="265">
        <f t="shared" si="0"/>
        <v>0.5</v>
      </c>
      <c r="G19" s="155">
        <f>IF('NSW Oct 2019'!K13="",($C$5*E19/'NSW Oct 2019'!AQ13*'NSW Oct 2019'!W13/100)*'NSW Oct 2019'!AQ13,IF($C$5*E19/'NSW Oct 2019'!AQ13&gt;='NSW Oct 2019'!L13,('NSW Oct 2019'!L13*'NSW Oct 2019'!W13/100)*'NSW Oct 2019'!AQ13,($C$5*E19/'NSW Oct 2019'!AQ13*'NSW Oct 2019'!W13/100)*'NSW Oct 2019'!AQ13))</f>
        <v>154.24499999999998</v>
      </c>
      <c r="H19" s="155">
        <f>IF(AND('NSW Oct 2019'!L13&gt;0,'NSW Oct 2019'!M13&gt;0),IF($C$5*E19/'NSW Oct 2019'!AQ13&lt;'NSW Oct 2019'!L13,0,IF(($C$5*E19/'NSW Oct 2019'!AQ13-'NSW Oct 2019'!L13)&lt;=('NSW Oct 2019'!M13+'NSW Oct 2019'!L13),((($C$5*E19/'NSW Oct 2019'!AQ13-'NSW Oct 2019'!L13)*'NSW Oct 2019'!X13/100))*'NSW Oct 2019'!AQ13,((('NSW Oct 2019'!M13)*'NSW Oct 2019'!X13/100)*'NSW Oct 2019'!AQ13))),0)</f>
        <v>104.73327272727272</v>
      </c>
      <c r="I19" s="155">
        <f>IF(AND('NSW Oct 2019'!M13&gt;0,'NSW Oct 2019'!N13&gt;0),IF($C$5*E19/'NSW Oct 2019'!AQ13&lt;('NSW Oct 2019'!L13+'NSW Oct 2019'!M13),0,IF(($C$5*E19/'NSW Oct 2019'!AQ13-'NSW Oct 2019'!L13+'NSW Oct 2019'!M13)&lt;=('NSW Oct 2019'!L13+'NSW Oct 2019'!M13+'NSW Oct 2019'!N13),((($C$5*E19/'NSW Oct 2019'!AQ13-('NSW Oct 2019'!L13+'NSW Oct 2019'!M13))*'NSW Oct 2019'!Y13/100))*'NSW Oct 2019'!AQ13,('NSW Oct 2019'!N13*'NSW Oct 2019'!Y13/100)* 'NSW Oct 2019'!AQ13)),0)</f>
        <v>239.679</v>
      </c>
      <c r="J19" s="155">
        <f>IF(AND('NSW Oct 2019'!N13&gt;0,'NSW Oct 2019'!O13&gt;0),IF($C$5*E19/'NSW Oct 2019'!AQ13&lt;('NSW Oct 2019'!L13+'NSW Oct 2019'!M13+'NSW Oct 2019'!N13),0,IF(($C$5*E19/'NSW Oct 2019'!AQ13-'NSW Oct 2019'!L13+'NSW Oct 2019'!M13+'NSW Oct 2019'!N13)&lt;=('NSW Oct 2019'!L13+'NSW Oct 2019'!M13+'NSW Oct 2019'!N13+'NSW Oct 2019'!O13),(($C$5*E19/'NSW Oct 2019'!AQ13-('NSW Oct 2019'!L13+'NSW Oct 2019'!M13+'NSW Oct 2019'!N13))*'NSW Oct 2019'!Z13/100)*'NSW Oct 2019'!AQ13,('NSW Oct 2019'!O13*'NSW Oct 2019'!Z13/100)*'NSW Oct 2019'!AQ13)),0)</f>
        <v>904.44318181818187</v>
      </c>
      <c r="K19" s="155">
        <f>IF(AND('NSW Oct 2019'!O13&gt;0,'NSW Oct 2019'!P13&gt;0),IF($C$5*E19/'NSW Oct 2019'!AQ13&lt;('NSW Oct 2019'!L13+'NSW Oct 2019'!M13+'NSW Oct 2019'!N13+'NSW Oct 2019'!O13),0,IF(($C$5*E19/'NSW Oct 2019'!AQ13-'NSW Oct 2019'!L13+'NSW Oct 2019'!M13+'NSW Oct 2019'!N13+'NSW Oct 2019'!O13)&lt;=('NSW Oct 2019'!L13+'NSW Oct 2019'!M13+'NSW Oct 2019'!N13+'NSW Oct 2019'!O13+'NSW Oct 2019'!P13),(($C$5*E19/'NSW Oct 2019'!AQ13-('NSW Oct 2019'!L13+'NSW Oct 2019'!M13+'NSW Oct 2019'!N13+'NSW Oct 2019'!O13))*'NSW Oct 2019'!AA13/100)*'NSW Oct 2019'!AQ13,('NSW Oct 2019'!P13*'NSW Oct 2019'!AA13/100)*'NSW Oct 2019'!AQ13)),0)</f>
        <v>0</v>
      </c>
      <c r="L19" s="155">
        <f>IF(AND('NSW Oct 2019'!P13&gt;0,'NSW Oct 2019'!O13&gt;0),IF(($C$5*E19/'NSW Oct 2019'!AQ13&lt;SUM('NSW Oct 2019'!L13:P13)),(0),($C$5*E19/'NSW Oct 2019'!AQ13-SUM('NSW Oct 2019'!L13:P13))*'NSW Oct 2019'!AB13/100)* 'NSW Oct 2019'!AQ13,IF(AND('NSW Oct 2019'!O13&gt;0,'NSW Oct 2019'!P13=""),IF(($C$5*E19/'NSW Oct 2019'!AQ13&lt; SUM('NSW Oct 2019'!L13:O13)),(0),($C$5*E19/'NSW Oct 2019'!AQ13-SUM('NSW Oct 2019'!L13:O13))*'NSW Oct 2019'!AA13/100)* 'NSW Oct 2019'!AQ13,IF(AND('NSW Oct 2019'!N13&gt;0,'NSW Oct 2019'!O13=""),IF(($C$5*E19/'NSW Oct 2019'!AQ13&lt; SUM('NSW Oct 2019'!L13:N13)),(0),($C$5*E19/'NSW Oct 2019'!AQ13-SUM('NSW Oct 2019'!L13:N13))*'NSW Oct 2019'!Z13/100)* 'NSW Oct 2019'!AQ13,IF(AND('NSW Oct 2019'!M13&gt;0,'NSW Oct 2019'!N13=""),IF(($C$5*E19/'NSW Oct 2019'!AQ13&lt;'NSW Oct 2019'!M13+'NSW Oct 2019'!L13),(0),(($C$5*E19/'NSW Oct 2019'!AQ13-('NSW Oct 2019'!M13+'NSW Oct 2019'!L13))*'NSW Oct 2019'!Y13/100))*'NSW Oct 2019'!AQ13,IF(AND('NSW Oct 2019'!L13&gt;0,'NSW Oct 2019'!M13=""&gt;0),IF(($C$5*E19/'NSW Oct 2019'!AQ13&lt;'NSW Oct 2019'!L13),(0),($C$5*E19/'NSW Oct 2019'!AQ13-'NSW Oct 2019'!L13)*'NSW Oct 2019'!X13/100)*'NSW Oct 2019'!AQ13,0)))))</f>
        <v>0</v>
      </c>
      <c r="M19" s="155">
        <f>IF('NSW Oct 2019'!K13="",($C$5*F19/'NSW Oct 2019'!AR13*'NSW Oct 2019'!AC13/100)*'NSW Oct 2019'!AR13,IF($C$5*F19/'NSW Oct 2019'!AR13&gt;='NSW Oct 2019'!L13,('NSW Oct 2019'!L13*'NSW Oct 2019'!AC13/100)*'NSW Oct 2019'!AR13,($C$5*F19/'NSW Oct 2019'!AR13*'NSW Oct 2019'!AC13/100)*'NSW Oct 2019'!AR13))</f>
        <v>154.24499999999998</v>
      </c>
      <c r="N19" s="155">
        <f>IF(AND('NSW Oct 2019'!L13&gt;0,'NSW Oct 2019'!M13&gt;0),IF($C$5*F19/'NSW Oct 2019'!AR13&lt;'NSW Oct 2019'!L13,0,IF(($C$5*F19/'NSW Oct 2019'!AR13-'NSW Oct 2019'!L13)&lt;=('NSW Oct 2019'!M13+'NSW Oct 2019'!L13),((($C$5*F19/'NSW Oct 2019'!AR13-'NSW Oct 2019'!L13)*'NSW Oct 2019'!AD13/100))*'NSW Oct 2019'!AR13,((('NSW Oct 2019'!M13)*'NSW Oct 2019'!AD13/100)*'NSW Oct 2019'!AR13))),0)</f>
        <v>104.73327272727272</v>
      </c>
      <c r="O19" s="155">
        <f>IF(AND('NSW Oct 2019'!M13&gt;0,'NSW Oct 2019'!N13&gt;0),IF($C$5*F19/'NSW Oct 2019'!AR13&lt;('NSW Oct 2019'!L13+'NSW Oct 2019'!M13),0,IF(($C$5*F19/'NSW Oct 2019'!AR13-'NSW Oct 2019'!L13+'NSW Oct 2019'!M13)&lt;=('NSW Oct 2019'!L13+'NSW Oct 2019'!M13+'NSW Oct 2019'!N13),((($C$5*F19/'NSW Oct 2019'!AR13-('NSW Oct 2019'!L13+'NSW Oct 2019'!M13))*'NSW Oct 2019'!AE13/100))*'NSW Oct 2019'!AR13,('NSW Oct 2019'!N13*'NSW Oct 2019'!AE13/100)*'NSW Oct 2019'!AR13)),0)</f>
        <v>239.679</v>
      </c>
      <c r="P19" s="155">
        <f>IF(AND('NSW Oct 2019'!N13&gt;0,'NSW Oct 2019'!O13&gt;0),IF($C$5*F19/'NSW Oct 2019'!AR13&lt;('NSW Oct 2019'!L13+'NSW Oct 2019'!M13+'NSW Oct 2019'!N13),0,IF(($C$5*F19/'NSW Oct 2019'!AR13-'NSW Oct 2019'!L13+'NSW Oct 2019'!M13+'NSW Oct 2019'!N13)&lt;=('NSW Oct 2019'!L13+'NSW Oct 2019'!M13+'NSW Oct 2019'!N13+'NSW Oct 2019'!O13),(($C$5*F19/'NSW Oct 2019'!AR13-('NSW Oct 2019'!L13+'NSW Oct 2019'!M13+'NSW Oct 2019'!N13))*'NSW Oct 2019'!AF13/100)*'NSW Oct 2019'!AR13,('NSW Oct 2019'!O13*'NSW Oct 2019'!AF13/100)*'NSW Oct 2019'!AR13)),0)</f>
        <v>904.44318181818187</v>
      </c>
      <c r="Q19" s="155">
        <f>IF(AND('NSW Oct 2019'!P13&gt;0,'NSW Oct 2019'!P13&gt;0),IF($C$5*F19/'NSW Oct 2019'!AR13&lt;('NSW Oct 2019'!L13+'NSW Oct 2019'!M13+'NSW Oct 2019'!N13+'NSW Oct 2019'!O13),0,IF(($C$5*F19/'NSW Oct 2019'!AR13-'NSW Oct 2019'!L13+'NSW Oct 2019'!M13+'NSW Oct 2019'!N13+'NSW Oct 2019'!O13)&lt;=('NSW Oct 2019'!L13+'NSW Oct 2019'!M13+'NSW Oct 2019'!N13+'NSW Oct 2019'!O13+'NSW Oct 2019'!P13),(($C$5*F19/'NSW Oct 2019'!AR13-('NSW Oct 2019'!L13+'NSW Oct 2019'!M13+'NSW Oct 2019'!N13+'NSW Oct 2019'!O13))*'NSW Oct 2019'!AG13/100)*'NSW Oct 2019'!AR13,('NSW Oct 2019'!P13*'NSW Oct 2019'!AG13/100)*'NSW Oct 2019'!AR13)),0)</f>
        <v>0</v>
      </c>
      <c r="R19" s="155">
        <f>IF(AND('NSW Oct 2019'!P13&gt;0,'NSW Oct 2019'!O13&gt;0),IF(($C$5*F19/'NSW Oct 2019'!AR13&lt;SUM('NSW Oct 2019'!L13:P13)),(0),($C$5*F19/'NSW Oct 2019'!AR13-SUM('NSW Oct 2019'!L13:P13))*'NSW Oct 2019'!AB13/100)* 'NSW Oct 2019'!AR13,IF(AND('NSW Oct 2019'!O13&gt;0,'NSW Oct 2019'!P13=""),IF(($C$5*F19/'NSW Oct 2019'!AR13&lt; SUM('NSW Oct 2019'!L13:O13)),(0),($C$5*F19/'NSW Oct 2019'!AR13-SUM('NSW Oct 2019'!L13:O13))*'NSW Oct 2019'!AG13/100)* 'NSW Oct 2019'!AR13,IF(AND('NSW Oct 2019'!N13&gt;0,'NSW Oct 2019'!O13=""),IF(($C$5*F19/'NSW Oct 2019'!AR13&lt; SUM('NSW Oct 2019'!L13:N13)),(0),($C$5*F19/'NSW Oct 2019'!AR13-SUM('NSW Oct 2019'!L13:N13))*'NSW Oct 2019'!AF13/100)* 'NSW Oct 2019'!AR13,IF(AND('NSW Oct 2019'!M13&gt;0,'NSW Oct 2019'!N13=""),IF(($C$5*F19/'NSW Oct 2019'!AR13&lt;'NSW Oct 2019'!M13+'NSW Oct 2019'!L13),(0),(($C$5*F19/'NSW Oct 2019'!AR13-('NSW Oct 2019'!M13+'NSW Oct 2019'!L13))*'NSW Oct 2019'!AE13/100))*'NSW Oct 2019'!AR13,IF(AND('NSW Oct 2019'!L13&gt;0,'NSW Oct 2019'!M13=""&gt;0),IF(($C$5*F19/'NSW Oct 2019'!AR13&lt;'NSW Oct 2019'!L13),(0),($C$5*F19/'NSW Oct 2019'!AR13-'NSW Oct 2019'!L13)*'NSW Oct 2019'!AD13/100)*'NSW Oct 2019'!AR13,0)))))</f>
        <v>0</v>
      </c>
      <c r="S19" s="273">
        <f t="shared" si="1"/>
        <v>2806.2009090909091</v>
      </c>
      <c r="T19" s="268">
        <f t="shared" si="2"/>
        <v>3047.1009090909092</v>
      </c>
      <c r="U19" s="151">
        <f t="shared" si="3"/>
        <v>3351.8110000000006</v>
      </c>
      <c r="V19" s="154">
        <f>'NSW Oct 2019'!AT13</f>
        <v>19</v>
      </c>
      <c r="W19" s="154">
        <f>'NSW Oct 2019'!AU13</f>
        <v>0</v>
      </c>
      <c r="X19" s="154">
        <f>'NSW Oct 2019'!AV13</f>
        <v>0</v>
      </c>
      <c r="Y19" s="154">
        <f>'NSW Oct 2019'!AW13</f>
        <v>0</v>
      </c>
      <c r="Z19" s="268" t="str">
        <f t="shared" si="8"/>
        <v>Guaranteed off bill</v>
      </c>
      <c r="AA19" s="268" t="str">
        <f t="shared" si="9"/>
        <v>Exclusive</v>
      </c>
      <c r="AB19" s="268">
        <f t="shared" si="4"/>
        <v>2468.1517363636367</v>
      </c>
      <c r="AC19" s="268">
        <f t="shared" si="5"/>
        <v>2468.1517363636367</v>
      </c>
      <c r="AD19" s="149">
        <f t="shared" si="6"/>
        <v>2714.9669100000006</v>
      </c>
      <c r="AE19" s="149">
        <f t="shared" si="7"/>
        <v>2714.9669100000006</v>
      </c>
      <c r="AF19" s="211">
        <f>'NSW Oct 2019'!BF13</f>
        <v>0</v>
      </c>
      <c r="AG19" s="153" t="str">
        <f>'NSW Oct 2019'!BG13</f>
        <v>n</v>
      </c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</row>
    <row r="20" spans="1:148" ht="23" customHeight="1" thickTop="1" thickBot="1">
      <c r="A20" s="213" t="str">
        <f>'NSW Oct 2019'!D14</f>
        <v>Tamworth</v>
      </c>
      <c r="B20" s="214" t="str">
        <f>'NSW Oct 2019'!F14</f>
        <v>Origin Energy</v>
      </c>
      <c r="C20" s="214" t="str">
        <f>'NSW Oct 2019'!G14</f>
        <v>Business Flexi</v>
      </c>
      <c r="D20" s="155">
        <f>365*'NSW Oct 2019'!H14/100</f>
        <v>339.88800000000003</v>
      </c>
      <c r="E20" s="265">
        <f>IF('NSW Oct 2019'!AQ14=3,0.5,IF('NSW Oct 2019'!AQ14=2,0.33,0))</f>
        <v>0.5</v>
      </c>
      <c r="F20" s="265">
        <f t="shared" si="0"/>
        <v>0.5</v>
      </c>
      <c r="G20" s="215">
        <f>IF('NSW Oct 2019'!K14="",($C$5*E20/'NSW Oct 2019'!AQ14*'NSW Oct 2019'!W14/100)*'NSW Oct 2019'!AQ14,IF($C$5*E20/'NSW Oct 2019'!AQ14&gt;='NSW Oct 2019'!L14,('NSW Oct 2019'!L14*'NSW Oct 2019'!W14/100)*'NSW Oct 2019'!AQ14,($C$5*E20/'NSW Oct 2019'!AQ14*'NSW Oct 2019'!W14/100)*'NSW Oct 2019'!AQ14))</f>
        <v>1775.0000000000002</v>
      </c>
      <c r="H20" s="215">
        <f>IF(AND('NSW Oct 2019'!L14&gt;0,'NSW Oct 2019'!M14&gt;0),IF($C$5*E20/'NSW Oct 2019'!AQ14&lt;'NSW Oct 2019'!L14,0,IF(($C$5*E20/'NSW Oct 2019'!AQ14-'NSW Oct 2019'!L14)&lt;=('NSW Oct 2019'!M14+'NSW Oct 2019'!L14),((($C$5*E20/'NSW Oct 2019'!AQ14-'NSW Oct 2019'!L14)*'NSW Oct 2019'!X14/100))*'NSW Oct 2019'!AQ14,((('NSW Oct 2019'!M14)*'NSW Oct 2019'!X14/100)*'NSW Oct 2019'!AQ14))),0)</f>
        <v>0</v>
      </c>
      <c r="I20" s="215">
        <f>IF(AND('NSW Oct 2019'!M14&gt;0,'NSW Oct 2019'!N14&gt;0),IF($C$5*E20/'NSW Oct 2019'!AQ14&lt;('NSW Oct 2019'!L14+'NSW Oct 2019'!M14),0,IF(($C$5*E20/'NSW Oct 2019'!AQ14-'NSW Oct 2019'!L14+'NSW Oct 2019'!M14)&lt;=('NSW Oct 2019'!L14+'NSW Oct 2019'!M14+'NSW Oct 2019'!N14),((($C$5*E20/'NSW Oct 2019'!AQ14-('NSW Oct 2019'!L14+'NSW Oct 2019'!M14))*'NSW Oct 2019'!Y14/100))*'NSW Oct 2019'!AQ14,('NSW Oct 2019'!N14*'NSW Oct 2019'!Y14/100)* 'NSW Oct 2019'!AQ14)),0)</f>
        <v>0</v>
      </c>
      <c r="J20" s="215">
        <f>IF(AND('NSW Oct 2019'!N14&gt;0,'NSW Oct 2019'!O14&gt;0),IF($C$5*E20/'NSW Oct 2019'!AQ14&lt;('NSW Oct 2019'!L14+'NSW Oct 2019'!M14+'NSW Oct 2019'!N14),0,IF(($C$5*E20/'NSW Oct 2019'!AQ14-'NSW Oct 2019'!L14+'NSW Oct 2019'!M14+'NSW Oct 2019'!N14)&lt;=('NSW Oct 2019'!L14+'NSW Oct 2019'!M14+'NSW Oct 2019'!N14+'NSW Oct 2019'!O14),(($C$5*E20/'NSW Oct 2019'!AQ14-('NSW Oct 2019'!L14+'NSW Oct 2019'!M14+'NSW Oct 2019'!N14))*'NSW Oct 2019'!Z14/100)*'NSW Oct 2019'!AQ14,('NSW Oct 2019'!O14*'NSW Oct 2019'!Z14/100)*'NSW Oct 2019'!AQ14)),0)</f>
        <v>0</v>
      </c>
      <c r="K20" s="215">
        <f>IF(AND('NSW Oct 2019'!O14&gt;0,'NSW Oct 2019'!P14&gt;0),IF($C$5*E20/'NSW Oct 2019'!AQ14&lt;('NSW Oct 2019'!L14+'NSW Oct 2019'!M14+'NSW Oct 2019'!N14+'NSW Oct 2019'!O14),0,IF(($C$5*E20/'NSW Oct 2019'!AQ14-'NSW Oct 2019'!L14+'NSW Oct 2019'!M14+'NSW Oct 2019'!N14+'NSW Oct 2019'!O14)&lt;=('NSW Oct 2019'!L14+'NSW Oct 2019'!M14+'NSW Oct 2019'!N14+'NSW Oct 2019'!O14+'NSW Oct 2019'!P14),(($C$5*E20/'NSW Oct 2019'!AQ14-('NSW Oct 2019'!L14+'NSW Oct 2019'!M14+'NSW Oct 2019'!N14+'NSW Oct 2019'!O14))*'NSW Oct 2019'!AA14/100)*'NSW Oct 2019'!AQ14,('NSW Oct 2019'!P14*'NSW Oct 2019'!AA14/100)*'NSW Oct 2019'!AQ14)),0)</f>
        <v>0</v>
      </c>
      <c r="L20" s="215">
        <f>IF(AND('NSW Oct 2019'!P14&gt;0,'NSW Oct 2019'!O14&gt;0),IF(($C$5*E20/'NSW Oct 2019'!AQ14&lt;SUM('NSW Oct 2019'!L14:P14)),(0),($C$5*E20/'NSW Oct 2019'!AQ14-SUM('NSW Oct 2019'!L14:P14))*'NSW Oct 2019'!AB14/100)* 'NSW Oct 2019'!AQ14,IF(AND('NSW Oct 2019'!O14&gt;0,'NSW Oct 2019'!P14=""),IF(($C$5*E20/'NSW Oct 2019'!AQ14&lt; SUM('NSW Oct 2019'!L14:O14)),(0),($C$5*E20/'NSW Oct 2019'!AQ14-SUM('NSW Oct 2019'!L14:O14))*'NSW Oct 2019'!AA14/100)* 'NSW Oct 2019'!AQ14,IF(AND('NSW Oct 2019'!N14&gt;0,'NSW Oct 2019'!O14=""),IF(($C$5*E20/'NSW Oct 2019'!AQ14&lt; SUM('NSW Oct 2019'!L14:N14)),(0),($C$5*E20/'NSW Oct 2019'!AQ14-SUM('NSW Oct 2019'!L14:N14))*'NSW Oct 2019'!Z14/100)* 'NSW Oct 2019'!AQ14,IF(AND('NSW Oct 2019'!M14&gt;0,'NSW Oct 2019'!N14=""),IF(($C$5*E20/'NSW Oct 2019'!AQ14&lt;'NSW Oct 2019'!M14+'NSW Oct 2019'!L14),(0),(($C$5*E20/'NSW Oct 2019'!AQ14-('NSW Oct 2019'!M14+'NSW Oct 2019'!L14))*'NSW Oct 2019'!Y14/100))*'NSW Oct 2019'!AQ14,IF(AND('NSW Oct 2019'!L14&gt;0,'NSW Oct 2019'!M14=""&gt;0),IF(($C$5*E20/'NSW Oct 2019'!AQ14&lt;'NSW Oct 2019'!L14),(0),($C$5*E20/'NSW Oct 2019'!AQ14-'NSW Oct 2019'!L14)*'NSW Oct 2019'!X14/100)*'NSW Oct 2019'!AQ14,0)))))</f>
        <v>0</v>
      </c>
      <c r="M20" s="215">
        <f>IF('NSW Oct 2019'!K14="",($C$5*F20/'NSW Oct 2019'!AR14*'NSW Oct 2019'!AC14/100)*'NSW Oct 2019'!AR14,IF($C$5*F20/'NSW Oct 2019'!AR14&gt;='NSW Oct 2019'!L14,('NSW Oct 2019'!L14*'NSW Oct 2019'!AC14/100)*'NSW Oct 2019'!AR14,($C$5*F20/'NSW Oct 2019'!AR14*'NSW Oct 2019'!AC14/100)*'NSW Oct 2019'!AR14))</f>
        <v>1775.0000000000002</v>
      </c>
      <c r="N20" s="215">
        <f>IF(AND('NSW Oct 2019'!L14&gt;0,'NSW Oct 2019'!M14&gt;0),IF($C$5*F20/'NSW Oct 2019'!AR14&lt;'NSW Oct 2019'!L14,0,IF(($C$5*F20/'NSW Oct 2019'!AR14-'NSW Oct 2019'!L14)&lt;=('NSW Oct 2019'!M14+'NSW Oct 2019'!L14),((($C$5*F20/'NSW Oct 2019'!AR14-'NSW Oct 2019'!L14)*'NSW Oct 2019'!AD14/100))*'NSW Oct 2019'!AR14,((('NSW Oct 2019'!M14)*'NSW Oct 2019'!AD14/100)*'NSW Oct 2019'!AR14))),0)</f>
        <v>0</v>
      </c>
      <c r="O20" s="215">
        <f>IF(AND('NSW Oct 2019'!M14&gt;0,'NSW Oct 2019'!N14&gt;0),IF($C$5*F20/'NSW Oct 2019'!AR14&lt;('NSW Oct 2019'!L14+'NSW Oct 2019'!M14),0,IF(($C$5*F20/'NSW Oct 2019'!AR14-'NSW Oct 2019'!L14+'NSW Oct 2019'!M14)&lt;=('NSW Oct 2019'!L14+'NSW Oct 2019'!M14+'NSW Oct 2019'!N14),((($C$5*F20/'NSW Oct 2019'!AR14-('NSW Oct 2019'!L14+'NSW Oct 2019'!M14))*'NSW Oct 2019'!AE14/100))*'NSW Oct 2019'!AR14,('NSW Oct 2019'!N14*'NSW Oct 2019'!AE14/100)*'NSW Oct 2019'!AR14)),0)</f>
        <v>0</v>
      </c>
      <c r="P20" s="215">
        <f>IF(AND('NSW Oct 2019'!N14&gt;0,'NSW Oct 2019'!O14&gt;0),IF($C$5*F20/'NSW Oct 2019'!AR14&lt;('NSW Oct 2019'!L14+'NSW Oct 2019'!M14+'NSW Oct 2019'!N14),0,IF(($C$5*F20/'NSW Oct 2019'!AR14-'NSW Oct 2019'!L14+'NSW Oct 2019'!M14+'NSW Oct 2019'!N14)&lt;=('NSW Oct 2019'!L14+'NSW Oct 2019'!M14+'NSW Oct 2019'!N14+'NSW Oct 2019'!O14),(($C$5*F20/'NSW Oct 2019'!AR14-('NSW Oct 2019'!L14+'NSW Oct 2019'!M14+'NSW Oct 2019'!N14))*'NSW Oct 2019'!AF14/100)*'NSW Oct 2019'!AR14,('NSW Oct 2019'!O14*'NSW Oct 2019'!AF14/100)*'NSW Oct 2019'!AR14)),0)</f>
        <v>0</v>
      </c>
      <c r="Q20" s="215">
        <f>IF(AND('NSW Oct 2019'!P14&gt;0,'NSW Oct 2019'!P14&gt;0),IF($C$5*F20/'NSW Oct 2019'!AR14&lt;('NSW Oct 2019'!L14+'NSW Oct 2019'!M14+'NSW Oct 2019'!N14+'NSW Oct 2019'!O14),0,IF(($C$5*F20/'NSW Oct 2019'!AR14-'NSW Oct 2019'!L14+'NSW Oct 2019'!M14+'NSW Oct 2019'!N14+'NSW Oct 2019'!O14)&lt;=('NSW Oct 2019'!L14+'NSW Oct 2019'!M14+'NSW Oct 2019'!N14+'NSW Oct 2019'!O14+'NSW Oct 2019'!P14),(($C$5*F20/'NSW Oct 2019'!AR14-('NSW Oct 2019'!L14+'NSW Oct 2019'!M14+'NSW Oct 2019'!N14+'NSW Oct 2019'!O14))*'NSW Oct 2019'!AG14/100)*'NSW Oct 2019'!AR14,('NSW Oct 2019'!P14*'NSW Oct 2019'!AG14/100)*'NSW Oct 2019'!AR14)),0)</f>
        <v>0</v>
      </c>
      <c r="R20" s="215">
        <f>IF(AND('NSW Oct 2019'!P14&gt;0,'NSW Oct 2019'!O14&gt;0),IF(($C$5*F20/'NSW Oct 2019'!AR14&lt;SUM('NSW Oct 2019'!L14:P14)),(0),($C$5*F20/'NSW Oct 2019'!AR14-SUM('NSW Oct 2019'!L14:P14))*'NSW Oct 2019'!AB14/100)* 'NSW Oct 2019'!AR14,IF(AND('NSW Oct 2019'!O14&gt;0,'NSW Oct 2019'!P14=""),IF(($C$5*F20/'NSW Oct 2019'!AR14&lt; SUM('NSW Oct 2019'!L14:O14)),(0),($C$5*F20/'NSW Oct 2019'!AR14-SUM('NSW Oct 2019'!L14:O14))*'NSW Oct 2019'!AG14/100)* 'NSW Oct 2019'!AR14,IF(AND('NSW Oct 2019'!N14&gt;0,'NSW Oct 2019'!O14=""),IF(($C$5*F20/'NSW Oct 2019'!AR14&lt; SUM('NSW Oct 2019'!L14:N14)),(0),($C$5*F20/'NSW Oct 2019'!AR14-SUM('NSW Oct 2019'!L14:N14))*'NSW Oct 2019'!AF14/100)* 'NSW Oct 2019'!AR14,IF(AND('NSW Oct 2019'!M14&gt;0,'NSW Oct 2019'!N14=""),IF(($C$5*F20/'NSW Oct 2019'!AR14&lt;'NSW Oct 2019'!M14+'NSW Oct 2019'!L14),(0),(($C$5*F20/'NSW Oct 2019'!AR14-('NSW Oct 2019'!M14+'NSW Oct 2019'!L14))*'NSW Oct 2019'!AE14/100))*'NSW Oct 2019'!AR14,IF(AND('NSW Oct 2019'!L14&gt;0,'NSW Oct 2019'!M14=""&gt;0),IF(($C$5*F20/'NSW Oct 2019'!AR14&lt;'NSW Oct 2019'!L14),(0),($C$5*F20/'NSW Oct 2019'!AR14-'NSW Oct 2019'!L14)*'NSW Oct 2019'!AD14/100)*'NSW Oct 2019'!AR14,0)))))</f>
        <v>0</v>
      </c>
      <c r="S20" s="273">
        <f t="shared" si="1"/>
        <v>3550.0000000000005</v>
      </c>
      <c r="T20" s="270">
        <f t="shared" si="2"/>
        <v>3889.8880000000004</v>
      </c>
      <c r="U20" s="216">
        <f t="shared" si="3"/>
        <v>4278.8768000000009</v>
      </c>
      <c r="V20" s="214">
        <f>'NSW Oct 2019'!AT14</f>
        <v>12</v>
      </c>
      <c r="W20" s="214">
        <f>'NSW Oct 2019'!AU14</f>
        <v>0</v>
      </c>
      <c r="X20" s="214">
        <f>'NSW Oct 2019'!AV14</f>
        <v>0</v>
      </c>
      <c r="Y20" s="214">
        <f>'NSW Oct 2019'!AW14</f>
        <v>0</v>
      </c>
      <c r="Z20" s="270" t="str">
        <f t="shared" si="8"/>
        <v>Guaranteed off bill</v>
      </c>
      <c r="AA20" s="270" t="str">
        <f t="shared" si="9"/>
        <v>Inclusive</v>
      </c>
      <c r="AB20" s="268">
        <f t="shared" si="4"/>
        <v>3423.1014400000004</v>
      </c>
      <c r="AC20" s="268">
        <f t="shared" si="5"/>
        <v>3423.1014400000004</v>
      </c>
      <c r="AD20" s="149">
        <f t="shared" si="6"/>
        <v>3765.4115840000009</v>
      </c>
      <c r="AE20" s="149">
        <f t="shared" si="7"/>
        <v>3765.4115840000009</v>
      </c>
      <c r="AF20" s="217">
        <f>'NSW Oct 2019'!BF14</f>
        <v>12</v>
      </c>
      <c r="AG20" s="218" t="str">
        <f>'NSW Oct 2019'!BG14</f>
        <v>n</v>
      </c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</row>
    <row r="21" spans="1:148" ht="23" customHeight="1" thickTop="1">
      <c r="A21" s="428" t="str">
        <f>'NSW Oct 2019'!D15</f>
        <v>AGN Albury</v>
      </c>
      <c r="B21" s="139" t="str">
        <f>'NSW Oct 2019'!F15</f>
        <v>EnergyAustralia</v>
      </c>
      <c r="C21" s="139" t="str">
        <f>'NSW Oct 2019'!G15</f>
        <v>Total Plan</v>
      </c>
      <c r="D21" s="136">
        <f>365*'NSW Oct 2019'!H15/100</f>
        <v>295.64999999999998</v>
      </c>
      <c r="E21" s="264">
        <f>IF('NSW Oct 2019'!AQ15=3,0.5,IF('NSW Oct 2019'!AQ15=2,0.33,0))</f>
        <v>0.5</v>
      </c>
      <c r="F21" s="264">
        <f t="shared" si="0"/>
        <v>0.5</v>
      </c>
      <c r="G21" s="134">
        <f>IF('NSW Oct 2019'!K15="",($C$5*E21/'NSW Oct 2019'!AQ15*'NSW Oct 2019'!W15/100)*'NSW Oct 2019'!AQ15,IF($C$5*E21/'NSW Oct 2019'!AQ15&gt;='NSW Oct 2019'!L15,('NSW Oct 2019'!L15*'NSW Oct 2019'!W15/100)*'NSW Oct 2019'!AQ15,($C$5*E21/'NSW Oct 2019'!AQ15*'NSW Oct 2019'!W15/100)*'NSW Oct 2019'!AQ15))</f>
        <v>448.36363636363632</v>
      </c>
      <c r="H21" s="134">
        <f>IF(AND('NSW Oct 2019'!L15&gt;0,'NSW Oct 2019'!M15&gt;0),IF($C$5*E21/'NSW Oct 2019'!AQ15&lt;'NSW Oct 2019'!L15,0,IF(($C$5*E21/'NSW Oct 2019'!AQ15-'NSW Oct 2019'!L15)&lt;=('NSW Oct 2019'!M15+'NSW Oct 2019'!L15),((($C$5*E21/'NSW Oct 2019'!AQ15-'NSW Oct 2019'!L15)*'NSW Oct 2019'!X15/100))*'NSW Oct 2019'!AQ15,((('NSW Oct 2019'!M15)*'NSW Oct 2019'!X15/100)*'NSW Oct 2019'!AQ15))),0)</f>
        <v>721.45454545454538</v>
      </c>
      <c r="I21" s="134">
        <f>IF(AND('NSW Oct 2019'!M15&gt;0,'NSW Oct 2019'!N15&gt;0),IF($C$5*E21/'NSW Oct 2019'!AQ15&lt;('NSW Oct 2019'!L15+'NSW Oct 2019'!M15),0,IF(($C$5*E21/'NSW Oct 2019'!AQ15-'NSW Oct 2019'!L15+'NSW Oct 2019'!M15)&lt;=('NSW Oct 2019'!L15+'NSW Oct 2019'!M15+'NSW Oct 2019'!N15),((($C$5*E21/'NSW Oct 2019'!AQ15-('NSW Oct 2019'!L15+'NSW Oct 2019'!M15))*'NSW Oct 2019'!Y15/100))*'NSW Oct 2019'!AQ15,('NSW Oct 2019'!N15*'NSW Oct 2019'!Y15/100)* 'NSW Oct 2019'!AQ15)),0)</f>
        <v>310.54545454545456</v>
      </c>
      <c r="J21" s="134">
        <f>IF(AND('NSW Oct 2019'!N15&gt;0,'NSW Oct 2019'!O15&gt;0),IF($C$5*E21/'NSW Oct 2019'!AQ15&lt;('NSW Oct 2019'!L15+'NSW Oct 2019'!M15+'NSW Oct 2019'!N15),0,IF(($C$5*E21/'NSW Oct 2019'!AQ15-'NSW Oct 2019'!L15+'NSW Oct 2019'!M15+'NSW Oct 2019'!N15)&lt;=('NSW Oct 2019'!L15+'NSW Oct 2019'!M15+'NSW Oct 2019'!N15+'NSW Oct 2019'!O15),(($C$5*E21/'NSW Oct 2019'!AQ15-('NSW Oct 2019'!L15+'NSW Oct 2019'!M15+'NSW Oct 2019'!N15))*'NSW Oct 2019'!Z15/100)*'NSW Oct 2019'!AQ15,('NSW Oct 2019'!O15*'NSW Oct 2019'!Z15/100)*'NSW Oct 2019'!AQ15)),0)</f>
        <v>0</v>
      </c>
      <c r="K21" s="134">
        <f>IF(AND('NSW Oct 2019'!O15&gt;0,'NSW Oct 2019'!P15&gt;0),IF($C$5*E21/'NSW Oct 2019'!AQ15&lt;('NSW Oct 2019'!L15+'NSW Oct 2019'!M15+'NSW Oct 2019'!N15+'NSW Oct 2019'!O15),0,IF(($C$5*E21/'NSW Oct 2019'!AQ15-'NSW Oct 2019'!L15+'NSW Oct 2019'!M15+'NSW Oct 2019'!N15+'NSW Oct 2019'!O15)&lt;=('NSW Oct 2019'!L15+'NSW Oct 2019'!M15+'NSW Oct 2019'!N15+'NSW Oct 2019'!O15+'NSW Oct 2019'!P15),(($C$5*E21/'NSW Oct 2019'!AQ15-('NSW Oct 2019'!L15+'NSW Oct 2019'!M15+'NSW Oct 2019'!N15+'NSW Oct 2019'!O15))*'NSW Oct 2019'!AA15/100)*'NSW Oct 2019'!AQ15,('NSW Oct 2019'!P15*'NSW Oct 2019'!AA15/100)*'NSW Oct 2019'!AQ15)),0)</f>
        <v>0</v>
      </c>
      <c r="L21" s="134">
        <f>IF(AND('NSW Oct 2019'!P15&gt;0,'NSW Oct 2019'!O15&gt;0),IF(($C$5*E21/'NSW Oct 2019'!AQ15&lt;SUM('NSW Oct 2019'!L15:P15)),(0),($C$5*E21/'NSW Oct 2019'!AQ15-SUM('NSW Oct 2019'!L15:P15))*'NSW Oct 2019'!AB15/100)* 'NSW Oct 2019'!AQ15,IF(AND('NSW Oct 2019'!O15&gt;0,'NSW Oct 2019'!P15=""),IF(($C$5*E21/'NSW Oct 2019'!AQ15&lt; SUM('NSW Oct 2019'!L15:O15)),(0),($C$5*E21/'NSW Oct 2019'!AQ15-SUM('NSW Oct 2019'!L15:O15))*'NSW Oct 2019'!AA15/100)* 'NSW Oct 2019'!AQ15,IF(AND('NSW Oct 2019'!N15&gt;0,'NSW Oct 2019'!O15=""),IF(($C$5*E21/'NSW Oct 2019'!AQ15&lt; SUM('NSW Oct 2019'!L15:N15)),(0),($C$5*E21/'NSW Oct 2019'!AQ15-SUM('NSW Oct 2019'!L15:N15))*'NSW Oct 2019'!Z15/100)* 'NSW Oct 2019'!AQ15,IF(AND('NSW Oct 2019'!M15&gt;0,'NSW Oct 2019'!N15=""),IF(($C$5*E21/'NSW Oct 2019'!AQ15&lt;'NSW Oct 2019'!M15+'NSW Oct 2019'!L15),(0),(($C$5*E21/'NSW Oct 2019'!AQ15-('NSW Oct 2019'!M15+'NSW Oct 2019'!L15))*'NSW Oct 2019'!Y15/100))*'NSW Oct 2019'!AQ15,IF(AND('NSW Oct 2019'!L15&gt;0,'NSW Oct 2019'!M15=""&gt;0),IF(($C$5*E21/'NSW Oct 2019'!AQ15&lt;'NSW Oct 2019'!L15),(0),($C$5*E21/'NSW Oct 2019'!AQ15-'NSW Oct 2019'!L15)*'NSW Oct 2019'!X15/100)*'NSW Oct 2019'!AQ15,0)))))</f>
        <v>0</v>
      </c>
      <c r="M21" s="134">
        <f>IF('NSW Oct 2019'!K15="",($C$5*F21/'NSW Oct 2019'!AR15*'NSW Oct 2019'!AC15/100)*'NSW Oct 2019'!AR15,IF($C$5*F21/'NSW Oct 2019'!AR15&gt;='NSW Oct 2019'!L15,('NSW Oct 2019'!L15*'NSW Oct 2019'!AC15/100)*'NSW Oct 2019'!AR15,($C$5*F21/'NSW Oct 2019'!AR15*'NSW Oct 2019'!AC15/100)*'NSW Oct 2019'!AR15))</f>
        <v>448.36363636363632</v>
      </c>
      <c r="N21" s="134">
        <f>IF(AND('NSW Oct 2019'!L15&gt;0,'NSW Oct 2019'!M15&gt;0),IF($C$5*F21/'NSW Oct 2019'!AR15&lt;'NSW Oct 2019'!L15,0,IF(($C$5*F21/'NSW Oct 2019'!AR15-'NSW Oct 2019'!L15)&lt;=('NSW Oct 2019'!M15+'NSW Oct 2019'!L15),((($C$5*F21/'NSW Oct 2019'!AR15-'NSW Oct 2019'!L15)*'NSW Oct 2019'!AD15/100))*'NSW Oct 2019'!AR15,((('NSW Oct 2019'!M15)*'NSW Oct 2019'!AD15/100)*'NSW Oct 2019'!AR15))),0)</f>
        <v>721.45454545454538</v>
      </c>
      <c r="O21" s="134">
        <f>IF(AND('NSW Oct 2019'!M15&gt;0,'NSW Oct 2019'!N15&gt;0),IF($C$5*F21/'NSW Oct 2019'!AR15&lt;('NSW Oct 2019'!L15+'NSW Oct 2019'!M15),0,IF(($C$5*F21/'NSW Oct 2019'!AR15-'NSW Oct 2019'!L15+'NSW Oct 2019'!M15)&lt;=('NSW Oct 2019'!L15+'NSW Oct 2019'!M15+'NSW Oct 2019'!N15),((($C$5*F21/'NSW Oct 2019'!AR15-('NSW Oct 2019'!L15+'NSW Oct 2019'!M15))*'NSW Oct 2019'!AE15/100))*'NSW Oct 2019'!AR15,('NSW Oct 2019'!N15*'NSW Oct 2019'!AE15/100)*'NSW Oct 2019'!AR15)),0)</f>
        <v>310.54545454545456</v>
      </c>
      <c r="P21" s="134">
        <f>IF(AND('NSW Oct 2019'!N15&gt;0,'NSW Oct 2019'!O15&gt;0),IF($C$5*F21/'NSW Oct 2019'!AR15&lt;('NSW Oct 2019'!L15+'NSW Oct 2019'!M15+'NSW Oct 2019'!N15),0,IF(($C$5*F21/'NSW Oct 2019'!AR15-'NSW Oct 2019'!L15+'NSW Oct 2019'!M15+'NSW Oct 2019'!N15)&lt;=('NSW Oct 2019'!L15+'NSW Oct 2019'!M15+'NSW Oct 2019'!N15+'NSW Oct 2019'!O15),(($C$5*F21/'NSW Oct 2019'!AR15-('NSW Oct 2019'!L15+'NSW Oct 2019'!M15+'NSW Oct 2019'!N15))*'NSW Oct 2019'!AF15/100)*'NSW Oct 2019'!AR15,('NSW Oct 2019'!O15*'NSW Oct 2019'!AF15/100)*'NSW Oct 2019'!AR15)),0)</f>
        <v>0</v>
      </c>
      <c r="Q21" s="134">
        <f>IF(AND('NSW Oct 2019'!P15&gt;0,'NSW Oct 2019'!P15&gt;0),IF($C$5*F21/'NSW Oct 2019'!AR15&lt;('NSW Oct 2019'!L15+'NSW Oct 2019'!M15+'NSW Oct 2019'!N15+'NSW Oct 2019'!O15),0,IF(($C$5*F21/'NSW Oct 2019'!AR15-'NSW Oct 2019'!L15+'NSW Oct 2019'!M15+'NSW Oct 2019'!N15+'NSW Oct 2019'!O15)&lt;=('NSW Oct 2019'!L15+'NSW Oct 2019'!M15+'NSW Oct 2019'!N15+'NSW Oct 2019'!O15+'NSW Oct 2019'!P15),(($C$5*F21/'NSW Oct 2019'!AR15-('NSW Oct 2019'!L15+'NSW Oct 2019'!M15+'NSW Oct 2019'!N15+'NSW Oct 2019'!O15))*'NSW Oct 2019'!AG15/100)*'NSW Oct 2019'!AR15,('NSW Oct 2019'!P15*'NSW Oct 2019'!AG15/100)*'NSW Oct 2019'!AR15)),0)</f>
        <v>0</v>
      </c>
      <c r="R21" s="134">
        <f>IF(AND('NSW Oct 2019'!P15&gt;0,'NSW Oct 2019'!O15&gt;0),IF(($C$5*F21/'NSW Oct 2019'!AR15&lt;SUM('NSW Oct 2019'!L15:P15)),(0),($C$5*F21/'NSW Oct 2019'!AR15-SUM('NSW Oct 2019'!L15:P15))*'NSW Oct 2019'!AB15/100)* 'NSW Oct 2019'!AR15,IF(AND('NSW Oct 2019'!O15&gt;0,'NSW Oct 2019'!P15=""),IF(($C$5*F21/'NSW Oct 2019'!AR15&lt; SUM('NSW Oct 2019'!L15:O15)),(0),($C$5*F21/'NSW Oct 2019'!AR15-SUM('NSW Oct 2019'!L15:O15))*'NSW Oct 2019'!AG15/100)* 'NSW Oct 2019'!AR15,IF(AND('NSW Oct 2019'!N15&gt;0,'NSW Oct 2019'!O15=""),IF(($C$5*F21/'NSW Oct 2019'!AR15&lt; SUM('NSW Oct 2019'!L15:N15)),(0),($C$5*F21/'NSW Oct 2019'!AR15-SUM('NSW Oct 2019'!L15:N15))*'NSW Oct 2019'!AF15/100)* 'NSW Oct 2019'!AR15,IF(AND('NSW Oct 2019'!M15&gt;0,'NSW Oct 2019'!N15=""),IF(($C$5*F21/'NSW Oct 2019'!AR15&lt;'NSW Oct 2019'!M15+'NSW Oct 2019'!L15),(0),(($C$5*F21/'NSW Oct 2019'!AR15-('NSW Oct 2019'!M15+'NSW Oct 2019'!L15))*'NSW Oct 2019'!AE15/100))*'NSW Oct 2019'!AR15,IF(AND('NSW Oct 2019'!L15&gt;0,'NSW Oct 2019'!M15=""&gt;0),IF(($C$5*F21/'NSW Oct 2019'!AR15&lt;'NSW Oct 2019'!L15),(0),($C$5*F21/'NSW Oct 2019'!AR15-'NSW Oct 2019'!L15)*'NSW Oct 2019'!AD15/100)*'NSW Oct 2019'!AR15,0)))))</f>
        <v>0</v>
      </c>
      <c r="S21" s="234">
        <f t="shared" si="1"/>
        <v>2960.7272727272725</v>
      </c>
      <c r="T21" s="269">
        <f t="shared" si="2"/>
        <v>3256.3772727272726</v>
      </c>
      <c r="U21" s="140">
        <f t="shared" si="3"/>
        <v>3582.0150000000003</v>
      </c>
      <c r="V21" s="139">
        <f>'NSW Oct 2019'!AT15</f>
        <v>19</v>
      </c>
      <c r="W21" s="139">
        <f>'NSW Oct 2019'!AU15</f>
        <v>0</v>
      </c>
      <c r="X21" s="139">
        <f>'NSW Oct 2019'!AV15</f>
        <v>0</v>
      </c>
      <c r="Y21" s="139">
        <f>'NSW Oct 2019'!AW15</f>
        <v>0</v>
      </c>
      <c r="Z21" s="269" t="str">
        <f t="shared" si="8"/>
        <v>Guaranteed off bill</v>
      </c>
      <c r="AA21" s="269" t="str">
        <f t="shared" si="9"/>
        <v>Exclusive</v>
      </c>
      <c r="AB21" s="243">
        <f t="shared" si="4"/>
        <v>2637.665590909091</v>
      </c>
      <c r="AC21" s="243">
        <f t="shared" si="5"/>
        <v>2637.665590909091</v>
      </c>
      <c r="AD21" s="122">
        <f t="shared" si="6"/>
        <v>2901.4321500000001</v>
      </c>
      <c r="AE21" s="122">
        <f t="shared" si="7"/>
        <v>2901.4321500000001</v>
      </c>
      <c r="AF21" s="212">
        <f>'NSW Oct 2019'!BF15</f>
        <v>0</v>
      </c>
      <c r="AG21" s="142" t="str">
        <f>'NSW Oct 2019'!BG15</f>
        <v>n</v>
      </c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</row>
    <row r="22" spans="1:148" ht="23" customHeight="1">
      <c r="A22" s="424"/>
      <c r="B22" s="83" t="str">
        <f>'NSW Oct 2019'!F16</f>
        <v>Origin Energy</v>
      </c>
      <c r="C22" s="83" t="str">
        <f>'NSW Oct 2019'!G16</f>
        <v>Business Flexi</v>
      </c>
      <c r="D22" s="136">
        <f>365*'NSW Oct 2019'!H16/100</f>
        <v>207.21050000000002</v>
      </c>
      <c r="E22" s="264">
        <f>IF('NSW Oct 2019'!AQ16=3,0.5,IF('NSW Oct 2019'!AQ16=2,0.33,0))</f>
        <v>0.5</v>
      </c>
      <c r="F22" s="264">
        <f t="shared" si="0"/>
        <v>0.5</v>
      </c>
      <c r="G22" s="136">
        <f>IF('NSW Oct 2019'!K16="",($C$5*E22/'NSW Oct 2019'!AQ16*'NSW Oct 2019'!W16/100)*'NSW Oct 2019'!AQ16,IF($C$5*E22/'NSW Oct 2019'!AQ16&gt;='NSW Oct 2019'!L16,('NSW Oct 2019'!L16*'NSW Oct 2019'!W16/100)*'NSW Oct 2019'!AQ16,($C$5*E22/'NSW Oct 2019'!AQ16*'NSW Oct 2019'!W16/100)*'NSW Oct 2019'!AQ16))</f>
        <v>199.6363636363636</v>
      </c>
      <c r="H22" s="136">
        <f>IF(AND('NSW Oct 2019'!L16&gt;0,'NSW Oct 2019'!M16&gt;0),IF($C$5*E22/'NSW Oct 2019'!AQ16&lt;'NSW Oct 2019'!L16,0,IF(($C$5*E22/'NSW Oct 2019'!AQ16-'NSW Oct 2019'!L16)&lt;=('NSW Oct 2019'!M16+'NSW Oct 2019'!L16),((($C$5*E22/'NSW Oct 2019'!AQ16-'NSW Oct 2019'!L16)*'NSW Oct 2019'!X16/100))*'NSW Oct 2019'!AQ16,((('NSW Oct 2019'!M16)*'NSW Oct 2019'!X16/100)*'NSW Oct 2019'!AQ16))),0)</f>
        <v>812.5454545454545</v>
      </c>
      <c r="I22" s="136">
        <f>IF(AND('NSW Oct 2019'!M16&gt;0,'NSW Oct 2019'!N16&gt;0),IF($C$5*E22/'NSW Oct 2019'!AQ16&lt;('NSW Oct 2019'!L16+'NSW Oct 2019'!M16),0,IF(($C$5*E22/'NSW Oct 2019'!AQ16-'NSW Oct 2019'!L16+'NSW Oct 2019'!M16)&lt;=('NSW Oct 2019'!L16+'NSW Oct 2019'!M16+'NSW Oct 2019'!N16),((($C$5*E22/'NSW Oct 2019'!AQ16-('NSW Oct 2019'!L16+'NSW Oct 2019'!M16))*'NSW Oct 2019'!Y16/100))*'NSW Oct 2019'!AQ16,('NSW Oct 2019'!N16*'NSW Oct 2019'!Y16/100)* 'NSW Oct 2019'!AQ16)),0)</f>
        <v>0</v>
      </c>
      <c r="J22" s="136">
        <f>IF(AND('NSW Oct 2019'!N16&gt;0,'NSW Oct 2019'!O16&gt;0),IF($C$5*E22/'NSW Oct 2019'!AQ16&lt;('NSW Oct 2019'!L16+'NSW Oct 2019'!M16+'NSW Oct 2019'!N16),0,IF(($C$5*E22/'NSW Oct 2019'!AQ16-'NSW Oct 2019'!L16+'NSW Oct 2019'!M16+'NSW Oct 2019'!N16)&lt;=('NSW Oct 2019'!L16+'NSW Oct 2019'!M16+'NSW Oct 2019'!N16+'NSW Oct 2019'!O16),(($C$5*E22/'NSW Oct 2019'!AQ16-('NSW Oct 2019'!L16+'NSW Oct 2019'!M16+'NSW Oct 2019'!N16))*'NSW Oct 2019'!Z16/100)*'NSW Oct 2019'!AQ16,('NSW Oct 2019'!O16*'NSW Oct 2019'!Z16/100)*'NSW Oct 2019'!AQ16)),0)</f>
        <v>0</v>
      </c>
      <c r="K22" s="136">
        <f>IF(AND('NSW Oct 2019'!O16&gt;0,'NSW Oct 2019'!P16&gt;0),IF($C$5*E22/'NSW Oct 2019'!AQ16&lt;('NSW Oct 2019'!L16+'NSW Oct 2019'!M16+'NSW Oct 2019'!N16+'NSW Oct 2019'!O16),0,IF(($C$5*E22/'NSW Oct 2019'!AQ16-'NSW Oct 2019'!L16+'NSW Oct 2019'!M16+'NSW Oct 2019'!N16+'NSW Oct 2019'!O16)&lt;=('NSW Oct 2019'!L16+'NSW Oct 2019'!M16+'NSW Oct 2019'!N16+'NSW Oct 2019'!O16+'NSW Oct 2019'!P16),(($C$5*E22/'NSW Oct 2019'!AQ16-('NSW Oct 2019'!L16+'NSW Oct 2019'!M16+'NSW Oct 2019'!N16+'NSW Oct 2019'!O16))*'NSW Oct 2019'!AA16/100)*'NSW Oct 2019'!AQ16,('NSW Oct 2019'!P16*'NSW Oct 2019'!AA16/100)*'NSW Oct 2019'!AQ16)),0)</f>
        <v>0</v>
      </c>
      <c r="L22" s="136">
        <f>IF(AND('NSW Oct 2019'!P16&gt;0,'NSW Oct 2019'!O16&gt;0),IF(($C$5*E22/'NSW Oct 2019'!AQ16&lt;SUM('NSW Oct 2019'!L16:P16)),(0),($C$5*E22/'NSW Oct 2019'!AQ16-SUM('NSW Oct 2019'!L16:P16))*'NSW Oct 2019'!AB16/100)* 'NSW Oct 2019'!AQ16,IF(AND('NSW Oct 2019'!O16&gt;0,'NSW Oct 2019'!P16=""),IF(($C$5*E22/'NSW Oct 2019'!AQ16&lt; SUM('NSW Oct 2019'!L16:O16)),(0),($C$5*E22/'NSW Oct 2019'!AQ16-SUM('NSW Oct 2019'!L16:O16))*'NSW Oct 2019'!AA16/100)* 'NSW Oct 2019'!AQ16,IF(AND('NSW Oct 2019'!N16&gt;0,'NSW Oct 2019'!O16=""),IF(($C$5*E22/'NSW Oct 2019'!AQ16&lt; SUM('NSW Oct 2019'!L16:N16)),(0),($C$5*E22/'NSW Oct 2019'!AQ16-SUM('NSW Oct 2019'!L16:N16))*'NSW Oct 2019'!Z16/100)* 'NSW Oct 2019'!AQ16,IF(AND('NSW Oct 2019'!M16&gt;0,'NSW Oct 2019'!N16=""),IF(($C$5*E22/'NSW Oct 2019'!AQ16&lt;'NSW Oct 2019'!M16+'NSW Oct 2019'!L16),(0),(($C$5*E22/'NSW Oct 2019'!AQ16-('NSW Oct 2019'!M16+'NSW Oct 2019'!L16))*'NSW Oct 2019'!Y16/100))*'NSW Oct 2019'!AQ16,IF(AND('NSW Oct 2019'!L16&gt;0,'NSW Oct 2019'!M16=""&gt;0),IF(($C$5*E22/'NSW Oct 2019'!AQ16&lt;'NSW Oct 2019'!L16),(0),($C$5*E22/'NSW Oct 2019'!AQ16-'NSW Oct 2019'!L16)*'NSW Oct 2019'!X16/100)*'NSW Oct 2019'!AQ16,0)))))</f>
        <v>0</v>
      </c>
      <c r="M22" s="136">
        <f>IF('NSW Oct 2019'!K16="",($C$5*F22/'NSW Oct 2019'!AR16*'NSW Oct 2019'!AC16/100)*'NSW Oct 2019'!AR16,IF($C$5*F22/'NSW Oct 2019'!AR16&gt;='NSW Oct 2019'!L16,('NSW Oct 2019'!L16*'NSW Oct 2019'!AC16/100)*'NSW Oct 2019'!AR16,($C$5*F22/'NSW Oct 2019'!AR16*'NSW Oct 2019'!AC16/100)*'NSW Oct 2019'!AR16))</f>
        <v>199.6363636363636</v>
      </c>
      <c r="N22" s="136">
        <f>IF(AND('NSW Oct 2019'!L16&gt;0,'NSW Oct 2019'!M16&gt;0),IF($C$5*F22/'NSW Oct 2019'!AR16&lt;'NSW Oct 2019'!L16,0,IF(($C$5*F22/'NSW Oct 2019'!AR16-'NSW Oct 2019'!L16)&lt;=('NSW Oct 2019'!M16+'NSW Oct 2019'!L16),((($C$5*F22/'NSW Oct 2019'!AR16-'NSW Oct 2019'!L16)*'NSW Oct 2019'!AD16/100))*'NSW Oct 2019'!AR16,((('NSW Oct 2019'!M16)*'NSW Oct 2019'!AD16/100)*'NSW Oct 2019'!AR16))),0)</f>
        <v>812.5454545454545</v>
      </c>
      <c r="O22" s="136">
        <f>IF(AND('NSW Oct 2019'!M16&gt;0,'NSW Oct 2019'!N16&gt;0),IF($C$5*F22/'NSW Oct 2019'!AR16&lt;('NSW Oct 2019'!L16+'NSW Oct 2019'!M16),0,IF(($C$5*F22/'NSW Oct 2019'!AR16-'NSW Oct 2019'!L16+'NSW Oct 2019'!M16)&lt;=('NSW Oct 2019'!L16+'NSW Oct 2019'!M16+'NSW Oct 2019'!N16),((($C$5*F22/'NSW Oct 2019'!AR16-('NSW Oct 2019'!L16+'NSW Oct 2019'!M16))*'NSW Oct 2019'!AE16/100))*'NSW Oct 2019'!AR16,('NSW Oct 2019'!N16*'NSW Oct 2019'!AE16/100)*'NSW Oct 2019'!AR16)),0)</f>
        <v>0</v>
      </c>
      <c r="P22" s="136">
        <f>IF(AND('NSW Oct 2019'!N16&gt;0,'NSW Oct 2019'!O16&gt;0),IF($C$5*F22/'NSW Oct 2019'!AR16&lt;('NSW Oct 2019'!L16+'NSW Oct 2019'!M16+'NSW Oct 2019'!N16),0,IF(($C$5*F22/'NSW Oct 2019'!AR16-'NSW Oct 2019'!L16+'NSW Oct 2019'!M16+'NSW Oct 2019'!N16)&lt;=('NSW Oct 2019'!L16+'NSW Oct 2019'!M16+'NSW Oct 2019'!N16+'NSW Oct 2019'!O16),(($C$5*F22/'NSW Oct 2019'!AR16-('NSW Oct 2019'!L16+'NSW Oct 2019'!M16+'NSW Oct 2019'!N16))*'NSW Oct 2019'!AF16/100)*'NSW Oct 2019'!AR16,('NSW Oct 2019'!O16*'NSW Oct 2019'!AF16/100)*'NSW Oct 2019'!AR16)),0)</f>
        <v>0</v>
      </c>
      <c r="Q22" s="136">
        <f>IF(AND('NSW Oct 2019'!P16&gt;0,'NSW Oct 2019'!P16&gt;0),IF($C$5*F22/'NSW Oct 2019'!AR16&lt;('NSW Oct 2019'!L16+'NSW Oct 2019'!M16+'NSW Oct 2019'!N16+'NSW Oct 2019'!O16),0,IF(($C$5*F22/'NSW Oct 2019'!AR16-'NSW Oct 2019'!L16+'NSW Oct 2019'!M16+'NSW Oct 2019'!N16+'NSW Oct 2019'!O16)&lt;=('NSW Oct 2019'!L16+'NSW Oct 2019'!M16+'NSW Oct 2019'!N16+'NSW Oct 2019'!O16+'NSW Oct 2019'!P16),(($C$5*F22/'NSW Oct 2019'!AR16-('NSW Oct 2019'!L16+'NSW Oct 2019'!M16+'NSW Oct 2019'!N16+'NSW Oct 2019'!O16))*'NSW Oct 2019'!AG16/100)*'NSW Oct 2019'!AR16,('NSW Oct 2019'!P16*'NSW Oct 2019'!AG16/100)*'NSW Oct 2019'!AR16)),0)</f>
        <v>0</v>
      </c>
      <c r="R22" s="136">
        <f>IF(AND('NSW Oct 2019'!P16&gt;0,'NSW Oct 2019'!O16&gt;0),IF(($C$5*F22/'NSW Oct 2019'!AR16&lt;SUM('NSW Oct 2019'!L16:P16)),(0),($C$5*F22/'NSW Oct 2019'!AR16-SUM('NSW Oct 2019'!L16:P16))*'NSW Oct 2019'!AB16/100)* 'NSW Oct 2019'!AR16,IF(AND('NSW Oct 2019'!O16&gt;0,'NSW Oct 2019'!P16=""),IF(($C$5*F22/'NSW Oct 2019'!AR16&lt; SUM('NSW Oct 2019'!L16:O16)),(0),($C$5*F22/'NSW Oct 2019'!AR16-SUM('NSW Oct 2019'!L16:O16))*'NSW Oct 2019'!AG16/100)* 'NSW Oct 2019'!AR16,IF(AND('NSW Oct 2019'!N16&gt;0,'NSW Oct 2019'!O16=""),IF(($C$5*F22/'NSW Oct 2019'!AR16&lt; SUM('NSW Oct 2019'!L16:N16)),(0),($C$5*F22/'NSW Oct 2019'!AR16-SUM('NSW Oct 2019'!L16:N16))*'NSW Oct 2019'!AF16/100)* 'NSW Oct 2019'!AR16,IF(AND('NSW Oct 2019'!M16&gt;0,'NSW Oct 2019'!N16=""),IF(($C$5*F22/'NSW Oct 2019'!AR16&lt;'NSW Oct 2019'!M16+'NSW Oct 2019'!L16),(0),(($C$5*F22/'NSW Oct 2019'!AR16-('NSW Oct 2019'!M16+'NSW Oct 2019'!L16))*'NSW Oct 2019'!AE16/100))*'NSW Oct 2019'!AR16,IF(AND('NSW Oct 2019'!L16&gt;0,'NSW Oct 2019'!M16=""&gt;0),IF(($C$5*F22/'NSW Oct 2019'!AR16&lt;'NSW Oct 2019'!L16),(0),($C$5*F22/'NSW Oct 2019'!AR16-'NSW Oct 2019'!L16)*'NSW Oct 2019'!AD16/100)*'NSW Oct 2019'!AR16,0)))))</f>
        <v>0</v>
      </c>
      <c r="S22" s="234">
        <f t="shared" si="1"/>
        <v>2024.3636363636363</v>
      </c>
      <c r="T22" s="243">
        <f t="shared" si="2"/>
        <v>2231.5741363636362</v>
      </c>
      <c r="U22" s="132">
        <f t="shared" si="3"/>
        <v>2454.73155</v>
      </c>
      <c r="V22" s="83">
        <f>'NSW Oct 2019'!AT16</f>
        <v>12</v>
      </c>
      <c r="W22" s="83">
        <f>'NSW Oct 2019'!AU16</f>
        <v>0</v>
      </c>
      <c r="X22" s="83">
        <f>'NSW Oct 2019'!AV16</f>
        <v>0</v>
      </c>
      <c r="Y22" s="83">
        <f>'NSW Oct 2019'!AW16</f>
        <v>0</v>
      </c>
      <c r="Z22" s="243" t="str">
        <f t="shared" si="8"/>
        <v>Guaranteed off bill</v>
      </c>
      <c r="AA22" s="243" t="str">
        <f t="shared" si="9"/>
        <v>Inclusive</v>
      </c>
      <c r="AB22" s="243">
        <f t="shared" si="4"/>
        <v>1963.7852399999997</v>
      </c>
      <c r="AC22" s="243">
        <f t="shared" si="5"/>
        <v>1963.7852399999997</v>
      </c>
      <c r="AD22" s="122">
        <f t="shared" si="6"/>
        <v>2160.1637639999999</v>
      </c>
      <c r="AE22" s="122">
        <f t="shared" si="7"/>
        <v>2160.1637639999999</v>
      </c>
      <c r="AF22" s="208">
        <f>'NSW Oct 2019'!BF16</f>
        <v>12</v>
      </c>
      <c r="AG22" s="125" t="str">
        <f>'NSW Oct 2019'!BG16</f>
        <v>n</v>
      </c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</row>
    <row r="23" spans="1:148" ht="23" customHeight="1" thickBot="1">
      <c r="A23" s="425"/>
      <c r="B23" s="154" t="str">
        <f>'NSW Oct 2019'!F17</f>
        <v>AGL</v>
      </c>
      <c r="C23" s="154" t="str">
        <f>'NSW Oct 2019'!G17</f>
        <v>Essentials Saver</v>
      </c>
      <c r="D23" s="155">
        <f>365*'NSW Oct 2019'!H17/100</f>
        <v>214.4375</v>
      </c>
      <c r="E23" s="265">
        <f>IF('NSW Oct 2019'!AQ17=3,0.5,IF('NSW Oct 2019'!AQ17=2,0.33,0))</f>
        <v>0.5</v>
      </c>
      <c r="F23" s="265">
        <f t="shared" si="0"/>
        <v>0.5</v>
      </c>
      <c r="G23" s="155">
        <f>IF('NSW Oct 2019'!K17="",($C$5*E23/'NSW Oct 2019'!AQ17*'NSW Oct 2019'!W17/100)*'NSW Oct 2019'!AQ17,IF($C$5*E23/'NSW Oct 2019'!AQ17&gt;='NSW Oct 2019'!L17,('NSW Oct 2019'!L17*'NSW Oct 2019'!W17/100)*'NSW Oct 2019'!AQ17,($C$5*E23/'NSW Oct 2019'!AQ17*'NSW Oct 2019'!W17/100)*'NSW Oct 2019'!AQ17))</f>
        <v>187.36363636363637</v>
      </c>
      <c r="H23" s="155">
        <f>IF(AND('NSW Oct 2019'!L17&gt;0,'NSW Oct 2019'!M17&gt;0),IF($C$5*E23/'NSW Oct 2019'!AQ17&lt;'NSW Oct 2019'!L17,0,IF(($C$5*E23/'NSW Oct 2019'!AQ17-'NSW Oct 2019'!L17)&lt;=('NSW Oct 2019'!M17+'NSW Oct 2019'!L17),((($C$5*E23/'NSW Oct 2019'!AQ17-'NSW Oct 2019'!L17)*'NSW Oct 2019'!X17/100))*'NSW Oct 2019'!AQ17,((('NSW Oct 2019'!M17)*'NSW Oct 2019'!X17/100)*'NSW Oct 2019'!AQ17))),0)</f>
        <v>745.45454545454538</v>
      </c>
      <c r="I23" s="155">
        <f>IF(AND('NSW Oct 2019'!M17&gt;0,'NSW Oct 2019'!N17&gt;0),IF($C$5*E23/'NSW Oct 2019'!AQ17&lt;('NSW Oct 2019'!L17+'NSW Oct 2019'!M17),0,IF(($C$5*E23/'NSW Oct 2019'!AQ17-'NSW Oct 2019'!L17+'NSW Oct 2019'!M17)&lt;=('NSW Oct 2019'!L17+'NSW Oct 2019'!M17+'NSW Oct 2019'!N17),((($C$5*E23/'NSW Oct 2019'!AQ17-('NSW Oct 2019'!L17+'NSW Oct 2019'!M17))*'NSW Oct 2019'!Y17/100))*'NSW Oct 2019'!AQ17,('NSW Oct 2019'!N17*'NSW Oct 2019'!Y17/100)* 'NSW Oct 2019'!AQ17)),0)</f>
        <v>0</v>
      </c>
      <c r="J23" s="155">
        <f>IF(AND('NSW Oct 2019'!N17&gt;0,'NSW Oct 2019'!O17&gt;0),IF($C$5*E23/'NSW Oct 2019'!AQ17&lt;('NSW Oct 2019'!L17+'NSW Oct 2019'!M17+'NSW Oct 2019'!N17),0,IF(($C$5*E23/'NSW Oct 2019'!AQ17-'NSW Oct 2019'!L17+'NSW Oct 2019'!M17+'NSW Oct 2019'!N17)&lt;=('NSW Oct 2019'!L17+'NSW Oct 2019'!M17+'NSW Oct 2019'!N17+'NSW Oct 2019'!O17),(($C$5*E23/'NSW Oct 2019'!AQ17-('NSW Oct 2019'!L17+'NSW Oct 2019'!M17+'NSW Oct 2019'!N17))*'NSW Oct 2019'!Z17/100)*'NSW Oct 2019'!AQ17,('NSW Oct 2019'!O17*'NSW Oct 2019'!Z17/100)*'NSW Oct 2019'!AQ17)),0)</f>
        <v>0</v>
      </c>
      <c r="K23" s="155">
        <f>IF(AND('NSW Oct 2019'!O17&gt;0,'NSW Oct 2019'!P17&gt;0),IF($C$5*E23/'NSW Oct 2019'!AQ17&lt;('NSW Oct 2019'!L17+'NSW Oct 2019'!M17+'NSW Oct 2019'!N17+'NSW Oct 2019'!O17),0,IF(($C$5*E23/'NSW Oct 2019'!AQ17-'NSW Oct 2019'!L17+'NSW Oct 2019'!M17+'NSW Oct 2019'!N17+'NSW Oct 2019'!O17)&lt;=('NSW Oct 2019'!L17+'NSW Oct 2019'!M17+'NSW Oct 2019'!N17+'NSW Oct 2019'!O17+'NSW Oct 2019'!P17),(($C$5*E23/'NSW Oct 2019'!AQ17-('NSW Oct 2019'!L17+'NSW Oct 2019'!M17+'NSW Oct 2019'!N17+'NSW Oct 2019'!O17))*'NSW Oct 2019'!AA17/100)*'NSW Oct 2019'!AQ17,('NSW Oct 2019'!P17*'NSW Oct 2019'!AA17/100)*'NSW Oct 2019'!AQ17)),0)</f>
        <v>0</v>
      </c>
      <c r="L23" s="155">
        <f>IF(AND('NSW Oct 2019'!P17&gt;0,'NSW Oct 2019'!O17&gt;0),IF(($C$5*E23/'NSW Oct 2019'!AQ17&lt;SUM('NSW Oct 2019'!L17:P17)),(0),($C$5*E23/'NSW Oct 2019'!AQ17-SUM('NSW Oct 2019'!L17:P17))*'NSW Oct 2019'!AB17/100)* 'NSW Oct 2019'!AQ17,IF(AND('NSW Oct 2019'!O17&gt;0,'NSW Oct 2019'!P17=""),IF(($C$5*E23/'NSW Oct 2019'!AQ17&lt; SUM('NSW Oct 2019'!L17:O17)),(0),($C$5*E23/'NSW Oct 2019'!AQ17-SUM('NSW Oct 2019'!L17:O17))*'NSW Oct 2019'!AA17/100)* 'NSW Oct 2019'!AQ17,IF(AND('NSW Oct 2019'!N17&gt;0,'NSW Oct 2019'!O17=""),IF(($C$5*E23/'NSW Oct 2019'!AQ17&lt; SUM('NSW Oct 2019'!L17:N17)),(0),($C$5*E23/'NSW Oct 2019'!AQ17-SUM('NSW Oct 2019'!L17:N17))*'NSW Oct 2019'!Z17/100)* 'NSW Oct 2019'!AQ17,IF(AND('NSW Oct 2019'!M17&gt;0,'NSW Oct 2019'!N17=""),IF(($C$5*E23/'NSW Oct 2019'!AQ17&lt;'NSW Oct 2019'!M17+'NSW Oct 2019'!L17),(0),(($C$5*E23/'NSW Oct 2019'!AQ17-('NSW Oct 2019'!M17+'NSW Oct 2019'!L17))*'NSW Oct 2019'!Y17/100))*'NSW Oct 2019'!AQ17,IF(AND('NSW Oct 2019'!L17&gt;0,'NSW Oct 2019'!M17=""&gt;0),IF(($C$5*E23/'NSW Oct 2019'!AQ17&lt;'NSW Oct 2019'!L17),(0),($C$5*E23/'NSW Oct 2019'!AQ17-'NSW Oct 2019'!L17)*'NSW Oct 2019'!X17/100)*'NSW Oct 2019'!AQ17,0)))))</f>
        <v>0</v>
      </c>
      <c r="M23" s="155">
        <f>IF('NSW Oct 2019'!K17="",($C$5*F23/'NSW Oct 2019'!AR17*'NSW Oct 2019'!AC17/100)*'NSW Oct 2019'!AR17,IF($C$5*F23/'NSW Oct 2019'!AR17&gt;='NSW Oct 2019'!L17,('NSW Oct 2019'!L17*'NSW Oct 2019'!AC17/100)*'NSW Oct 2019'!AR17,($C$5*F23/'NSW Oct 2019'!AR17*'NSW Oct 2019'!AC17/100)*'NSW Oct 2019'!AR17))</f>
        <v>187.36363636363637</v>
      </c>
      <c r="N23" s="155">
        <f>IF(AND('NSW Oct 2019'!L17&gt;0,'NSW Oct 2019'!M17&gt;0),IF($C$5*F23/'NSW Oct 2019'!AR17&lt;'NSW Oct 2019'!L17,0,IF(($C$5*F23/'NSW Oct 2019'!AR17-'NSW Oct 2019'!L17)&lt;=('NSW Oct 2019'!M17+'NSW Oct 2019'!L17),((($C$5*F23/'NSW Oct 2019'!AR17-'NSW Oct 2019'!L17)*'NSW Oct 2019'!AD17/100))*'NSW Oct 2019'!AR17,((('NSW Oct 2019'!M17)*'NSW Oct 2019'!AD17/100)*'NSW Oct 2019'!AR17))),0)</f>
        <v>745.45454545454538</v>
      </c>
      <c r="O23" s="155">
        <f>IF(AND('NSW Oct 2019'!M17&gt;0,'NSW Oct 2019'!N17&gt;0),IF($C$5*F23/'NSW Oct 2019'!AR17&lt;('NSW Oct 2019'!L17+'NSW Oct 2019'!M17),0,IF(($C$5*F23/'NSW Oct 2019'!AR17-'NSW Oct 2019'!L17+'NSW Oct 2019'!M17)&lt;=('NSW Oct 2019'!L17+'NSW Oct 2019'!M17+'NSW Oct 2019'!N17),((($C$5*F23/'NSW Oct 2019'!AR17-('NSW Oct 2019'!L17+'NSW Oct 2019'!M17))*'NSW Oct 2019'!AE17/100))*'NSW Oct 2019'!AR17,('NSW Oct 2019'!N17*'NSW Oct 2019'!AE17/100)*'NSW Oct 2019'!AR17)),0)</f>
        <v>0</v>
      </c>
      <c r="P23" s="155">
        <f>IF(AND('NSW Oct 2019'!N17&gt;0,'NSW Oct 2019'!O17&gt;0),IF($C$5*F23/'NSW Oct 2019'!AR17&lt;('NSW Oct 2019'!L17+'NSW Oct 2019'!M17+'NSW Oct 2019'!N17),0,IF(($C$5*F23/'NSW Oct 2019'!AR17-'NSW Oct 2019'!L17+'NSW Oct 2019'!M17+'NSW Oct 2019'!N17)&lt;=('NSW Oct 2019'!L17+'NSW Oct 2019'!M17+'NSW Oct 2019'!N17+'NSW Oct 2019'!O17),(($C$5*F23/'NSW Oct 2019'!AR17-('NSW Oct 2019'!L17+'NSW Oct 2019'!M17+'NSW Oct 2019'!N17))*'NSW Oct 2019'!AF17/100)*'NSW Oct 2019'!AR17,('NSW Oct 2019'!O17*'NSW Oct 2019'!AF17/100)*'NSW Oct 2019'!AR17)),0)</f>
        <v>0</v>
      </c>
      <c r="Q23" s="155">
        <f>IF(AND('NSW Oct 2019'!P17&gt;0,'NSW Oct 2019'!P17&gt;0),IF($C$5*F23/'NSW Oct 2019'!AR17&lt;('NSW Oct 2019'!L17+'NSW Oct 2019'!M17+'NSW Oct 2019'!N17+'NSW Oct 2019'!O17),0,IF(($C$5*F23/'NSW Oct 2019'!AR17-'NSW Oct 2019'!L17+'NSW Oct 2019'!M17+'NSW Oct 2019'!N17+'NSW Oct 2019'!O17)&lt;=('NSW Oct 2019'!L17+'NSW Oct 2019'!M17+'NSW Oct 2019'!N17+'NSW Oct 2019'!O17+'NSW Oct 2019'!P17),(($C$5*F23/'NSW Oct 2019'!AR17-('NSW Oct 2019'!L17+'NSW Oct 2019'!M17+'NSW Oct 2019'!N17+'NSW Oct 2019'!O17))*'NSW Oct 2019'!AG17/100)*'NSW Oct 2019'!AR17,('NSW Oct 2019'!P17*'NSW Oct 2019'!AG17/100)*'NSW Oct 2019'!AR17)),0)</f>
        <v>0</v>
      </c>
      <c r="R23" s="155">
        <f>IF(AND('NSW Oct 2019'!P17&gt;0,'NSW Oct 2019'!O17&gt;0),IF(($C$5*F23/'NSW Oct 2019'!AR17&lt;SUM('NSW Oct 2019'!L17:P17)),(0),($C$5*F23/'NSW Oct 2019'!AR17-SUM('NSW Oct 2019'!L17:P17))*'NSW Oct 2019'!AB17/100)* 'NSW Oct 2019'!AR17,IF(AND('NSW Oct 2019'!O17&gt;0,'NSW Oct 2019'!P17=""),IF(($C$5*F23/'NSW Oct 2019'!AR17&lt; SUM('NSW Oct 2019'!L17:O17)),(0),($C$5*F23/'NSW Oct 2019'!AR17-SUM('NSW Oct 2019'!L17:O17))*'NSW Oct 2019'!AG17/100)* 'NSW Oct 2019'!AR17,IF(AND('NSW Oct 2019'!N17&gt;0,'NSW Oct 2019'!O17=""),IF(($C$5*F23/'NSW Oct 2019'!AR17&lt; SUM('NSW Oct 2019'!L17:N17)),(0),($C$5*F23/'NSW Oct 2019'!AR17-SUM('NSW Oct 2019'!L17:N17))*'NSW Oct 2019'!AF17/100)* 'NSW Oct 2019'!AR17,IF(AND('NSW Oct 2019'!M17&gt;0,'NSW Oct 2019'!N17=""),IF(($C$5*F23/'NSW Oct 2019'!AR17&lt;'NSW Oct 2019'!M17+'NSW Oct 2019'!L17),(0),(($C$5*F23/'NSW Oct 2019'!AR17-('NSW Oct 2019'!M17+'NSW Oct 2019'!L17))*'NSW Oct 2019'!AE17/100))*'NSW Oct 2019'!AR17,IF(AND('NSW Oct 2019'!L17&gt;0,'NSW Oct 2019'!M17=""&gt;0),IF(($C$5*F23/'NSW Oct 2019'!AR17&lt;'NSW Oct 2019'!L17),(0),($C$5*F23/'NSW Oct 2019'!AR17-'NSW Oct 2019'!L17)*'NSW Oct 2019'!AD17/100)*'NSW Oct 2019'!AR17,0)))))</f>
        <v>0</v>
      </c>
      <c r="S23" s="273">
        <f t="shared" si="1"/>
        <v>1865.6363636363635</v>
      </c>
      <c r="T23" s="268">
        <f t="shared" si="2"/>
        <v>2080.0738636363635</v>
      </c>
      <c r="U23" s="151">
        <f t="shared" si="3"/>
        <v>2288.0812500000002</v>
      </c>
      <c r="V23" s="154">
        <f>'NSW Oct 2019'!AT17</f>
        <v>0</v>
      </c>
      <c r="W23" s="154">
        <f>'NSW Oct 2019'!AU17</f>
        <v>0</v>
      </c>
      <c r="X23" s="154">
        <f>'NSW Oct 2019'!AV17</f>
        <v>0</v>
      </c>
      <c r="Y23" s="154">
        <f>'NSW Oct 2019'!AW17</f>
        <v>0</v>
      </c>
      <c r="Z23" s="268" t="str">
        <f t="shared" si="8"/>
        <v>No discount</v>
      </c>
      <c r="AA23" s="268" t="str">
        <f t="shared" si="9"/>
        <v>Exclusive</v>
      </c>
      <c r="AB23" s="268">
        <f t="shared" si="4"/>
        <v>2080.0738636363635</v>
      </c>
      <c r="AC23" s="268">
        <f t="shared" si="5"/>
        <v>2080.0738636363635</v>
      </c>
      <c r="AD23" s="149">
        <f t="shared" si="6"/>
        <v>2288.0812500000002</v>
      </c>
      <c r="AE23" s="149">
        <f t="shared" si="7"/>
        <v>2288.0812500000002</v>
      </c>
      <c r="AF23" s="211">
        <f>'NSW Oct 2019'!BF17</f>
        <v>0</v>
      </c>
      <c r="AG23" s="153" t="str">
        <f>'NSW Oct 2019'!BG17</f>
        <v>n</v>
      </c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</row>
    <row r="24" spans="1:148" ht="23" customHeight="1" thickTop="1">
      <c r="A24" s="428" t="str">
        <f>'NSW Oct 2019'!D18</f>
        <v>AGN Cooma</v>
      </c>
      <c r="B24" s="139" t="str">
        <f>'NSW Oct 2019'!F18</f>
        <v>Origin Energy</v>
      </c>
      <c r="C24" s="139" t="str">
        <f>'NSW Oct 2019'!G18</f>
        <v>Business Flexi</v>
      </c>
      <c r="D24" s="134">
        <f>365*'NSW Oct 2019'!H18/100</f>
        <v>341.23849999999999</v>
      </c>
      <c r="E24" s="264">
        <f>IF('NSW Oct 2019'!AQ18=3,0.5,IF('NSW Oct 2019'!AQ18=2,0.33,0))</f>
        <v>0.5</v>
      </c>
      <c r="F24" s="264">
        <f t="shared" si="0"/>
        <v>0.5</v>
      </c>
      <c r="G24" s="134">
        <f>IF('NSW Oct 2019'!K18="",($C$5*E24/'NSW Oct 2019'!AQ18*'NSW Oct 2019'!W18/100)*'NSW Oct 2019'!AQ18,IF($C$5*E24/'NSW Oct 2019'!AQ18&gt;='NSW Oct 2019'!L18,('NSW Oct 2019'!L18*'NSW Oct 2019'!W18/100)*'NSW Oct 2019'!AQ18,($C$5*E24/'NSW Oct 2019'!AQ18*'NSW Oct 2019'!W18/100)*'NSW Oct 2019'!AQ18))</f>
        <v>1172.7272727272725</v>
      </c>
      <c r="H24" s="134">
        <f>IF(AND('NSW Oct 2019'!L18&gt;0,'NSW Oct 2019'!M18&gt;0),IF($C$5*E24/'NSW Oct 2019'!AQ18&lt;'NSW Oct 2019'!L18,0,IF(($C$5*E24/'NSW Oct 2019'!AQ18-'NSW Oct 2019'!L18)&lt;=('NSW Oct 2019'!M18+'NSW Oct 2019'!L18),((($C$5*E24/'NSW Oct 2019'!AQ18-'NSW Oct 2019'!L18)*'NSW Oct 2019'!X18/100))*'NSW Oct 2019'!AQ18,((('NSW Oct 2019'!M18)*'NSW Oct 2019'!X18/100)*'NSW Oct 2019'!AQ18))),0)</f>
        <v>0</v>
      </c>
      <c r="I24" s="134">
        <f>IF(AND('NSW Oct 2019'!M18&gt;0,'NSW Oct 2019'!N18&gt;0),IF($C$5*E24/'NSW Oct 2019'!AQ18&lt;('NSW Oct 2019'!L18+'NSW Oct 2019'!M18),0,IF(($C$5*E24/'NSW Oct 2019'!AQ18-'NSW Oct 2019'!L18+'NSW Oct 2019'!M18)&lt;=('NSW Oct 2019'!L18+'NSW Oct 2019'!M18+'NSW Oct 2019'!N18),((($C$5*E24/'NSW Oct 2019'!AQ18-('NSW Oct 2019'!L18+'NSW Oct 2019'!M18))*'NSW Oct 2019'!Y18/100))*'NSW Oct 2019'!AQ18,('NSW Oct 2019'!N18*'NSW Oct 2019'!Y18/100)* 'NSW Oct 2019'!AQ18)),0)</f>
        <v>0</v>
      </c>
      <c r="J24" s="134">
        <f>IF(AND('NSW Oct 2019'!N18&gt;0,'NSW Oct 2019'!O18&gt;0),IF($C$5*E24/'NSW Oct 2019'!AQ18&lt;('NSW Oct 2019'!L18+'NSW Oct 2019'!M18+'NSW Oct 2019'!N18),0,IF(($C$5*E24/'NSW Oct 2019'!AQ18-'NSW Oct 2019'!L18+'NSW Oct 2019'!M18+'NSW Oct 2019'!N18)&lt;=('NSW Oct 2019'!L18+'NSW Oct 2019'!M18+'NSW Oct 2019'!N18+'NSW Oct 2019'!O18),(($C$5*E24/'NSW Oct 2019'!AQ18-('NSW Oct 2019'!L18+'NSW Oct 2019'!M18+'NSW Oct 2019'!N18))*'NSW Oct 2019'!Z18/100)*'NSW Oct 2019'!AQ18,('NSW Oct 2019'!O18*'NSW Oct 2019'!Z18/100)*'NSW Oct 2019'!AQ18)),0)</f>
        <v>0</v>
      </c>
      <c r="K24" s="134">
        <f>IF(AND('NSW Oct 2019'!O18&gt;0,'NSW Oct 2019'!P18&gt;0),IF($C$5*E24/'NSW Oct 2019'!AQ18&lt;('NSW Oct 2019'!L18+'NSW Oct 2019'!M18+'NSW Oct 2019'!N18+'NSW Oct 2019'!O18),0,IF(($C$5*E24/'NSW Oct 2019'!AQ18-'NSW Oct 2019'!L18+'NSW Oct 2019'!M18+'NSW Oct 2019'!N18+'NSW Oct 2019'!O18)&lt;=('NSW Oct 2019'!L18+'NSW Oct 2019'!M18+'NSW Oct 2019'!N18+'NSW Oct 2019'!O18+'NSW Oct 2019'!P18),(($C$5*E24/'NSW Oct 2019'!AQ18-('NSW Oct 2019'!L18+'NSW Oct 2019'!M18+'NSW Oct 2019'!N18+'NSW Oct 2019'!O18))*'NSW Oct 2019'!AA18/100)*'NSW Oct 2019'!AQ18,('NSW Oct 2019'!P18*'NSW Oct 2019'!AA18/100)*'NSW Oct 2019'!AQ18)),0)</f>
        <v>0</v>
      </c>
      <c r="L24" s="134">
        <f>IF(AND('NSW Oct 2019'!P18&gt;0,'NSW Oct 2019'!O18&gt;0),IF(($C$5*E24/'NSW Oct 2019'!AQ18&lt;SUM('NSW Oct 2019'!L18:P18)),(0),($C$5*E24/'NSW Oct 2019'!AQ18-SUM('NSW Oct 2019'!L18:P18))*'NSW Oct 2019'!AB18/100)* 'NSW Oct 2019'!AQ18,IF(AND('NSW Oct 2019'!O18&gt;0,'NSW Oct 2019'!P18=""),IF(($C$5*E24/'NSW Oct 2019'!AQ18&lt; SUM('NSW Oct 2019'!L18:O18)),(0),($C$5*E24/'NSW Oct 2019'!AQ18-SUM('NSW Oct 2019'!L18:O18))*'NSW Oct 2019'!AA18/100)* 'NSW Oct 2019'!AQ18,IF(AND('NSW Oct 2019'!N18&gt;0,'NSW Oct 2019'!O18=""),IF(($C$5*E24/'NSW Oct 2019'!AQ18&lt; SUM('NSW Oct 2019'!L18:N18)),(0),($C$5*E24/'NSW Oct 2019'!AQ18-SUM('NSW Oct 2019'!L18:N18))*'NSW Oct 2019'!Z18/100)* 'NSW Oct 2019'!AQ18,IF(AND('NSW Oct 2019'!M18&gt;0,'NSW Oct 2019'!N18=""),IF(($C$5*E24/'NSW Oct 2019'!AQ18&lt;'NSW Oct 2019'!M18+'NSW Oct 2019'!L18),(0),(($C$5*E24/'NSW Oct 2019'!AQ18-('NSW Oct 2019'!M18+'NSW Oct 2019'!L18))*'NSW Oct 2019'!Y18/100))*'NSW Oct 2019'!AQ18,IF(AND('NSW Oct 2019'!L18&gt;0,'NSW Oct 2019'!M18=""&gt;0),IF(($C$5*E24/'NSW Oct 2019'!AQ18&lt;'NSW Oct 2019'!L18),(0),($C$5*E24/'NSW Oct 2019'!AQ18-'NSW Oct 2019'!L18)*'NSW Oct 2019'!X18/100)*'NSW Oct 2019'!AQ18,0)))))</f>
        <v>0</v>
      </c>
      <c r="M24" s="134">
        <f>IF('NSW Oct 2019'!K18="",($C$5*F24/'NSW Oct 2019'!AR18*'NSW Oct 2019'!AC18/100)*'NSW Oct 2019'!AR18,IF($C$5*F24/'NSW Oct 2019'!AR18&gt;='NSW Oct 2019'!L18,('NSW Oct 2019'!L18*'NSW Oct 2019'!AC18/100)*'NSW Oct 2019'!AR18,($C$5*F24/'NSW Oct 2019'!AR18*'NSW Oct 2019'!AC18/100)*'NSW Oct 2019'!AR18))</f>
        <v>1172.7272727272725</v>
      </c>
      <c r="N24" s="134">
        <f>IF(AND('NSW Oct 2019'!L18&gt;0,'NSW Oct 2019'!M18&gt;0),IF($C$5*F24/'NSW Oct 2019'!AR18&lt;'NSW Oct 2019'!L18,0,IF(($C$5*F24/'NSW Oct 2019'!AR18-'NSW Oct 2019'!L18)&lt;=('NSW Oct 2019'!M18+'NSW Oct 2019'!L18),((($C$5*F24/'NSW Oct 2019'!AR18-'NSW Oct 2019'!L18)*'NSW Oct 2019'!AD18/100))*'NSW Oct 2019'!AR18,((('NSW Oct 2019'!M18)*'NSW Oct 2019'!AD18/100)*'NSW Oct 2019'!AR18))),0)</f>
        <v>0</v>
      </c>
      <c r="O24" s="134">
        <f>IF(AND('NSW Oct 2019'!M18&gt;0,'NSW Oct 2019'!N18&gt;0),IF($C$5*F24/'NSW Oct 2019'!AR18&lt;('NSW Oct 2019'!L18+'NSW Oct 2019'!M18),0,IF(($C$5*F24/'NSW Oct 2019'!AR18-'NSW Oct 2019'!L18+'NSW Oct 2019'!M18)&lt;=('NSW Oct 2019'!L18+'NSW Oct 2019'!M18+'NSW Oct 2019'!N18),((($C$5*F24/'NSW Oct 2019'!AR18-('NSW Oct 2019'!L18+'NSW Oct 2019'!M18))*'NSW Oct 2019'!AE18/100))*'NSW Oct 2019'!AR18,('NSW Oct 2019'!N18*'NSW Oct 2019'!AE18/100)*'NSW Oct 2019'!AR18)),0)</f>
        <v>0</v>
      </c>
      <c r="P24" s="134">
        <f>IF(AND('NSW Oct 2019'!N18&gt;0,'NSW Oct 2019'!O18&gt;0),IF($C$5*F24/'NSW Oct 2019'!AR18&lt;('NSW Oct 2019'!L18+'NSW Oct 2019'!M18+'NSW Oct 2019'!N18),0,IF(($C$5*F24/'NSW Oct 2019'!AR18-'NSW Oct 2019'!L18+'NSW Oct 2019'!M18+'NSW Oct 2019'!N18)&lt;=('NSW Oct 2019'!L18+'NSW Oct 2019'!M18+'NSW Oct 2019'!N18+'NSW Oct 2019'!O18),(($C$5*F24/'NSW Oct 2019'!AR18-('NSW Oct 2019'!L18+'NSW Oct 2019'!M18+'NSW Oct 2019'!N18))*'NSW Oct 2019'!AF18/100)*'NSW Oct 2019'!AR18,('NSW Oct 2019'!O18*'NSW Oct 2019'!AF18/100)*'NSW Oct 2019'!AR18)),0)</f>
        <v>0</v>
      </c>
      <c r="Q24" s="134">
        <f>IF(AND('NSW Oct 2019'!P18&gt;0,'NSW Oct 2019'!P18&gt;0),IF($C$5*F24/'NSW Oct 2019'!AR18&lt;('NSW Oct 2019'!L18+'NSW Oct 2019'!M18+'NSW Oct 2019'!N18+'NSW Oct 2019'!O18),0,IF(($C$5*F24/'NSW Oct 2019'!AR18-'NSW Oct 2019'!L18+'NSW Oct 2019'!M18+'NSW Oct 2019'!N18+'NSW Oct 2019'!O18)&lt;=('NSW Oct 2019'!L18+'NSW Oct 2019'!M18+'NSW Oct 2019'!N18+'NSW Oct 2019'!O18+'NSW Oct 2019'!P18),(($C$5*F24/'NSW Oct 2019'!AR18-('NSW Oct 2019'!L18+'NSW Oct 2019'!M18+'NSW Oct 2019'!N18+'NSW Oct 2019'!O18))*'NSW Oct 2019'!AG18/100)*'NSW Oct 2019'!AR18,('NSW Oct 2019'!P18*'NSW Oct 2019'!AG18/100)*'NSW Oct 2019'!AR18)),0)</f>
        <v>0</v>
      </c>
      <c r="R24" s="134">
        <f>IF(AND('NSW Oct 2019'!P18&gt;0,'NSW Oct 2019'!O18&gt;0),IF(($C$5*F24/'NSW Oct 2019'!AR18&lt;SUM('NSW Oct 2019'!L18:P18)),(0),($C$5*F24/'NSW Oct 2019'!AR18-SUM('NSW Oct 2019'!L18:P18))*'NSW Oct 2019'!AB18/100)* 'NSW Oct 2019'!AR18,IF(AND('NSW Oct 2019'!O18&gt;0,'NSW Oct 2019'!P18=""),IF(($C$5*F24/'NSW Oct 2019'!AR18&lt; SUM('NSW Oct 2019'!L18:O18)),(0),($C$5*F24/'NSW Oct 2019'!AR18-SUM('NSW Oct 2019'!L18:O18))*'NSW Oct 2019'!AG18/100)* 'NSW Oct 2019'!AR18,IF(AND('NSW Oct 2019'!N18&gt;0,'NSW Oct 2019'!O18=""),IF(($C$5*F24/'NSW Oct 2019'!AR18&lt; SUM('NSW Oct 2019'!L18:N18)),(0),($C$5*F24/'NSW Oct 2019'!AR18-SUM('NSW Oct 2019'!L18:N18))*'NSW Oct 2019'!AF18/100)* 'NSW Oct 2019'!AR18,IF(AND('NSW Oct 2019'!M18&gt;0,'NSW Oct 2019'!N18=""),IF(($C$5*F24/'NSW Oct 2019'!AR18&lt;'NSW Oct 2019'!M18+'NSW Oct 2019'!L18),(0),(($C$5*F24/'NSW Oct 2019'!AR18-('NSW Oct 2019'!M18+'NSW Oct 2019'!L18))*'NSW Oct 2019'!AE18/100))*'NSW Oct 2019'!AR18,IF(AND('NSW Oct 2019'!L18&gt;0,'NSW Oct 2019'!M18=""&gt;0),IF(($C$5*F24/'NSW Oct 2019'!AR18&lt;'NSW Oct 2019'!L18),(0),($C$5*F24/'NSW Oct 2019'!AR18-'NSW Oct 2019'!L18)*'NSW Oct 2019'!AD18/100)*'NSW Oct 2019'!AR18,0)))))</f>
        <v>0</v>
      </c>
      <c r="S24" s="234">
        <f t="shared" si="1"/>
        <v>2345.454545454545</v>
      </c>
      <c r="T24" s="269">
        <f t="shared" si="2"/>
        <v>2686.693045454545</v>
      </c>
      <c r="U24" s="140">
        <f t="shared" si="3"/>
        <v>2955.3623499999999</v>
      </c>
      <c r="V24" s="139">
        <f>'NSW Oct 2019'!AT18</f>
        <v>12</v>
      </c>
      <c r="W24" s="139">
        <f>'NSW Oct 2019'!AU18</f>
        <v>0</v>
      </c>
      <c r="X24" s="139">
        <f>'NSW Oct 2019'!AV18</f>
        <v>0</v>
      </c>
      <c r="Y24" s="139">
        <f>'NSW Oct 2019'!AW18</f>
        <v>0</v>
      </c>
      <c r="Z24" s="269" t="str">
        <f t="shared" si="8"/>
        <v>Guaranteed off bill</v>
      </c>
      <c r="AA24" s="269" t="str">
        <f t="shared" si="9"/>
        <v>Inclusive</v>
      </c>
      <c r="AB24" s="243">
        <f t="shared" si="4"/>
        <v>2364.2898799999998</v>
      </c>
      <c r="AC24" s="243">
        <f t="shared" si="5"/>
        <v>2364.2898799999998</v>
      </c>
      <c r="AD24" s="122">
        <f t="shared" si="6"/>
        <v>2600.7188679999999</v>
      </c>
      <c r="AE24" s="122">
        <f t="shared" si="7"/>
        <v>2600.7188679999999</v>
      </c>
      <c r="AF24" s="212">
        <f>'NSW Oct 2019'!BF18</f>
        <v>12</v>
      </c>
      <c r="AG24" s="142" t="str">
        <f>'NSW Oct 2019'!BG18</f>
        <v>n</v>
      </c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</row>
    <row r="25" spans="1:148" ht="23" customHeight="1" thickBot="1">
      <c r="A25" s="425"/>
      <c r="B25" s="154" t="str">
        <f>'NSW Oct 2019'!F19</f>
        <v>Red Energy</v>
      </c>
      <c r="C25" s="154" t="str">
        <f>'NSW Oct 2019'!G19</f>
        <v xml:space="preserve">Business Saver </v>
      </c>
      <c r="D25" s="155">
        <f>365*'NSW Oct 2019'!H19/100</f>
        <v>233.6</v>
      </c>
      <c r="E25" s="265">
        <f>IF('NSW Oct 2019'!AQ19=3,0.5,IF('NSW Oct 2019'!AQ19=2,0.33,0))</f>
        <v>0.5</v>
      </c>
      <c r="F25" s="265">
        <f t="shared" si="0"/>
        <v>0.5</v>
      </c>
      <c r="G25" s="155">
        <f>IF('NSW Oct 2019'!K19="",($C$5*E25/'NSW Oct 2019'!AQ19*'NSW Oct 2019'!W19/100)*'NSW Oct 2019'!AQ19,IF($C$5*E25/'NSW Oct 2019'!AQ19&gt;='NSW Oct 2019'!L19,('NSW Oct 2019'!L19*'NSW Oct 2019'!W19/100)*'NSW Oct 2019'!AQ19,($C$5*E25/'NSW Oct 2019'!AQ19*'NSW Oct 2019'!W19/100)*'NSW Oct 2019'!AQ19))</f>
        <v>1300</v>
      </c>
      <c r="H25" s="155">
        <f>IF(AND('NSW Oct 2019'!L19&gt;0,'NSW Oct 2019'!M19&gt;0),IF($C$5*E25/'NSW Oct 2019'!AQ19&lt;'NSW Oct 2019'!L19,0,IF(($C$5*E25/'NSW Oct 2019'!AQ19-'NSW Oct 2019'!L19)&lt;=('NSW Oct 2019'!M19+'NSW Oct 2019'!L19),((($C$5*E25/'NSW Oct 2019'!AQ19-'NSW Oct 2019'!L19)*'NSW Oct 2019'!X19/100))*'NSW Oct 2019'!AQ19,((('NSW Oct 2019'!M19)*'NSW Oct 2019'!X19/100)*'NSW Oct 2019'!AQ19))),0)</f>
        <v>0</v>
      </c>
      <c r="I25" s="155">
        <f>IF(AND('NSW Oct 2019'!M19&gt;0,'NSW Oct 2019'!N19&gt;0),IF($C$5*E25/'NSW Oct 2019'!AQ19&lt;('NSW Oct 2019'!L19+'NSW Oct 2019'!M19),0,IF(($C$5*E25/'NSW Oct 2019'!AQ19-'NSW Oct 2019'!L19+'NSW Oct 2019'!M19)&lt;=('NSW Oct 2019'!L19+'NSW Oct 2019'!M19+'NSW Oct 2019'!N19),((($C$5*E25/'NSW Oct 2019'!AQ19-('NSW Oct 2019'!L19+'NSW Oct 2019'!M19))*'NSW Oct 2019'!Y19/100))*'NSW Oct 2019'!AQ19,('NSW Oct 2019'!N19*'NSW Oct 2019'!Y19/100)* 'NSW Oct 2019'!AQ19)),0)</f>
        <v>0</v>
      </c>
      <c r="J25" s="155">
        <f>IF(AND('NSW Oct 2019'!N19&gt;0,'NSW Oct 2019'!O19&gt;0),IF($C$5*E25/'NSW Oct 2019'!AQ19&lt;('NSW Oct 2019'!L19+'NSW Oct 2019'!M19+'NSW Oct 2019'!N19),0,IF(($C$5*E25/'NSW Oct 2019'!AQ19-'NSW Oct 2019'!L19+'NSW Oct 2019'!M19+'NSW Oct 2019'!N19)&lt;=('NSW Oct 2019'!L19+'NSW Oct 2019'!M19+'NSW Oct 2019'!N19+'NSW Oct 2019'!O19),(($C$5*E25/'NSW Oct 2019'!AQ19-('NSW Oct 2019'!L19+'NSW Oct 2019'!M19+'NSW Oct 2019'!N19))*'NSW Oct 2019'!Z19/100)*'NSW Oct 2019'!AQ19,('NSW Oct 2019'!O19*'NSW Oct 2019'!Z19/100)*'NSW Oct 2019'!AQ19)),0)</f>
        <v>0</v>
      </c>
      <c r="K25" s="155">
        <f>IF(AND('NSW Oct 2019'!O19&gt;0,'NSW Oct 2019'!P19&gt;0),IF($C$5*E25/'NSW Oct 2019'!AQ19&lt;('NSW Oct 2019'!L19+'NSW Oct 2019'!M19+'NSW Oct 2019'!N19+'NSW Oct 2019'!O19),0,IF(($C$5*E25/'NSW Oct 2019'!AQ19-'NSW Oct 2019'!L19+'NSW Oct 2019'!M19+'NSW Oct 2019'!N19+'NSW Oct 2019'!O19)&lt;=('NSW Oct 2019'!L19+'NSW Oct 2019'!M19+'NSW Oct 2019'!N19+'NSW Oct 2019'!O19+'NSW Oct 2019'!P19),(($C$5*E25/'NSW Oct 2019'!AQ19-('NSW Oct 2019'!L19+'NSW Oct 2019'!M19+'NSW Oct 2019'!N19+'NSW Oct 2019'!O19))*'NSW Oct 2019'!AA19/100)*'NSW Oct 2019'!AQ19,('NSW Oct 2019'!P19*'NSW Oct 2019'!AA19/100)*'NSW Oct 2019'!AQ19)),0)</f>
        <v>0</v>
      </c>
      <c r="L25" s="155">
        <f>IF(AND('NSW Oct 2019'!P19&gt;0,'NSW Oct 2019'!O19&gt;0),IF(($C$5*E25/'NSW Oct 2019'!AQ19&lt;SUM('NSW Oct 2019'!L19:P19)),(0),($C$5*E25/'NSW Oct 2019'!AQ19-SUM('NSW Oct 2019'!L19:P19))*'NSW Oct 2019'!AB19/100)* 'NSW Oct 2019'!AQ19,IF(AND('NSW Oct 2019'!O19&gt;0,'NSW Oct 2019'!P19=""),IF(($C$5*E25/'NSW Oct 2019'!AQ19&lt; SUM('NSW Oct 2019'!L19:O19)),(0),($C$5*E25/'NSW Oct 2019'!AQ19-SUM('NSW Oct 2019'!L19:O19))*'NSW Oct 2019'!AA19/100)* 'NSW Oct 2019'!AQ19,IF(AND('NSW Oct 2019'!N19&gt;0,'NSW Oct 2019'!O19=""),IF(($C$5*E25/'NSW Oct 2019'!AQ19&lt; SUM('NSW Oct 2019'!L19:N19)),(0),($C$5*E25/'NSW Oct 2019'!AQ19-SUM('NSW Oct 2019'!L19:N19))*'NSW Oct 2019'!Z19/100)* 'NSW Oct 2019'!AQ19,IF(AND('NSW Oct 2019'!M19&gt;0,'NSW Oct 2019'!N19=""),IF(($C$5*E25/'NSW Oct 2019'!AQ19&lt;'NSW Oct 2019'!M19+'NSW Oct 2019'!L19),(0),(($C$5*E25/'NSW Oct 2019'!AQ19-('NSW Oct 2019'!M19+'NSW Oct 2019'!L19))*'NSW Oct 2019'!Y19/100))*'NSW Oct 2019'!AQ19,IF(AND('NSW Oct 2019'!L19&gt;0,'NSW Oct 2019'!M19=""&gt;0),IF(($C$5*E25/'NSW Oct 2019'!AQ19&lt;'NSW Oct 2019'!L19),(0),($C$5*E25/'NSW Oct 2019'!AQ19-'NSW Oct 2019'!L19)*'NSW Oct 2019'!X19/100)*'NSW Oct 2019'!AQ19,0)))))</f>
        <v>0</v>
      </c>
      <c r="M25" s="155">
        <f>IF('NSW Oct 2019'!K19="",($C$5*F25/'NSW Oct 2019'!AR19*'NSW Oct 2019'!AC19/100)*'NSW Oct 2019'!AR19,IF($C$5*F25/'NSW Oct 2019'!AR19&gt;='NSW Oct 2019'!L19,('NSW Oct 2019'!L19*'NSW Oct 2019'!AC19/100)*'NSW Oct 2019'!AR19,($C$5*F25/'NSW Oct 2019'!AR19*'NSW Oct 2019'!AC19/100)*'NSW Oct 2019'!AR19))</f>
        <v>1300</v>
      </c>
      <c r="N25" s="155">
        <f>IF(AND('NSW Oct 2019'!L19&gt;0,'NSW Oct 2019'!M19&gt;0),IF($C$5*F25/'NSW Oct 2019'!AR19&lt;'NSW Oct 2019'!L19,0,IF(($C$5*F25/'NSW Oct 2019'!AR19-'NSW Oct 2019'!L19)&lt;=('NSW Oct 2019'!M19+'NSW Oct 2019'!L19),((($C$5*F25/'NSW Oct 2019'!AR19-'NSW Oct 2019'!L19)*'NSW Oct 2019'!AD19/100))*'NSW Oct 2019'!AR19,((('NSW Oct 2019'!M19)*'NSW Oct 2019'!AD19/100)*'NSW Oct 2019'!AR19))),0)</f>
        <v>0</v>
      </c>
      <c r="O25" s="155">
        <f>IF(AND('NSW Oct 2019'!M19&gt;0,'NSW Oct 2019'!N19&gt;0),IF($C$5*F25/'NSW Oct 2019'!AR19&lt;('NSW Oct 2019'!L19+'NSW Oct 2019'!M19),0,IF(($C$5*F25/'NSW Oct 2019'!AR19-'NSW Oct 2019'!L19+'NSW Oct 2019'!M19)&lt;=('NSW Oct 2019'!L19+'NSW Oct 2019'!M19+'NSW Oct 2019'!N19),((($C$5*F25/'NSW Oct 2019'!AR19-('NSW Oct 2019'!L19+'NSW Oct 2019'!M19))*'NSW Oct 2019'!AE19/100))*'NSW Oct 2019'!AR19,('NSW Oct 2019'!N19*'NSW Oct 2019'!AE19/100)*'NSW Oct 2019'!AR19)),0)</f>
        <v>0</v>
      </c>
      <c r="P25" s="155">
        <f>IF(AND('NSW Oct 2019'!N19&gt;0,'NSW Oct 2019'!O19&gt;0),IF($C$5*F25/'NSW Oct 2019'!AR19&lt;('NSW Oct 2019'!L19+'NSW Oct 2019'!M19+'NSW Oct 2019'!N19),0,IF(($C$5*F25/'NSW Oct 2019'!AR19-'NSW Oct 2019'!L19+'NSW Oct 2019'!M19+'NSW Oct 2019'!N19)&lt;=('NSW Oct 2019'!L19+'NSW Oct 2019'!M19+'NSW Oct 2019'!N19+'NSW Oct 2019'!O19),(($C$5*F25/'NSW Oct 2019'!AR19-('NSW Oct 2019'!L19+'NSW Oct 2019'!M19+'NSW Oct 2019'!N19))*'NSW Oct 2019'!AF19/100)*'NSW Oct 2019'!AR19,('NSW Oct 2019'!O19*'NSW Oct 2019'!AF19/100)*'NSW Oct 2019'!AR19)),0)</f>
        <v>0</v>
      </c>
      <c r="Q25" s="155">
        <f>IF(AND('NSW Oct 2019'!P19&gt;0,'NSW Oct 2019'!P19&gt;0),IF($C$5*F25/'NSW Oct 2019'!AR19&lt;('NSW Oct 2019'!L19+'NSW Oct 2019'!M19+'NSW Oct 2019'!N19+'NSW Oct 2019'!O19),0,IF(($C$5*F25/'NSW Oct 2019'!AR19-'NSW Oct 2019'!L19+'NSW Oct 2019'!M19+'NSW Oct 2019'!N19+'NSW Oct 2019'!O19)&lt;=('NSW Oct 2019'!L19+'NSW Oct 2019'!M19+'NSW Oct 2019'!N19+'NSW Oct 2019'!O19+'NSW Oct 2019'!P19),(($C$5*F25/'NSW Oct 2019'!AR19-('NSW Oct 2019'!L19+'NSW Oct 2019'!M19+'NSW Oct 2019'!N19+'NSW Oct 2019'!O19))*'NSW Oct 2019'!AG19/100)*'NSW Oct 2019'!AR19,('NSW Oct 2019'!P19*'NSW Oct 2019'!AG19/100)*'NSW Oct 2019'!AR19)),0)</f>
        <v>0</v>
      </c>
      <c r="R25" s="155">
        <f>IF(AND('NSW Oct 2019'!P19&gt;0,'NSW Oct 2019'!O19&gt;0),IF(($C$5*F25/'NSW Oct 2019'!AR19&lt;SUM('NSW Oct 2019'!L19:P19)),(0),($C$5*F25/'NSW Oct 2019'!AR19-SUM('NSW Oct 2019'!L19:P19))*'NSW Oct 2019'!AB19/100)* 'NSW Oct 2019'!AR19,IF(AND('NSW Oct 2019'!O19&gt;0,'NSW Oct 2019'!P19=""),IF(($C$5*F25/'NSW Oct 2019'!AR19&lt; SUM('NSW Oct 2019'!L19:O19)),(0),($C$5*F25/'NSW Oct 2019'!AR19-SUM('NSW Oct 2019'!L19:O19))*'NSW Oct 2019'!AG19/100)* 'NSW Oct 2019'!AR19,IF(AND('NSW Oct 2019'!N19&gt;0,'NSW Oct 2019'!O19=""),IF(($C$5*F25/'NSW Oct 2019'!AR19&lt; SUM('NSW Oct 2019'!L19:N19)),(0),($C$5*F25/'NSW Oct 2019'!AR19-SUM('NSW Oct 2019'!L19:N19))*'NSW Oct 2019'!AF19/100)* 'NSW Oct 2019'!AR19,IF(AND('NSW Oct 2019'!M19&gt;0,'NSW Oct 2019'!N19=""),IF(($C$5*F25/'NSW Oct 2019'!AR19&lt;'NSW Oct 2019'!M19+'NSW Oct 2019'!L19),(0),(($C$5*F25/'NSW Oct 2019'!AR19-('NSW Oct 2019'!M19+'NSW Oct 2019'!L19))*'NSW Oct 2019'!AE19/100))*'NSW Oct 2019'!AR19,IF(AND('NSW Oct 2019'!L19&gt;0,'NSW Oct 2019'!M19=""&gt;0),IF(($C$5*F25/'NSW Oct 2019'!AR19&lt;'NSW Oct 2019'!L19),(0),($C$5*F25/'NSW Oct 2019'!AR19-'NSW Oct 2019'!L19)*'NSW Oct 2019'!AD19/100)*'NSW Oct 2019'!AR19,0)))))</f>
        <v>0</v>
      </c>
      <c r="S25" s="273">
        <f t="shared" si="1"/>
        <v>2600</v>
      </c>
      <c r="T25" s="268">
        <f t="shared" si="2"/>
        <v>2833.6</v>
      </c>
      <c r="U25" s="151">
        <f t="shared" si="3"/>
        <v>3116.96</v>
      </c>
      <c r="V25" s="154">
        <f>'NSW Oct 2019'!AT19</f>
        <v>0</v>
      </c>
      <c r="W25" s="154">
        <f>'NSW Oct 2019'!AU19</f>
        <v>0</v>
      </c>
      <c r="X25" s="154">
        <f>'NSW Oct 2019'!AV19</f>
        <v>0</v>
      </c>
      <c r="Y25" s="154">
        <f>'NSW Oct 2019'!AW19</f>
        <v>0</v>
      </c>
      <c r="Z25" s="268" t="str">
        <f t="shared" si="8"/>
        <v>No discount</v>
      </c>
      <c r="AA25" s="268" t="str">
        <f t="shared" si="9"/>
        <v>Inclusive</v>
      </c>
      <c r="AB25" s="268">
        <f t="shared" si="4"/>
        <v>2833.6</v>
      </c>
      <c r="AC25" s="268">
        <f t="shared" si="5"/>
        <v>2833.6</v>
      </c>
      <c r="AD25" s="149">
        <f t="shared" si="6"/>
        <v>3116.96</v>
      </c>
      <c r="AE25" s="149">
        <f t="shared" si="7"/>
        <v>3116.96</v>
      </c>
      <c r="AF25" s="211">
        <f>'NSW Oct 2019'!BF19</f>
        <v>0</v>
      </c>
      <c r="AG25" s="153" t="str">
        <f>'NSW Oct 2019'!BG19</f>
        <v>n</v>
      </c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</row>
    <row r="26" spans="1:148" ht="23" customHeight="1" thickTop="1" thickBot="1">
      <c r="A26" s="213" t="str">
        <f>'NSW Oct 2019'!D20</f>
        <v>AGN Holbrook</v>
      </c>
      <c r="B26" s="214" t="str">
        <f>'NSW Oct 2019'!F20</f>
        <v>Origin Energy</v>
      </c>
      <c r="C26" s="214" t="str">
        <f>'NSW Oct 2019'!G20</f>
        <v>Business Flexi</v>
      </c>
      <c r="D26" s="215">
        <f>365*'NSW Oct 2019'!H20/100</f>
        <v>249.51400000000001</v>
      </c>
      <c r="E26" s="265">
        <f>IF('NSW Oct 2019'!AQ20=3,0.5,IF('NSW Oct 2019'!AQ20=2,0.33,0))</f>
        <v>0.5</v>
      </c>
      <c r="F26" s="265">
        <f t="shared" si="0"/>
        <v>0.5</v>
      </c>
      <c r="G26" s="215">
        <f>IF('NSW Oct 2019'!K20="",($C$5*E26/'NSW Oct 2019'!AQ20*'NSW Oct 2019'!W20/100)*'NSW Oct 2019'!AQ20,IF($C$5*E26/'NSW Oct 2019'!AQ20&gt;='NSW Oct 2019'!L20,('NSW Oct 2019'!L20*'NSW Oct 2019'!W20/100)*'NSW Oct 2019'!AQ20,($C$5*E26/'NSW Oct 2019'!AQ20*'NSW Oct 2019'!W20/100)*'NSW Oct 2019'!AQ20))</f>
        <v>1190</v>
      </c>
      <c r="H26" s="215">
        <f>IF(AND('NSW Oct 2019'!L20&gt;0,'NSW Oct 2019'!M20&gt;0),IF($C$5*E26/'NSW Oct 2019'!AQ20&lt;'NSW Oct 2019'!L20,0,IF(($C$5*E26/'NSW Oct 2019'!AQ20-'NSW Oct 2019'!L20)&lt;=('NSW Oct 2019'!M20+'NSW Oct 2019'!L20),((($C$5*E26/'NSW Oct 2019'!AQ20-'NSW Oct 2019'!L20)*'NSW Oct 2019'!X20/100))*'NSW Oct 2019'!AQ20,((('NSW Oct 2019'!M20)*'NSW Oct 2019'!X20/100)*'NSW Oct 2019'!AQ20))),0)</f>
        <v>0</v>
      </c>
      <c r="I26" s="215">
        <f>IF(AND('NSW Oct 2019'!M20&gt;0,'NSW Oct 2019'!N20&gt;0),IF($C$5*E26/'NSW Oct 2019'!AQ20&lt;('NSW Oct 2019'!L20+'NSW Oct 2019'!M20),0,IF(($C$5*E26/'NSW Oct 2019'!AQ20-'NSW Oct 2019'!L20+'NSW Oct 2019'!M20)&lt;=('NSW Oct 2019'!L20+'NSW Oct 2019'!M20+'NSW Oct 2019'!N20),((($C$5*E26/'NSW Oct 2019'!AQ20-('NSW Oct 2019'!L20+'NSW Oct 2019'!M20))*'NSW Oct 2019'!Y20/100))*'NSW Oct 2019'!AQ20,('NSW Oct 2019'!N20*'NSW Oct 2019'!Y20/100)* 'NSW Oct 2019'!AQ20)),0)</f>
        <v>0</v>
      </c>
      <c r="J26" s="215">
        <f>IF(AND('NSW Oct 2019'!N20&gt;0,'NSW Oct 2019'!O20&gt;0),IF($C$5*E26/'NSW Oct 2019'!AQ20&lt;('NSW Oct 2019'!L20+'NSW Oct 2019'!M20+'NSW Oct 2019'!N20),0,IF(($C$5*E26/'NSW Oct 2019'!AQ20-'NSW Oct 2019'!L20+'NSW Oct 2019'!M20+'NSW Oct 2019'!N20)&lt;=('NSW Oct 2019'!L20+'NSW Oct 2019'!M20+'NSW Oct 2019'!N20+'NSW Oct 2019'!O20),(($C$5*E26/'NSW Oct 2019'!AQ20-('NSW Oct 2019'!L20+'NSW Oct 2019'!M20+'NSW Oct 2019'!N20))*'NSW Oct 2019'!Z20/100)*'NSW Oct 2019'!AQ20,('NSW Oct 2019'!O20*'NSW Oct 2019'!Z20/100)*'NSW Oct 2019'!AQ20)),0)</f>
        <v>0</v>
      </c>
      <c r="K26" s="215">
        <f>IF(AND('NSW Oct 2019'!O20&gt;0,'NSW Oct 2019'!P20&gt;0),IF($C$5*E26/'NSW Oct 2019'!AQ20&lt;('NSW Oct 2019'!L20+'NSW Oct 2019'!M20+'NSW Oct 2019'!N20+'NSW Oct 2019'!O20),0,IF(($C$5*E26/'NSW Oct 2019'!AQ20-'NSW Oct 2019'!L20+'NSW Oct 2019'!M20+'NSW Oct 2019'!N20+'NSW Oct 2019'!O20)&lt;=('NSW Oct 2019'!L20+'NSW Oct 2019'!M20+'NSW Oct 2019'!N20+'NSW Oct 2019'!O20+'NSW Oct 2019'!P20),(($C$5*E26/'NSW Oct 2019'!AQ20-('NSW Oct 2019'!L20+'NSW Oct 2019'!M20+'NSW Oct 2019'!N20+'NSW Oct 2019'!O20))*'NSW Oct 2019'!AA20/100)*'NSW Oct 2019'!AQ20,('NSW Oct 2019'!P20*'NSW Oct 2019'!AA20/100)*'NSW Oct 2019'!AQ20)),0)</f>
        <v>0</v>
      </c>
      <c r="L26" s="215">
        <f>IF(AND('NSW Oct 2019'!P20&gt;0,'NSW Oct 2019'!O20&gt;0),IF(($C$5*E26/'NSW Oct 2019'!AQ20&lt;SUM('NSW Oct 2019'!L20:P20)),(0),($C$5*E26/'NSW Oct 2019'!AQ20-SUM('NSW Oct 2019'!L20:P20))*'NSW Oct 2019'!AB20/100)* 'NSW Oct 2019'!AQ20,IF(AND('NSW Oct 2019'!O20&gt;0,'NSW Oct 2019'!P20=""),IF(($C$5*E26/'NSW Oct 2019'!AQ20&lt; SUM('NSW Oct 2019'!L20:O20)),(0),($C$5*E26/'NSW Oct 2019'!AQ20-SUM('NSW Oct 2019'!L20:O20))*'NSW Oct 2019'!AA20/100)* 'NSW Oct 2019'!AQ20,IF(AND('NSW Oct 2019'!N20&gt;0,'NSW Oct 2019'!O20=""),IF(($C$5*E26/'NSW Oct 2019'!AQ20&lt; SUM('NSW Oct 2019'!L20:N20)),(0),($C$5*E26/'NSW Oct 2019'!AQ20-SUM('NSW Oct 2019'!L20:N20))*'NSW Oct 2019'!Z20/100)* 'NSW Oct 2019'!AQ20,IF(AND('NSW Oct 2019'!M20&gt;0,'NSW Oct 2019'!N20=""),IF(($C$5*E26/'NSW Oct 2019'!AQ20&lt;'NSW Oct 2019'!M20+'NSW Oct 2019'!L20),(0),(($C$5*E26/'NSW Oct 2019'!AQ20-('NSW Oct 2019'!M20+'NSW Oct 2019'!L20))*'NSW Oct 2019'!Y20/100))*'NSW Oct 2019'!AQ20,IF(AND('NSW Oct 2019'!L20&gt;0,'NSW Oct 2019'!M20=""&gt;0),IF(($C$5*E26/'NSW Oct 2019'!AQ20&lt;'NSW Oct 2019'!L20),(0),($C$5*E26/'NSW Oct 2019'!AQ20-'NSW Oct 2019'!L20)*'NSW Oct 2019'!X20/100)*'NSW Oct 2019'!AQ20,0)))))</f>
        <v>0</v>
      </c>
      <c r="M26" s="215">
        <f>IF('NSW Oct 2019'!K20="",($C$5*F26/'NSW Oct 2019'!AR20*'NSW Oct 2019'!AC20/100)*'NSW Oct 2019'!AR20,IF($C$5*F26/'NSW Oct 2019'!AR20&gt;='NSW Oct 2019'!L20,('NSW Oct 2019'!L20*'NSW Oct 2019'!AC20/100)*'NSW Oct 2019'!AR20,($C$5*F26/'NSW Oct 2019'!AR20*'NSW Oct 2019'!AC20/100)*'NSW Oct 2019'!AR20))</f>
        <v>1190</v>
      </c>
      <c r="N26" s="215">
        <f>IF(AND('NSW Oct 2019'!L20&gt;0,'NSW Oct 2019'!M20&gt;0),IF($C$5*F26/'NSW Oct 2019'!AR20&lt;'NSW Oct 2019'!L20,0,IF(($C$5*F26/'NSW Oct 2019'!AR20-'NSW Oct 2019'!L20)&lt;=('NSW Oct 2019'!M20+'NSW Oct 2019'!L20),((($C$5*F26/'NSW Oct 2019'!AR20-'NSW Oct 2019'!L20)*'NSW Oct 2019'!AD20/100))*'NSW Oct 2019'!AR20,((('NSW Oct 2019'!M20)*'NSW Oct 2019'!AD20/100)*'NSW Oct 2019'!AR20))),0)</f>
        <v>0</v>
      </c>
      <c r="O26" s="215">
        <f>IF(AND('NSW Oct 2019'!M20&gt;0,'NSW Oct 2019'!N20&gt;0),IF($C$5*F26/'NSW Oct 2019'!AR20&lt;('NSW Oct 2019'!L20+'NSW Oct 2019'!M20),0,IF(($C$5*F26/'NSW Oct 2019'!AR20-'NSW Oct 2019'!L20+'NSW Oct 2019'!M20)&lt;=('NSW Oct 2019'!L20+'NSW Oct 2019'!M20+'NSW Oct 2019'!N20),((($C$5*F26/'NSW Oct 2019'!AR20-('NSW Oct 2019'!L20+'NSW Oct 2019'!M20))*'NSW Oct 2019'!AE20/100))*'NSW Oct 2019'!AR20,('NSW Oct 2019'!N20*'NSW Oct 2019'!AE20/100)*'NSW Oct 2019'!AR20)),0)</f>
        <v>0</v>
      </c>
      <c r="P26" s="215">
        <f>IF(AND('NSW Oct 2019'!N20&gt;0,'NSW Oct 2019'!O20&gt;0),IF($C$5*F26/'NSW Oct 2019'!AR20&lt;('NSW Oct 2019'!L20+'NSW Oct 2019'!M20+'NSW Oct 2019'!N20),0,IF(($C$5*F26/'NSW Oct 2019'!AR20-'NSW Oct 2019'!L20+'NSW Oct 2019'!M20+'NSW Oct 2019'!N20)&lt;=('NSW Oct 2019'!L20+'NSW Oct 2019'!M20+'NSW Oct 2019'!N20+'NSW Oct 2019'!O20),(($C$5*F26/'NSW Oct 2019'!AR20-('NSW Oct 2019'!L20+'NSW Oct 2019'!M20+'NSW Oct 2019'!N20))*'NSW Oct 2019'!AF20/100)*'NSW Oct 2019'!AR20,('NSW Oct 2019'!O20*'NSW Oct 2019'!AF20/100)*'NSW Oct 2019'!AR20)),0)</f>
        <v>0</v>
      </c>
      <c r="Q26" s="215">
        <f>IF(AND('NSW Oct 2019'!P20&gt;0,'NSW Oct 2019'!P20&gt;0),IF($C$5*F26/'NSW Oct 2019'!AR20&lt;('NSW Oct 2019'!L20+'NSW Oct 2019'!M20+'NSW Oct 2019'!N20+'NSW Oct 2019'!O20),0,IF(($C$5*F26/'NSW Oct 2019'!AR20-'NSW Oct 2019'!L20+'NSW Oct 2019'!M20+'NSW Oct 2019'!N20+'NSW Oct 2019'!O20)&lt;=('NSW Oct 2019'!L20+'NSW Oct 2019'!M20+'NSW Oct 2019'!N20+'NSW Oct 2019'!O20+'NSW Oct 2019'!P20),(($C$5*F26/'NSW Oct 2019'!AR20-('NSW Oct 2019'!L20+'NSW Oct 2019'!M20+'NSW Oct 2019'!N20+'NSW Oct 2019'!O20))*'NSW Oct 2019'!AG20/100)*'NSW Oct 2019'!AR20,('NSW Oct 2019'!P20*'NSW Oct 2019'!AG20/100)*'NSW Oct 2019'!AR20)),0)</f>
        <v>0</v>
      </c>
      <c r="R26" s="215">
        <f>IF(AND('NSW Oct 2019'!P20&gt;0,'NSW Oct 2019'!O20&gt;0),IF(($C$5*F26/'NSW Oct 2019'!AR20&lt;SUM('NSW Oct 2019'!L20:P20)),(0),($C$5*F26/'NSW Oct 2019'!AR20-SUM('NSW Oct 2019'!L20:P20))*'NSW Oct 2019'!AB20/100)* 'NSW Oct 2019'!AR20,IF(AND('NSW Oct 2019'!O20&gt;0,'NSW Oct 2019'!P20=""),IF(($C$5*F26/'NSW Oct 2019'!AR20&lt; SUM('NSW Oct 2019'!L20:O20)),(0),($C$5*F26/'NSW Oct 2019'!AR20-SUM('NSW Oct 2019'!L20:O20))*'NSW Oct 2019'!AG20/100)* 'NSW Oct 2019'!AR20,IF(AND('NSW Oct 2019'!N20&gt;0,'NSW Oct 2019'!O20=""),IF(($C$5*F26/'NSW Oct 2019'!AR20&lt; SUM('NSW Oct 2019'!L20:N20)),(0),($C$5*F26/'NSW Oct 2019'!AR20-SUM('NSW Oct 2019'!L20:N20))*'NSW Oct 2019'!AF20/100)* 'NSW Oct 2019'!AR20,IF(AND('NSW Oct 2019'!M20&gt;0,'NSW Oct 2019'!N20=""),IF(($C$5*F26/'NSW Oct 2019'!AR20&lt;'NSW Oct 2019'!M20+'NSW Oct 2019'!L20),(0),(($C$5*F26/'NSW Oct 2019'!AR20-('NSW Oct 2019'!M20+'NSW Oct 2019'!L20))*'NSW Oct 2019'!AE20/100))*'NSW Oct 2019'!AR20,IF(AND('NSW Oct 2019'!L20&gt;0,'NSW Oct 2019'!M20=""&gt;0),IF(($C$5*F26/'NSW Oct 2019'!AR20&lt;'NSW Oct 2019'!L20),(0),($C$5*F26/'NSW Oct 2019'!AR20-'NSW Oct 2019'!L20)*'NSW Oct 2019'!AD20/100)*'NSW Oct 2019'!AR20,0)))))</f>
        <v>0</v>
      </c>
      <c r="S26" s="273">
        <f t="shared" si="1"/>
        <v>2380</v>
      </c>
      <c r="T26" s="270">
        <f t="shared" si="2"/>
        <v>2629.5140000000001</v>
      </c>
      <c r="U26" s="216">
        <f t="shared" si="3"/>
        <v>2892.4654000000005</v>
      </c>
      <c r="V26" s="214">
        <f>'NSW Oct 2019'!AT20</f>
        <v>12</v>
      </c>
      <c r="W26" s="214">
        <f>'NSW Oct 2019'!AU20</f>
        <v>0</v>
      </c>
      <c r="X26" s="214">
        <f>'NSW Oct 2019'!AV20</f>
        <v>0</v>
      </c>
      <c r="Y26" s="214">
        <f>'NSW Oct 2019'!AW20</f>
        <v>0</v>
      </c>
      <c r="Z26" s="270" t="str">
        <f t="shared" si="8"/>
        <v>Guaranteed off bill</v>
      </c>
      <c r="AA26" s="270" t="str">
        <f t="shared" si="9"/>
        <v>Inclusive</v>
      </c>
      <c r="AB26" s="268">
        <f t="shared" si="4"/>
        <v>2313.9723200000003</v>
      </c>
      <c r="AC26" s="268">
        <f t="shared" si="5"/>
        <v>2313.9723200000003</v>
      </c>
      <c r="AD26" s="149">
        <f t="shared" si="6"/>
        <v>2545.3695520000006</v>
      </c>
      <c r="AE26" s="149">
        <f t="shared" si="7"/>
        <v>2545.3695520000006</v>
      </c>
      <c r="AF26" s="217">
        <f>'NSW Oct 2019'!BF20</f>
        <v>12</v>
      </c>
      <c r="AG26" s="218" t="str">
        <f>'NSW Oct 2019'!BG20</f>
        <v>n</v>
      </c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</row>
    <row r="27" spans="1:148" ht="23" customHeight="1" thickTop="1">
      <c r="A27" s="428" t="str">
        <f>'NSW Oct 2019'!D21</f>
        <v>AGN Murray Valley</v>
      </c>
      <c r="B27" s="139" t="str">
        <f>'NSW Oct 2019'!F21</f>
        <v>EnergyAustralia</v>
      </c>
      <c r="C27" s="139" t="str">
        <f>'NSW Oct 2019'!G21</f>
        <v>Total Plan</v>
      </c>
      <c r="D27" s="134">
        <f>365*'NSW Oct 2019'!H21/100</f>
        <v>335.8</v>
      </c>
      <c r="E27" s="264">
        <f>IF('NSW Oct 2019'!AQ21=3,0.5,IF('NSW Oct 2019'!AQ21=2,0.33,0))</f>
        <v>0.5</v>
      </c>
      <c r="F27" s="264">
        <f t="shared" si="0"/>
        <v>0.5</v>
      </c>
      <c r="G27" s="134">
        <f>IF('NSW Oct 2019'!K21="",($C$5*E27/'NSW Oct 2019'!AQ21*'NSW Oct 2019'!W21/100)*'NSW Oct 2019'!AQ21,IF($C$5*E27/'NSW Oct 2019'!AQ21&gt;='NSW Oct 2019'!L21,('NSW Oct 2019'!L21*'NSW Oct 2019'!W21/100)*'NSW Oct 2019'!AQ21,($C$5*E27/'NSW Oct 2019'!AQ21*'NSW Oct 2019'!W21/100)*'NSW Oct 2019'!AQ21))</f>
        <v>482.40000000000003</v>
      </c>
      <c r="H27" s="134">
        <f>IF(AND('NSW Oct 2019'!L21&gt;0,'NSW Oct 2019'!M21&gt;0),IF($C$5*E27/'NSW Oct 2019'!AQ21&lt;'NSW Oct 2019'!L21,0,IF(($C$5*E27/'NSW Oct 2019'!AQ21-'NSW Oct 2019'!L21)&lt;=('NSW Oct 2019'!M21+'NSW Oct 2019'!L21),((($C$5*E27/'NSW Oct 2019'!AQ21-'NSW Oct 2019'!L21)*'NSW Oct 2019'!X21/100))*'NSW Oct 2019'!AQ21,((('NSW Oct 2019'!M21)*'NSW Oct 2019'!X21/100)*'NSW Oct 2019'!AQ21))),0)</f>
        <v>828.8</v>
      </c>
      <c r="I27" s="134">
        <f>IF(AND('NSW Oct 2019'!M21&gt;0,'NSW Oct 2019'!N21&gt;0),IF($C$5*E27/'NSW Oct 2019'!AQ21&lt;('NSW Oct 2019'!L21+'NSW Oct 2019'!M21),0,IF(($C$5*E27/'NSW Oct 2019'!AQ21-'NSW Oct 2019'!L21+'NSW Oct 2019'!M21)&lt;=('NSW Oct 2019'!L21+'NSW Oct 2019'!M21+'NSW Oct 2019'!N21),((($C$5*E27/'NSW Oct 2019'!AQ21-('NSW Oct 2019'!L21+'NSW Oct 2019'!M21))*'NSW Oct 2019'!Y21/100))*'NSW Oct 2019'!AQ21,('NSW Oct 2019'!N21*'NSW Oct 2019'!Y21/100)* 'NSW Oct 2019'!AQ21)),0)</f>
        <v>329.00000000000011</v>
      </c>
      <c r="J27" s="134">
        <f>IF(AND('NSW Oct 2019'!N21&gt;0,'NSW Oct 2019'!O21&gt;0),IF($C$5*E27/'NSW Oct 2019'!AQ21&lt;('NSW Oct 2019'!L21+'NSW Oct 2019'!M21+'NSW Oct 2019'!N21),0,IF(($C$5*E27/'NSW Oct 2019'!AQ21-'NSW Oct 2019'!L21+'NSW Oct 2019'!M21+'NSW Oct 2019'!N21)&lt;=('NSW Oct 2019'!L21+'NSW Oct 2019'!M21+'NSW Oct 2019'!N21+'NSW Oct 2019'!O21),(($C$5*E27/'NSW Oct 2019'!AQ21-('NSW Oct 2019'!L21+'NSW Oct 2019'!M21+'NSW Oct 2019'!N21))*'NSW Oct 2019'!Z21/100)*'NSW Oct 2019'!AQ21,('NSW Oct 2019'!O21*'NSW Oct 2019'!Z21/100)*'NSW Oct 2019'!AQ21)),0)</f>
        <v>0</v>
      </c>
      <c r="K27" s="134">
        <f>IF(AND('NSW Oct 2019'!O21&gt;0,'NSW Oct 2019'!P21&gt;0),IF($C$5*E27/'NSW Oct 2019'!AQ21&lt;('NSW Oct 2019'!L21+'NSW Oct 2019'!M21+'NSW Oct 2019'!N21+'NSW Oct 2019'!O21),0,IF(($C$5*E27/'NSW Oct 2019'!AQ21-'NSW Oct 2019'!L21+'NSW Oct 2019'!M21+'NSW Oct 2019'!N21+'NSW Oct 2019'!O21)&lt;=('NSW Oct 2019'!L21+'NSW Oct 2019'!M21+'NSW Oct 2019'!N21+'NSW Oct 2019'!O21+'NSW Oct 2019'!P21),(($C$5*E27/'NSW Oct 2019'!AQ21-('NSW Oct 2019'!L21+'NSW Oct 2019'!M21+'NSW Oct 2019'!N21+'NSW Oct 2019'!O21))*'NSW Oct 2019'!AA21/100)*'NSW Oct 2019'!AQ21,('NSW Oct 2019'!P21*'NSW Oct 2019'!AA21/100)*'NSW Oct 2019'!AQ21)),0)</f>
        <v>0</v>
      </c>
      <c r="L27" s="134">
        <f>IF(AND('NSW Oct 2019'!P21&gt;0,'NSW Oct 2019'!O21&gt;0),IF(($C$5*E27/'NSW Oct 2019'!AQ21&lt;SUM('NSW Oct 2019'!L21:P21)),(0),($C$5*E27/'NSW Oct 2019'!AQ21-SUM('NSW Oct 2019'!L21:P21))*'NSW Oct 2019'!AB21/100)* 'NSW Oct 2019'!AQ21,IF(AND('NSW Oct 2019'!O21&gt;0,'NSW Oct 2019'!P21=""),IF(($C$5*E27/'NSW Oct 2019'!AQ21&lt; SUM('NSW Oct 2019'!L21:O21)),(0),($C$5*E27/'NSW Oct 2019'!AQ21-SUM('NSW Oct 2019'!L21:O21))*'NSW Oct 2019'!AA21/100)* 'NSW Oct 2019'!AQ21,IF(AND('NSW Oct 2019'!N21&gt;0,'NSW Oct 2019'!O21=""),IF(($C$5*E27/'NSW Oct 2019'!AQ21&lt; SUM('NSW Oct 2019'!L21:N21)),(0),($C$5*E27/'NSW Oct 2019'!AQ21-SUM('NSW Oct 2019'!L21:N21))*'NSW Oct 2019'!Z21/100)* 'NSW Oct 2019'!AQ21,IF(AND('NSW Oct 2019'!M21&gt;0,'NSW Oct 2019'!N21=""),IF(($C$5*E27/'NSW Oct 2019'!AQ21&lt;'NSW Oct 2019'!M21+'NSW Oct 2019'!L21),(0),(($C$5*E27/'NSW Oct 2019'!AQ21-('NSW Oct 2019'!M21+'NSW Oct 2019'!L21))*'NSW Oct 2019'!Y21/100))*'NSW Oct 2019'!AQ21,IF(AND('NSW Oct 2019'!L21&gt;0,'NSW Oct 2019'!M21=""&gt;0),IF(($C$5*E27/'NSW Oct 2019'!AQ21&lt;'NSW Oct 2019'!L21),(0),($C$5*E27/'NSW Oct 2019'!AQ21-'NSW Oct 2019'!L21)*'NSW Oct 2019'!X21/100)*'NSW Oct 2019'!AQ21,0)))))</f>
        <v>0</v>
      </c>
      <c r="M27" s="134">
        <f>IF('NSW Oct 2019'!K21="",($C$5*F27/'NSW Oct 2019'!AR21*'NSW Oct 2019'!AC21/100)*'NSW Oct 2019'!AR21,IF($C$5*F27/'NSW Oct 2019'!AR21&gt;='NSW Oct 2019'!L21,('NSW Oct 2019'!L21*'NSW Oct 2019'!AC21/100)*'NSW Oct 2019'!AR21,($C$5*F27/'NSW Oct 2019'!AR21*'NSW Oct 2019'!AC21/100)*'NSW Oct 2019'!AR21))</f>
        <v>482.40000000000003</v>
      </c>
      <c r="N27" s="134">
        <f>IF(AND('NSW Oct 2019'!L21&gt;0,'NSW Oct 2019'!M21&gt;0),IF($C$5*F27/'NSW Oct 2019'!AR21&lt;'NSW Oct 2019'!L21,0,IF(($C$5*F27/'NSW Oct 2019'!AR21-'NSW Oct 2019'!L21)&lt;=('NSW Oct 2019'!M21+'NSW Oct 2019'!L21),((($C$5*F27/'NSW Oct 2019'!AR21-'NSW Oct 2019'!L21)*'NSW Oct 2019'!AD21/100))*'NSW Oct 2019'!AR21,((('NSW Oct 2019'!M21)*'NSW Oct 2019'!AD21/100)*'NSW Oct 2019'!AR21))),0)</f>
        <v>828.8</v>
      </c>
      <c r="O27" s="134">
        <f>IF(AND('NSW Oct 2019'!M21&gt;0,'NSW Oct 2019'!N21&gt;0),IF($C$5*F27/'NSW Oct 2019'!AR21&lt;('NSW Oct 2019'!L21+'NSW Oct 2019'!M21),0,IF(($C$5*F27/'NSW Oct 2019'!AR21-'NSW Oct 2019'!L21+'NSW Oct 2019'!M21)&lt;=('NSW Oct 2019'!L21+'NSW Oct 2019'!M21+'NSW Oct 2019'!N21),((($C$5*F27/'NSW Oct 2019'!AR21-('NSW Oct 2019'!L21+'NSW Oct 2019'!M21))*'NSW Oct 2019'!AE21/100))*'NSW Oct 2019'!AR21,('NSW Oct 2019'!N21*'NSW Oct 2019'!AE21/100)*'NSW Oct 2019'!AR21)),0)</f>
        <v>329.00000000000011</v>
      </c>
      <c r="P27" s="134">
        <f>IF(AND('NSW Oct 2019'!N21&gt;0,'NSW Oct 2019'!O21&gt;0),IF($C$5*F27/'NSW Oct 2019'!AR21&lt;('NSW Oct 2019'!L21+'NSW Oct 2019'!M21+'NSW Oct 2019'!N21),0,IF(($C$5*F27/'NSW Oct 2019'!AR21-'NSW Oct 2019'!L21+'NSW Oct 2019'!M21+'NSW Oct 2019'!N21)&lt;=('NSW Oct 2019'!L21+'NSW Oct 2019'!M21+'NSW Oct 2019'!N21+'NSW Oct 2019'!O21),(($C$5*F27/'NSW Oct 2019'!AR21-('NSW Oct 2019'!L21+'NSW Oct 2019'!M21+'NSW Oct 2019'!N21))*'NSW Oct 2019'!AF21/100)*'NSW Oct 2019'!AR21,('NSW Oct 2019'!O21*'NSW Oct 2019'!AF21/100)*'NSW Oct 2019'!AR21)),0)</f>
        <v>0</v>
      </c>
      <c r="Q27" s="134">
        <f>IF(AND('NSW Oct 2019'!P21&gt;0,'NSW Oct 2019'!P21&gt;0),IF($C$5*F27/'NSW Oct 2019'!AR21&lt;('NSW Oct 2019'!L21+'NSW Oct 2019'!M21+'NSW Oct 2019'!N21+'NSW Oct 2019'!O21),0,IF(($C$5*F27/'NSW Oct 2019'!AR21-'NSW Oct 2019'!L21+'NSW Oct 2019'!M21+'NSW Oct 2019'!N21+'NSW Oct 2019'!O21)&lt;=('NSW Oct 2019'!L21+'NSW Oct 2019'!M21+'NSW Oct 2019'!N21+'NSW Oct 2019'!O21+'NSW Oct 2019'!P21),(($C$5*F27/'NSW Oct 2019'!AR21-('NSW Oct 2019'!L21+'NSW Oct 2019'!M21+'NSW Oct 2019'!N21+'NSW Oct 2019'!O21))*'NSW Oct 2019'!AG21/100)*'NSW Oct 2019'!AR21,('NSW Oct 2019'!P21*'NSW Oct 2019'!AG21/100)*'NSW Oct 2019'!AR21)),0)</f>
        <v>0</v>
      </c>
      <c r="R27" s="134">
        <f>IF(AND('NSW Oct 2019'!P21&gt;0,'NSW Oct 2019'!O21&gt;0),IF(($C$5*F27/'NSW Oct 2019'!AR21&lt;SUM('NSW Oct 2019'!L21:P21)),(0),($C$5*F27/'NSW Oct 2019'!AR21-SUM('NSW Oct 2019'!L21:P21))*'NSW Oct 2019'!AB21/100)* 'NSW Oct 2019'!AR21,IF(AND('NSW Oct 2019'!O21&gt;0,'NSW Oct 2019'!P21=""),IF(($C$5*F27/'NSW Oct 2019'!AR21&lt; SUM('NSW Oct 2019'!L21:O21)),(0),($C$5*F27/'NSW Oct 2019'!AR21-SUM('NSW Oct 2019'!L21:O21))*'NSW Oct 2019'!AG21/100)* 'NSW Oct 2019'!AR21,IF(AND('NSW Oct 2019'!N21&gt;0,'NSW Oct 2019'!O21=""),IF(($C$5*F27/'NSW Oct 2019'!AR21&lt; SUM('NSW Oct 2019'!L21:N21)),(0),($C$5*F27/'NSW Oct 2019'!AR21-SUM('NSW Oct 2019'!L21:N21))*'NSW Oct 2019'!AF21/100)* 'NSW Oct 2019'!AR21,IF(AND('NSW Oct 2019'!M21&gt;0,'NSW Oct 2019'!N21=""),IF(($C$5*F27/'NSW Oct 2019'!AR21&lt;'NSW Oct 2019'!M21+'NSW Oct 2019'!L21),(0),(($C$5*F27/'NSW Oct 2019'!AR21-('NSW Oct 2019'!M21+'NSW Oct 2019'!L21))*'NSW Oct 2019'!AE21/100))*'NSW Oct 2019'!AR21,IF(AND('NSW Oct 2019'!L21&gt;0,'NSW Oct 2019'!M21=""&gt;0),IF(($C$5*F27/'NSW Oct 2019'!AR21&lt;'NSW Oct 2019'!L21),(0),($C$5*F27/'NSW Oct 2019'!AR21-'NSW Oct 2019'!L21)*'NSW Oct 2019'!AD21/100)*'NSW Oct 2019'!AR21,0)))))</f>
        <v>0</v>
      </c>
      <c r="S27" s="234">
        <f>SUM(G27:R27)</f>
        <v>3280.4000000000005</v>
      </c>
      <c r="T27" s="269">
        <f t="shared" si="2"/>
        <v>3616.2000000000007</v>
      </c>
      <c r="U27" s="140">
        <f t="shared" si="3"/>
        <v>3977.8200000000011</v>
      </c>
      <c r="V27" s="139">
        <f>'NSW Oct 2019'!AT21</f>
        <v>19</v>
      </c>
      <c r="W27" s="139">
        <f>'NSW Oct 2019'!AU21</f>
        <v>0</v>
      </c>
      <c r="X27" s="139">
        <f>'NSW Oct 2019'!AV21</f>
        <v>0</v>
      </c>
      <c r="Y27" s="139">
        <f>'NSW Oct 2019'!AW21</f>
        <v>0</v>
      </c>
      <c r="Z27" s="269" t="str">
        <f t="shared" si="8"/>
        <v>Guaranteed off bill</v>
      </c>
      <c r="AA27" s="269" t="str">
        <f t="shared" si="9"/>
        <v>Exclusive</v>
      </c>
      <c r="AB27" s="243">
        <f t="shared" si="4"/>
        <v>2929.1220000000003</v>
      </c>
      <c r="AC27" s="243">
        <f t="shared" si="5"/>
        <v>2929.1220000000003</v>
      </c>
      <c r="AD27" s="122">
        <f t="shared" si="6"/>
        <v>3222.0342000000005</v>
      </c>
      <c r="AE27" s="122">
        <f t="shared" si="7"/>
        <v>3222.0342000000005</v>
      </c>
      <c r="AF27" s="212">
        <f>'NSW Oct 2019'!BF21</f>
        <v>0</v>
      </c>
      <c r="AG27" s="142" t="str">
        <f>'NSW Oct 2019'!BG21</f>
        <v>n</v>
      </c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</row>
    <row r="28" spans="1:148" ht="23" customHeight="1">
      <c r="A28" s="424"/>
      <c r="B28" s="83" t="str">
        <f>'NSW Oct 2019'!F22</f>
        <v>Origin Energy</v>
      </c>
      <c r="C28" s="83" t="str">
        <f>'NSW Oct 2019'!G22</f>
        <v>Business Flexi</v>
      </c>
      <c r="D28" s="136">
        <f>365*'NSW Oct 2019'!H22/100</f>
        <v>272.28999999999996</v>
      </c>
      <c r="E28" s="264">
        <f>IF('NSW Oct 2019'!AQ22=3,0.5,IF('NSW Oct 2019'!AQ22=2,0.33,0))</f>
        <v>0.5</v>
      </c>
      <c r="F28" s="264">
        <f t="shared" si="0"/>
        <v>0.5</v>
      </c>
      <c r="G28" s="136">
        <f>IF('NSW Oct 2019'!K22="",($C$5*E28/'NSW Oct 2019'!AQ22*'NSW Oct 2019'!W22/100)*'NSW Oct 2019'!AQ22,IF($C$5*E28/'NSW Oct 2019'!AQ22&gt;='NSW Oct 2019'!L22,('NSW Oct 2019'!L22*'NSW Oct 2019'!W22/100)*'NSW Oct 2019'!AQ22,($C$5*E28/'NSW Oct 2019'!AQ22*'NSW Oct 2019'!W22/100)*'NSW Oct 2019'!AQ22))</f>
        <v>215.18181818181816</v>
      </c>
      <c r="H28" s="136">
        <f>IF(AND('NSW Oct 2019'!L22&gt;0,'NSW Oct 2019'!M22&gt;0),IF($C$5*E28/'NSW Oct 2019'!AQ22&lt;'NSW Oct 2019'!L22,0,IF(($C$5*E28/'NSW Oct 2019'!AQ22-'NSW Oct 2019'!L22)&lt;=('NSW Oct 2019'!M22+'NSW Oct 2019'!L22),((($C$5*E28/'NSW Oct 2019'!AQ22-'NSW Oct 2019'!L22)*'NSW Oct 2019'!X22/100))*'NSW Oct 2019'!AQ22,((('NSW Oct 2019'!M22)*'NSW Oct 2019'!X22/100)*'NSW Oct 2019'!AQ22))),0)</f>
        <v>894.5454545454545</v>
      </c>
      <c r="I28" s="136">
        <f>IF(AND('NSW Oct 2019'!M22&gt;0,'NSW Oct 2019'!N22&gt;0),IF($C$5*E28/'NSW Oct 2019'!AQ22&lt;('NSW Oct 2019'!L22+'NSW Oct 2019'!M22),0,IF(($C$5*E28/'NSW Oct 2019'!AQ22-'NSW Oct 2019'!L22+'NSW Oct 2019'!M22)&lt;=('NSW Oct 2019'!L22+'NSW Oct 2019'!M22+'NSW Oct 2019'!N22),((($C$5*E28/'NSW Oct 2019'!AQ22-('NSW Oct 2019'!L22+'NSW Oct 2019'!M22))*'NSW Oct 2019'!Y22/100))*'NSW Oct 2019'!AQ22,('NSW Oct 2019'!N22*'NSW Oct 2019'!Y22/100)* 'NSW Oct 2019'!AQ22)),0)</f>
        <v>0</v>
      </c>
      <c r="J28" s="136">
        <f>IF(AND('NSW Oct 2019'!N22&gt;0,'NSW Oct 2019'!O22&gt;0),IF($C$5*E28/'NSW Oct 2019'!AQ22&lt;('NSW Oct 2019'!L22+'NSW Oct 2019'!M22+'NSW Oct 2019'!N22),0,IF(($C$5*E28/'NSW Oct 2019'!AQ22-'NSW Oct 2019'!L22+'NSW Oct 2019'!M22+'NSW Oct 2019'!N22)&lt;=('NSW Oct 2019'!L22+'NSW Oct 2019'!M22+'NSW Oct 2019'!N22+'NSW Oct 2019'!O22),(($C$5*E28/'NSW Oct 2019'!AQ22-('NSW Oct 2019'!L22+'NSW Oct 2019'!M22+'NSW Oct 2019'!N22))*'NSW Oct 2019'!Z22/100)*'NSW Oct 2019'!AQ22,('NSW Oct 2019'!O22*'NSW Oct 2019'!Z22/100)*'NSW Oct 2019'!AQ22)),0)</f>
        <v>0</v>
      </c>
      <c r="K28" s="136">
        <f>IF(AND('NSW Oct 2019'!O22&gt;0,'NSW Oct 2019'!P22&gt;0),IF($C$5*E28/'NSW Oct 2019'!AQ22&lt;('NSW Oct 2019'!L22+'NSW Oct 2019'!M22+'NSW Oct 2019'!N22+'NSW Oct 2019'!O22),0,IF(($C$5*E28/'NSW Oct 2019'!AQ22-'NSW Oct 2019'!L22+'NSW Oct 2019'!M22+'NSW Oct 2019'!N22+'NSW Oct 2019'!O22)&lt;=('NSW Oct 2019'!L22+'NSW Oct 2019'!M22+'NSW Oct 2019'!N22+'NSW Oct 2019'!O22+'NSW Oct 2019'!P22),(($C$5*E28/'NSW Oct 2019'!AQ22-('NSW Oct 2019'!L22+'NSW Oct 2019'!M22+'NSW Oct 2019'!N22+'NSW Oct 2019'!O22))*'NSW Oct 2019'!AA22/100)*'NSW Oct 2019'!AQ22,('NSW Oct 2019'!P22*'NSW Oct 2019'!AA22/100)*'NSW Oct 2019'!AQ22)),0)</f>
        <v>0</v>
      </c>
      <c r="L28" s="136">
        <f>IF(AND('NSW Oct 2019'!P22&gt;0,'NSW Oct 2019'!O22&gt;0),IF(($C$5*E28/'NSW Oct 2019'!AQ22&lt;SUM('NSW Oct 2019'!L22:P22)),(0),($C$5*E28/'NSW Oct 2019'!AQ22-SUM('NSW Oct 2019'!L22:P22))*'NSW Oct 2019'!AB22/100)* 'NSW Oct 2019'!AQ22,IF(AND('NSW Oct 2019'!O22&gt;0,'NSW Oct 2019'!P22=""),IF(($C$5*E28/'NSW Oct 2019'!AQ22&lt; SUM('NSW Oct 2019'!L22:O22)),(0),($C$5*E28/'NSW Oct 2019'!AQ22-SUM('NSW Oct 2019'!L22:O22))*'NSW Oct 2019'!AA22/100)* 'NSW Oct 2019'!AQ22,IF(AND('NSW Oct 2019'!N22&gt;0,'NSW Oct 2019'!O22=""),IF(($C$5*E28/'NSW Oct 2019'!AQ22&lt; SUM('NSW Oct 2019'!L22:N22)),(0),($C$5*E28/'NSW Oct 2019'!AQ22-SUM('NSW Oct 2019'!L22:N22))*'NSW Oct 2019'!Z22/100)* 'NSW Oct 2019'!AQ22,IF(AND('NSW Oct 2019'!M22&gt;0,'NSW Oct 2019'!N22=""),IF(($C$5*E28/'NSW Oct 2019'!AQ22&lt;'NSW Oct 2019'!M22+'NSW Oct 2019'!L22),(0),(($C$5*E28/'NSW Oct 2019'!AQ22-('NSW Oct 2019'!M22+'NSW Oct 2019'!L22))*'NSW Oct 2019'!Y22/100))*'NSW Oct 2019'!AQ22,IF(AND('NSW Oct 2019'!L22&gt;0,'NSW Oct 2019'!M22=""&gt;0),IF(($C$5*E28/'NSW Oct 2019'!AQ22&lt;'NSW Oct 2019'!L22),(0),($C$5*E28/'NSW Oct 2019'!AQ22-'NSW Oct 2019'!L22)*'NSW Oct 2019'!X22/100)*'NSW Oct 2019'!AQ22,0)))))</f>
        <v>0</v>
      </c>
      <c r="M28" s="136">
        <f>IF('NSW Oct 2019'!K22="",($C$5*F28/'NSW Oct 2019'!AR22*'NSW Oct 2019'!AC22/100)*'NSW Oct 2019'!AR22,IF($C$5*F28/'NSW Oct 2019'!AR22&gt;='NSW Oct 2019'!L22,('NSW Oct 2019'!L22*'NSW Oct 2019'!AC22/100)*'NSW Oct 2019'!AR22,($C$5*F28/'NSW Oct 2019'!AR22*'NSW Oct 2019'!AC22/100)*'NSW Oct 2019'!AR22))</f>
        <v>215.18181818181816</v>
      </c>
      <c r="N28" s="136">
        <f>IF(AND('NSW Oct 2019'!L22&gt;0,'NSW Oct 2019'!M22&gt;0),IF($C$5*F28/'NSW Oct 2019'!AR22&lt;'NSW Oct 2019'!L22,0,IF(($C$5*F28/'NSW Oct 2019'!AR22-'NSW Oct 2019'!L22)&lt;=('NSW Oct 2019'!M22+'NSW Oct 2019'!L22),((($C$5*F28/'NSW Oct 2019'!AR22-'NSW Oct 2019'!L22)*'NSW Oct 2019'!AD22/100))*'NSW Oct 2019'!AR22,((('NSW Oct 2019'!M22)*'NSW Oct 2019'!AD22/100)*'NSW Oct 2019'!AR22))),0)</f>
        <v>894.5454545454545</v>
      </c>
      <c r="O28" s="136">
        <f>IF(AND('NSW Oct 2019'!M22&gt;0,'NSW Oct 2019'!N22&gt;0),IF($C$5*F28/'NSW Oct 2019'!AR22&lt;('NSW Oct 2019'!L22+'NSW Oct 2019'!M22),0,IF(($C$5*F28/'NSW Oct 2019'!AR22-'NSW Oct 2019'!L22+'NSW Oct 2019'!M22)&lt;=('NSW Oct 2019'!L22+'NSW Oct 2019'!M22+'NSW Oct 2019'!N22),((($C$5*F28/'NSW Oct 2019'!AR22-('NSW Oct 2019'!L22+'NSW Oct 2019'!M22))*'NSW Oct 2019'!AE22/100))*'NSW Oct 2019'!AR22,('NSW Oct 2019'!N22*'NSW Oct 2019'!AE22/100)*'NSW Oct 2019'!AR22)),0)</f>
        <v>0</v>
      </c>
      <c r="P28" s="136">
        <f>IF(AND('NSW Oct 2019'!N22&gt;0,'NSW Oct 2019'!O22&gt;0),IF($C$5*F28/'NSW Oct 2019'!AR22&lt;('NSW Oct 2019'!L22+'NSW Oct 2019'!M22+'NSW Oct 2019'!N22),0,IF(($C$5*F28/'NSW Oct 2019'!AR22-'NSW Oct 2019'!L22+'NSW Oct 2019'!M22+'NSW Oct 2019'!N22)&lt;=('NSW Oct 2019'!L22+'NSW Oct 2019'!M22+'NSW Oct 2019'!N22+'NSW Oct 2019'!O22),(($C$5*F28/'NSW Oct 2019'!AR22-('NSW Oct 2019'!L22+'NSW Oct 2019'!M22+'NSW Oct 2019'!N22))*'NSW Oct 2019'!AF22/100)*'NSW Oct 2019'!AR22,('NSW Oct 2019'!O22*'NSW Oct 2019'!AF22/100)*'NSW Oct 2019'!AR22)),0)</f>
        <v>0</v>
      </c>
      <c r="Q28" s="136">
        <f>IF(AND('NSW Oct 2019'!P22&gt;0,'NSW Oct 2019'!P22&gt;0),IF($C$5*F28/'NSW Oct 2019'!AR22&lt;('NSW Oct 2019'!L22+'NSW Oct 2019'!M22+'NSW Oct 2019'!N22+'NSW Oct 2019'!O22),0,IF(($C$5*F28/'NSW Oct 2019'!AR22-'NSW Oct 2019'!L22+'NSW Oct 2019'!M22+'NSW Oct 2019'!N22+'NSW Oct 2019'!O22)&lt;=('NSW Oct 2019'!L22+'NSW Oct 2019'!M22+'NSW Oct 2019'!N22+'NSW Oct 2019'!O22+'NSW Oct 2019'!P22),(($C$5*F28/'NSW Oct 2019'!AR22-('NSW Oct 2019'!L22+'NSW Oct 2019'!M22+'NSW Oct 2019'!N22+'NSW Oct 2019'!O22))*'NSW Oct 2019'!AG22/100)*'NSW Oct 2019'!AR22,('NSW Oct 2019'!P22*'NSW Oct 2019'!AG22/100)*'NSW Oct 2019'!AR22)),0)</f>
        <v>0</v>
      </c>
      <c r="R28" s="136">
        <f>IF(AND('NSW Oct 2019'!P22&gt;0,'NSW Oct 2019'!O22&gt;0),IF(($C$5*F28/'NSW Oct 2019'!AR22&lt;SUM('NSW Oct 2019'!L22:P22)),(0),($C$5*F28/'NSW Oct 2019'!AR22-SUM('NSW Oct 2019'!L22:P22))*'NSW Oct 2019'!AB22/100)* 'NSW Oct 2019'!AR22,IF(AND('NSW Oct 2019'!O22&gt;0,'NSW Oct 2019'!P22=""),IF(($C$5*F28/'NSW Oct 2019'!AR22&lt; SUM('NSW Oct 2019'!L22:O22)),(0),($C$5*F28/'NSW Oct 2019'!AR22-SUM('NSW Oct 2019'!L22:O22))*'NSW Oct 2019'!AG22/100)* 'NSW Oct 2019'!AR22,IF(AND('NSW Oct 2019'!N22&gt;0,'NSW Oct 2019'!O22=""),IF(($C$5*F28/'NSW Oct 2019'!AR22&lt; SUM('NSW Oct 2019'!L22:N22)),(0),($C$5*F28/'NSW Oct 2019'!AR22-SUM('NSW Oct 2019'!L22:N22))*'NSW Oct 2019'!AF22/100)* 'NSW Oct 2019'!AR22,IF(AND('NSW Oct 2019'!M22&gt;0,'NSW Oct 2019'!N22=""),IF(($C$5*F28/'NSW Oct 2019'!AR22&lt;'NSW Oct 2019'!M22+'NSW Oct 2019'!L22),(0),(($C$5*F28/'NSW Oct 2019'!AR22-('NSW Oct 2019'!M22+'NSW Oct 2019'!L22))*'NSW Oct 2019'!AE22/100))*'NSW Oct 2019'!AR22,IF(AND('NSW Oct 2019'!L22&gt;0,'NSW Oct 2019'!M22=""&gt;0),IF(($C$5*F28/'NSW Oct 2019'!AR22&lt;'NSW Oct 2019'!L22),(0),($C$5*F28/'NSW Oct 2019'!AR22-'NSW Oct 2019'!L22)*'NSW Oct 2019'!AD22/100)*'NSW Oct 2019'!AR22,0)))))</f>
        <v>0</v>
      </c>
      <c r="S28" s="234">
        <f t="shared" si="1"/>
        <v>2219.4545454545455</v>
      </c>
      <c r="T28" s="243">
        <f t="shared" si="2"/>
        <v>2491.7445454545455</v>
      </c>
      <c r="U28" s="132">
        <f t="shared" si="3"/>
        <v>2740.9190000000003</v>
      </c>
      <c r="V28" s="83">
        <f>'NSW Oct 2019'!AT22</f>
        <v>12</v>
      </c>
      <c r="W28" s="83">
        <f>'NSW Oct 2019'!AU22</f>
        <v>0</v>
      </c>
      <c r="X28" s="83">
        <f>'NSW Oct 2019'!AV22</f>
        <v>0</v>
      </c>
      <c r="Y28" s="83">
        <f>'NSW Oct 2019'!AW22</f>
        <v>0</v>
      </c>
      <c r="Z28" s="243" t="str">
        <f t="shared" si="8"/>
        <v>Guaranteed off bill</v>
      </c>
      <c r="AA28" s="243" t="str">
        <f t="shared" si="9"/>
        <v>Inclusive</v>
      </c>
      <c r="AB28" s="243">
        <f t="shared" si="4"/>
        <v>2192.7352000000001</v>
      </c>
      <c r="AC28" s="243">
        <f t="shared" si="5"/>
        <v>2192.7352000000001</v>
      </c>
      <c r="AD28" s="122">
        <f t="shared" si="6"/>
        <v>2412.0087200000003</v>
      </c>
      <c r="AE28" s="122">
        <f t="shared" si="7"/>
        <v>2412.0087200000003</v>
      </c>
      <c r="AF28" s="208">
        <f>'NSW Oct 2019'!BF21</f>
        <v>0</v>
      </c>
      <c r="AG28" s="125" t="str">
        <f>'NSW Oct 2019'!BG21</f>
        <v>n</v>
      </c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</row>
    <row r="29" spans="1:148" ht="23" customHeight="1" thickBot="1">
      <c r="A29" s="425"/>
      <c r="B29" s="154" t="str">
        <f>'NSW Oct 2019'!F23</f>
        <v>AGL</v>
      </c>
      <c r="C29" s="154" t="str">
        <f>'NSW Oct 2019'!G23</f>
        <v>Essentials Saver</v>
      </c>
      <c r="D29" s="155">
        <f>365*'NSW Oct 2019'!H23/100</f>
        <v>282.65600000000001</v>
      </c>
      <c r="E29" s="265">
        <f>IF('NSW Oct 2019'!AQ23=3,0.5,IF('NSW Oct 2019'!AQ23=2,0.33,0))</f>
        <v>0.5</v>
      </c>
      <c r="F29" s="265">
        <f t="shared" si="0"/>
        <v>0.5</v>
      </c>
      <c r="G29" s="155">
        <f>IF('NSW Oct 2019'!K23="",($C$5*E29/'NSW Oct 2019'!AQ23*'NSW Oct 2019'!W23/100)*'NSW Oct 2019'!AQ23,IF($C$5*E29/'NSW Oct 2019'!AQ23&gt;='NSW Oct 2019'!L23,('NSW Oct 2019'!L23*'NSW Oct 2019'!W23/100)*'NSW Oct 2019'!AQ23,($C$5*E29/'NSW Oct 2019'!AQ23*'NSW Oct 2019'!W23/100)*'NSW Oct 2019'!AQ23))</f>
        <v>195.54545454545456</v>
      </c>
      <c r="H29" s="155">
        <f>IF(AND('NSW Oct 2019'!L23&gt;0,'NSW Oct 2019'!M23&gt;0),IF($C$5*E29/'NSW Oct 2019'!AQ23&lt;'NSW Oct 2019'!L23,0,IF(($C$5*E29/'NSW Oct 2019'!AQ23-'NSW Oct 2019'!L23)&lt;=('NSW Oct 2019'!M23+'NSW Oct 2019'!L23),((($C$5*E29/'NSW Oct 2019'!AQ23-'NSW Oct 2019'!L23)*'NSW Oct 2019'!X23/100))*'NSW Oct 2019'!AQ23,((('NSW Oct 2019'!M23)*'NSW Oct 2019'!X23/100)*'NSW Oct 2019'!AQ23))),0)</f>
        <v>816.27272727272725</v>
      </c>
      <c r="I29" s="155">
        <f>IF(AND('NSW Oct 2019'!M23&gt;0,'NSW Oct 2019'!N23&gt;0),IF($C$5*E29/'NSW Oct 2019'!AQ23&lt;('NSW Oct 2019'!L23+'NSW Oct 2019'!M23),0,IF(($C$5*E29/'NSW Oct 2019'!AQ23-'NSW Oct 2019'!L23+'NSW Oct 2019'!M23)&lt;=('NSW Oct 2019'!L23+'NSW Oct 2019'!M23+'NSW Oct 2019'!N23),((($C$5*E29/'NSW Oct 2019'!AQ23-('NSW Oct 2019'!L23+'NSW Oct 2019'!M23))*'NSW Oct 2019'!Y23/100))*'NSW Oct 2019'!AQ23,('NSW Oct 2019'!N23*'NSW Oct 2019'!Y23/100)* 'NSW Oct 2019'!AQ23)),0)</f>
        <v>0</v>
      </c>
      <c r="J29" s="155">
        <f>IF(AND('NSW Oct 2019'!N23&gt;0,'NSW Oct 2019'!O23&gt;0),IF($C$5*E29/'NSW Oct 2019'!AQ23&lt;('NSW Oct 2019'!L23+'NSW Oct 2019'!M23+'NSW Oct 2019'!N23),0,IF(($C$5*E29/'NSW Oct 2019'!AQ23-'NSW Oct 2019'!L23+'NSW Oct 2019'!M23+'NSW Oct 2019'!N23)&lt;=('NSW Oct 2019'!L23+'NSW Oct 2019'!M23+'NSW Oct 2019'!N23+'NSW Oct 2019'!O23),(($C$5*E29/'NSW Oct 2019'!AQ23-('NSW Oct 2019'!L23+'NSW Oct 2019'!M23+'NSW Oct 2019'!N23))*'NSW Oct 2019'!Z23/100)*'NSW Oct 2019'!AQ23,('NSW Oct 2019'!O23*'NSW Oct 2019'!Z23/100)*'NSW Oct 2019'!AQ23)),0)</f>
        <v>0</v>
      </c>
      <c r="K29" s="155">
        <f>IF(AND('NSW Oct 2019'!O23&gt;0,'NSW Oct 2019'!P23&gt;0),IF($C$5*E29/'NSW Oct 2019'!AQ23&lt;('NSW Oct 2019'!L23+'NSW Oct 2019'!M23+'NSW Oct 2019'!N23+'NSW Oct 2019'!O23),0,IF(($C$5*E29/'NSW Oct 2019'!AQ23-'NSW Oct 2019'!L23+'NSW Oct 2019'!M23+'NSW Oct 2019'!N23+'NSW Oct 2019'!O23)&lt;=('NSW Oct 2019'!L23+'NSW Oct 2019'!M23+'NSW Oct 2019'!N23+'NSW Oct 2019'!O23+'NSW Oct 2019'!P23),(($C$5*E29/'NSW Oct 2019'!AQ23-('NSW Oct 2019'!L23+'NSW Oct 2019'!M23+'NSW Oct 2019'!N23+'NSW Oct 2019'!O23))*'NSW Oct 2019'!AA23/100)*'NSW Oct 2019'!AQ23,('NSW Oct 2019'!P23*'NSW Oct 2019'!AA23/100)*'NSW Oct 2019'!AQ23)),0)</f>
        <v>0</v>
      </c>
      <c r="L29" s="155">
        <f>IF(AND('NSW Oct 2019'!P23&gt;0,'NSW Oct 2019'!O23&gt;0),IF(($C$5*E29/'NSW Oct 2019'!AQ23&lt;SUM('NSW Oct 2019'!L23:P23)),(0),($C$5*E29/'NSW Oct 2019'!AQ23-SUM('NSW Oct 2019'!L23:P23))*'NSW Oct 2019'!AB23/100)* 'NSW Oct 2019'!AQ23,IF(AND('NSW Oct 2019'!O23&gt;0,'NSW Oct 2019'!P23=""),IF(($C$5*E29/'NSW Oct 2019'!AQ23&lt; SUM('NSW Oct 2019'!L23:O23)),(0),($C$5*E29/'NSW Oct 2019'!AQ23-SUM('NSW Oct 2019'!L23:O23))*'NSW Oct 2019'!AA23/100)* 'NSW Oct 2019'!AQ23,IF(AND('NSW Oct 2019'!N23&gt;0,'NSW Oct 2019'!O23=""),IF(($C$5*E29/'NSW Oct 2019'!AQ23&lt; SUM('NSW Oct 2019'!L23:N23)),(0),($C$5*E29/'NSW Oct 2019'!AQ23-SUM('NSW Oct 2019'!L23:N23))*'NSW Oct 2019'!Z23/100)* 'NSW Oct 2019'!AQ23,IF(AND('NSW Oct 2019'!M23&gt;0,'NSW Oct 2019'!N23=""),IF(($C$5*E29/'NSW Oct 2019'!AQ23&lt;'NSW Oct 2019'!M23+'NSW Oct 2019'!L23),(0),(($C$5*E29/'NSW Oct 2019'!AQ23-('NSW Oct 2019'!M23+'NSW Oct 2019'!L23))*'NSW Oct 2019'!Y23/100))*'NSW Oct 2019'!AQ23,IF(AND('NSW Oct 2019'!L23&gt;0,'NSW Oct 2019'!M23=""&gt;0),IF(($C$5*E29/'NSW Oct 2019'!AQ23&lt;'NSW Oct 2019'!L23),(0),($C$5*E29/'NSW Oct 2019'!AQ23-'NSW Oct 2019'!L23)*'NSW Oct 2019'!X23/100)*'NSW Oct 2019'!AQ23,0)))))</f>
        <v>0</v>
      </c>
      <c r="M29" s="155">
        <f>IF('NSW Oct 2019'!K23="",($C$5*F29/'NSW Oct 2019'!AR23*'NSW Oct 2019'!AC23/100)*'NSW Oct 2019'!AR23,IF($C$5*F29/'NSW Oct 2019'!AR23&gt;='NSW Oct 2019'!L23,('NSW Oct 2019'!L23*'NSW Oct 2019'!AC23/100)*'NSW Oct 2019'!AR23,($C$5*F29/'NSW Oct 2019'!AR23*'NSW Oct 2019'!AC23/100)*'NSW Oct 2019'!AR23))</f>
        <v>195.54545454545456</v>
      </c>
      <c r="N29" s="155">
        <f>IF(AND('NSW Oct 2019'!L23&gt;0,'NSW Oct 2019'!M23&gt;0),IF($C$5*F29/'NSW Oct 2019'!AR23&lt;'NSW Oct 2019'!L23,0,IF(($C$5*F29/'NSW Oct 2019'!AR23-'NSW Oct 2019'!L23)&lt;=('NSW Oct 2019'!M23+'NSW Oct 2019'!L23),((($C$5*F29/'NSW Oct 2019'!AR23-'NSW Oct 2019'!L23)*'NSW Oct 2019'!AD23/100))*'NSW Oct 2019'!AR23,((('NSW Oct 2019'!M23)*'NSW Oct 2019'!AD23/100)*'NSW Oct 2019'!AR23))),0)</f>
        <v>816.27272727272725</v>
      </c>
      <c r="O29" s="155">
        <f>IF(AND('NSW Oct 2019'!M23&gt;0,'NSW Oct 2019'!N23&gt;0),IF($C$5*F29/'NSW Oct 2019'!AR23&lt;('NSW Oct 2019'!L23+'NSW Oct 2019'!M23),0,IF(($C$5*F29/'NSW Oct 2019'!AR23-'NSW Oct 2019'!L23+'NSW Oct 2019'!M23)&lt;=('NSW Oct 2019'!L23+'NSW Oct 2019'!M23+'NSW Oct 2019'!N23),((($C$5*F29/'NSW Oct 2019'!AR23-('NSW Oct 2019'!L23+'NSW Oct 2019'!M23))*'NSW Oct 2019'!AE23/100))*'NSW Oct 2019'!AR23,('NSW Oct 2019'!N23*'NSW Oct 2019'!AE23/100)*'NSW Oct 2019'!AR23)),0)</f>
        <v>0</v>
      </c>
      <c r="P29" s="155">
        <f>IF(AND('NSW Oct 2019'!N23&gt;0,'NSW Oct 2019'!O23&gt;0),IF($C$5*F29/'NSW Oct 2019'!AR23&lt;('NSW Oct 2019'!L23+'NSW Oct 2019'!M23+'NSW Oct 2019'!N23),0,IF(($C$5*F29/'NSW Oct 2019'!AR23-'NSW Oct 2019'!L23+'NSW Oct 2019'!M23+'NSW Oct 2019'!N23)&lt;=('NSW Oct 2019'!L23+'NSW Oct 2019'!M23+'NSW Oct 2019'!N23+'NSW Oct 2019'!O23),(($C$5*F29/'NSW Oct 2019'!AR23-('NSW Oct 2019'!L23+'NSW Oct 2019'!M23+'NSW Oct 2019'!N23))*'NSW Oct 2019'!AF23/100)*'NSW Oct 2019'!AR23,('NSW Oct 2019'!O23*'NSW Oct 2019'!AF23/100)*'NSW Oct 2019'!AR23)),0)</f>
        <v>0</v>
      </c>
      <c r="Q29" s="155">
        <f>IF(AND('NSW Oct 2019'!P23&gt;0,'NSW Oct 2019'!P23&gt;0),IF($C$5*F29/'NSW Oct 2019'!AR23&lt;('NSW Oct 2019'!L23+'NSW Oct 2019'!M23+'NSW Oct 2019'!N23+'NSW Oct 2019'!O23),0,IF(($C$5*F29/'NSW Oct 2019'!AR23-'NSW Oct 2019'!L23+'NSW Oct 2019'!M23+'NSW Oct 2019'!N23+'NSW Oct 2019'!O23)&lt;=('NSW Oct 2019'!L23+'NSW Oct 2019'!M23+'NSW Oct 2019'!N23+'NSW Oct 2019'!O23+'NSW Oct 2019'!P23),(($C$5*F29/'NSW Oct 2019'!AR23-('NSW Oct 2019'!L23+'NSW Oct 2019'!M23+'NSW Oct 2019'!N23+'NSW Oct 2019'!O23))*'NSW Oct 2019'!AG23/100)*'NSW Oct 2019'!AR23,('NSW Oct 2019'!P23*'NSW Oct 2019'!AG23/100)*'NSW Oct 2019'!AR23)),0)</f>
        <v>0</v>
      </c>
      <c r="R29" s="155">
        <f>IF(AND('NSW Oct 2019'!P23&gt;0,'NSW Oct 2019'!O23&gt;0),IF(($C$5*F29/'NSW Oct 2019'!AR23&lt;SUM('NSW Oct 2019'!L23:P23)),(0),($C$5*F29/'NSW Oct 2019'!AR23-SUM('NSW Oct 2019'!L23:P23))*'NSW Oct 2019'!AB23/100)* 'NSW Oct 2019'!AR23,IF(AND('NSW Oct 2019'!O23&gt;0,'NSW Oct 2019'!P23=""),IF(($C$5*F29/'NSW Oct 2019'!AR23&lt; SUM('NSW Oct 2019'!L23:O23)),(0),($C$5*F29/'NSW Oct 2019'!AR23-SUM('NSW Oct 2019'!L23:O23))*'NSW Oct 2019'!AG23/100)* 'NSW Oct 2019'!AR23,IF(AND('NSW Oct 2019'!N23&gt;0,'NSW Oct 2019'!O23=""),IF(($C$5*F29/'NSW Oct 2019'!AR23&lt; SUM('NSW Oct 2019'!L23:N23)),(0),($C$5*F29/'NSW Oct 2019'!AR23-SUM('NSW Oct 2019'!L23:N23))*'NSW Oct 2019'!AF23/100)* 'NSW Oct 2019'!AR23,IF(AND('NSW Oct 2019'!M23&gt;0,'NSW Oct 2019'!N23=""),IF(($C$5*F29/'NSW Oct 2019'!AR23&lt;'NSW Oct 2019'!M23+'NSW Oct 2019'!L23),(0),(($C$5*F29/'NSW Oct 2019'!AR23-('NSW Oct 2019'!M23+'NSW Oct 2019'!L23))*'NSW Oct 2019'!AE23/100))*'NSW Oct 2019'!AR23,IF(AND('NSW Oct 2019'!L23&gt;0,'NSW Oct 2019'!M23=""&gt;0),IF(($C$5*F29/'NSW Oct 2019'!AR23&lt;'NSW Oct 2019'!L23),(0),($C$5*F29/'NSW Oct 2019'!AR23-'NSW Oct 2019'!L23)*'NSW Oct 2019'!AD23/100)*'NSW Oct 2019'!AR23,0)))))</f>
        <v>0</v>
      </c>
      <c r="S29" s="273">
        <f t="shared" si="1"/>
        <v>2023.6363636363635</v>
      </c>
      <c r="T29" s="268">
        <f t="shared" si="2"/>
        <v>2306.2923636363635</v>
      </c>
      <c r="U29" s="151">
        <f t="shared" si="3"/>
        <v>2536.9216000000001</v>
      </c>
      <c r="V29" s="154">
        <f>'NSW Oct 2019'!AT23</f>
        <v>0</v>
      </c>
      <c r="W29" s="154">
        <f>'NSW Oct 2019'!AU23</f>
        <v>0</v>
      </c>
      <c r="X29" s="154">
        <f>'NSW Oct 2019'!AV23</f>
        <v>0</v>
      </c>
      <c r="Y29" s="154">
        <f>'NSW Oct 2019'!AW23</f>
        <v>0</v>
      </c>
      <c r="Z29" s="268" t="str">
        <f t="shared" si="8"/>
        <v>No discount</v>
      </c>
      <c r="AA29" s="268" t="str">
        <f t="shared" si="9"/>
        <v>Exclusive</v>
      </c>
      <c r="AB29" s="268">
        <f t="shared" si="4"/>
        <v>2306.2923636363635</v>
      </c>
      <c r="AC29" s="268">
        <f t="shared" si="5"/>
        <v>2306.2923636363635</v>
      </c>
      <c r="AD29" s="149">
        <f t="shared" si="6"/>
        <v>2536.9216000000001</v>
      </c>
      <c r="AE29" s="149">
        <f t="shared" si="7"/>
        <v>2536.9216000000001</v>
      </c>
      <c r="AF29" s="211">
        <f>'NSW Oct 2019'!BF22</f>
        <v>12</v>
      </c>
      <c r="AG29" s="153" t="str">
        <f>'NSW Oct 2019'!BG22</f>
        <v>n</v>
      </c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</row>
    <row r="30" spans="1:148" ht="23" customHeight="1" thickTop="1">
      <c r="A30" s="428" t="str">
        <f>'NSW Oct 2019'!D24</f>
        <v>AGN Tumut</v>
      </c>
      <c r="B30" s="139" t="str">
        <f>'NSW Oct 2019'!F24</f>
        <v>Origin Energy</v>
      </c>
      <c r="C30" s="139" t="str">
        <f>'NSW Oct 2019'!G24</f>
        <v>Business Flexi</v>
      </c>
      <c r="D30" s="134">
        <f>365*'NSW Oct 2019'!H24/100</f>
        <v>336.71249999999998</v>
      </c>
      <c r="E30" s="264">
        <f>IF('NSW Oct 2019'!AQ24=3,0.5,IF('NSW Oct 2019'!AQ24=2,0.33,0))</f>
        <v>0.5</v>
      </c>
      <c r="F30" s="264">
        <f t="shared" si="0"/>
        <v>0.5</v>
      </c>
      <c r="G30" s="134">
        <f>IF('NSW Oct 2019'!K24="",($C$5*E30/'NSW Oct 2019'!AQ24*'NSW Oct 2019'!W24/100)*'NSW Oct 2019'!AQ24,IF($C$5*E30/'NSW Oct 2019'!AQ24&gt;='NSW Oct 2019'!L24,('NSW Oct 2019'!L24*'NSW Oct 2019'!W24/100)*'NSW Oct 2019'!AQ24,($C$5*E30/'NSW Oct 2019'!AQ24*'NSW Oct 2019'!W24/100)*'NSW Oct 2019'!AQ24))</f>
        <v>1163.6363636363637</v>
      </c>
      <c r="H30" s="134">
        <f>IF(AND('NSW Oct 2019'!L24&gt;0,'NSW Oct 2019'!M24&gt;0),IF($C$5*E30/'NSW Oct 2019'!AQ24&lt;'NSW Oct 2019'!L24,0,IF(($C$5*E30/'NSW Oct 2019'!AQ24-'NSW Oct 2019'!L24)&lt;=('NSW Oct 2019'!M24+'NSW Oct 2019'!L24),((($C$5*E30/'NSW Oct 2019'!AQ24-'NSW Oct 2019'!L24)*'NSW Oct 2019'!X24/100))*'NSW Oct 2019'!AQ24,((('NSW Oct 2019'!M24)*'NSW Oct 2019'!X24/100)*'NSW Oct 2019'!AQ24))),0)</f>
        <v>0</v>
      </c>
      <c r="I30" s="134">
        <f>IF(AND('NSW Oct 2019'!M24&gt;0,'NSW Oct 2019'!N24&gt;0),IF($C$5*E30/'NSW Oct 2019'!AQ24&lt;('NSW Oct 2019'!L24+'NSW Oct 2019'!M24),0,IF(($C$5*E30/'NSW Oct 2019'!AQ24-'NSW Oct 2019'!L24+'NSW Oct 2019'!M24)&lt;=('NSW Oct 2019'!L24+'NSW Oct 2019'!M24+'NSW Oct 2019'!N24),((($C$5*E30/'NSW Oct 2019'!AQ24-('NSW Oct 2019'!L24+'NSW Oct 2019'!M24))*'NSW Oct 2019'!Y24/100))*'NSW Oct 2019'!AQ24,('NSW Oct 2019'!N24*'NSW Oct 2019'!Y24/100)* 'NSW Oct 2019'!AQ24)),0)</f>
        <v>0</v>
      </c>
      <c r="J30" s="134">
        <f>IF(AND('NSW Oct 2019'!N24&gt;0,'NSW Oct 2019'!O24&gt;0),IF($C$5*E30/'NSW Oct 2019'!AQ24&lt;('NSW Oct 2019'!L24+'NSW Oct 2019'!M24+'NSW Oct 2019'!N24),0,IF(($C$5*E30/'NSW Oct 2019'!AQ24-'NSW Oct 2019'!L24+'NSW Oct 2019'!M24+'NSW Oct 2019'!N24)&lt;=('NSW Oct 2019'!L24+'NSW Oct 2019'!M24+'NSW Oct 2019'!N24+'NSW Oct 2019'!O24),(($C$5*E30/'NSW Oct 2019'!AQ24-('NSW Oct 2019'!L24+'NSW Oct 2019'!M24+'NSW Oct 2019'!N24))*'NSW Oct 2019'!Z24/100)*'NSW Oct 2019'!AQ24,('NSW Oct 2019'!O24*'NSW Oct 2019'!Z24/100)*'NSW Oct 2019'!AQ24)),0)</f>
        <v>0</v>
      </c>
      <c r="K30" s="134">
        <f>IF(AND('NSW Oct 2019'!O24&gt;0,'NSW Oct 2019'!P24&gt;0),IF($C$5*E30/'NSW Oct 2019'!AQ24&lt;('NSW Oct 2019'!L24+'NSW Oct 2019'!M24+'NSW Oct 2019'!N24+'NSW Oct 2019'!O24),0,IF(($C$5*E30/'NSW Oct 2019'!AQ24-'NSW Oct 2019'!L24+'NSW Oct 2019'!M24+'NSW Oct 2019'!N24+'NSW Oct 2019'!O24)&lt;=('NSW Oct 2019'!L24+'NSW Oct 2019'!M24+'NSW Oct 2019'!N24+'NSW Oct 2019'!O24+'NSW Oct 2019'!P24),(($C$5*E30/'NSW Oct 2019'!AQ24-('NSW Oct 2019'!L24+'NSW Oct 2019'!M24+'NSW Oct 2019'!N24+'NSW Oct 2019'!O24))*'NSW Oct 2019'!AA24/100)*'NSW Oct 2019'!AQ24,('NSW Oct 2019'!P24*'NSW Oct 2019'!AA24/100)*'NSW Oct 2019'!AQ24)),0)</f>
        <v>0</v>
      </c>
      <c r="L30" s="134">
        <f>IF(AND('NSW Oct 2019'!P24&gt;0,'NSW Oct 2019'!O24&gt;0),IF(($C$5*E30/'NSW Oct 2019'!AQ24&lt;SUM('NSW Oct 2019'!L24:P24)),(0),($C$5*E30/'NSW Oct 2019'!AQ24-SUM('NSW Oct 2019'!L24:P24))*'NSW Oct 2019'!AB24/100)* 'NSW Oct 2019'!AQ24,IF(AND('NSW Oct 2019'!O24&gt;0,'NSW Oct 2019'!P24=""),IF(($C$5*E30/'NSW Oct 2019'!AQ24&lt; SUM('NSW Oct 2019'!L24:O24)),(0),($C$5*E30/'NSW Oct 2019'!AQ24-SUM('NSW Oct 2019'!L24:O24))*'NSW Oct 2019'!AA24/100)* 'NSW Oct 2019'!AQ24,IF(AND('NSW Oct 2019'!N24&gt;0,'NSW Oct 2019'!O24=""),IF(($C$5*E30/'NSW Oct 2019'!AQ24&lt; SUM('NSW Oct 2019'!L24:N24)),(0),($C$5*E30/'NSW Oct 2019'!AQ24-SUM('NSW Oct 2019'!L24:N24))*'NSW Oct 2019'!Z24/100)* 'NSW Oct 2019'!AQ24,IF(AND('NSW Oct 2019'!M24&gt;0,'NSW Oct 2019'!N24=""),IF(($C$5*E30/'NSW Oct 2019'!AQ24&lt;'NSW Oct 2019'!M24+'NSW Oct 2019'!L24),(0),(($C$5*E30/'NSW Oct 2019'!AQ24-('NSW Oct 2019'!M24+'NSW Oct 2019'!L24))*'NSW Oct 2019'!Y24/100))*'NSW Oct 2019'!AQ24,IF(AND('NSW Oct 2019'!L24&gt;0,'NSW Oct 2019'!M24=""&gt;0),IF(($C$5*E30/'NSW Oct 2019'!AQ24&lt;'NSW Oct 2019'!L24),(0),($C$5*E30/'NSW Oct 2019'!AQ24-'NSW Oct 2019'!L24)*'NSW Oct 2019'!X24/100)*'NSW Oct 2019'!AQ24,0)))))</f>
        <v>0</v>
      </c>
      <c r="M30" s="134">
        <f>IF('NSW Oct 2019'!K24="",($C$5*F30/'NSW Oct 2019'!AR24*'NSW Oct 2019'!AC24/100)*'NSW Oct 2019'!AR24,IF($C$5*F30/'NSW Oct 2019'!AR24&gt;='NSW Oct 2019'!L24,('NSW Oct 2019'!L24*'NSW Oct 2019'!AC24/100)*'NSW Oct 2019'!AR24,($C$5*F30/'NSW Oct 2019'!AR24*'NSW Oct 2019'!AC24/100)*'NSW Oct 2019'!AR24))</f>
        <v>1163.6363636363637</v>
      </c>
      <c r="N30" s="134">
        <f>IF(AND('NSW Oct 2019'!L24&gt;0,'NSW Oct 2019'!M24&gt;0),IF($C$5*F30/'NSW Oct 2019'!AR24&lt;'NSW Oct 2019'!L24,0,IF(($C$5*F30/'NSW Oct 2019'!AR24-'NSW Oct 2019'!L24)&lt;=('NSW Oct 2019'!M24+'NSW Oct 2019'!L24),((($C$5*F30/'NSW Oct 2019'!AR24-'NSW Oct 2019'!L24)*'NSW Oct 2019'!AD24/100))*'NSW Oct 2019'!AR24,((('NSW Oct 2019'!M24)*'NSW Oct 2019'!AD24/100)*'NSW Oct 2019'!AR24))),0)</f>
        <v>0</v>
      </c>
      <c r="O30" s="134">
        <f>IF(AND('NSW Oct 2019'!M24&gt;0,'NSW Oct 2019'!N24&gt;0),IF($C$5*F30/'NSW Oct 2019'!AR24&lt;('NSW Oct 2019'!L24+'NSW Oct 2019'!M24),0,IF(($C$5*F30/'NSW Oct 2019'!AR24-'NSW Oct 2019'!L24+'NSW Oct 2019'!M24)&lt;=('NSW Oct 2019'!L24+'NSW Oct 2019'!M24+'NSW Oct 2019'!N24),((($C$5*F30/'NSW Oct 2019'!AR24-('NSW Oct 2019'!L24+'NSW Oct 2019'!M24))*'NSW Oct 2019'!AE24/100))*'NSW Oct 2019'!AR24,('NSW Oct 2019'!N24*'NSW Oct 2019'!AE24/100)*'NSW Oct 2019'!AR24)),0)</f>
        <v>0</v>
      </c>
      <c r="P30" s="134">
        <f>IF(AND('NSW Oct 2019'!N24&gt;0,'NSW Oct 2019'!O24&gt;0),IF($C$5*F30/'NSW Oct 2019'!AR24&lt;('NSW Oct 2019'!L24+'NSW Oct 2019'!M24+'NSW Oct 2019'!N24),0,IF(($C$5*F30/'NSW Oct 2019'!AR24-'NSW Oct 2019'!L24+'NSW Oct 2019'!M24+'NSW Oct 2019'!N24)&lt;=('NSW Oct 2019'!L24+'NSW Oct 2019'!M24+'NSW Oct 2019'!N24+'NSW Oct 2019'!O24),(($C$5*F30/'NSW Oct 2019'!AR24-('NSW Oct 2019'!L24+'NSW Oct 2019'!M24+'NSW Oct 2019'!N24))*'NSW Oct 2019'!AF24/100)*'NSW Oct 2019'!AR24,('NSW Oct 2019'!O24*'NSW Oct 2019'!AF24/100)*'NSW Oct 2019'!AR24)),0)</f>
        <v>0</v>
      </c>
      <c r="Q30" s="134">
        <f>IF(AND('NSW Oct 2019'!P24&gt;0,'NSW Oct 2019'!P24&gt;0),IF($C$5*F30/'NSW Oct 2019'!AR24&lt;('NSW Oct 2019'!L24+'NSW Oct 2019'!M24+'NSW Oct 2019'!N24+'NSW Oct 2019'!O24),0,IF(($C$5*F30/'NSW Oct 2019'!AR24-'NSW Oct 2019'!L24+'NSW Oct 2019'!M24+'NSW Oct 2019'!N24+'NSW Oct 2019'!O24)&lt;=('NSW Oct 2019'!L24+'NSW Oct 2019'!M24+'NSW Oct 2019'!N24+'NSW Oct 2019'!O24+'NSW Oct 2019'!P24),(($C$5*F30/'NSW Oct 2019'!AR24-('NSW Oct 2019'!L24+'NSW Oct 2019'!M24+'NSW Oct 2019'!N24+'NSW Oct 2019'!O24))*'NSW Oct 2019'!AG24/100)*'NSW Oct 2019'!AR24,('NSW Oct 2019'!P24*'NSW Oct 2019'!AG24/100)*'NSW Oct 2019'!AR24)),0)</f>
        <v>0</v>
      </c>
      <c r="R30" s="134">
        <f>IF(AND('NSW Oct 2019'!P24&gt;0,'NSW Oct 2019'!O24&gt;0),IF(($C$5*F30/'NSW Oct 2019'!AR24&lt;SUM('NSW Oct 2019'!L24:P24)),(0),($C$5*F30/'NSW Oct 2019'!AR24-SUM('NSW Oct 2019'!L24:P24))*'NSW Oct 2019'!AB24/100)* 'NSW Oct 2019'!AR24,IF(AND('NSW Oct 2019'!O24&gt;0,'NSW Oct 2019'!P24=""),IF(($C$5*F30/'NSW Oct 2019'!AR24&lt; SUM('NSW Oct 2019'!L24:O24)),(0),($C$5*F30/'NSW Oct 2019'!AR24-SUM('NSW Oct 2019'!L24:O24))*'NSW Oct 2019'!AG24/100)* 'NSW Oct 2019'!AR24,IF(AND('NSW Oct 2019'!N24&gt;0,'NSW Oct 2019'!O24=""),IF(($C$5*F30/'NSW Oct 2019'!AR24&lt; SUM('NSW Oct 2019'!L24:N24)),(0),($C$5*F30/'NSW Oct 2019'!AR24-SUM('NSW Oct 2019'!L24:N24))*'NSW Oct 2019'!AF24/100)* 'NSW Oct 2019'!AR24,IF(AND('NSW Oct 2019'!M24&gt;0,'NSW Oct 2019'!N24=""),IF(($C$5*F30/'NSW Oct 2019'!AR24&lt;'NSW Oct 2019'!M24+'NSW Oct 2019'!L24),(0),(($C$5*F30/'NSW Oct 2019'!AR24-('NSW Oct 2019'!M24+'NSW Oct 2019'!L24))*'NSW Oct 2019'!AE24/100))*'NSW Oct 2019'!AR24,IF(AND('NSW Oct 2019'!L24&gt;0,'NSW Oct 2019'!M24=""&gt;0),IF(($C$5*F30/'NSW Oct 2019'!AR24&lt;'NSW Oct 2019'!L24),(0),($C$5*F30/'NSW Oct 2019'!AR24-'NSW Oct 2019'!L24)*'NSW Oct 2019'!AD24/100)*'NSW Oct 2019'!AR24,0)))))</f>
        <v>0</v>
      </c>
      <c r="S30" s="234">
        <f t="shared" si="1"/>
        <v>2327.2727272727275</v>
      </c>
      <c r="T30" s="269">
        <f t="shared" si="2"/>
        <v>2663.9852272727276</v>
      </c>
      <c r="U30" s="140">
        <f t="shared" si="3"/>
        <v>2930.3837500000004</v>
      </c>
      <c r="V30" s="139">
        <f>'NSW Oct 2019'!AT24</f>
        <v>12</v>
      </c>
      <c r="W30" s="139">
        <f>'NSW Oct 2019'!AU24</f>
        <v>0</v>
      </c>
      <c r="X30" s="139">
        <f>'NSW Oct 2019'!AV24</f>
        <v>0</v>
      </c>
      <c r="Y30" s="139">
        <f>'NSW Oct 2019'!AW24</f>
        <v>0</v>
      </c>
      <c r="Z30" s="269" t="str">
        <f t="shared" si="8"/>
        <v>Guaranteed off bill</v>
      </c>
      <c r="AA30" s="269" t="str">
        <f t="shared" si="9"/>
        <v>Inclusive</v>
      </c>
      <c r="AB30" s="243">
        <f t="shared" si="4"/>
        <v>2344.3070000000002</v>
      </c>
      <c r="AC30" s="243">
        <f t="shared" si="5"/>
        <v>2344.3070000000002</v>
      </c>
      <c r="AD30" s="122">
        <f t="shared" si="6"/>
        <v>2578.7377000000006</v>
      </c>
      <c r="AE30" s="122">
        <f t="shared" si="7"/>
        <v>2578.7377000000006</v>
      </c>
      <c r="AF30" s="212">
        <f>'NSW Oct 2019'!BF23</f>
        <v>0</v>
      </c>
      <c r="AG30" s="142" t="str">
        <f>'NSW Oct 2019'!BG23</f>
        <v>n</v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</row>
    <row r="31" spans="1:148" ht="23" customHeight="1" thickBot="1">
      <c r="A31" s="425"/>
      <c r="B31" s="154" t="str">
        <f>'NSW Oct 2019'!F25</f>
        <v>Red Energy</v>
      </c>
      <c r="C31" s="154" t="str">
        <f>'NSW Oct 2019'!G25</f>
        <v xml:space="preserve">Business Saver </v>
      </c>
      <c r="D31" s="155">
        <f>365*'NSW Oct 2019'!H25/100</f>
        <v>270.10000000000002</v>
      </c>
      <c r="E31" s="265">
        <f>IF('NSW Oct 2019'!AQ25=3,0.5,IF('NSW Oct 2019'!AQ25=2,0.33,0))</f>
        <v>0.5</v>
      </c>
      <c r="F31" s="265">
        <f t="shared" si="0"/>
        <v>0.5</v>
      </c>
      <c r="G31" s="155">
        <f>IF('NSW Oct 2019'!K25="",($C$5*E31/'NSW Oct 2019'!AQ25*'NSW Oct 2019'!W25/100)*'NSW Oct 2019'!AQ25,IF($C$5*E31/'NSW Oct 2019'!AQ25&gt;='NSW Oct 2019'!L25,('NSW Oct 2019'!L25*'NSW Oct 2019'!W25/100)*'NSW Oct 2019'!AQ25,($C$5*E31/'NSW Oct 2019'!AQ25*'NSW Oct 2019'!W25/100)*'NSW Oct 2019'!AQ25))</f>
        <v>1350.0000000000002</v>
      </c>
      <c r="H31" s="155">
        <f>IF(AND('NSW Oct 2019'!L25&gt;0,'NSW Oct 2019'!M25&gt;0),IF($C$5*E31/'NSW Oct 2019'!AQ25&lt;'NSW Oct 2019'!L25,0,IF(($C$5*E31/'NSW Oct 2019'!AQ25-'NSW Oct 2019'!L25)&lt;=('NSW Oct 2019'!M25+'NSW Oct 2019'!L25),((($C$5*E31/'NSW Oct 2019'!AQ25-'NSW Oct 2019'!L25)*'NSW Oct 2019'!X25/100))*'NSW Oct 2019'!AQ25,((('NSW Oct 2019'!M25)*'NSW Oct 2019'!X25/100)*'NSW Oct 2019'!AQ25))),0)</f>
        <v>0</v>
      </c>
      <c r="I31" s="155">
        <f>IF(AND('NSW Oct 2019'!M25&gt;0,'NSW Oct 2019'!N25&gt;0),IF($C$5*E31/'NSW Oct 2019'!AQ25&lt;('NSW Oct 2019'!L25+'NSW Oct 2019'!M25),0,IF(($C$5*E31/'NSW Oct 2019'!AQ25-'NSW Oct 2019'!L25+'NSW Oct 2019'!M25)&lt;=('NSW Oct 2019'!L25+'NSW Oct 2019'!M25+'NSW Oct 2019'!N25),((($C$5*E31/'NSW Oct 2019'!AQ25-('NSW Oct 2019'!L25+'NSW Oct 2019'!M25))*'NSW Oct 2019'!Y25/100))*'NSW Oct 2019'!AQ25,('NSW Oct 2019'!N25*'NSW Oct 2019'!Y25/100)* 'NSW Oct 2019'!AQ25)),0)</f>
        <v>0</v>
      </c>
      <c r="J31" s="155">
        <f>IF(AND('NSW Oct 2019'!N25&gt;0,'NSW Oct 2019'!O25&gt;0),IF($C$5*E31/'NSW Oct 2019'!AQ25&lt;('NSW Oct 2019'!L25+'NSW Oct 2019'!M25+'NSW Oct 2019'!N25),0,IF(($C$5*E31/'NSW Oct 2019'!AQ25-'NSW Oct 2019'!L25+'NSW Oct 2019'!M25+'NSW Oct 2019'!N25)&lt;=('NSW Oct 2019'!L25+'NSW Oct 2019'!M25+'NSW Oct 2019'!N25+'NSW Oct 2019'!O25),(($C$5*E31/'NSW Oct 2019'!AQ25-('NSW Oct 2019'!L25+'NSW Oct 2019'!M25+'NSW Oct 2019'!N25))*'NSW Oct 2019'!Z25/100)*'NSW Oct 2019'!AQ25,('NSW Oct 2019'!O25*'NSW Oct 2019'!Z25/100)*'NSW Oct 2019'!AQ25)),0)</f>
        <v>0</v>
      </c>
      <c r="K31" s="155">
        <f>IF(AND('NSW Oct 2019'!O25&gt;0,'NSW Oct 2019'!P25&gt;0),IF($C$5*E31/'NSW Oct 2019'!AQ25&lt;('NSW Oct 2019'!L25+'NSW Oct 2019'!M25+'NSW Oct 2019'!N25+'NSW Oct 2019'!O25),0,IF(($C$5*E31/'NSW Oct 2019'!AQ25-'NSW Oct 2019'!L25+'NSW Oct 2019'!M25+'NSW Oct 2019'!N25+'NSW Oct 2019'!O25)&lt;=('NSW Oct 2019'!L25+'NSW Oct 2019'!M25+'NSW Oct 2019'!N25+'NSW Oct 2019'!O25+'NSW Oct 2019'!P25),(($C$5*E31/'NSW Oct 2019'!AQ25-('NSW Oct 2019'!L25+'NSW Oct 2019'!M25+'NSW Oct 2019'!N25+'NSW Oct 2019'!O25))*'NSW Oct 2019'!AA25/100)*'NSW Oct 2019'!AQ25,('NSW Oct 2019'!P25*'NSW Oct 2019'!AA25/100)*'NSW Oct 2019'!AQ25)),0)</f>
        <v>0</v>
      </c>
      <c r="L31" s="155">
        <f>IF(AND('NSW Oct 2019'!P25&gt;0,'NSW Oct 2019'!O25&gt;0),IF(($C$5*E31/'NSW Oct 2019'!AQ25&lt;SUM('NSW Oct 2019'!L25:P25)),(0),($C$5*E31/'NSW Oct 2019'!AQ25-SUM('NSW Oct 2019'!L25:P25))*'NSW Oct 2019'!AB25/100)* 'NSW Oct 2019'!AQ25,IF(AND('NSW Oct 2019'!O25&gt;0,'NSW Oct 2019'!P25=""),IF(($C$5*E31/'NSW Oct 2019'!AQ25&lt; SUM('NSW Oct 2019'!L25:O25)),(0),($C$5*E31/'NSW Oct 2019'!AQ25-SUM('NSW Oct 2019'!L25:O25))*'NSW Oct 2019'!AA25/100)* 'NSW Oct 2019'!AQ25,IF(AND('NSW Oct 2019'!N25&gt;0,'NSW Oct 2019'!O25=""),IF(($C$5*E31/'NSW Oct 2019'!AQ25&lt; SUM('NSW Oct 2019'!L25:N25)),(0),($C$5*E31/'NSW Oct 2019'!AQ25-SUM('NSW Oct 2019'!L25:N25))*'NSW Oct 2019'!Z25/100)* 'NSW Oct 2019'!AQ25,IF(AND('NSW Oct 2019'!M25&gt;0,'NSW Oct 2019'!N25=""),IF(($C$5*E31/'NSW Oct 2019'!AQ25&lt;'NSW Oct 2019'!M25+'NSW Oct 2019'!L25),(0),(($C$5*E31/'NSW Oct 2019'!AQ25-('NSW Oct 2019'!M25+'NSW Oct 2019'!L25))*'NSW Oct 2019'!Y25/100))*'NSW Oct 2019'!AQ25,IF(AND('NSW Oct 2019'!L25&gt;0,'NSW Oct 2019'!M25=""&gt;0),IF(($C$5*E31/'NSW Oct 2019'!AQ25&lt;'NSW Oct 2019'!L25),(0),($C$5*E31/'NSW Oct 2019'!AQ25-'NSW Oct 2019'!L25)*'NSW Oct 2019'!X25/100)*'NSW Oct 2019'!AQ25,0)))))</f>
        <v>0</v>
      </c>
      <c r="M31" s="155">
        <f>IF('NSW Oct 2019'!K25="",($C$5*F31/'NSW Oct 2019'!AR25*'NSW Oct 2019'!AC25/100)*'NSW Oct 2019'!AR25,IF($C$5*F31/'NSW Oct 2019'!AR25&gt;='NSW Oct 2019'!L25,('NSW Oct 2019'!L25*'NSW Oct 2019'!AC25/100)*'NSW Oct 2019'!AR25,($C$5*F31/'NSW Oct 2019'!AR25*'NSW Oct 2019'!AC25/100)*'NSW Oct 2019'!AR25))</f>
        <v>1350.0000000000002</v>
      </c>
      <c r="N31" s="155">
        <f>IF(AND('NSW Oct 2019'!L25&gt;0,'NSW Oct 2019'!M25&gt;0),IF($C$5*F31/'NSW Oct 2019'!AR25&lt;'NSW Oct 2019'!L25,0,IF(($C$5*F31/'NSW Oct 2019'!AR25-'NSW Oct 2019'!L25)&lt;=('NSW Oct 2019'!M25+'NSW Oct 2019'!L25),((($C$5*F31/'NSW Oct 2019'!AR25-'NSW Oct 2019'!L25)*'NSW Oct 2019'!AD25/100))*'NSW Oct 2019'!AR25,((('NSW Oct 2019'!M25)*'NSW Oct 2019'!AD25/100)*'NSW Oct 2019'!AR25))),0)</f>
        <v>0</v>
      </c>
      <c r="O31" s="155">
        <f>IF(AND('NSW Oct 2019'!M25&gt;0,'NSW Oct 2019'!N25&gt;0),IF($C$5*F31/'NSW Oct 2019'!AR25&lt;('NSW Oct 2019'!L25+'NSW Oct 2019'!M25),0,IF(($C$5*F31/'NSW Oct 2019'!AR25-'NSW Oct 2019'!L25+'NSW Oct 2019'!M25)&lt;=('NSW Oct 2019'!L25+'NSW Oct 2019'!M25+'NSW Oct 2019'!N25),((($C$5*F31/'NSW Oct 2019'!AR25-('NSW Oct 2019'!L25+'NSW Oct 2019'!M25))*'NSW Oct 2019'!AE25/100))*'NSW Oct 2019'!AR25,('NSW Oct 2019'!N25*'NSW Oct 2019'!AE25/100)*'NSW Oct 2019'!AR25)),0)</f>
        <v>0</v>
      </c>
      <c r="P31" s="155">
        <f>IF(AND('NSW Oct 2019'!N25&gt;0,'NSW Oct 2019'!O25&gt;0),IF($C$5*F31/'NSW Oct 2019'!AR25&lt;('NSW Oct 2019'!L25+'NSW Oct 2019'!M25+'NSW Oct 2019'!N25),0,IF(($C$5*F31/'NSW Oct 2019'!AR25-'NSW Oct 2019'!L25+'NSW Oct 2019'!M25+'NSW Oct 2019'!N25)&lt;=('NSW Oct 2019'!L25+'NSW Oct 2019'!M25+'NSW Oct 2019'!N25+'NSW Oct 2019'!O25),(($C$5*F31/'NSW Oct 2019'!AR25-('NSW Oct 2019'!L25+'NSW Oct 2019'!M25+'NSW Oct 2019'!N25))*'NSW Oct 2019'!AF25/100)*'NSW Oct 2019'!AR25,('NSW Oct 2019'!O25*'NSW Oct 2019'!AF25/100)*'NSW Oct 2019'!AR25)),0)</f>
        <v>0</v>
      </c>
      <c r="Q31" s="155">
        <f>IF(AND('NSW Oct 2019'!P25&gt;0,'NSW Oct 2019'!P25&gt;0),IF($C$5*F31/'NSW Oct 2019'!AR25&lt;('NSW Oct 2019'!L25+'NSW Oct 2019'!M25+'NSW Oct 2019'!N25+'NSW Oct 2019'!O25),0,IF(($C$5*F31/'NSW Oct 2019'!AR25-'NSW Oct 2019'!L25+'NSW Oct 2019'!M25+'NSW Oct 2019'!N25+'NSW Oct 2019'!O25)&lt;=('NSW Oct 2019'!L25+'NSW Oct 2019'!M25+'NSW Oct 2019'!N25+'NSW Oct 2019'!O25+'NSW Oct 2019'!P25),(($C$5*F31/'NSW Oct 2019'!AR25-('NSW Oct 2019'!L25+'NSW Oct 2019'!M25+'NSW Oct 2019'!N25+'NSW Oct 2019'!O25))*'NSW Oct 2019'!AG25/100)*'NSW Oct 2019'!AR25,('NSW Oct 2019'!P25*'NSW Oct 2019'!AG25/100)*'NSW Oct 2019'!AR25)),0)</f>
        <v>0</v>
      </c>
      <c r="R31" s="155">
        <f>IF(AND('NSW Oct 2019'!P25&gt;0,'NSW Oct 2019'!O25&gt;0),IF(($C$5*F31/'NSW Oct 2019'!AR25&lt;SUM('NSW Oct 2019'!L25:P25)),(0),($C$5*F31/'NSW Oct 2019'!AR25-SUM('NSW Oct 2019'!L25:P25))*'NSW Oct 2019'!AB25/100)* 'NSW Oct 2019'!AR25,IF(AND('NSW Oct 2019'!O25&gt;0,'NSW Oct 2019'!P25=""),IF(($C$5*F31/'NSW Oct 2019'!AR25&lt; SUM('NSW Oct 2019'!L25:O25)),(0),($C$5*F31/'NSW Oct 2019'!AR25-SUM('NSW Oct 2019'!L25:O25))*'NSW Oct 2019'!AG25/100)* 'NSW Oct 2019'!AR25,IF(AND('NSW Oct 2019'!N25&gt;0,'NSW Oct 2019'!O25=""),IF(($C$5*F31/'NSW Oct 2019'!AR25&lt; SUM('NSW Oct 2019'!L25:N25)),(0),($C$5*F31/'NSW Oct 2019'!AR25-SUM('NSW Oct 2019'!L25:N25))*'NSW Oct 2019'!AF25/100)* 'NSW Oct 2019'!AR25,IF(AND('NSW Oct 2019'!M25&gt;0,'NSW Oct 2019'!N25=""),IF(($C$5*F31/'NSW Oct 2019'!AR25&lt;'NSW Oct 2019'!M25+'NSW Oct 2019'!L25),(0),(($C$5*F31/'NSW Oct 2019'!AR25-('NSW Oct 2019'!M25+'NSW Oct 2019'!L25))*'NSW Oct 2019'!AE25/100))*'NSW Oct 2019'!AR25,IF(AND('NSW Oct 2019'!L25&gt;0,'NSW Oct 2019'!M25=""&gt;0),IF(($C$5*F31/'NSW Oct 2019'!AR25&lt;'NSW Oct 2019'!L25),(0),($C$5*F31/'NSW Oct 2019'!AR25-'NSW Oct 2019'!L25)*'NSW Oct 2019'!AD25/100)*'NSW Oct 2019'!AR25,0)))))</f>
        <v>0</v>
      </c>
      <c r="S31" s="273">
        <f t="shared" si="1"/>
        <v>2700.0000000000005</v>
      </c>
      <c r="T31" s="268">
        <f t="shared" si="2"/>
        <v>2970.1000000000004</v>
      </c>
      <c r="U31" s="151">
        <f t="shared" si="3"/>
        <v>3267.1100000000006</v>
      </c>
      <c r="V31" s="154">
        <f>'NSW Oct 2019'!AT25</f>
        <v>0</v>
      </c>
      <c r="W31" s="154">
        <f>'NSW Oct 2019'!AU25</f>
        <v>0</v>
      </c>
      <c r="X31" s="154">
        <f>'NSW Oct 2019'!AV25</f>
        <v>0</v>
      </c>
      <c r="Y31" s="154">
        <f>'NSW Oct 2019'!AW25</f>
        <v>0</v>
      </c>
      <c r="Z31" s="268" t="str">
        <f t="shared" si="8"/>
        <v>No discount</v>
      </c>
      <c r="AA31" s="268" t="str">
        <f t="shared" si="9"/>
        <v>Inclusive</v>
      </c>
      <c r="AB31" s="268">
        <f t="shared" si="4"/>
        <v>2970.1000000000004</v>
      </c>
      <c r="AC31" s="268">
        <f t="shared" si="5"/>
        <v>2970.1000000000004</v>
      </c>
      <c r="AD31" s="149">
        <f t="shared" si="6"/>
        <v>3267.1100000000006</v>
      </c>
      <c r="AE31" s="149">
        <f t="shared" si="7"/>
        <v>3267.1100000000006</v>
      </c>
      <c r="AF31" s="211">
        <f>'NSW Oct 2019'!BF24</f>
        <v>12</v>
      </c>
      <c r="AG31" s="153" t="str">
        <f>'NSW Oct 2019'!BG24</f>
        <v>n</v>
      </c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</row>
    <row r="32" spans="1:148" ht="23" customHeight="1" thickTop="1" thickBot="1">
      <c r="A32" s="210" t="str">
        <f>'NSW Oct 2019'!D26</f>
        <v>AGN Wagga Wagga</v>
      </c>
      <c r="B32" s="169" t="str">
        <f>'NSW Oct 2019'!F26</f>
        <v>Origin Energy</v>
      </c>
      <c r="C32" s="169" t="str">
        <f>'NSW Oct 2019'!G26</f>
        <v>Business Flexi</v>
      </c>
      <c r="D32" s="166">
        <f>365*'NSW Oct 2019'!H26/100</f>
        <v>420.44349999999997</v>
      </c>
      <c r="E32" s="266">
        <f>IF('NSW Oct 2019'!AQ26=3,0.5,IF('NSW Oct 2019'!AQ26=2,0.33,0))</f>
        <v>0.5</v>
      </c>
      <c r="F32" s="266">
        <f t="shared" si="0"/>
        <v>0.5</v>
      </c>
      <c r="G32" s="166">
        <f>IF('NSW Oct 2019'!K26="",($C$5*E32/'NSW Oct 2019'!AQ26*'NSW Oct 2019'!W26/100)*'NSW Oct 2019'!AQ26,IF($C$5*E32/'NSW Oct 2019'!AQ26&gt;='NSW Oct 2019'!L26,('NSW Oct 2019'!L26*'NSW Oct 2019'!W26/100)*'NSW Oct 2019'!AQ26,($C$5*E32/'NSW Oct 2019'!AQ26*'NSW Oct 2019'!W26/100)*'NSW Oct 2019'!AQ26))</f>
        <v>880.00000000000011</v>
      </c>
      <c r="H32" s="166">
        <f>IF(AND('NSW Oct 2019'!L26&gt;0,'NSW Oct 2019'!M26&gt;0),IF($C$5*E32/'NSW Oct 2019'!AQ26&lt;'NSW Oct 2019'!L26,0,IF(($C$5*E32/'NSW Oct 2019'!AQ26-'NSW Oct 2019'!L26)&lt;=('NSW Oct 2019'!M26+'NSW Oct 2019'!L26),((($C$5*E32/'NSW Oct 2019'!AQ26-'NSW Oct 2019'!L26)*'NSW Oct 2019'!X26/100))*'NSW Oct 2019'!AQ26,((('NSW Oct 2019'!M26)*'NSW Oct 2019'!X26/100)*'NSW Oct 2019'!AQ26))),0)</f>
        <v>0</v>
      </c>
      <c r="I32" s="166">
        <f>IF(AND('NSW Oct 2019'!M26&gt;0,'NSW Oct 2019'!N26&gt;0),IF($C$5*E32/'NSW Oct 2019'!AQ26&lt;('NSW Oct 2019'!L26+'NSW Oct 2019'!M26),0,IF(($C$5*E32/'NSW Oct 2019'!AQ26-'NSW Oct 2019'!L26+'NSW Oct 2019'!M26)&lt;=('NSW Oct 2019'!L26+'NSW Oct 2019'!M26+'NSW Oct 2019'!N26),((($C$5*E32/'NSW Oct 2019'!AQ26-('NSW Oct 2019'!L26+'NSW Oct 2019'!M26))*'NSW Oct 2019'!Y26/100))*'NSW Oct 2019'!AQ26,('NSW Oct 2019'!N26*'NSW Oct 2019'!Y26/100)* 'NSW Oct 2019'!AQ26)),0)</f>
        <v>0</v>
      </c>
      <c r="J32" s="166">
        <f>IF(AND('NSW Oct 2019'!N26&gt;0,'NSW Oct 2019'!O26&gt;0),IF($C$5*E32/'NSW Oct 2019'!AQ26&lt;('NSW Oct 2019'!L26+'NSW Oct 2019'!M26+'NSW Oct 2019'!N26),0,IF(($C$5*E32/'NSW Oct 2019'!AQ26-'NSW Oct 2019'!L26+'NSW Oct 2019'!M26+'NSW Oct 2019'!N26)&lt;=('NSW Oct 2019'!L26+'NSW Oct 2019'!M26+'NSW Oct 2019'!N26+'NSW Oct 2019'!O26),(($C$5*E32/'NSW Oct 2019'!AQ26-('NSW Oct 2019'!L26+'NSW Oct 2019'!M26+'NSW Oct 2019'!N26))*'NSW Oct 2019'!Z26/100)*'NSW Oct 2019'!AQ26,('NSW Oct 2019'!O26*'NSW Oct 2019'!Z26/100)*'NSW Oct 2019'!AQ26)),0)</f>
        <v>0</v>
      </c>
      <c r="K32" s="166">
        <f>IF(AND('NSW Oct 2019'!O26&gt;0,'NSW Oct 2019'!P26&gt;0),IF($C$5*E32/'NSW Oct 2019'!AQ26&lt;('NSW Oct 2019'!L26+'NSW Oct 2019'!M26+'NSW Oct 2019'!N26+'NSW Oct 2019'!O26),0,IF(($C$5*E32/'NSW Oct 2019'!AQ26-'NSW Oct 2019'!L26+'NSW Oct 2019'!M26+'NSW Oct 2019'!N26+'NSW Oct 2019'!O26)&lt;=('NSW Oct 2019'!L26+'NSW Oct 2019'!M26+'NSW Oct 2019'!N26+'NSW Oct 2019'!O26+'NSW Oct 2019'!P26),(($C$5*E32/'NSW Oct 2019'!AQ26-('NSW Oct 2019'!L26+'NSW Oct 2019'!M26+'NSW Oct 2019'!N26+'NSW Oct 2019'!O26))*'NSW Oct 2019'!AA26/100)*'NSW Oct 2019'!AQ26,('NSW Oct 2019'!P26*'NSW Oct 2019'!AA26/100)*'NSW Oct 2019'!AQ26)),0)</f>
        <v>0</v>
      </c>
      <c r="L32" s="166">
        <f>IF(AND('NSW Oct 2019'!P26&gt;0,'NSW Oct 2019'!O26&gt;0),IF(($C$5*E32/'NSW Oct 2019'!AQ26&lt;SUM('NSW Oct 2019'!L26:P26)),(0),($C$5*E32/'NSW Oct 2019'!AQ26-SUM('NSW Oct 2019'!L26:P26))*'NSW Oct 2019'!AB26/100)* 'NSW Oct 2019'!AQ26,IF(AND('NSW Oct 2019'!O26&gt;0,'NSW Oct 2019'!P26=""),IF(($C$5*E32/'NSW Oct 2019'!AQ26&lt; SUM('NSW Oct 2019'!L26:O26)),(0),($C$5*E32/'NSW Oct 2019'!AQ26-SUM('NSW Oct 2019'!L26:O26))*'NSW Oct 2019'!AA26/100)* 'NSW Oct 2019'!AQ26,IF(AND('NSW Oct 2019'!N26&gt;0,'NSW Oct 2019'!O26=""),IF(($C$5*E32/'NSW Oct 2019'!AQ26&lt; SUM('NSW Oct 2019'!L26:N26)),(0),($C$5*E32/'NSW Oct 2019'!AQ26-SUM('NSW Oct 2019'!L26:N26))*'NSW Oct 2019'!Z26/100)* 'NSW Oct 2019'!AQ26,IF(AND('NSW Oct 2019'!M26&gt;0,'NSW Oct 2019'!N26=""),IF(($C$5*E32/'NSW Oct 2019'!AQ26&lt;'NSW Oct 2019'!M26+'NSW Oct 2019'!L26),(0),(($C$5*E32/'NSW Oct 2019'!AQ26-('NSW Oct 2019'!M26+'NSW Oct 2019'!L26))*'NSW Oct 2019'!Y26/100))*'NSW Oct 2019'!AQ26,IF(AND('NSW Oct 2019'!L26&gt;0,'NSW Oct 2019'!M26=""&gt;0),IF(($C$5*E32/'NSW Oct 2019'!AQ26&lt;'NSW Oct 2019'!L26),(0),($C$5*E32/'NSW Oct 2019'!AQ26-'NSW Oct 2019'!L26)*'NSW Oct 2019'!X26/100)*'NSW Oct 2019'!AQ26,0)))))</f>
        <v>0</v>
      </c>
      <c r="M32" s="166">
        <f>IF('NSW Oct 2019'!K26="",($C$5*F32/'NSW Oct 2019'!AR26*'NSW Oct 2019'!AC26/100)*'NSW Oct 2019'!AR26,IF($C$5*F32/'NSW Oct 2019'!AR26&gt;='NSW Oct 2019'!L26,('NSW Oct 2019'!L26*'NSW Oct 2019'!AC26/100)*'NSW Oct 2019'!AR26,($C$5*F32/'NSW Oct 2019'!AR26*'NSW Oct 2019'!AC26/100)*'NSW Oct 2019'!AR26))</f>
        <v>880.00000000000011</v>
      </c>
      <c r="N32" s="166">
        <f>IF(AND('NSW Oct 2019'!L26&gt;0,'NSW Oct 2019'!M26&gt;0),IF($C$5*F32/'NSW Oct 2019'!AR26&lt;'NSW Oct 2019'!L26,0,IF(($C$5*F32/'NSW Oct 2019'!AR26-'NSW Oct 2019'!L26)&lt;=('NSW Oct 2019'!M26+'NSW Oct 2019'!L26),((($C$5*F32/'NSW Oct 2019'!AR26-'NSW Oct 2019'!L26)*'NSW Oct 2019'!AD26/100))*'NSW Oct 2019'!AR26,((('NSW Oct 2019'!M26)*'NSW Oct 2019'!AD26/100)*'NSW Oct 2019'!AR26))),0)</f>
        <v>0</v>
      </c>
      <c r="O32" s="166">
        <f>IF(AND('NSW Oct 2019'!M26&gt;0,'NSW Oct 2019'!N26&gt;0),IF($C$5*F32/'NSW Oct 2019'!AR26&lt;('NSW Oct 2019'!L26+'NSW Oct 2019'!M26),0,IF(($C$5*F32/'NSW Oct 2019'!AR26-'NSW Oct 2019'!L26+'NSW Oct 2019'!M26)&lt;=('NSW Oct 2019'!L26+'NSW Oct 2019'!M26+'NSW Oct 2019'!N26),((($C$5*F32/'NSW Oct 2019'!AR26-('NSW Oct 2019'!L26+'NSW Oct 2019'!M26))*'NSW Oct 2019'!AE26/100))*'NSW Oct 2019'!AR26,('NSW Oct 2019'!N26*'NSW Oct 2019'!AE26/100)*'NSW Oct 2019'!AR26)),0)</f>
        <v>0</v>
      </c>
      <c r="P32" s="166">
        <f>IF(AND('NSW Oct 2019'!N26&gt;0,'NSW Oct 2019'!O26&gt;0),IF($C$5*F32/'NSW Oct 2019'!AR26&lt;('NSW Oct 2019'!L26+'NSW Oct 2019'!M26+'NSW Oct 2019'!N26),0,IF(($C$5*F32/'NSW Oct 2019'!AR26-'NSW Oct 2019'!L26+'NSW Oct 2019'!M26+'NSW Oct 2019'!N26)&lt;=('NSW Oct 2019'!L26+'NSW Oct 2019'!M26+'NSW Oct 2019'!N26+'NSW Oct 2019'!O26),(($C$5*F32/'NSW Oct 2019'!AR26-('NSW Oct 2019'!L26+'NSW Oct 2019'!M26+'NSW Oct 2019'!N26))*'NSW Oct 2019'!AF26/100)*'NSW Oct 2019'!AR26,('NSW Oct 2019'!O26*'NSW Oct 2019'!AF26/100)*'NSW Oct 2019'!AR26)),0)</f>
        <v>0</v>
      </c>
      <c r="Q32" s="166">
        <f>IF(AND('NSW Oct 2019'!P26&gt;0,'NSW Oct 2019'!P26&gt;0),IF($C$5*F32/'NSW Oct 2019'!AR26&lt;('NSW Oct 2019'!L26+'NSW Oct 2019'!M26+'NSW Oct 2019'!N26+'NSW Oct 2019'!O26),0,IF(($C$5*F32/'NSW Oct 2019'!AR26-'NSW Oct 2019'!L26+'NSW Oct 2019'!M26+'NSW Oct 2019'!N26+'NSW Oct 2019'!O26)&lt;=('NSW Oct 2019'!L26+'NSW Oct 2019'!M26+'NSW Oct 2019'!N26+'NSW Oct 2019'!O26+'NSW Oct 2019'!P26),(($C$5*F32/'NSW Oct 2019'!AR26-('NSW Oct 2019'!L26+'NSW Oct 2019'!M26+'NSW Oct 2019'!N26+'NSW Oct 2019'!O26))*'NSW Oct 2019'!AG26/100)*'NSW Oct 2019'!AR26,('NSW Oct 2019'!P26*'NSW Oct 2019'!AG26/100)*'NSW Oct 2019'!AR26)),0)</f>
        <v>0</v>
      </c>
      <c r="R32" s="166">
        <f>IF(AND('NSW Oct 2019'!P26&gt;0,'NSW Oct 2019'!O26&gt;0),IF(($C$5*F32/'NSW Oct 2019'!AR26&lt;SUM('NSW Oct 2019'!L26:P26)),(0),($C$5*F32/'NSW Oct 2019'!AR26-SUM('NSW Oct 2019'!L26:P26))*'NSW Oct 2019'!AB26/100)* 'NSW Oct 2019'!AR26,IF(AND('NSW Oct 2019'!O26&gt;0,'NSW Oct 2019'!P26=""),IF(($C$5*F32/'NSW Oct 2019'!AR26&lt; SUM('NSW Oct 2019'!L26:O26)),(0),($C$5*F32/'NSW Oct 2019'!AR26-SUM('NSW Oct 2019'!L26:O26))*'NSW Oct 2019'!AG26/100)* 'NSW Oct 2019'!AR26,IF(AND('NSW Oct 2019'!N26&gt;0,'NSW Oct 2019'!O26=""),IF(($C$5*F32/'NSW Oct 2019'!AR26&lt; SUM('NSW Oct 2019'!L26:N26)),(0),($C$5*F32/'NSW Oct 2019'!AR26-SUM('NSW Oct 2019'!L26:N26))*'NSW Oct 2019'!AF26/100)* 'NSW Oct 2019'!AR26,IF(AND('NSW Oct 2019'!M26&gt;0,'NSW Oct 2019'!N26=""),IF(($C$5*F32/'NSW Oct 2019'!AR26&lt;'NSW Oct 2019'!M26+'NSW Oct 2019'!L26),(0),(($C$5*F32/'NSW Oct 2019'!AR26-('NSW Oct 2019'!M26+'NSW Oct 2019'!L26))*'NSW Oct 2019'!AE26/100))*'NSW Oct 2019'!AR26,IF(AND('NSW Oct 2019'!L26&gt;0,'NSW Oct 2019'!M26=""&gt;0),IF(($C$5*F32/'NSW Oct 2019'!AR26&lt;'NSW Oct 2019'!L26),(0),($C$5*F32/'NSW Oct 2019'!AR26-'NSW Oct 2019'!L26)*'NSW Oct 2019'!AD26/100)*'NSW Oct 2019'!AR26,0)))))</f>
        <v>0</v>
      </c>
      <c r="S32" s="278">
        <f t="shared" si="1"/>
        <v>1760.0000000000002</v>
      </c>
      <c r="T32" s="271">
        <f t="shared" si="2"/>
        <v>2180.4435000000003</v>
      </c>
      <c r="U32" s="170">
        <f t="shared" si="3"/>
        <v>2398.4878500000004</v>
      </c>
      <c r="V32" s="169">
        <f>'NSW Oct 2019'!AT26</f>
        <v>12</v>
      </c>
      <c r="W32" s="169">
        <f>'NSW Oct 2019'!AU26</f>
        <v>0</v>
      </c>
      <c r="X32" s="169">
        <f>'NSW Oct 2019'!AV26</f>
        <v>0</v>
      </c>
      <c r="Y32" s="169">
        <f>'NSW Oct 2019'!AW26</f>
        <v>0</v>
      </c>
      <c r="Z32" s="271" t="str">
        <f t="shared" si="8"/>
        <v>Guaranteed off bill</v>
      </c>
      <c r="AA32" s="271" t="str">
        <f t="shared" si="9"/>
        <v>Inclusive</v>
      </c>
      <c r="AB32" s="276">
        <f t="shared" si="4"/>
        <v>1918.7902800000002</v>
      </c>
      <c r="AC32" s="276">
        <f t="shared" si="5"/>
        <v>1918.7902800000002</v>
      </c>
      <c r="AD32" s="277">
        <f t="shared" si="6"/>
        <v>2110.6693080000005</v>
      </c>
      <c r="AE32" s="277">
        <f t="shared" si="7"/>
        <v>2110.6693080000005</v>
      </c>
      <c r="AF32" s="209">
        <f>'NSW Oct 2019'!BF25</f>
        <v>0</v>
      </c>
      <c r="AG32" s="172" t="str">
        <f>'NSW Oct 2019'!BG25</f>
        <v>n</v>
      </c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</row>
  </sheetData>
  <sheetProtection algorithmName="SHA-512" hashValue="M/vGMe5ofdqCKa8cux5VdKI95kK6I0ZWJ5OmGhdZ6d0PNwjJi1zOPAQ/MirRNo8Ut0ouNZzBXNPvOlDxYf5wOw==" saltValue="eZx6BCO6Uu5tPXQyFP4j4Q==" spinCount="100000" sheet="1" objects="1" scenarios="1"/>
  <mergeCells count="7">
    <mergeCell ref="A27:A29"/>
    <mergeCell ref="A30:A31"/>
    <mergeCell ref="A8:A14"/>
    <mergeCell ref="A15:A16"/>
    <mergeCell ref="A18:A19"/>
    <mergeCell ref="A21:A23"/>
    <mergeCell ref="A24:A25"/>
  </mergeCells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D603-BC5E-EE46-9F54-7C0417E90C72}">
  <sheetPr codeName="Sheet3">
    <tabColor rgb="FFFFA9A6"/>
  </sheetPr>
  <dimension ref="A1:ER28"/>
  <sheetViews>
    <sheetView zoomScaleNormal="100" workbookViewId="0">
      <selection activeCell="C12" sqref="C12"/>
    </sheetView>
  </sheetViews>
  <sheetFormatPr baseColWidth="10" defaultRowHeight="13"/>
  <cols>
    <col min="1" max="1" width="24.1640625" style="183" customWidth="1"/>
    <col min="2" max="2" width="14.33203125" style="183" bestFit="1" customWidth="1"/>
    <col min="3" max="3" width="14.6640625" style="183" customWidth="1"/>
    <col min="4" max="4" width="12.1640625" style="183" customWidth="1"/>
    <col min="5" max="6" width="12.1640625" style="245" hidden="1" customWidth="1"/>
    <col min="7" max="18" width="12.1640625" style="183" customWidth="1"/>
    <col min="19" max="19" width="12.1640625" style="183" hidden="1" customWidth="1"/>
    <col min="20" max="20" width="12" style="183" hidden="1" customWidth="1"/>
    <col min="21" max="25" width="12" style="183" customWidth="1"/>
    <col min="26" max="29" width="12" style="183" hidden="1" customWidth="1"/>
    <col min="30" max="33" width="12" style="183" customWidth="1"/>
    <col min="34" max="43" width="12.1640625" style="183" customWidth="1"/>
    <col min="44" max="16384" width="10.83203125" style="183"/>
  </cols>
  <sheetData>
    <row r="1" spans="1:148" ht="14">
      <c r="A1" s="182" t="s">
        <v>55</v>
      </c>
      <c r="B1" s="182"/>
      <c r="C1" s="182"/>
      <c r="D1" s="182"/>
      <c r="E1" s="244"/>
      <c r="F1" s="244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</row>
    <row r="2" spans="1:148" ht="14">
      <c r="A2" s="184" t="s">
        <v>93</v>
      </c>
      <c r="B2" s="182"/>
      <c r="C2" s="182"/>
      <c r="D2" s="182"/>
      <c r="E2" s="244"/>
      <c r="F2" s="244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</row>
    <row r="3" spans="1:148" ht="15" thickBot="1">
      <c r="A3" s="182"/>
      <c r="B3" s="185"/>
      <c r="C3" s="182"/>
      <c r="D3" s="182"/>
      <c r="E3" s="244"/>
      <c r="F3" s="244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</row>
    <row r="4" spans="1:148" ht="14">
      <c r="A4" s="79" t="s">
        <v>50</v>
      </c>
      <c r="B4" s="80"/>
      <c r="C4" s="80"/>
      <c r="D4" s="80"/>
      <c r="E4" s="231"/>
      <c r="F4" s="231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</row>
    <row r="5" spans="1:148" ht="14">
      <c r="A5" s="82" t="s">
        <v>291</v>
      </c>
      <c r="B5" s="58"/>
      <c r="C5" s="89">
        <v>100000</v>
      </c>
      <c r="D5" s="83"/>
      <c r="E5" s="58"/>
      <c r="F5" s="23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</row>
    <row r="6" spans="1:148" ht="14">
      <c r="A6" s="27" t="s">
        <v>130</v>
      </c>
      <c r="B6" s="58"/>
      <c r="C6" s="58"/>
      <c r="D6" s="58"/>
      <c r="E6" s="233"/>
      <c r="F6" s="233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</row>
    <row r="7" spans="1:148" ht="75">
      <c r="A7" s="262" t="s">
        <v>98</v>
      </c>
      <c r="B7" s="285" t="s">
        <v>51</v>
      </c>
      <c r="C7" s="286" t="s">
        <v>52</v>
      </c>
      <c r="D7" s="111" t="s">
        <v>193</v>
      </c>
      <c r="E7" s="263" t="s">
        <v>284</v>
      </c>
      <c r="F7" s="263" t="s">
        <v>285</v>
      </c>
      <c r="G7" s="111" t="s">
        <v>139</v>
      </c>
      <c r="H7" s="111" t="s">
        <v>140</v>
      </c>
      <c r="I7" s="111" t="s">
        <v>141</v>
      </c>
      <c r="J7" s="111" t="s">
        <v>142</v>
      </c>
      <c r="K7" s="111" t="s">
        <v>137</v>
      </c>
      <c r="L7" s="111" t="s">
        <v>89</v>
      </c>
      <c r="M7" s="111" t="s">
        <v>194</v>
      </c>
      <c r="N7" s="111" t="s">
        <v>90</v>
      </c>
      <c r="O7" s="111" t="s">
        <v>91</v>
      </c>
      <c r="P7" s="111" t="s">
        <v>92</v>
      </c>
      <c r="Q7" s="111" t="s">
        <v>138</v>
      </c>
      <c r="R7" s="111" t="s">
        <v>49</v>
      </c>
      <c r="S7" s="263" t="s">
        <v>286</v>
      </c>
      <c r="T7" s="274" t="s">
        <v>83</v>
      </c>
      <c r="U7" s="112" t="s">
        <v>287</v>
      </c>
      <c r="V7" s="113" t="s">
        <v>81</v>
      </c>
      <c r="W7" s="113" t="s">
        <v>82</v>
      </c>
      <c r="X7" s="113" t="s">
        <v>56</v>
      </c>
      <c r="Y7" s="113" t="s">
        <v>22</v>
      </c>
      <c r="Z7" s="274" t="s">
        <v>288</v>
      </c>
      <c r="AA7" s="274" t="s">
        <v>289</v>
      </c>
      <c r="AB7" s="275" t="s">
        <v>58</v>
      </c>
      <c r="AC7" s="275" t="s">
        <v>64</v>
      </c>
      <c r="AD7" s="114" t="s">
        <v>53</v>
      </c>
      <c r="AE7" s="114" t="s">
        <v>54</v>
      </c>
      <c r="AF7" s="115" t="s">
        <v>73</v>
      </c>
      <c r="AG7" s="116" t="s">
        <v>33</v>
      </c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</row>
    <row r="8" spans="1:148" ht="23" customHeight="1">
      <c r="A8" s="436" t="str">
        <f>'NSW Apr 2019'!D2</f>
        <v>Jemena Sydney</v>
      </c>
      <c r="B8" s="86" t="str">
        <f>'NSW Apr 2019'!F2</f>
        <v>AGL</v>
      </c>
      <c r="C8" s="86" t="str">
        <f>'NSW Apr 2019'!G2</f>
        <v>Business Savers</v>
      </c>
      <c r="D8" s="119">
        <f>365*'NSW Apr 2019'!H2/100</f>
        <v>277.39999999999998</v>
      </c>
      <c r="E8" s="279">
        <f>IF('NSW Apr 2019'!AQ2=3,0.5,IF('NSW Apr 2019'!AQ2=2,0.33,0))</f>
        <v>0.5</v>
      </c>
      <c r="F8" s="279">
        <f>1-E8</f>
        <v>0.5</v>
      </c>
      <c r="G8" s="119">
        <f>IF('NSW Apr 2019'!K2="",($C$5*E8/'NSW Apr 2019'!AQ2*'NSW Apr 2019'!W2/100)*'NSW Apr 2019'!AQ2,IF($C$5*E8/'NSW Apr 2019'!AQ2&gt;='NSW Apr 2019'!L2,('NSW Apr 2019'!L2*'NSW Apr 2019'!W2/100)*'NSW Apr 2019'!AQ2,($C$5*E8/'NSW Apr 2019'!AQ2*'NSW Apr 2019'!W2/100)*'NSW Apr 2019'!AQ2))</f>
        <v>1325.0000000000002</v>
      </c>
      <c r="H8" s="129">
        <f>IF(AND('NSW Apr 2019'!L2&gt;0,'NSW Apr 2019'!M2&gt;0),IF($C$5*E8/'NSW Apr 2019'!AQ2&lt;'NSW Apr 2019'!L2,0,IF(($C$5*E8/'NSW Apr 2019'!AQ2-'NSW Apr 2019'!L2)&lt;=('NSW Apr 2019'!M2+'NSW Apr 2019'!L2),((($C$5*E8/'NSW Apr 2019'!AQ2-'NSW Apr 2019'!L2)*'NSW Apr 2019'!X2/100))*'NSW Apr 2019'!AQ2,((('NSW Apr 2019'!M2)*'NSW Apr 2019'!X2/100)*'NSW Apr 2019'!AQ2))),0)</f>
        <v>0</v>
      </c>
      <c r="I8" s="119">
        <f>IF(AND('NSW Apr 2019'!M2&gt;0,'NSW Apr 2019'!N2&gt;0),IF($C$5*E8/'NSW Apr 2019'!AQ2&lt;('NSW Apr 2019'!L2+'NSW Apr 2019'!M2),0,IF(($C$5*E8/'NSW Apr 2019'!AQ2-'NSW Apr 2019'!L2+'NSW Apr 2019'!M2)&lt;=('NSW Apr 2019'!L2+'NSW Apr 2019'!M2+'NSW Apr 2019'!N2),((($C$5*E8/'NSW Apr 2019'!AQ2-('NSW Apr 2019'!L2+'NSW Apr 2019'!M2))*'NSW Apr 2019'!Y2/100))*'NSW Apr 2019'!AQ2,('NSW Apr 2019'!N2*'NSW Apr 2019'!Y2/100)* 'NSW Apr 2019'!AQ2)),0)</f>
        <v>0</v>
      </c>
      <c r="J8" s="119">
        <f>IF(AND('NSW Apr 2019'!N2&gt;0,'NSW Apr 2019'!O2&gt;0),IF($C$5*E8/'NSW Apr 2019'!AQ2&lt;('NSW Apr 2019'!L2+'NSW Apr 2019'!M2+'NSW Apr 2019'!N2),0,IF(($C$5*E8/'NSW Apr 2019'!AQ2-'NSW Apr 2019'!L2+'NSW Apr 2019'!M2+'NSW Apr 2019'!N2)&lt;=('NSW Apr 2019'!L2+'NSW Apr 2019'!M2+'NSW Apr 2019'!N2+'NSW Apr 2019'!O2),(($C$5*E8/'NSW Apr 2019'!AQ2-('NSW Apr 2019'!L2+'NSW Apr 2019'!M2+'NSW Apr 2019'!N2))*'NSW Apr 2019'!Z2/100)*'NSW Apr 2019'!AQ2,('NSW Apr 2019'!O2*'NSW Apr 2019'!Z2/100)*'NSW Apr 2019'!AQ2)),0)</f>
        <v>0</v>
      </c>
      <c r="K8" s="119">
        <f>IF(AND('NSW Apr 2019'!O2&gt;0,'NSW Apr 2019'!P2&gt;0),IF($C$5*E8/'NSW Apr 2019'!AQ2&lt;('NSW Apr 2019'!L2+'NSW Apr 2019'!M2+'NSW Apr 2019'!N2+'NSW Apr 2019'!O2),0,IF(($C$5*E8/'NSW Apr 2019'!AQ2-'NSW Apr 2019'!L2+'NSW Apr 2019'!M2+'NSW Apr 2019'!N2+'NSW Apr 2019'!O2)&lt;=('NSW Apr 2019'!L2+'NSW Apr 2019'!M2+'NSW Apr 2019'!N2+'NSW Apr 2019'!O2+'NSW Apr 2019'!P2),(($C$5*E8/'NSW Apr 2019'!AQ2-('NSW Apr 2019'!L2+'NSW Apr 2019'!M2+'NSW Apr 2019'!N2+'NSW Apr 2019'!O2))*'NSW Apr 2019'!AA2/100)*'NSW Apr 2019'!AQ2,('NSW Apr 2019'!P2*'NSW Apr 2019'!AA2/100)*'NSW Apr 2019'!AQ2)),0)</f>
        <v>0</v>
      </c>
      <c r="L8" s="129">
        <f>IF(AND('NSW Apr 2019'!P2&gt;0,'NSW Apr 2019'!O2&gt;0),IF(($C$5*E8/'NSW Apr 2019'!AQ2&lt;SUM('NSW Apr 2019'!L2:P2)),(0),($C$5*E8/'NSW Apr 2019'!AQ2-SUM('NSW Apr 2019'!L2:P2))*'NSW Apr 2019'!AB2/100)* 'NSW Apr 2019'!AQ2,IF(AND('NSW Apr 2019'!O2&gt;0,'NSW Apr 2019'!P2=""),IF(($C$5*E8/'NSW Apr 2019'!AQ2&lt; SUM('NSW Apr 2019'!L2:O2)),(0),($C$5*E8/'NSW Apr 2019'!AQ2-SUM('NSW Apr 2019'!L2:O2))*'NSW Apr 2019'!AA2/100)* 'NSW Apr 2019'!AQ2,IF(AND('NSW Apr 2019'!N2&gt;0,'NSW Apr 2019'!O2=""),IF(($C$5*E8/'NSW Apr 2019'!AQ2&lt; SUM('NSW Apr 2019'!L2:N2)),(0),($C$5*E8/'NSW Apr 2019'!AQ2-SUM('NSW Apr 2019'!L2:N2))*'NSW Apr 2019'!Z2/100)* 'NSW Apr 2019'!AQ2,IF(AND('NSW Apr 2019'!M2&gt;0,'NSW Apr 2019'!N2=""),IF(($C$5*E8/'NSW Apr 2019'!AQ2&lt;'NSW Apr 2019'!M2+'NSW Apr 2019'!L2),(0),(($C$5*E8/'NSW Apr 2019'!AQ2-('NSW Apr 2019'!M2+'NSW Apr 2019'!L2))*'NSW Apr 2019'!Y2/100))*'NSW Apr 2019'!AQ2,IF(AND('NSW Apr 2019'!L2&gt;0,'NSW Apr 2019'!M2=""&gt;0),IF(($C$5*E8/'NSW Apr 2019'!AQ2&lt;'NSW Apr 2019'!L2),(0),($C$5*E8/'NSW Apr 2019'!AQ2-'NSW Apr 2019'!L2)*'NSW Apr 2019'!X2/100)*'NSW Apr 2019'!AQ2,0)))))</f>
        <v>0</v>
      </c>
      <c r="M8" s="129">
        <f>IF('NSW Apr 2019'!K2="",($C$5*F8/'NSW Apr 2019'!AR2*'NSW Apr 2019'!AC2/100)*'NSW Apr 2019'!AR2,IF($C$5*F8/'NSW Apr 2019'!AR2&gt;='NSW Apr 2019'!L2,('NSW Apr 2019'!L2*'NSW Apr 2019'!AC2/100)*'NSW Apr 2019'!AR2,($C$5*F8/'NSW Apr 2019'!AR2*'NSW Apr 2019'!AC2/100)*'NSW Apr 2019'!AR2))</f>
        <v>1325.0000000000002</v>
      </c>
      <c r="N8" s="129">
        <f>IF(AND('NSW Apr 2019'!L2&gt;0,'NSW Apr 2019'!M2&gt;0),IF($C$5*F8/'NSW Apr 2019'!AR2&lt;'NSW Apr 2019'!L2,0,IF(($C$5*F8/'NSW Apr 2019'!AR2-'NSW Apr 2019'!L2)&lt;=('NSW Apr 2019'!M2+'NSW Apr 2019'!L2),((($C$5*F8/'NSW Apr 2019'!AR2-'NSW Apr 2019'!L2)*'NSW Apr 2019'!AD2/100))*'NSW Apr 2019'!AR2,((('NSW Apr 2019'!M2)*'NSW Apr 2019'!AD2/100)*'NSW Apr 2019'!AR2))),0)</f>
        <v>0</v>
      </c>
      <c r="O8" s="129">
        <f>IF(AND('NSW Apr 2019'!M2&gt;0,'NSW Apr 2019'!N2&gt;0),IF($C$5*F8/'NSW Apr 2019'!AR2&lt;('NSW Apr 2019'!L2+'NSW Apr 2019'!M2),0,IF(($C$5*F8/'NSW Apr 2019'!AR2-'NSW Apr 2019'!L2+'NSW Apr 2019'!M2)&lt;=('NSW Apr 2019'!L2+'NSW Apr 2019'!M2+'NSW Apr 2019'!N2),((($C$5*F8/'NSW Apr 2019'!AR2-('NSW Apr 2019'!L2+'NSW Apr 2019'!M2))*'NSW Apr 2019'!AE2/100))*'NSW Apr 2019'!AR2,('NSW Apr 2019'!N2*'NSW Apr 2019'!AE2/100)*'NSW Apr 2019'!AR2)),0)</f>
        <v>0</v>
      </c>
      <c r="P8" s="129">
        <f>IF(AND('NSW Apr 2019'!N2&gt;0,'NSW Apr 2019'!O2&gt;0),IF($C$5*F8/'NSW Apr 2019'!AR2&lt;('NSW Apr 2019'!L2+'NSW Apr 2019'!M2+'NSW Apr 2019'!N2),0,IF(($C$5*F8/'NSW Apr 2019'!AR2-'NSW Apr 2019'!L2+'NSW Apr 2019'!M2+'NSW Apr 2019'!N2)&lt;=('NSW Apr 2019'!L2+'NSW Apr 2019'!M2+'NSW Apr 2019'!N2+'NSW Apr 2019'!O2),(($C$5*F8/'NSW Apr 2019'!AR2-('NSW Apr 2019'!L2+'NSW Apr 2019'!M2+'NSW Apr 2019'!N2))*'NSW Apr 2019'!AF2/100)*'NSW Apr 2019'!AR2,('NSW Apr 2019'!O2*'NSW Apr 2019'!AF2/100)*'NSW Apr 2019'!AR2)),0)</f>
        <v>0</v>
      </c>
      <c r="Q8" s="129">
        <f>IF(AND('NSW Apr 2019'!P2&gt;0,'NSW Apr 2019'!P2&gt;0),IF($C$5*F8/'NSW Apr 2019'!AR2&lt;('NSW Apr 2019'!L2+'NSW Apr 2019'!M2+'NSW Apr 2019'!N2+'NSW Apr 2019'!O2),0,IF(($C$5*F8/'NSW Apr 2019'!AR2-'NSW Apr 2019'!L2+'NSW Apr 2019'!M2+'NSW Apr 2019'!N2+'NSW Apr 2019'!O2)&lt;=('NSW Apr 2019'!L2+'NSW Apr 2019'!M2+'NSW Apr 2019'!N2+'NSW Apr 2019'!O2+'NSW Apr 2019'!P2),(($C$5*F8/'NSW Apr 2019'!AR2-('NSW Apr 2019'!L2+'NSW Apr 2019'!M2+'NSW Apr 2019'!N2+'NSW Apr 2019'!O2))*'NSW Apr 2019'!AG2/100)*'NSW Apr 2019'!AR2,('NSW Apr 2019'!P2*'NSW Apr 2019'!AG2/100)*'NSW Apr 2019'!AR2)),0)</f>
        <v>0</v>
      </c>
      <c r="R8" s="129">
        <f>IF(AND('NSW Apr 2019'!P2&gt;0,'NSW Apr 2019'!O2&gt;0),IF(($C$5*F8/'NSW Apr 2019'!AR2&lt;SUM('NSW Apr 2019'!L2:P2)),(0),($C$5*F8/'NSW Apr 2019'!AR2-SUM('NSW Apr 2019'!L2:P2))*'NSW Apr 2019'!AB2/100)* 'NSW Apr 2019'!AR2,IF(AND('NSW Apr 2019'!O2&gt;0,'NSW Apr 2019'!P2=""),IF(($C$5*F8/'NSW Apr 2019'!AR2&lt; SUM('NSW Apr 2019'!L2:O2)),(0),($C$5*F8/'NSW Apr 2019'!AR2-SUM('NSW Apr 2019'!L2:O2))*'NSW Apr 2019'!AG2/100)* 'NSW Apr 2019'!AR2,IF(AND('NSW Apr 2019'!N2&gt;0,'NSW Apr 2019'!O2=""),IF(($C$5*F8/'NSW Apr 2019'!AR2&lt; SUM('NSW Apr 2019'!L2:N2)),(0),($C$5*F8/'NSW Apr 2019'!AR2-SUM('NSW Apr 2019'!L2:N2))*'NSW Apr 2019'!AF2/100)* 'NSW Apr 2019'!AR2,IF(AND('NSW Apr 2019'!M2&gt;0,'NSW Apr 2019'!N2=""),IF(($C$5*F8/'NSW Apr 2019'!AR2&lt;'NSW Apr 2019'!M2+'NSW Apr 2019'!L2),(0),(($C$5*F8/'NSW Apr 2019'!AR2-('NSW Apr 2019'!M2+'NSW Apr 2019'!L2))*'NSW Apr 2019'!AE2/100))*'NSW Apr 2019'!AR2,IF(AND('NSW Apr 2019'!L2&gt;0,'NSW Apr 2019'!M2=""&gt;0),IF(($C$5*F8/'NSW Apr 2019'!AR2&lt;'NSW Apr 2019'!L2),(0),($C$5*F8/'NSW Apr 2019'!AR2-'NSW Apr 2019'!L2)*'NSW Apr 2019'!AD2/100)*'NSW Apr 2019'!AR2,0)))))</f>
        <v>0</v>
      </c>
      <c r="S8" s="250">
        <f>SUM(G8:R8)</f>
        <v>2650.0000000000005</v>
      </c>
      <c r="T8" s="253">
        <f>S8+D8</f>
        <v>2927.4000000000005</v>
      </c>
      <c r="U8" s="122">
        <f>T8*1.1</f>
        <v>3220.1400000000008</v>
      </c>
      <c r="V8" s="86">
        <f>'NSW Apr 2019'!AU2</f>
        <v>0</v>
      </c>
      <c r="W8" s="86">
        <f>'NSW Apr 2019'!AV2</f>
        <v>18</v>
      </c>
      <c r="X8" s="86">
        <f>'NSW Apr 2019'!AW2</f>
        <v>0</v>
      </c>
      <c r="Y8" s="130">
        <f>'NSW Apr 2019'!AX2</f>
        <v>0</v>
      </c>
      <c r="Z8" s="283" t="str">
        <f>IF(SUM(V8:Y8)=0,"No discount",IF(V8&gt;0,"Guaranteed off bill",IF(W8&gt;0,"Guaranteed off usage",IF(X8&gt;0,"Pay-on-time off bill","Pay-on-time off usage"))))</f>
        <v>Guaranteed off usage</v>
      </c>
      <c r="AA8" s="253" t="s">
        <v>290</v>
      </c>
      <c r="AB8" s="255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2450.4000000000005</v>
      </c>
      <c r="AC8" s="253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2450.4000000000005</v>
      </c>
      <c r="AD8" s="247">
        <f t="shared" ref="AD8:AE12" si="0">AB8*1.1</f>
        <v>2695.440000000001</v>
      </c>
      <c r="AE8" s="237">
        <f t="shared" si="0"/>
        <v>2695.440000000001</v>
      </c>
      <c r="AF8" s="133">
        <f>'NSW Apr 2019'!BG2</f>
        <v>0</v>
      </c>
      <c r="AG8" s="125" t="str">
        <f>'NSW Apr 2019'!BH2</f>
        <v>n</v>
      </c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</row>
    <row r="9" spans="1:148" ht="23" customHeight="1">
      <c r="A9" s="436"/>
      <c r="B9" s="86" t="str">
        <f>'NSW Apr 2019'!F3</f>
        <v>Covau</v>
      </c>
      <c r="C9" s="86" t="str">
        <f>'NSW Apr 2019'!G3</f>
        <v>Freedom</v>
      </c>
      <c r="D9" s="119">
        <f>365*'NSW Apr 2019'!H3/100</f>
        <v>317.55</v>
      </c>
      <c r="E9" s="279">
        <f>IF('NSW Apr 2019'!AQ3=3,0.5,IF('NSW Apr 2019'!AQ3=2,0.33,0))</f>
        <v>0.5</v>
      </c>
      <c r="F9" s="279">
        <f t="shared" ref="F9:F28" si="1">1-E9</f>
        <v>0.5</v>
      </c>
      <c r="G9" s="119">
        <f>IF('NSW Apr 2019'!K3="",($C$5*E9/'NSW Apr 2019'!AQ3*'NSW Apr 2019'!W3/100)*'NSW Apr 2019'!AQ3,IF($C$5*E9/'NSW Apr 2019'!AQ3&gt;='NSW Apr 2019'!L3,('NSW Apr 2019'!L3*'NSW Apr 2019'!W3/100)*'NSW Apr 2019'!AQ3,($C$5*E9/'NSW Apr 2019'!AQ3*'NSW Apr 2019'!W3/100)*'NSW Apr 2019'!AQ3))</f>
        <v>169.161</v>
      </c>
      <c r="H9" s="129">
        <f>IF(AND('NSW Apr 2019'!L3&gt;0,'NSW Apr 2019'!M3&gt;0),IF($C$5*E9/'NSW Apr 2019'!AQ3&lt;'NSW Apr 2019'!L3,0,IF(($C$5*E9/'NSW Apr 2019'!AQ3-'NSW Apr 2019'!L3)&lt;=('NSW Apr 2019'!M3+'NSW Apr 2019'!L3),((($C$5*E9/'NSW Apr 2019'!AQ3-'NSW Apr 2019'!L3)*'NSW Apr 2019'!X3/100))*'NSW Apr 2019'!AQ3,((('NSW Apr 2019'!M3)*'NSW Apr 2019'!X3/100)*'NSW Apr 2019'!AQ3))),0)</f>
        <v>113.07190909090907</v>
      </c>
      <c r="I9" s="119">
        <f>IF(AND('NSW Apr 2019'!M3&gt;0,'NSW Apr 2019'!N3&gt;0),IF($C$5*E9/'NSW Apr 2019'!AQ3&lt;('NSW Apr 2019'!L3+'NSW Apr 2019'!M3),0,IF(($C$5*E9/'NSW Apr 2019'!AQ3-'NSW Apr 2019'!L3+'NSW Apr 2019'!M3)&lt;=('NSW Apr 2019'!L3+'NSW Apr 2019'!M3+'NSW Apr 2019'!N3),((($C$5*E9/'NSW Apr 2019'!AQ3-('NSW Apr 2019'!L3+'NSW Apr 2019'!M3))*'NSW Apr 2019'!Y3/100))*'NSW Apr 2019'!AQ3,('NSW Apr 2019'!N3*'NSW Apr 2019'!Y3/100)* 'NSW Apr 2019'!AQ3)),0)</f>
        <v>255.81899999999999</v>
      </c>
      <c r="J9" s="119">
        <f>IF(AND('NSW Apr 2019'!N3&gt;0,'NSW Apr 2019'!O3&gt;0),IF($C$5*E9/'NSW Apr 2019'!AQ3&lt;('NSW Apr 2019'!L3+'NSW Apr 2019'!M3+'NSW Apr 2019'!N3),0,IF(($C$5*E9/'NSW Apr 2019'!AQ3-'NSW Apr 2019'!L3+'NSW Apr 2019'!M3+'NSW Apr 2019'!N3)&lt;=('NSW Apr 2019'!L3+'NSW Apr 2019'!M3+'NSW Apr 2019'!N3+'NSW Apr 2019'!O3),(($C$5*E9/'NSW Apr 2019'!AQ3-('NSW Apr 2019'!L3+'NSW Apr 2019'!M3+'NSW Apr 2019'!N3))*'NSW Apr 2019'!Z3/100)*'NSW Apr 2019'!AQ3,('NSW Apr 2019'!O3*'NSW Apr 2019'!Z3/100)*'NSW Apr 2019'!AQ3)),0)</f>
        <v>962.6954545454546</v>
      </c>
      <c r="K9" s="119">
        <f>IF(AND('NSW Apr 2019'!O3&gt;0,'NSW Apr 2019'!P3&gt;0),IF($C$5*E9/'NSW Apr 2019'!AQ3&lt;('NSW Apr 2019'!L3+'NSW Apr 2019'!M3+'NSW Apr 2019'!N3+'NSW Apr 2019'!O3),0,IF(($C$5*E9/'NSW Apr 2019'!AQ3-'NSW Apr 2019'!L3+'NSW Apr 2019'!M3+'NSW Apr 2019'!N3+'NSW Apr 2019'!O3)&lt;=('NSW Apr 2019'!L3+'NSW Apr 2019'!M3+'NSW Apr 2019'!N3+'NSW Apr 2019'!O3+'NSW Apr 2019'!P3),(($C$5*E9/'NSW Apr 2019'!AQ3-('NSW Apr 2019'!L3+'NSW Apr 2019'!M3+'NSW Apr 2019'!N3+'NSW Apr 2019'!O3))*'NSW Apr 2019'!AA3/100)*'NSW Apr 2019'!AQ3,('NSW Apr 2019'!P3*'NSW Apr 2019'!AA3/100)*'NSW Apr 2019'!AQ3)),0)</f>
        <v>0</v>
      </c>
      <c r="L9" s="129">
        <f>IF(AND('NSW Apr 2019'!P3&gt;0,'NSW Apr 2019'!O3&gt;0),IF(($C$5*E9/'NSW Apr 2019'!AQ3&lt;SUM('NSW Apr 2019'!L3:P3)),(0),($C$5*E9/'NSW Apr 2019'!AQ3-SUM('NSW Apr 2019'!L3:P3))*'NSW Apr 2019'!AB3/100)* 'NSW Apr 2019'!AQ3,IF(AND('NSW Apr 2019'!O3&gt;0,'NSW Apr 2019'!P3=""),IF(($C$5*E9/'NSW Apr 2019'!AQ3&lt; SUM('NSW Apr 2019'!L3:O3)),(0),($C$5*E9/'NSW Apr 2019'!AQ3-SUM('NSW Apr 2019'!L3:O3))*'NSW Apr 2019'!AA3/100)* 'NSW Apr 2019'!AQ3,IF(AND('NSW Apr 2019'!N3&gt;0,'NSW Apr 2019'!O3=""),IF(($C$5*E9/'NSW Apr 2019'!AQ3&lt; SUM('NSW Apr 2019'!L3:N3)),(0),($C$5*E9/'NSW Apr 2019'!AQ3-SUM('NSW Apr 2019'!L3:N3))*'NSW Apr 2019'!Z3/100)* 'NSW Apr 2019'!AQ3,IF(AND('NSW Apr 2019'!M3&gt;0,'NSW Apr 2019'!N3=""),IF(($C$5*E9/'NSW Apr 2019'!AQ3&lt;'NSW Apr 2019'!M3+'NSW Apr 2019'!L3),(0),(($C$5*E9/'NSW Apr 2019'!AQ3-('NSW Apr 2019'!M3+'NSW Apr 2019'!L3))*'NSW Apr 2019'!Y3/100))*'NSW Apr 2019'!AQ3,IF(AND('NSW Apr 2019'!L3&gt;0,'NSW Apr 2019'!M3=""&gt;0),IF(($C$5*E9/'NSW Apr 2019'!AQ3&lt;'NSW Apr 2019'!L3),(0),($C$5*E9/'NSW Apr 2019'!AQ3-'NSW Apr 2019'!L3)*'NSW Apr 2019'!X3/100)*'NSW Apr 2019'!AQ3,0)))))</f>
        <v>0</v>
      </c>
      <c r="M9" s="129">
        <f>IF('NSW Apr 2019'!K3="",($C$5*F9/'NSW Apr 2019'!AR3*'NSW Apr 2019'!AC3/100)*'NSW Apr 2019'!AR3,IF($C$5*F9/'NSW Apr 2019'!AR3&gt;='NSW Apr 2019'!L3,('NSW Apr 2019'!L3*'NSW Apr 2019'!AC3/100)*'NSW Apr 2019'!AR3,($C$5*F9/'NSW Apr 2019'!AR3*'NSW Apr 2019'!AC3/100)*'NSW Apr 2019'!AR3))</f>
        <v>169.161</v>
      </c>
      <c r="N9" s="129">
        <f>IF(AND('NSW Apr 2019'!L3&gt;0,'NSW Apr 2019'!M3&gt;0),IF($C$5*F9/'NSW Apr 2019'!AR3&lt;'NSW Apr 2019'!L3,0,IF(($C$5*F9/'NSW Apr 2019'!AR3-'NSW Apr 2019'!L3)&lt;=('NSW Apr 2019'!M3+'NSW Apr 2019'!L3),((($C$5*F9/'NSW Apr 2019'!AR3-'NSW Apr 2019'!L3)*'NSW Apr 2019'!AD3/100))*'NSW Apr 2019'!AR3,((('NSW Apr 2019'!M3)*'NSW Apr 2019'!AD3/100)*'NSW Apr 2019'!AR3))),0)</f>
        <v>113.07190909090907</v>
      </c>
      <c r="O9" s="129">
        <f>IF(AND('NSW Apr 2019'!M3&gt;0,'NSW Apr 2019'!N3&gt;0),IF($C$5*F9/'NSW Apr 2019'!AR3&lt;('NSW Apr 2019'!L3+'NSW Apr 2019'!M3),0,IF(($C$5*F9/'NSW Apr 2019'!AR3-'NSW Apr 2019'!L3+'NSW Apr 2019'!M3)&lt;=('NSW Apr 2019'!L3+'NSW Apr 2019'!M3+'NSW Apr 2019'!N3),((($C$5*F9/'NSW Apr 2019'!AR3-('NSW Apr 2019'!L3+'NSW Apr 2019'!M3))*'NSW Apr 2019'!AE3/100))*'NSW Apr 2019'!AR3,('NSW Apr 2019'!N3*'NSW Apr 2019'!AE3/100)*'NSW Apr 2019'!AR3)),0)</f>
        <v>255.81899999999999</v>
      </c>
      <c r="P9" s="129">
        <f>IF(AND('NSW Apr 2019'!N3&gt;0,'NSW Apr 2019'!O3&gt;0),IF($C$5*F9/'NSW Apr 2019'!AR3&lt;('NSW Apr 2019'!L3+'NSW Apr 2019'!M3+'NSW Apr 2019'!N3),0,IF(($C$5*F9/'NSW Apr 2019'!AR3-'NSW Apr 2019'!L3+'NSW Apr 2019'!M3+'NSW Apr 2019'!N3)&lt;=('NSW Apr 2019'!L3+'NSW Apr 2019'!M3+'NSW Apr 2019'!N3+'NSW Apr 2019'!O3),(($C$5*F9/'NSW Apr 2019'!AR3-('NSW Apr 2019'!L3+'NSW Apr 2019'!M3+'NSW Apr 2019'!N3))*'NSW Apr 2019'!AF3/100)*'NSW Apr 2019'!AR3,('NSW Apr 2019'!O3*'NSW Apr 2019'!AF3/100)*'NSW Apr 2019'!AR3)),0)</f>
        <v>962.6954545454546</v>
      </c>
      <c r="Q9" s="129">
        <f>IF(AND('NSW Apr 2019'!P3&gt;0,'NSW Apr 2019'!P3&gt;0),IF($C$5*F9/'NSW Apr 2019'!AR3&lt;('NSW Apr 2019'!L3+'NSW Apr 2019'!M3+'NSW Apr 2019'!N3+'NSW Apr 2019'!O3),0,IF(($C$5*F9/'NSW Apr 2019'!AR3-'NSW Apr 2019'!L3+'NSW Apr 2019'!M3+'NSW Apr 2019'!N3+'NSW Apr 2019'!O3)&lt;=('NSW Apr 2019'!L3+'NSW Apr 2019'!M3+'NSW Apr 2019'!N3+'NSW Apr 2019'!O3+'NSW Apr 2019'!P3),(($C$5*F9/'NSW Apr 2019'!AR3-('NSW Apr 2019'!L3+'NSW Apr 2019'!M3+'NSW Apr 2019'!N3+'NSW Apr 2019'!O3))*'NSW Apr 2019'!AG3/100)*'NSW Apr 2019'!AR3,('NSW Apr 2019'!P3*'NSW Apr 2019'!AG3/100)*'NSW Apr 2019'!AR3)),0)</f>
        <v>0</v>
      </c>
      <c r="R9" s="129">
        <f>IF(AND('NSW Apr 2019'!P3&gt;0,'NSW Apr 2019'!O3&gt;0),IF(($C$5*F9/'NSW Apr 2019'!AR3&lt;SUM('NSW Apr 2019'!L3:P3)),(0),($C$5*F9/'NSW Apr 2019'!AR3-SUM('NSW Apr 2019'!L3:P3))*'NSW Apr 2019'!AB3/100)* 'NSW Apr 2019'!AR3,IF(AND('NSW Apr 2019'!O3&gt;0,'NSW Apr 2019'!P3=""),IF(($C$5*F9/'NSW Apr 2019'!AR3&lt; SUM('NSW Apr 2019'!L3:O3)),(0),($C$5*F9/'NSW Apr 2019'!AR3-SUM('NSW Apr 2019'!L3:O3))*'NSW Apr 2019'!AG3/100)* 'NSW Apr 2019'!AR3,IF(AND('NSW Apr 2019'!N3&gt;0,'NSW Apr 2019'!O3=""),IF(($C$5*F9/'NSW Apr 2019'!AR3&lt; SUM('NSW Apr 2019'!L3:N3)),(0),($C$5*F9/'NSW Apr 2019'!AR3-SUM('NSW Apr 2019'!L3:N3))*'NSW Apr 2019'!AF3/100)* 'NSW Apr 2019'!AR3,IF(AND('NSW Apr 2019'!M3&gt;0,'NSW Apr 2019'!N3=""),IF(($C$5*F9/'NSW Apr 2019'!AR3&lt;'NSW Apr 2019'!M3+'NSW Apr 2019'!L3),(0),(($C$5*F9/'NSW Apr 2019'!AR3-('NSW Apr 2019'!M3+'NSW Apr 2019'!L3))*'NSW Apr 2019'!AE3/100))*'NSW Apr 2019'!AR3,IF(AND('NSW Apr 2019'!L3&gt;0,'NSW Apr 2019'!M3=""&gt;0),IF(($C$5*F9/'NSW Apr 2019'!AR3&lt;'NSW Apr 2019'!L3),(0),($C$5*F9/'NSW Apr 2019'!AR3-'NSW Apr 2019'!L3)*'NSW Apr 2019'!AD3/100)*'NSW Apr 2019'!AR3,0)))))</f>
        <v>0</v>
      </c>
      <c r="S9" s="250">
        <f t="shared" ref="S9:S28" si="2">SUM(G9:R9)</f>
        <v>3001.4947272727272</v>
      </c>
      <c r="T9" s="253">
        <f t="shared" ref="T9:T28" si="3">S9+D9</f>
        <v>3319.0447272727274</v>
      </c>
      <c r="U9" s="122">
        <f t="shared" ref="U9:U28" si="4">T9*1.1</f>
        <v>3650.9492000000005</v>
      </c>
      <c r="V9" s="86">
        <f>'NSW Apr 2019'!AU3</f>
        <v>0</v>
      </c>
      <c r="W9" s="86">
        <f>'NSW Apr 2019'!AV3</f>
        <v>0</v>
      </c>
      <c r="X9" s="86">
        <f>'NSW Apr 2019'!AW3</f>
        <v>25</v>
      </c>
      <c r="Y9" s="130">
        <f>'NSW Apr 2019'!AX3</f>
        <v>0</v>
      </c>
      <c r="Z9" s="253" t="str">
        <f>IF(SUM(V9:Y9)=0,"No discount",IF(V9&gt;0,"Guaranteed off bill",IF(W9&gt;0,"Guaranteed off usage",IF(X9&gt;0,"Pay-on-time off bill","Pay-on-time off usage"))))</f>
        <v>Pay-on-time off bill</v>
      </c>
      <c r="AA9" s="253" t="s">
        <v>290</v>
      </c>
      <c r="AB9" s="255">
        <f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3319.0447272727274</v>
      </c>
      <c r="AC9" s="253">
        <f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2489.2835454545457</v>
      </c>
      <c r="AD9" s="247">
        <f t="shared" si="0"/>
        <v>3650.9492000000005</v>
      </c>
      <c r="AE9" s="259">
        <f t="shared" si="0"/>
        <v>2738.2119000000002</v>
      </c>
      <c r="AF9" s="133">
        <f>'NSW Apr 2019'!BG3</f>
        <v>0</v>
      </c>
      <c r="AG9" s="125" t="str">
        <f>'NSW Apr 2019'!BH3</f>
        <v>n</v>
      </c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</row>
    <row r="10" spans="1:148" ht="23" customHeight="1">
      <c r="A10" s="436"/>
      <c r="B10" s="86" t="str">
        <f>'NSW Apr 2019'!F4</f>
        <v>EnergyAustralia</v>
      </c>
      <c r="C10" s="86" t="str">
        <f>'NSW Apr 2019'!G4</f>
        <v xml:space="preserve">Everyday Saver </v>
      </c>
      <c r="D10" s="119">
        <f>365*'NSW Apr 2019'!H4/100</f>
        <v>245.64500000000001</v>
      </c>
      <c r="E10" s="279">
        <f>IF('NSW Apr 2019'!AQ4=3,0.5,IF('NSW Apr 2019'!AQ4=2,0.33,0))</f>
        <v>0.5</v>
      </c>
      <c r="F10" s="279">
        <f t="shared" si="1"/>
        <v>0.5</v>
      </c>
      <c r="G10" s="119">
        <f>IF('NSW Apr 2019'!K4="",($C$5*E10/'NSW Apr 2019'!AQ4*'NSW Apr 2019'!W4/100)*'NSW Apr 2019'!AQ4,IF($C$5*E10/'NSW Apr 2019'!AQ4&gt;='NSW Apr 2019'!L4,('NSW Apr 2019'!L4*'NSW Apr 2019'!W4/100)*'NSW Apr 2019'!AQ4,($C$5*E10/'NSW Apr 2019'!AQ4*'NSW Apr 2019'!W4/100)*'NSW Apr 2019'!AQ4))</f>
        <v>157.3638</v>
      </c>
      <c r="H10" s="129">
        <f>IF(AND('NSW Apr 2019'!L4&gt;0,'NSW Apr 2019'!M4&gt;0),IF($C$5*E10/'NSW Apr 2019'!AQ4&lt;'NSW Apr 2019'!L4,0,IF(($C$5*E10/'NSW Apr 2019'!AQ4-'NSW Apr 2019'!L4)&lt;=('NSW Apr 2019'!M4+'NSW Apr 2019'!L4),((($C$5*E10/'NSW Apr 2019'!AQ4-'NSW Apr 2019'!L4)*'NSW Apr 2019'!X4/100))*'NSW Apr 2019'!AQ4,((('NSW Apr 2019'!M4)*'NSW Apr 2019'!X4/100)*'NSW Apr 2019'!AQ4))),0)</f>
        <v>106.7679</v>
      </c>
      <c r="I10" s="119">
        <f>IF(AND('NSW Apr 2019'!M4&gt;0,'NSW Apr 2019'!N4&gt;0),IF($C$5*E10/'NSW Apr 2019'!AQ4&lt;('NSW Apr 2019'!L4+'NSW Apr 2019'!M4),0,IF(($C$5*E10/'NSW Apr 2019'!AQ4-'NSW Apr 2019'!L4+'NSW Apr 2019'!M4)&lt;=('NSW Apr 2019'!L4+'NSW Apr 2019'!M4+'NSW Apr 2019'!N4),((($C$5*E10/'NSW Apr 2019'!AQ4-('NSW Apr 2019'!L4+'NSW Apr 2019'!M4))*'NSW Apr 2019'!Y4/100))*'NSW Apr 2019'!AQ4,('NSW Apr 2019'!N4*'NSW Apr 2019'!Y4/100)* 'NSW Apr 2019'!AQ4)),0)</f>
        <v>244.11750000000001</v>
      </c>
      <c r="J10" s="119">
        <f>IF(AND('NSW Apr 2019'!N4&gt;0,'NSW Apr 2019'!O4&gt;0),IF($C$5*E10/'NSW Apr 2019'!AQ4&lt;('NSW Apr 2019'!L4+'NSW Apr 2019'!M4+'NSW Apr 2019'!N4),0,IF(($C$5*E10/'NSW Apr 2019'!AQ4-'NSW Apr 2019'!L4+'NSW Apr 2019'!M4+'NSW Apr 2019'!N4)&lt;=('NSW Apr 2019'!L4+'NSW Apr 2019'!M4+'NSW Apr 2019'!N4+'NSW Apr 2019'!O4),(($C$5*E10/'NSW Apr 2019'!AQ4-('NSW Apr 2019'!L4+'NSW Apr 2019'!M4+'NSW Apr 2019'!N4))*'NSW Apr 2019'!Z4/100)*'NSW Apr 2019'!AQ4,('NSW Apr 2019'!O4*'NSW Apr 2019'!Z4/100)*'NSW Apr 2019'!AQ4)),0)</f>
        <v>920.69250000000011</v>
      </c>
      <c r="K10" s="119">
        <f>IF(AND('NSW Apr 2019'!O4&gt;0,'NSW Apr 2019'!P4&gt;0),IF($C$5*E10/'NSW Apr 2019'!AQ4&lt;('NSW Apr 2019'!L4+'NSW Apr 2019'!M4+'NSW Apr 2019'!N4+'NSW Apr 2019'!O4),0,IF(($C$5*E10/'NSW Apr 2019'!AQ4-'NSW Apr 2019'!L4+'NSW Apr 2019'!M4+'NSW Apr 2019'!N4+'NSW Apr 2019'!O4)&lt;=('NSW Apr 2019'!L4+'NSW Apr 2019'!M4+'NSW Apr 2019'!N4+'NSW Apr 2019'!O4+'NSW Apr 2019'!P4),(($C$5*E10/'NSW Apr 2019'!AQ4-('NSW Apr 2019'!L4+'NSW Apr 2019'!M4+'NSW Apr 2019'!N4+'NSW Apr 2019'!O4))*'NSW Apr 2019'!AA4/100)*'NSW Apr 2019'!AQ4,('NSW Apr 2019'!P4*'NSW Apr 2019'!AA4/100)*'NSW Apr 2019'!AQ4)),0)</f>
        <v>0</v>
      </c>
      <c r="L10" s="129">
        <f>IF(AND('NSW Apr 2019'!P4&gt;0,'NSW Apr 2019'!O4&gt;0),IF(($C$5*E10/'NSW Apr 2019'!AQ4&lt;SUM('NSW Apr 2019'!L4:P4)),(0),($C$5*E10/'NSW Apr 2019'!AQ4-SUM('NSW Apr 2019'!L4:P4))*'NSW Apr 2019'!AB4/100)* 'NSW Apr 2019'!AQ4,IF(AND('NSW Apr 2019'!O4&gt;0,'NSW Apr 2019'!P4=""),IF(($C$5*E10/'NSW Apr 2019'!AQ4&lt; SUM('NSW Apr 2019'!L4:O4)),(0),($C$5*E10/'NSW Apr 2019'!AQ4-SUM('NSW Apr 2019'!L4:O4))*'NSW Apr 2019'!AA4/100)* 'NSW Apr 2019'!AQ4,IF(AND('NSW Apr 2019'!N4&gt;0,'NSW Apr 2019'!O4=""),IF(($C$5*E10/'NSW Apr 2019'!AQ4&lt; SUM('NSW Apr 2019'!L4:N4)),(0),($C$5*E10/'NSW Apr 2019'!AQ4-SUM('NSW Apr 2019'!L4:N4))*'NSW Apr 2019'!Z4/100)* 'NSW Apr 2019'!AQ4,IF(AND('NSW Apr 2019'!M4&gt;0,'NSW Apr 2019'!N4=""),IF(($C$5*E10/'NSW Apr 2019'!AQ4&lt;'NSW Apr 2019'!M4+'NSW Apr 2019'!L4),(0),(($C$5*E10/'NSW Apr 2019'!AQ4-('NSW Apr 2019'!M4+'NSW Apr 2019'!L4))*'NSW Apr 2019'!Y4/100))*'NSW Apr 2019'!AQ4,IF(AND('NSW Apr 2019'!L4&gt;0,'NSW Apr 2019'!M4=""&gt;0),IF(($C$5*E10/'NSW Apr 2019'!AQ4&lt;'NSW Apr 2019'!L4),(0),($C$5*E10/'NSW Apr 2019'!AQ4-'NSW Apr 2019'!L4)*'NSW Apr 2019'!X4/100)*'NSW Apr 2019'!AQ4,0)))))</f>
        <v>0</v>
      </c>
      <c r="M10" s="129">
        <f>IF('NSW Apr 2019'!K4="",($C$5*F10/'NSW Apr 2019'!AR4*'NSW Apr 2019'!AC4/100)*'NSW Apr 2019'!AR4,IF($C$5*F10/'NSW Apr 2019'!AR4&gt;='NSW Apr 2019'!L4,('NSW Apr 2019'!L4*'NSW Apr 2019'!AC4/100)*'NSW Apr 2019'!AR4,($C$5*F10/'NSW Apr 2019'!AR4*'NSW Apr 2019'!AC4/100)*'NSW Apr 2019'!AR4))</f>
        <v>157.3638</v>
      </c>
      <c r="N10" s="129">
        <f>IF(AND('NSW Apr 2019'!L4&gt;0,'NSW Apr 2019'!M4&gt;0),IF($C$5*F10/'NSW Apr 2019'!AR4&lt;'NSW Apr 2019'!L4,0,IF(($C$5*F10/'NSW Apr 2019'!AR4-'NSW Apr 2019'!L4)&lt;=('NSW Apr 2019'!M4+'NSW Apr 2019'!L4),((($C$5*F10/'NSW Apr 2019'!AR4-'NSW Apr 2019'!L4)*'NSW Apr 2019'!AD4/100))*'NSW Apr 2019'!AR4,((('NSW Apr 2019'!M4)*'NSW Apr 2019'!AD4/100)*'NSW Apr 2019'!AR4))),0)</f>
        <v>106.7679</v>
      </c>
      <c r="O10" s="129">
        <f>IF(AND('NSW Apr 2019'!M4&gt;0,'NSW Apr 2019'!N4&gt;0),IF($C$5*F10/'NSW Apr 2019'!AR4&lt;('NSW Apr 2019'!L4+'NSW Apr 2019'!M4),0,IF(($C$5*F10/'NSW Apr 2019'!AR4-'NSW Apr 2019'!L4+'NSW Apr 2019'!M4)&lt;=('NSW Apr 2019'!L4+'NSW Apr 2019'!M4+'NSW Apr 2019'!N4),((($C$5*F10/'NSW Apr 2019'!AR4-('NSW Apr 2019'!L4+'NSW Apr 2019'!M4))*'NSW Apr 2019'!AE4/100))*'NSW Apr 2019'!AR4,('NSW Apr 2019'!N4*'NSW Apr 2019'!AE4/100)*'NSW Apr 2019'!AR4)),0)</f>
        <v>244.11750000000001</v>
      </c>
      <c r="P10" s="129">
        <f>IF(AND('NSW Apr 2019'!N4&gt;0,'NSW Apr 2019'!O4&gt;0),IF($C$5*F10/'NSW Apr 2019'!AR4&lt;('NSW Apr 2019'!L4+'NSW Apr 2019'!M4+'NSW Apr 2019'!N4),0,IF(($C$5*F10/'NSW Apr 2019'!AR4-'NSW Apr 2019'!L4+'NSW Apr 2019'!M4+'NSW Apr 2019'!N4)&lt;=('NSW Apr 2019'!L4+'NSW Apr 2019'!M4+'NSW Apr 2019'!N4+'NSW Apr 2019'!O4),(($C$5*F10/'NSW Apr 2019'!AR4-('NSW Apr 2019'!L4+'NSW Apr 2019'!M4+'NSW Apr 2019'!N4))*'NSW Apr 2019'!AF4/100)*'NSW Apr 2019'!AR4,('NSW Apr 2019'!O4*'NSW Apr 2019'!AF4/100)*'NSW Apr 2019'!AR4)),0)</f>
        <v>920.69250000000011</v>
      </c>
      <c r="Q10" s="129">
        <f>IF(AND('NSW Apr 2019'!P4&gt;0,'NSW Apr 2019'!P4&gt;0),IF($C$5*F10/'NSW Apr 2019'!AR4&lt;('NSW Apr 2019'!L4+'NSW Apr 2019'!M4+'NSW Apr 2019'!N4+'NSW Apr 2019'!O4),0,IF(($C$5*F10/'NSW Apr 2019'!AR4-'NSW Apr 2019'!L4+'NSW Apr 2019'!M4+'NSW Apr 2019'!N4+'NSW Apr 2019'!O4)&lt;=('NSW Apr 2019'!L4+'NSW Apr 2019'!M4+'NSW Apr 2019'!N4+'NSW Apr 2019'!O4+'NSW Apr 2019'!P4),(($C$5*F10/'NSW Apr 2019'!AR4-('NSW Apr 2019'!L4+'NSW Apr 2019'!M4+'NSW Apr 2019'!N4+'NSW Apr 2019'!O4))*'NSW Apr 2019'!AG4/100)*'NSW Apr 2019'!AR4,('NSW Apr 2019'!P4*'NSW Apr 2019'!AG4/100)*'NSW Apr 2019'!AR4)),0)</f>
        <v>0</v>
      </c>
      <c r="R10" s="129">
        <f>IF(AND('NSW Apr 2019'!P4&gt;0,'NSW Apr 2019'!O4&gt;0),IF(($C$5*F10/'NSW Apr 2019'!AR4&lt;SUM('NSW Apr 2019'!L4:P4)),(0),($C$5*F10/'NSW Apr 2019'!AR4-SUM('NSW Apr 2019'!L4:P4))*'NSW Apr 2019'!AB4/100)* 'NSW Apr 2019'!AR4,IF(AND('NSW Apr 2019'!O4&gt;0,'NSW Apr 2019'!P4=""),IF(($C$5*F10/'NSW Apr 2019'!AR4&lt; SUM('NSW Apr 2019'!L4:O4)),(0),($C$5*F10/'NSW Apr 2019'!AR4-SUM('NSW Apr 2019'!L4:O4))*'NSW Apr 2019'!AG4/100)* 'NSW Apr 2019'!AR4,IF(AND('NSW Apr 2019'!N4&gt;0,'NSW Apr 2019'!O4=""),IF(($C$5*F10/'NSW Apr 2019'!AR4&lt; SUM('NSW Apr 2019'!L4:N4)),(0),($C$5*F10/'NSW Apr 2019'!AR4-SUM('NSW Apr 2019'!L4:N4))*'NSW Apr 2019'!AF4/100)* 'NSW Apr 2019'!AR4,IF(AND('NSW Apr 2019'!M4&gt;0,'NSW Apr 2019'!N4=""),IF(($C$5*F10/'NSW Apr 2019'!AR4&lt;'NSW Apr 2019'!M4+'NSW Apr 2019'!L4),(0),(($C$5*F10/'NSW Apr 2019'!AR4-('NSW Apr 2019'!M4+'NSW Apr 2019'!L4))*'NSW Apr 2019'!AE4/100))*'NSW Apr 2019'!AR4,IF(AND('NSW Apr 2019'!L4&gt;0,'NSW Apr 2019'!M4=""&gt;0),IF(($C$5*F10/'NSW Apr 2019'!AR4&lt;'NSW Apr 2019'!L4),(0),($C$5*F10/'NSW Apr 2019'!AR4-'NSW Apr 2019'!L4)*'NSW Apr 2019'!AD4/100)*'NSW Apr 2019'!AR4,0)))))</f>
        <v>0</v>
      </c>
      <c r="S10" s="250">
        <f t="shared" si="2"/>
        <v>2857.8834000000006</v>
      </c>
      <c r="T10" s="253">
        <f t="shared" si="3"/>
        <v>3103.5284000000006</v>
      </c>
      <c r="U10" s="122">
        <f t="shared" si="4"/>
        <v>3413.8812400000011</v>
      </c>
      <c r="V10" s="86">
        <f>'NSW Apr 2019'!AU4</f>
        <v>0</v>
      </c>
      <c r="W10" s="86">
        <f>'NSW Apr 2019'!AV4</f>
        <v>20</v>
      </c>
      <c r="X10" s="86">
        <f>'NSW Apr 2019'!AW4</f>
        <v>0</v>
      </c>
      <c r="Y10" s="86">
        <f>'NSW Apr 2019'!AX4</f>
        <v>0</v>
      </c>
      <c r="Z10" s="253" t="str">
        <f t="shared" ref="Z10:Z28" si="5">IF(SUM(V10:Y10)=0,"No discount",IF(V10&gt;0,"Guaranteed off bill",IF(W10&gt;0,"Guaranteed off usage",IF(X10&gt;0,"Pay-on-time off bill","Pay-on-time off usage"))))</f>
        <v>Guaranteed off usage</v>
      </c>
      <c r="AA10" s="253" t="s">
        <v>290</v>
      </c>
      <c r="AB10" s="255">
        <f>IF(AND(Z10="Guaranteed off bill",AA10="Inclusive"),((T10*1.1)-((T10*1.1)*V10/100))/1.1,IF(AND(Z10="Guaranteed off usage",AA10="Inclusive"),((T10*1.1)-((S10*1.1)*W10/100))/1.1,IF(AND(Z10="Guaranteed off bill",AA10="Exclusive"),T10-(T10*V10/100),IF(AND(Z10="Guaranteed off usage",AA10="Exclusive"),T10-(S10*W10/100),IF(AA10="Inclusive",((T10*1.1))/1.1,T10)))))</f>
        <v>2531.9517200000005</v>
      </c>
      <c r="AC10" s="253">
        <f>IF(AND(Z10="Pay-on-time off bill",AA10="Inclusive"),((AB10*1.1)-((AB10*1.1)*X10/100))/1.1,IF(AND(Z10="Pay-on-time off usage",AA10="Inclusive"),((AB10*1.1)-((S10*1.1)*Y10/100))/1.1,IF(AND(Z10="Pay-on-time off bill",AA10="Exclusive"),AB10-(AB10*X10/100),IF(AND(Z10="Pay-on-time off usage",AA10="Exclusive"),AB10-(S10*Y10/100),IF(AA10="Inclusive",((AB10*1.1))/1.1,AB10)))))</f>
        <v>2531.9517200000005</v>
      </c>
      <c r="AD10" s="247">
        <f t="shared" si="0"/>
        <v>2785.1468920000007</v>
      </c>
      <c r="AE10" s="259">
        <f t="shared" si="0"/>
        <v>2785.1468920000007</v>
      </c>
      <c r="AF10" s="124">
        <f>'NSW Apr 2019'!BG4</f>
        <v>0</v>
      </c>
      <c r="AG10" s="125" t="str">
        <f>'NSW Apr 2019'!BH4</f>
        <v>n</v>
      </c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</row>
    <row r="11" spans="1:148" ht="23" customHeight="1">
      <c r="A11" s="436"/>
      <c r="B11" s="86" t="str">
        <f>'NSW Apr 2019'!F5</f>
        <v>Origin Energy</v>
      </c>
      <c r="C11" s="86" t="str">
        <f>'NSW Apr 2019'!G5</f>
        <v>Business Saver</v>
      </c>
      <c r="D11" s="119">
        <f>365*'NSW Apr 2019'!H5/100</f>
        <v>248.78399999999999</v>
      </c>
      <c r="E11" s="279">
        <f>IF('NSW Apr 2019'!AQ5=3,0.5,IF('NSW Apr 2019'!AQ5=2,0.33,0))</f>
        <v>0.5</v>
      </c>
      <c r="F11" s="279">
        <f t="shared" si="1"/>
        <v>0.5</v>
      </c>
      <c r="G11" s="119">
        <f>IF('NSW Apr 2019'!K5="",($C$5*E11/'NSW Apr 2019'!AQ5*'NSW Apr 2019'!W5/100)*'NSW Apr 2019'!AQ5,IF($C$5*E11/'NSW Apr 2019'!AQ5&gt;='NSW Apr 2019'!L5,('NSW Apr 2019'!L5*'NSW Apr 2019'!W5/100)*'NSW Apr 2019'!AQ5,($C$5*E11/'NSW Apr 2019'!AQ5*'NSW Apr 2019'!W5/100)*'NSW Apr 2019'!AQ5))</f>
        <v>136.10849999999999</v>
      </c>
      <c r="H11" s="129">
        <f>IF(AND('NSW Apr 2019'!L5&gt;0,'NSW Apr 2019'!M5&gt;0),IF($C$5*E11/'NSW Apr 2019'!AQ5&lt;'NSW Apr 2019'!L5,0,IF(($C$5*E11/'NSW Apr 2019'!AQ5-'NSW Apr 2019'!L5)&lt;=('NSW Apr 2019'!M5+'NSW Apr 2019'!L5),((($C$5*E11/'NSW Apr 2019'!AQ5-'NSW Apr 2019'!L5)*'NSW Apr 2019'!X5/100))*'NSW Apr 2019'!AQ5,((('NSW Apr 2019'!M5)*'NSW Apr 2019'!X5/100)*'NSW Apr 2019'!AQ5))),0)</f>
        <v>98.696100000000001</v>
      </c>
      <c r="I11" s="119">
        <f>IF(AND('NSW Apr 2019'!M5&gt;0,'NSW Apr 2019'!N5&gt;0),IF($C$5*E11/'NSW Apr 2019'!AQ5&lt;('NSW Apr 2019'!L5+'NSW Apr 2019'!M5),0,IF(($C$5*E11/'NSW Apr 2019'!AQ5-'NSW Apr 2019'!L5+'NSW Apr 2019'!M5)&lt;=('NSW Apr 2019'!L5+'NSW Apr 2019'!M5+'NSW Apr 2019'!N5),((($C$5*E11/'NSW Apr 2019'!AQ5-('NSW Apr 2019'!L5+'NSW Apr 2019'!M5))*'NSW Apr 2019'!Y5/100))*'NSW Apr 2019'!AQ5,('NSW Apr 2019'!N5*'NSW Apr 2019'!Y5/100)* 'NSW Apr 2019'!AQ5)),0)</f>
        <v>204.17099999999999</v>
      </c>
      <c r="J11" s="119">
        <f>IF(AND('NSW Apr 2019'!N5&gt;0,'NSW Apr 2019'!O5&gt;0),IF($C$5*E11/'NSW Apr 2019'!AQ5&lt;('NSW Apr 2019'!L5+'NSW Apr 2019'!M5+'NSW Apr 2019'!N5),0,IF(($C$5*E11/'NSW Apr 2019'!AQ5-'NSW Apr 2019'!L5+'NSW Apr 2019'!M5+'NSW Apr 2019'!N5)&lt;=('NSW Apr 2019'!L5+'NSW Apr 2019'!M5+'NSW Apr 2019'!N5+'NSW Apr 2019'!O5),(($C$5*E11/'NSW Apr 2019'!AQ5-('NSW Apr 2019'!L5+'NSW Apr 2019'!M5+'NSW Apr 2019'!N5))*'NSW Apr 2019'!Z5/100)*'NSW Apr 2019'!AQ5,('NSW Apr 2019'!O5*'NSW Apr 2019'!Z5/100)*'NSW Apr 2019'!AQ5)),0)</f>
        <v>775.67499999999995</v>
      </c>
      <c r="K11" s="119">
        <f>IF(AND('NSW Apr 2019'!O5&gt;0,'NSW Apr 2019'!P5&gt;0),IF($C$5*E11/'NSW Apr 2019'!AQ5&lt;('NSW Apr 2019'!L5+'NSW Apr 2019'!M5+'NSW Apr 2019'!N5+'NSW Apr 2019'!O5),0,IF(($C$5*E11/'NSW Apr 2019'!AQ5-'NSW Apr 2019'!L5+'NSW Apr 2019'!M5+'NSW Apr 2019'!N5+'NSW Apr 2019'!O5)&lt;=('NSW Apr 2019'!L5+'NSW Apr 2019'!M5+'NSW Apr 2019'!N5+'NSW Apr 2019'!O5+'NSW Apr 2019'!P5),(($C$5*E11/'NSW Apr 2019'!AQ5-('NSW Apr 2019'!L5+'NSW Apr 2019'!M5+'NSW Apr 2019'!N5+'NSW Apr 2019'!O5))*'NSW Apr 2019'!AA5/100)*'NSW Apr 2019'!AQ5,('NSW Apr 2019'!P5*'NSW Apr 2019'!AA5/100)*'NSW Apr 2019'!AQ5)),0)</f>
        <v>0</v>
      </c>
      <c r="L11" s="129">
        <f>IF(AND('NSW Apr 2019'!P5&gt;0,'NSW Apr 2019'!O5&gt;0),IF(($C$5*E11/'NSW Apr 2019'!AQ5&lt;SUM('NSW Apr 2019'!L5:P5)),(0),($C$5*E11/'NSW Apr 2019'!AQ5-SUM('NSW Apr 2019'!L5:P5))*'NSW Apr 2019'!AB5/100)* 'NSW Apr 2019'!AQ5,IF(AND('NSW Apr 2019'!O5&gt;0,'NSW Apr 2019'!P5=""),IF(($C$5*E11/'NSW Apr 2019'!AQ5&lt; SUM('NSW Apr 2019'!L5:O5)),(0),($C$5*E11/'NSW Apr 2019'!AQ5-SUM('NSW Apr 2019'!L5:O5))*'NSW Apr 2019'!AA5/100)* 'NSW Apr 2019'!AQ5,IF(AND('NSW Apr 2019'!N5&gt;0,'NSW Apr 2019'!O5=""),IF(($C$5*E11/'NSW Apr 2019'!AQ5&lt; SUM('NSW Apr 2019'!L5:N5)),(0),($C$5*E11/'NSW Apr 2019'!AQ5-SUM('NSW Apr 2019'!L5:N5))*'NSW Apr 2019'!Z5/100)* 'NSW Apr 2019'!AQ5,IF(AND('NSW Apr 2019'!M5&gt;0,'NSW Apr 2019'!N5=""),IF(($C$5*E11/'NSW Apr 2019'!AQ5&lt;'NSW Apr 2019'!M5+'NSW Apr 2019'!L5),(0),(($C$5*E11/'NSW Apr 2019'!AQ5-('NSW Apr 2019'!M5+'NSW Apr 2019'!L5))*'NSW Apr 2019'!Y5/100))*'NSW Apr 2019'!AQ5,IF(AND('NSW Apr 2019'!L5&gt;0,'NSW Apr 2019'!M5=""&gt;0),IF(($C$5*E11/'NSW Apr 2019'!AQ5&lt;'NSW Apr 2019'!L5),(0),($C$5*E11/'NSW Apr 2019'!AQ5-'NSW Apr 2019'!L5)*'NSW Apr 2019'!X5/100)*'NSW Apr 2019'!AQ5,0)))))</f>
        <v>0</v>
      </c>
      <c r="M11" s="129">
        <f>IF('NSW Apr 2019'!K5="",($C$5*F11/'NSW Apr 2019'!AR5*'NSW Apr 2019'!AC5/100)*'NSW Apr 2019'!AR5,IF($C$5*F11/'NSW Apr 2019'!AR5&gt;='NSW Apr 2019'!L5,('NSW Apr 2019'!L5*'NSW Apr 2019'!AC5/100)*'NSW Apr 2019'!AR5,($C$5*F11/'NSW Apr 2019'!AR5*'NSW Apr 2019'!AC5/100)*'NSW Apr 2019'!AR5))</f>
        <v>136.10849999999999</v>
      </c>
      <c r="N11" s="129">
        <f>IF(AND('NSW Apr 2019'!L5&gt;0,'NSW Apr 2019'!M5&gt;0),IF($C$5*F11/'NSW Apr 2019'!AR5&lt;'NSW Apr 2019'!L5,0,IF(($C$5*F11/'NSW Apr 2019'!AR5-'NSW Apr 2019'!L5)&lt;=('NSW Apr 2019'!M5+'NSW Apr 2019'!L5),((($C$5*F11/'NSW Apr 2019'!AR5-'NSW Apr 2019'!L5)*'NSW Apr 2019'!AD5/100))*'NSW Apr 2019'!AR5,((('NSW Apr 2019'!M5)*'NSW Apr 2019'!AD5/100)*'NSW Apr 2019'!AR5))),0)</f>
        <v>98.696100000000001</v>
      </c>
      <c r="O11" s="129">
        <f>IF(AND('NSW Apr 2019'!M5&gt;0,'NSW Apr 2019'!N5&gt;0),IF($C$5*F11/'NSW Apr 2019'!AR5&lt;('NSW Apr 2019'!L5+'NSW Apr 2019'!M5),0,IF(($C$5*F11/'NSW Apr 2019'!AR5-'NSW Apr 2019'!L5+'NSW Apr 2019'!M5)&lt;=('NSW Apr 2019'!L5+'NSW Apr 2019'!M5+'NSW Apr 2019'!N5),((($C$5*F11/'NSW Apr 2019'!AR5-('NSW Apr 2019'!L5+'NSW Apr 2019'!M5))*'NSW Apr 2019'!AE5/100))*'NSW Apr 2019'!AR5,('NSW Apr 2019'!N5*'NSW Apr 2019'!AE5/100)*'NSW Apr 2019'!AR5)),0)</f>
        <v>204.17099999999999</v>
      </c>
      <c r="P11" s="129">
        <f>IF(AND('NSW Apr 2019'!N5&gt;0,'NSW Apr 2019'!O5&gt;0),IF($C$5*F11/'NSW Apr 2019'!AR5&lt;('NSW Apr 2019'!L5+'NSW Apr 2019'!M5+'NSW Apr 2019'!N5),0,IF(($C$5*F11/'NSW Apr 2019'!AR5-'NSW Apr 2019'!L5+'NSW Apr 2019'!M5+'NSW Apr 2019'!N5)&lt;=('NSW Apr 2019'!L5+'NSW Apr 2019'!M5+'NSW Apr 2019'!N5+'NSW Apr 2019'!O5),(($C$5*F11/'NSW Apr 2019'!AR5-('NSW Apr 2019'!L5+'NSW Apr 2019'!M5+'NSW Apr 2019'!N5))*'NSW Apr 2019'!AF5/100)*'NSW Apr 2019'!AR5,('NSW Apr 2019'!O5*'NSW Apr 2019'!AF5/100)*'NSW Apr 2019'!AR5)),0)</f>
        <v>775.67499999999995</v>
      </c>
      <c r="Q11" s="129">
        <f>IF(AND('NSW Apr 2019'!P5&gt;0,'NSW Apr 2019'!P5&gt;0),IF($C$5*F11/'NSW Apr 2019'!AR5&lt;('NSW Apr 2019'!L5+'NSW Apr 2019'!M5+'NSW Apr 2019'!N5+'NSW Apr 2019'!O5),0,IF(($C$5*F11/'NSW Apr 2019'!AR5-'NSW Apr 2019'!L5+'NSW Apr 2019'!M5+'NSW Apr 2019'!N5+'NSW Apr 2019'!O5)&lt;=('NSW Apr 2019'!L5+'NSW Apr 2019'!M5+'NSW Apr 2019'!N5+'NSW Apr 2019'!O5+'NSW Apr 2019'!P5),(($C$5*F11/'NSW Apr 2019'!AR5-('NSW Apr 2019'!L5+'NSW Apr 2019'!M5+'NSW Apr 2019'!N5+'NSW Apr 2019'!O5))*'NSW Apr 2019'!AG5/100)*'NSW Apr 2019'!AR5,('NSW Apr 2019'!P5*'NSW Apr 2019'!AG5/100)*'NSW Apr 2019'!AR5)),0)</f>
        <v>0</v>
      </c>
      <c r="R11" s="129">
        <f>IF(AND('NSW Apr 2019'!P5&gt;0,'NSW Apr 2019'!O5&gt;0),IF(($C$5*F11/'NSW Apr 2019'!AR5&lt;SUM('NSW Apr 2019'!L5:P5)),(0),($C$5*F11/'NSW Apr 2019'!AR5-SUM('NSW Apr 2019'!L5:P5))*'NSW Apr 2019'!AB5/100)* 'NSW Apr 2019'!AR5,IF(AND('NSW Apr 2019'!O5&gt;0,'NSW Apr 2019'!P5=""),IF(($C$5*F11/'NSW Apr 2019'!AR5&lt; SUM('NSW Apr 2019'!L5:O5)),(0),($C$5*F11/'NSW Apr 2019'!AR5-SUM('NSW Apr 2019'!L5:O5))*'NSW Apr 2019'!AG5/100)* 'NSW Apr 2019'!AR5,IF(AND('NSW Apr 2019'!N5&gt;0,'NSW Apr 2019'!O5=""),IF(($C$5*F11/'NSW Apr 2019'!AR5&lt; SUM('NSW Apr 2019'!L5:N5)),(0),($C$5*F11/'NSW Apr 2019'!AR5-SUM('NSW Apr 2019'!L5:N5))*'NSW Apr 2019'!AF5/100)* 'NSW Apr 2019'!AR5,IF(AND('NSW Apr 2019'!M5&gt;0,'NSW Apr 2019'!N5=""),IF(($C$5*F11/'NSW Apr 2019'!AR5&lt;'NSW Apr 2019'!M5+'NSW Apr 2019'!L5),(0),(($C$5*F11/'NSW Apr 2019'!AR5-('NSW Apr 2019'!M5+'NSW Apr 2019'!L5))*'NSW Apr 2019'!AE5/100))*'NSW Apr 2019'!AR5,IF(AND('NSW Apr 2019'!L5&gt;0,'NSW Apr 2019'!M5=""&gt;0),IF(($C$5*F11/'NSW Apr 2019'!AR5&lt;'NSW Apr 2019'!L5),(0),($C$5*F11/'NSW Apr 2019'!AR5-'NSW Apr 2019'!L5)*'NSW Apr 2019'!AD5/100)*'NSW Apr 2019'!AR5,0)))))</f>
        <v>0</v>
      </c>
      <c r="S11" s="250">
        <f t="shared" si="2"/>
        <v>2429.3011999999999</v>
      </c>
      <c r="T11" s="253">
        <f t="shared" si="3"/>
        <v>2678.0852</v>
      </c>
      <c r="U11" s="122">
        <f t="shared" si="4"/>
        <v>2945.89372</v>
      </c>
      <c r="V11" s="86">
        <f>'NSW Apr 2019'!AU5</f>
        <v>0</v>
      </c>
      <c r="W11" s="86">
        <f>'NSW Apr 2019'!AV5</f>
        <v>14</v>
      </c>
      <c r="X11" s="86">
        <f>'NSW Apr 2019'!AW5</f>
        <v>0</v>
      </c>
      <c r="Y11" s="86">
        <f>'NSW Apr 2019'!AX5</f>
        <v>0</v>
      </c>
      <c r="Z11" s="253" t="str">
        <f t="shared" si="5"/>
        <v>Guaranteed off usage</v>
      </c>
      <c r="AA11" s="253" t="s">
        <v>290</v>
      </c>
      <c r="AB11" s="255">
        <f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2337.9830320000001</v>
      </c>
      <c r="AC11" s="253">
        <f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2337.9830320000001</v>
      </c>
      <c r="AD11" s="247">
        <f t="shared" si="0"/>
        <v>2571.7813352000003</v>
      </c>
      <c r="AE11" s="259">
        <f t="shared" si="0"/>
        <v>2571.7813352000003</v>
      </c>
      <c r="AF11" s="124">
        <f>'NSW Apr 2019'!BG5</f>
        <v>12</v>
      </c>
      <c r="AG11" s="125" t="str">
        <f>'NSW Apr 2019'!BH5</f>
        <v>y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</row>
    <row r="12" spans="1:148" ht="23" customHeight="1" thickBot="1">
      <c r="A12" s="435"/>
      <c r="B12" s="87" t="str">
        <f>'NSW Apr 2019'!F6</f>
        <v>Red Energy</v>
      </c>
      <c r="C12" s="87" t="str">
        <f>'NSW Apr 2019'!G6</f>
        <v xml:space="preserve">Easy Saver </v>
      </c>
      <c r="D12" s="146">
        <f>365*'NSW Apr 2019'!H6/100</f>
        <v>235.27899999999997</v>
      </c>
      <c r="E12" s="280">
        <f>IF('NSW Apr 2019'!AQ6=3,0.5,IF('NSW Apr 2019'!AQ6=2,0.33,0))</f>
        <v>0.5</v>
      </c>
      <c r="F12" s="280">
        <f t="shared" si="1"/>
        <v>0.5</v>
      </c>
      <c r="G12" s="146">
        <f>IF('NSW Apr 2019'!K6="",($C$5*E12/'NSW Apr 2019'!AQ6*'NSW Apr 2019'!W6/100)*'NSW Apr 2019'!AQ6,IF($C$5*E12/'NSW Apr 2019'!AQ6&gt;='NSW Apr 2019'!L6,('NSW Apr 2019'!L6*'NSW Apr 2019'!W6/100)*'NSW Apr 2019'!AQ6,($C$5*E12/'NSW Apr 2019'!AQ6*'NSW Apr 2019'!W6/100)*'NSW Apr 2019'!AQ6))</f>
        <v>138.3459</v>
      </c>
      <c r="H12" s="158">
        <f>IF(AND('NSW Apr 2019'!L6&gt;0,'NSW Apr 2019'!M6&gt;0),IF($C$5*E12/'NSW Apr 2019'!AQ6&lt;'NSW Apr 2019'!L6,0,IF(($C$5*E12/'NSW Apr 2019'!AQ6-'NSW Apr 2019'!L6)&lt;=('NSW Apr 2019'!M6+'NSW Apr 2019'!L6),((($C$5*E12/'NSW Apr 2019'!AQ6-'NSW Apr 2019'!L6)*'NSW Apr 2019'!X6/100))*'NSW Apr 2019'!AQ6,((('NSW Apr 2019'!M6)*'NSW Apr 2019'!X6/100)*'NSW Apr 2019'!AQ6))),0)</f>
        <v>92.825699999999983</v>
      </c>
      <c r="I12" s="146">
        <f>IF(AND('NSW Apr 2019'!M6&gt;0,'NSW Apr 2019'!N6&gt;0),IF($C$5*E12/'NSW Apr 2019'!AQ6&lt;('NSW Apr 2019'!L6+'NSW Apr 2019'!M6),0,IF(($C$5*E12/'NSW Apr 2019'!AQ6-'NSW Apr 2019'!L6+'NSW Apr 2019'!M6)&lt;=('NSW Apr 2019'!L6+'NSW Apr 2019'!M6+'NSW Apr 2019'!N6),((($C$5*E12/'NSW Apr 2019'!AQ6-('NSW Apr 2019'!L6+'NSW Apr 2019'!M6))*'NSW Apr 2019'!Y6/100))*'NSW Apr 2019'!AQ6,('NSW Apr 2019'!N6*'NSW Apr 2019'!Y6/100)* 'NSW Apr 2019'!AQ6)),0)</f>
        <v>207.7218</v>
      </c>
      <c r="J12" s="146">
        <f>IF(AND('NSW Apr 2019'!N6&gt;0,'NSW Apr 2019'!O6&gt;0),IF($C$5*E12/'NSW Apr 2019'!AQ6&lt;('NSW Apr 2019'!L6+'NSW Apr 2019'!M6+'NSW Apr 2019'!N6),0,IF(($C$5*E12/'NSW Apr 2019'!AQ6-'NSW Apr 2019'!L6+'NSW Apr 2019'!M6+'NSW Apr 2019'!N6)&lt;=('NSW Apr 2019'!L6+'NSW Apr 2019'!M6+'NSW Apr 2019'!N6+'NSW Apr 2019'!O6),(($C$5*E12/'NSW Apr 2019'!AQ6-('NSW Apr 2019'!L6+'NSW Apr 2019'!M6+'NSW Apr 2019'!N6))*'NSW Apr 2019'!Z6/100)*'NSW Apr 2019'!AQ6,('NSW Apr 2019'!O6*'NSW Apr 2019'!Z6/100)*'NSW Apr 2019'!AQ6)),0)</f>
        <v>779.04750000000013</v>
      </c>
      <c r="K12" s="146">
        <f>IF(AND('NSW Apr 2019'!O6&gt;0,'NSW Apr 2019'!P6&gt;0),IF($C$5*E12/'NSW Apr 2019'!AQ6&lt;('NSW Apr 2019'!L6+'NSW Apr 2019'!M6+'NSW Apr 2019'!N6+'NSW Apr 2019'!O6),0,IF(($C$5*E12/'NSW Apr 2019'!AQ6-'NSW Apr 2019'!L6+'NSW Apr 2019'!M6+'NSW Apr 2019'!N6+'NSW Apr 2019'!O6)&lt;=('NSW Apr 2019'!L6+'NSW Apr 2019'!M6+'NSW Apr 2019'!N6+'NSW Apr 2019'!O6+'NSW Apr 2019'!P6),(($C$5*E12/'NSW Apr 2019'!AQ6-('NSW Apr 2019'!L6+'NSW Apr 2019'!M6+'NSW Apr 2019'!N6+'NSW Apr 2019'!O6))*'NSW Apr 2019'!AA6/100)*'NSW Apr 2019'!AQ6,('NSW Apr 2019'!P6*'NSW Apr 2019'!AA6/100)*'NSW Apr 2019'!AQ6)),0)</f>
        <v>0</v>
      </c>
      <c r="L12" s="158">
        <f>IF(AND('NSW Apr 2019'!P6&gt;0,'NSW Apr 2019'!O6&gt;0),IF(($C$5*E12/'NSW Apr 2019'!AQ6&lt;SUM('NSW Apr 2019'!L6:P6)),(0),($C$5*E12/'NSW Apr 2019'!AQ6-SUM('NSW Apr 2019'!L6:P6))*'NSW Apr 2019'!AB6/100)* 'NSW Apr 2019'!AQ6,IF(AND('NSW Apr 2019'!O6&gt;0,'NSW Apr 2019'!P6=""),IF(($C$5*E12/'NSW Apr 2019'!AQ6&lt; SUM('NSW Apr 2019'!L6:O6)),(0),($C$5*E12/'NSW Apr 2019'!AQ6-SUM('NSW Apr 2019'!L6:O6))*'NSW Apr 2019'!AA6/100)* 'NSW Apr 2019'!AQ6,IF(AND('NSW Apr 2019'!N6&gt;0,'NSW Apr 2019'!O6=""),IF(($C$5*E12/'NSW Apr 2019'!AQ6&lt; SUM('NSW Apr 2019'!L6:N6)),(0),($C$5*E12/'NSW Apr 2019'!AQ6-SUM('NSW Apr 2019'!L6:N6))*'NSW Apr 2019'!Z6/100)* 'NSW Apr 2019'!AQ6,IF(AND('NSW Apr 2019'!M6&gt;0,'NSW Apr 2019'!N6=""),IF(($C$5*E12/'NSW Apr 2019'!AQ6&lt;'NSW Apr 2019'!M6+'NSW Apr 2019'!L6),(0),(($C$5*E12/'NSW Apr 2019'!AQ6-('NSW Apr 2019'!M6+'NSW Apr 2019'!L6))*'NSW Apr 2019'!Y6/100))*'NSW Apr 2019'!AQ6,IF(AND('NSW Apr 2019'!L6&gt;0,'NSW Apr 2019'!M6=""&gt;0),IF(($C$5*E12/'NSW Apr 2019'!AQ6&lt;'NSW Apr 2019'!L6),(0),($C$5*E12/'NSW Apr 2019'!AQ6-'NSW Apr 2019'!L6)*'NSW Apr 2019'!X6/100)*'NSW Apr 2019'!AQ6,0)))))</f>
        <v>0</v>
      </c>
      <c r="M12" s="158">
        <f>IF('NSW Apr 2019'!K6="",($C$5*F12/'NSW Apr 2019'!AR6*'NSW Apr 2019'!AC6/100)*'NSW Apr 2019'!AR6,IF($C$5*F12/'NSW Apr 2019'!AR6&gt;='NSW Apr 2019'!L6,('NSW Apr 2019'!L6*'NSW Apr 2019'!AC6/100)*'NSW Apr 2019'!AR6,($C$5*F12/'NSW Apr 2019'!AR6*'NSW Apr 2019'!AC6/100)*'NSW Apr 2019'!AR6))</f>
        <v>138.3459</v>
      </c>
      <c r="N12" s="158">
        <f>IF(AND('NSW Apr 2019'!L6&gt;0,'NSW Apr 2019'!M6&gt;0),IF($C$5*F12/'NSW Apr 2019'!AR6&lt;'NSW Apr 2019'!L6,0,IF(($C$5*F12/'NSW Apr 2019'!AR6-'NSW Apr 2019'!L6)&lt;=('NSW Apr 2019'!M6+'NSW Apr 2019'!L6),((($C$5*F12/'NSW Apr 2019'!AR6-'NSW Apr 2019'!L6)*'NSW Apr 2019'!AD6/100))*'NSW Apr 2019'!AR6,((('NSW Apr 2019'!M6)*'NSW Apr 2019'!AD6/100)*'NSW Apr 2019'!AR6))),0)</f>
        <v>92.825699999999983</v>
      </c>
      <c r="O12" s="158">
        <f>IF(AND('NSW Apr 2019'!M6&gt;0,'NSW Apr 2019'!N6&gt;0),IF($C$5*F12/'NSW Apr 2019'!AR6&lt;('NSW Apr 2019'!L6+'NSW Apr 2019'!M6),0,IF(($C$5*F12/'NSW Apr 2019'!AR6-'NSW Apr 2019'!L6+'NSW Apr 2019'!M6)&lt;=('NSW Apr 2019'!L6+'NSW Apr 2019'!M6+'NSW Apr 2019'!N6),((($C$5*F12/'NSW Apr 2019'!AR6-('NSW Apr 2019'!L6+'NSW Apr 2019'!M6))*'NSW Apr 2019'!AE6/100))*'NSW Apr 2019'!AR6,('NSW Apr 2019'!N6*'NSW Apr 2019'!AE6/100)*'NSW Apr 2019'!AR6)),0)</f>
        <v>207.7218</v>
      </c>
      <c r="P12" s="158">
        <f>IF(AND('NSW Apr 2019'!N6&gt;0,'NSW Apr 2019'!O6&gt;0),IF($C$5*F12/'NSW Apr 2019'!AR6&lt;('NSW Apr 2019'!L6+'NSW Apr 2019'!M6+'NSW Apr 2019'!N6),0,IF(($C$5*F12/'NSW Apr 2019'!AR6-'NSW Apr 2019'!L6+'NSW Apr 2019'!M6+'NSW Apr 2019'!N6)&lt;=('NSW Apr 2019'!L6+'NSW Apr 2019'!M6+'NSW Apr 2019'!N6+'NSW Apr 2019'!O6),(($C$5*F12/'NSW Apr 2019'!AR6-('NSW Apr 2019'!L6+'NSW Apr 2019'!M6+'NSW Apr 2019'!N6))*'NSW Apr 2019'!AF6/100)*'NSW Apr 2019'!AR6,('NSW Apr 2019'!O6*'NSW Apr 2019'!AF6/100)*'NSW Apr 2019'!AR6)),0)</f>
        <v>779.04750000000013</v>
      </c>
      <c r="Q12" s="158">
        <f>IF(AND('NSW Apr 2019'!P6&gt;0,'NSW Apr 2019'!P6&gt;0),IF($C$5*F12/'NSW Apr 2019'!AR6&lt;('NSW Apr 2019'!L6+'NSW Apr 2019'!M6+'NSW Apr 2019'!N6+'NSW Apr 2019'!O6),0,IF(($C$5*F12/'NSW Apr 2019'!AR6-'NSW Apr 2019'!L6+'NSW Apr 2019'!M6+'NSW Apr 2019'!N6+'NSW Apr 2019'!O6)&lt;=('NSW Apr 2019'!L6+'NSW Apr 2019'!M6+'NSW Apr 2019'!N6+'NSW Apr 2019'!O6+'NSW Apr 2019'!P6),(($C$5*F12/'NSW Apr 2019'!AR6-('NSW Apr 2019'!L6+'NSW Apr 2019'!M6+'NSW Apr 2019'!N6+'NSW Apr 2019'!O6))*'NSW Apr 2019'!AG6/100)*'NSW Apr 2019'!AR6,('NSW Apr 2019'!P6*'NSW Apr 2019'!AG6/100)*'NSW Apr 2019'!AR6)),0)</f>
        <v>0</v>
      </c>
      <c r="R12" s="158">
        <f>IF(AND('NSW Apr 2019'!P6&gt;0,'NSW Apr 2019'!O6&gt;0),IF(($C$5*F12/'NSW Apr 2019'!AR6&lt;SUM('NSW Apr 2019'!L6:P6)),(0),($C$5*F12/'NSW Apr 2019'!AR6-SUM('NSW Apr 2019'!L6:P6))*'NSW Apr 2019'!AB6/100)* 'NSW Apr 2019'!AR6,IF(AND('NSW Apr 2019'!O6&gt;0,'NSW Apr 2019'!P6=""),IF(($C$5*F12/'NSW Apr 2019'!AR6&lt; SUM('NSW Apr 2019'!L6:O6)),(0),($C$5*F12/'NSW Apr 2019'!AR6-SUM('NSW Apr 2019'!L6:O6))*'NSW Apr 2019'!AG6/100)* 'NSW Apr 2019'!AR6,IF(AND('NSW Apr 2019'!N6&gt;0,'NSW Apr 2019'!O6=""),IF(($C$5*F12/'NSW Apr 2019'!AR6&lt; SUM('NSW Apr 2019'!L6:N6)),(0),($C$5*F12/'NSW Apr 2019'!AR6-SUM('NSW Apr 2019'!L6:N6))*'NSW Apr 2019'!AF6/100)* 'NSW Apr 2019'!AR6,IF(AND('NSW Apr 2019'!M6&gt;0,'NSW Apr 2019'!N6=""),IF(($C$5*F12/'NSW Apr 2019'!AR6&lt;'NSW Apr 2019'!M6+'NSW Apr 2019'!L6),(0),(($C$5*F12/'NSW Apr 2019'!AR6-('NSW Apr 2019'!M6+'NSW Apr 2019'!L6))*'NSW Apr 2019'!AE6/100))*'NSW Apr 2019'!AR6,IF(AND('NSW Apr 2019'!L6&gt;0,'NSW Apr 2019'!M6=""&gt;0),IF(($C$5*F12/'NSW Apr 2019'!AR6&lt;'NSW Apr 2019'!L6),(0),($C$5*F12/'NSW Apr 2019'!AR6-'NSW Apr 2019'!L6)*'NSW Apr 2019'!AD6/100)*'NSW Apr 2019'!AR6,0)))))</f>
        <v>0</v>
      </c>
      <c r="S12" s="251">
        <f t="shared" si="2"/>
        <v>2435.8818000000001</v>
      </c>
      <c r="T12" s="254">
        <f t="shared" si="3"/>
        <v>2671.1608000000001</v>
      </c>
      <c r="U12" s="149">
        <f t="shared" si="4"/>
        <v>2938.2768800000003</v>
      </c>
      <c r="V12" s="87">
        <f>'NSW Apr 2019'!AU6</f>
        <v>0</v>
      </c>
      <c r="W12" s="87">
        <f>'NSW Apr 2019'!AV6</f>
        <v>0</v>
      </c>
      <c r="X12" s="150">
        <f>'NSW Apr 2019'!AW6</f>
        <v>10</v>
      </c>
      <c r="Y12" s="87">
        <f>'NSW Apr 2019'!AX6</f>
        <v>0</v>
      </c>
      <c r="Z12" s="268" t="str">
        <f t="shared" si="5"/>
        <v>Pay-on-time off bill</v>
      </c>
      <c r="AA12" s="256" t="s">
        <v>290</v>
      </c>
      <c r="AB12" s="256">
        <f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2671.1608000000001</v>
      </c>
      <c r="AC12" s="254">
        <f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2404.0447199999999</v>
      </c>
      <c r="AD12" s="248">
        <f t="shared" si="0"/>
        <v>2938.2768800000003</v>
      </c>
      <c r="AE12" s="238">
        <f t="shared" si="0"/>
        <v>2644.449192</v>
      </c>
      <c r="AF12" s="152">
        <f>'NSW Apr 2019'!BG6</f>
        <v>0</v>
      </c>
      <c r="AG12" s="153" t="str">
        <f>'NSW Apr 2019'!BH6</f>
        <v>n</v>
      </c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</row>
    <row r="13" spans="1:148" ht="23" customHeight="1" thickTop="1">
      <c r="A13" s="434" t="str">
        <f>'NSW Apr 2019'!D7</f>
        <v xml:space="preserve">ActewAGL Queanbeyan </v>
      </c>
      <c r="B13" s="86" t="str">
        <f>'NSW Apr 2019'!F7</f>
        <v>ActewAGL</v>
      </c>
      <c r="C13" s="86" t="str">
        <f>'NSW Apr 2019'!G7</f>
        <v>Business plan</v>
      </c>
      <c r="D13" s="119">
        <f>365*'NSW Apr 2019'!H7/100</f>
        <v>344.34100000000001</v>
      </c>
      <c r="E13" s="279">
        <f>IF('NSW Apr 2019'!AQ7=3,0.5,IF('NSW Apr 2019'!AQ7=2,0.33,0))</f>
        <v>0.5</v>
      </c>
      <c r="F13" s="279">
        <f t="shared" si="1"/>
        <v>0.5</v>
      </c>
      <c r="G13" s="119">
        <f>IF('NSW Apr 2019'!K7="",($C$5*E13/'NSW Apr 2019'!AQ7*'NSW Apr 2019'!W7/100)*'NSW Apr 2019'!AQ7,IF($C$5*E13/'NSW Apr 2019'!AQ7&gt;='NSW Apr 2019'!L7,('NSW Apr 2019'!L7*'NSW Apr 2019'!W7/100)*'NSW Apr 2019'!AQ7,($C$5*E13/'NSW Apr 2019'!AQ7*'NSW Apr 2019'!W7/100)*'NSW Apr 2019'!AQ7))</f>
        <v>388.18800000000005</v>
      </c>
      <c r="H13" s="129">
        <f>IF(AND('NSW Apr 2019'!L7&gt;0,'NSW Apr 2019'!M7&gt;0),IF($C$5*E13/'NSW Apr 2019'!AQ7&lt;'NSW Apr 2019'!L7,0,IF(($C$5*E13/'NSW Apr 2019'!AQ7-'NSW Apr 2019'!L7)&lt;=('NSW Apr 2019'!M7+'NSW Apr 2019'!L7),((($C$5*E13/'NSW Apr 2019'!AQ7-'NSW Apr 2019'!L7)*'NSW Apr 2019'!X7/100))*'NSW Apr 2019'!AQ7,((('NSW Apr 2019'!M7)*'NSW Apr 2019'!X7/100)*'NSW Apr 2019'!AQ7))),0)</f>
        <v>856.33200000000022</v>
      </c>
      <c r="I13" s="119">
        <f>IF(AND('NSW Apr 2019'!M7&gt;0,'NSW Apr 2019'!N7&gt;0),IF($C$5*E13/'NSW Apr 2019'!AQ7&lt;('NSW Apr 2019'!L7+'NSW Apr 2019'!M7),0,IF(($C$5*E13/'NSW Apr 2019'!AQ7-'NSW Apr 2019'!L7+'NSW Apr 2019'!M7)&lt;=('NSW Apr 2019'!L7+'NSW Apr 2019'!M7+'NSW Apr 2019'!N7),((($C$5*E13/'NSW Apr 2019'!AQ7-('NSW Apr 2019'!L7+'NSW Apr 2019'!M7))*'NSW Apr 2019'!Y7/100))*'NSW Apr 2019'!AQ7,('NSW Apr 2019'!N7*'NSW Apr 2019'!Y7/100)* 'NSW Apr 2019'!AQ7)),0)</f>
        <v>0</v>
      </c>
      <c r="J13" s="119">
        <f>IF(AND('NSW Apr 2019'!N7&gt;0,'NSW Apr 2019'!O7&gt;0),IF($C$5*E13/'NSW Apr 2019'!AQ7&lt;('NSW Apr 2019'!L7+'NSW Apr 2019'!M7+'NSW Apr 2019'!N7),0,IF(($C$5*E13/'NSW Apr 2019'!AQ7-'NSW Apr 2019'!L7+'NSW Apr 2019'!M7+'NSW Apr 2019'!N7)&lt;=('NSW Apr 2019'!L7+'NSW Apr 2019'!M7+'NSW Apr 2019'!N7+'NSW Apr 2019'!O7),(($C$5*E13/'NSW Apr 2019'!AQ7-('NSW Apr 2019'!L7+'NSW Apr 2019'!M7+'NSW Apr 2019'!N7))*'NSW Apr 2019'!Z7/100)*'NSW Apr 2019'!AQ7,('NSW Apr 2019'!O7*'NSW Apr 2019'!Z7/100)*'NSW Apr 2019'!AQ7)),0)</f>
        <v>0</v>
      </c>
      <c r="K13" s="119">
        <f>IF(AND('NSW Apr 2019'!O7&gt;0,'NSW Apr 2019'!P7&gt;0),IF($C$5*E13/'NSW Apr 2019'!AQ7&lt;('NSW Apr 2019'!L7+'NSW Apr 2019'!M7+'NSW Apr 2019'!N7+'NSW Apr 2019'!O7),0,IF(($C$5*E13/'NSW Apr 2019'!AQ7-'NSW Apr 2019'!L7+'NSW Apr 2019'!M7+'NSW Apr 2019'!N7+'NSW Apr 2019'!O7)&lt;=('NSW Apr 2019'!L7+'NSW Apr 2019'!M7+'NSW Apr 2019'!N7+'NSW Apr 2019'!O7+'NSW Apr 2019'!P7),(($C$5*E13/'NSW Apr 2019'!AQ7-('NSW Apr 2019'!L7+'NSW Apr 2019'!M7+'NSW Apr 2019'!N7+'NSW Apr 2019'!O7))*'NSW Apr 2019'!AA7/100)*'NSW Apr 2019'!AQ7,('NSW Apr 2019'!P7*'NSW Apr 2019'!AA7/100)*'NSW Apr 2019'!AQ7)),0)</f>
        <v>0</v>
      </c>
      <c r="L13" s="129">
        <f>IF(AND('NSW Apr 2019'!P7&gt;0,'NSW Apr 2019'!O7&gt;0),IF(($C$5*E13/'NSW Apr 2019'!AQ7&lt;SUM('NSW Apr 2019'!L7:P7)),(0),($C$5*E13/'NSW Apr 2019'!AQ7-SUM('NSW Apr 2019'!L7:P7))*'NSW Apr 2019'!AB7/100)* 'NSW Apr 2019'!AQ7,IF(AND('NSW Apr 2019'!O7&gt;0,'NSW Apr 2019'!P7=""),IF(($C$5*E13/'NSW Apr 2019'!AQ7&lt; SUM('NSW Apr 2019'!L7:O7)),(0),($C$5*E13/'NSW Apr 2019'!AQ7-SUM('NSW Apr 2019'!L7:O7))*'NSW Apr 2019'!AA7/100)* 'NSW Apr 2019'!AQ7,IF(AND('NSW Apr 2019'!N7&gt;0,'NSW Apr 2019'!O7=""),IF(($C$5*E13/'NSW Apr 2019'!AQ7&lt; SUM('NSW Apr 2019'!L7:N7)),(0),($C$5*E13/'NSW Apr 2019'!AQ7-SUM('NSW Apr 2019'!L7:N7))*'NSW Apr 2019'!Z7/100)* 'NSW Apr 2019'!AQ7,IF(AND('NSW Apr 2019'!M7&gt;0,'NSW Apr 2019'!N7=""),IF(($C$5*E13/'NSW Apr 2019'!AQ7&lt;'NSW Apr 2019'!M7+'NSW Apr 2019'!L7),(0),(($C$5*E13/'NSW Apr 2019'!AQ7-('NSW Apr 2019'!M7+'NSW Apr 2019'!L7))*'NSW Apr 2019'!Y7/100))*'NSW Apr 2019'!AQ7,IF(AND('NSW Apr 2019'!L7&gt;0,'NSW Apr 2019'!M7=""&gt;0),IF(($C$5*E13/'NSW Apr 2019'!AQ7&lt;'NSW Apr 2019'!L7),(0),($C$5*E13/'NSW Apr 2019'!AQ7-'NSW Apr 2019'!L7)*'NSW Apr 2019'!X7/100)*'NSW Apr 2019'!AQ7,0)))))</f>
        <v>0</v>
      </c>
      <c r="M13" s="129">
        <f>IF('NSW Apr 2019'!K7="",($C$5*F13/'NSW Apr 2019'!AR7*'NSW Apr 2019'!AC7/100)*'NSW Apr 2019'!AR7,IF($C$5*F13/'NSW Apr 2019'!AR7&gt;='NSW Apr 2019'!L7,('NSW Apr 2019'!L7*'NSW Apr 2019'!AC7/100)*'NSW Apr 2019'!AR7,($C$5*F13/'NSW Apr 2019'!AR7*'NSW Apr 2019'!AC7/100)*'NSW Apr 2019'!AR7))</f>
        <v>388.18800000000005</v>
      </c>
      <c r="N13" s="129">
        <f>IF(AND('NSW Apr 2019'!L7&gt;0,'NSW Apr 2019'!M7&gt;0),IF($C$5*F13/'NSW Apr 2019'!AR7&lt;'NSW Apr 2019'!L7,0,IF(($C$5*F13/'NSW Apr 2019'!AR7-'NSW Apr 2019'!L7)&lt;=('NSW Apr 2019'!M7+'NSW Apr 2019'!L7),((($C$5*F13/'NSW Apr 2019'!AR7-'NSW Apr 2019'!L7)*'NSW Apr 2019'!AD7/100))*'NSW Apr 2019'!AR7,((('NSW Apr 2019'!M7)*'NSW Apr 2019'!AD7/100)*'NSW Apr 2019'!AR7))),0)</f>
        <v>856.33200000000022</v>
      </c>
      <c r="O13" s="129">
        <f>IF(AND('NSW Apr 2019'!M7&gt;0,'NSW Apr 2019'!N7&gt;0),IF($C$5*F13/'NSW Apr 2019'!AR7&lt;('NSW Apr 2019'!L7+'NSW Apr 2019'!M7),0,IF(($C$5*F13/'NSW Apr 2019'!AR7-'NSW Apr 2019'!L7+'NSW Apr 2019'!M7)&lt;=('NSW Apr 2019'!L7+'NSW Apr 2019'!M7+'NSW Apr 2019'!N7),((($C$5*F13/'NSW Apr 2019'!AR7-('NSW Apr 2019'!L7+'NSW Apr 2019'!M7))*'NSW Apr 2019'!AE7/100))*'NSW Apr 2019'!AR7,('NSW Apr 2019'!N7*'NSW Apr 2019'!AE7/100)*'NSW Apr 2019'!AR7)),0)</f>
        <v>0</v>
      </c>
      <c r="P13" s="129">
        <f>IF(AND('NSW Apr 2019'!N7&gt;0,'NSW Apr 2019'!O7&gt;0),IF($C$5*F13/'NSW Apr 2019'!AR7&lt;('NSW Apr 2019'!L7+'NSW Apr 2019'!M7+'NSW Apr 2019'!N7),0,IF(($C$5*F13/'NSW Apr 2019'!AR7-'NSW Apr 2019'!L7+'NSW Apr 2019'!M7+'NSW Apr 2019'!N7)&lt;=('NSW Apr 2019'!L7+'NSW Apr 2019'!M7+'NSW Apr 2019'!N7+'NSW Apr 2019'!O7),(($C$5*F13/'NSW Apr 2019'!AR7-('NSW Apr 2019'!L7+'NSW Apr 2019'!M7+'NSW Apr 2019'!N7))*'NSW Apr 2019'!AF7/100)*'NSW Apr 2019'!AR7,('NSW Apr 2019'!O7*'NSW Apr 2019'!AF7/100)*'NSW Apr 2019'!AR7)),0)</f>
        <v>0</v>
      </c>
      <c r="Q13" s="129">
        <f>IF(AND('NSW Apr 2019'!P7&gt;0,'NSW Apr 2019'!P7&gt;0),IF($C$5*F13/'NSW Apr 2019'!AR7&lt;('NSW Apr 2019'!L7+'NSW Apr 2019'!M7+'NSW Apr 2019'!N7+'NSW Apr 2019'!O7),0,IF(($C$5*F13/'NSW Apr 2019'!AR7-'NSW Apr 2019'!L7+'NSW Apr 2019'!M7+'NSW Apr 2019'!N7+'NSW Apr 2019'!O7)&lt;=('NSW Apr 2019'!L7+'NSW Apr 2019'!M7+'NSW Apr 2019'!N7+'NSW Apr 2019'!O7+'NSW Apr 2019'!P7),(($C$5*F13/'NSW Apr 2019'!AR7-('NSW Apr 2019'!L7+'NSW Apr 2019'!M7+'NSW Apr 2019'!N7+'NSW Apr 2019'!O7))*'NSW Apr 2019'!AG7/100)*'NSW Apr 2019'!AR7,('NSW Apr 2019'!P7*'NSW Apr 2019'!AG7/100)*'NSW Apr 2019'!AR7)),0)</f>
        <v>0</v>
      </c>
      <c r="R13" s="129">
        <f>IF(AND('NSW Apr 2019'!P7&gt;0,'NSW Apr 2019'!O7&gt;0),IF(($C$5*F13/'NSW Apr 2019'!AR7&lt;SUM('NSW Apr 2019'!L7:P7)),(0),($C$5*F13/'NSW Apr 2019'!AR7-SUM('NSW Apr 2019'!L7:P7))*'NSW Apr 2019'!AB7/100)* 'NSW Apr 2019'!AR7,IF(AND('NSW Apr 2019'!O7&gt;0,'NSW Apr 2019'!P7=""),IF(($C$5*F13/'NSW Apr 2019'!AR7&lt; SUM('NSW Apr 2019'!L7:O7)),(0),($C$5*F13/'NSW Apr 2019'!AR7-SUM('NSW Apr 2019'!L7:O7))*'NSW Apr 2019'!AG7/100)* 'NSW Apr 2019'!AR7,IF(AND('NSW Apr 2019'!N7&gt;0,'NSW Apr 2019'!O7=""),IF(($C$5*F13/'NSW Apr 2019'!AR7&lt; SUM('NSW Apr 2019'!L7:N7)),(0),($C$5*F13/'NSW Apr 2019'!AR7-SUM('NSW Apr 2019'!L7:N7))*'NSW Apr 2019'!AF7/100)* 'NSW Apr 2019'!AR7,IF(AND('NSW Apr 2019'!M7&gt;0,'NSW Apr 2019'!N7=""),IF(($C$5*F13/'NSW Apr 2019'!AR7&lt;'NSW Apr 2019'!M7+'NSW Apr 2019'!L7),(0),(($C$5*F13/'NSW Apr 2019'!AR7-('NSW Apr 2019'!M7+'NSW Apr 2019'!L7))*'NSW Apr 2019'!AE7/100))*'NSW Apr 2019'!AR7,IF(AND('NSW Apr 2019'!L7&gt;0,'NSW Apr 2019'!M7=""&gt;0),IF(($C$5*F13/'NSW Apr 2019'!AR7&lt;'NSW Apr 2019'!L7),(0),($C$5*F13/'NSW Apr 2019'!AR7-'NSW Apr 2019'!L7)*'NSW Apr 2019'!AD7/100)*'NSW Apr 2019'!AR7,0)))))</f>
        <v>0</v>
      </c>
      <c r="S13" s="250">
        <f t="shared" si="2"/>
        <v>2489.0400000000004</v>
      </c>
      <c r="T13" s="283">
        <f t="shared" si="3"/>
        <v>2833.3810000000003</v>
      </c>
      <c r="U13" s="145">
        <f t="shared" si="4"/>
        <v>3116.7191000000007</v>
      </c>
      <c r="V13" s="130">
        <f>'NSW Apr 2019'!AU7</f>
        <v>0</v>
      </c>
      <c r="W13" s="86">
        <f>'NSW Apr 2019'!AV7</f>
        <v>12</v>
      </c>
      <c r="X13" s="83">
        <f>'NSW Apr 2019'!AW7</f>
        <v>0</v>
      </c>
      <c r="Y13" s="130">
        <f>'NSW Apr 2019'!AX7</f>
        <v>0</v>
      </c>
      <c r="Z13" s="253" t="str">
        <f t="shared" si="5"/>
        <v>Guaranteed off usage</v>
      </c>
      <c r="AA13" s="253" t="s">
        <v>290</v>
      </c>
      <c r="AB13" s="255">
        <f t="shared" ref="AB13:AB28" si="6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2534.6962000000003</v>
      </c>
      <c r="AC13" s="253">
        <f t="shared" ref="AC13:AC28" si="7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2534.6962000000003</v>
      </c>
      <c r="AD13" s="247">
        <f t="shared" ref="AD13:AD28" si="8">AB13*1.1</f>
        <v>2788.1658200000006</v>
      </c>
      <c r="AE13" s="259">
        <f t="shared" ref="AE13:AE28" si="9">AC13*1.1</f>
        <v>2788.1658200000006</v>
      </c>
      <c r="AF13" s="133">
        <f>'NSW Apr 2019'!BG7</f>
        <v>24</v>
      </c>
      <c r="AG13" s="125" t="str">
        <f>'NSW Apr 2019'!BH7</f>
        <v>y</v>
      </c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</row>
    <row r="14" spans="1:148" ht="23" customHeight="1" thickBot="1">
      <c r="A14" s="435"/>
      <c r="B14" s="87" t="str">
        <f>'NSW Apr 2019'!F8</f>
        <v>EnergyAustralia</v>
      </c>
      <c r="C14" s="87" t="str">
        <f>'NSW Apr 2019'!G8</f>
        <v xml:space="preserve">Everyday Saver </v>
      </c>
      <c r="D14" s="146">
        <f>365*'NSW Apr 2019'!H8/100</f>
        <v>302.95</v>
      </c>
      <c r="E14" s="280">
        <f>IF('NSW Apr 2019'!AQ8=3,0.5,IF('NSW Apr 2019'!AQ8=2,0.33,0))</f>
        <v>0.5</v>
      </c>
      <c r="F14" s="280">
        <f t="shared" si="1"/>
        <v>0.5</v>
      </c>
      <c r="G14" s="146">
        <f>IF('NSW Apr 2019'!K8="",($C$5*E14/'NSW Apr 2019'!AQ8*'NSW Apr 2019'!W8/100)*'NSW Apr 2019'!AQ8,IF($C$5*E14/'NSW Apr 2019'!AQ8&gt;='NSW Apr 2019'!L8,('NSW Apr 2019'!L8*'NSW Apr 2019'!W8/100)*'NSW Apr 2019'!AQ8,($C$5*E14/'NSW Apr 2019'!AQ8*'NSW Apr 2019'!W8/100)*'NSW Apr 2019'!AQ8))</f>
        <v>210.82247999999998</v>
      </c>
      <c r="H14" s="158">
        <f>IF(AND('NSW Apr 2019'!L8&gt;0,'NSW Apr 2019'!M8&gt;0),IF($C$5*E14/'NSW Apr 2019'!AQ8&lt;'NSW Apr 2019'!L8,0,IF(($C$5*E14/'NSW Apr 2019'!AQ8-'NSW Apr 2019'!L8)&lt;=('NSW Apr 2019'!M8+'NSW Apr 2019'!L8),((($C$5*E14/'NSW Apr 2019'!AQ8-'NSW Apr 2019'!L8)*'NSW Apr 2019'!X8/100))*'NSW Apr 2019'!AQ8,((('NSW Apr 2019'!M8)*'NSW Apr 2019'!X8/100)*'NSW Apr 2019'!AQ8))),0)</f>
        <v>1103.4104480000001</v>
      </c>
      <c r="I14" s="146">
        <f>IF(AND('NSW Apr 2019'!M8&gt;0,'NSW Apr 2019'!N8&gt;0),IF($C$5*E14/'NSW Apr 2019'!AQ8&lt;('NSW Apr 2019'!L8+'NSW Apr 2019'!M8),0,IF(($C$5*E14/'NSW Apr 2019'!AQ8-'NSW Apr 2019'!L8+'NSW Apr 2019'!M8)&lt;=('NSW Apr 2019'!L8+'NSW Apr 2019'!M8+'NSW Apr 2019'!N8),((($C$5*E14/'NSW Apr 2019'!AQ8-('NSW Apr 2019'!L8+'NSW Apr 2019'!M8))*'NSW Apr 2019'!Y8/100))*'NSW Apr 2019'!AQ8,('NSW Apr 2019'!N8*'NSW Apr 2019'!Y8/100)* 'NSW Apr 2019'!AQ8)),0)</f>
        <v>0</v>
      </c>
      <c r="J14" s="146">
        <f>IF(AND('NSW Apr 2019'!N8&gt;0,'NSW Apr 2019'!O8&gt;0),IF($C$5*E14/'NSW Apr 2019'!AQ8&lt;('NSW Apr 2019'!L8+'NSW Apr 2019'!M8+'NSW Apr 2019'!N8),0,IF(($C$5*E14/'NSW Apr 2019'!AQ8-'NSW Apr 2019'!L8+'NSW Apr 2019'!M8+'NSW Apr 2019'!N8)&lt;=('NSW Apr 2019'!L8+'NSW Apr 2019'!M8+'NSW Apr 2019'!N8+'NSW Apr 2019'!O8),(($C$5*E14/'NSW Apr 2019'!AQ8-('NSW Apr 2019'!L8+'NSW Apr 2019'!M8+'NSW Apr 2019'!N8))*'NSW Apr 2019'!Z8/100)*'NSW Apr 2019'!AQ8,('NSW Apr 2019'!O8*'NSW Apr 2019'!Z8/100)*'NSW Apr 2019'!AQ8)),0)</f>
        <v>0</v>
      </c>
      <c r="K14" s="146">
        <f>IF(AND('NSW Apr 2019'!O8&gt;0,'NSW Apr 2019'!P8&gt;0),IF($C$5*E14/'NSW Apr 2019'!AQ8&lt;('NSW Apr 2019'!L8+'NSW Apr 2019'!M8+'NSW Apr 2019'!N8+'NSW Apr 2019'!O8),0,IF(($C$5*E14/'NSW Apr 2019'!AQ8-'NSW Apr 2019'!L8+'NSW Apr 2019'!M8+'NSW Apr 2019'!N8+'NSW Apr 2019'!O8)&lt;=('NSW Apr 2019'!L8+'NSW Apr 2019'!M8+'NSW Apr 2019'!N8+'NSW Apr 2019'!O8+'NSW Apr 2019'!P8),(($C$5*E14/'NSW Apr 2019'!AQ8-('NSW Apr 2019'!L8+'NSW Apr 2019'!M8+'NSW Apr 2019'!N8+'NSW Apr 2019'!O8))*'NSW Apr 2019'!AA8/100)*'NSW Apr 2019'!AQ8,('NSW Apr 2019'!P8*'NSW Apr 2019'!AA8/100)*'NSW Apr 2019'!AQ8)),0)</f>
        <v>0</v>
      </c>
      <c r="L14" s="158">
        <f>IF(AND('NSW Apr 2019'!P8&gt;0,'NSW Apr 2019'!O8&gt;0),IF(($C$5*E14/'NSW Apr 2019'!AQ8&lt;SUM('NSW Apr 2019'!L8:P8)),(0),($C$5*E14/'NSW Apr 2019'!AQ8-SUM('NSW Apr 2019'!L8:P8))*'NSW Apr 2019'!AB8/100)* 'NSW Apr 2019'!AQ8,IF(AND('NSW Apr 2019'!O8&gt;0,'NSW Apr 2019'!P8=""),IF(($C$5*E14/'NSW Apr 2019'!AQ8&lt; SUM('NSW Apr 2019'!L8:O8)),(0),($C$5*E14/'NSW Apr 2019'!AQ8-SUM('NSW Apr 2019'!L8:O8))*'NSW Apr 2019'!AA8/100)* 'NSW Apr 2019'!AQ8,IF(AND('NSW Apr 2019'!N8&gt;0,'NSW Apr 2019'!O8=""),IF(($C$5*E14/'NSW Apr 2019'!AQ8&lt; SUM('NSW Apr 2019'!L8:N8)),(0),($C$5*E14/'NSW Apr 2019'!AQ8-SUM('NSW Apr 2019'!L8:N8))*'NSW Apr 2019'!Z8/100)* 'NSW Apr 2019'!AQ8,IF(AND('NSW Apr 2019'!M8&gt;0,'NSW Apr 2019'!N8=""),IF(($C$5*E14/'NSW Apr 2019'!AQ8&lt;'NSW Apr 2019'!M8+'NSW Apr 2019'!L8),(0),(($C$5*E14/'NSW Apr 2019'!AQ8-('NSW Apr 2019'!M8+'NSW Apr 2019'!L8))*'NSW Apr 2019'!Y8/100))*'NSW Apr 2019'!AQ8,IF(AND('NSW Apr 2019'!L8&gt;0,'NSW Apr 2019'!M8=""&gt;0),IF(($C$5*E14/'NSW Apr 2019'!AQ8&lt;'NSW Apr 2019'!L8),(0),($C$5*E14/'NSW Apr 2019'!AQ8-'NSW Apr 2019'!L8)*'NSW Apr 2019'!X8/100)*'NSW Apr 2019'!AQ8,0)))))</f>
        <v>0</v>
      </c>
      <c r="M14" s="158">
        <f>IF('NSW Apr 2019'!K8="",($C$5*F14/'NSW Apr 2019'!AR8*'NSW Apr 2019'!AC8/100)*'NSW Apr 2019'!AR8,IF($C$5*F14/'NSW Apr 2019'!AR8&gt;='NSW Apr 2019'!L8,('NSW Apr 2019'!L8*'NSW Apr 2019'!AC8/100)*'NSW Apr 2019'!AR8,($C$5*F14/'NSW Apr 2019'!AR8*'NSW Apr 2019'!AC8/100)*'NSW Apr 2019'!AR8))</f>
        <v>210.82247999999998</v>
      </c>
      <c r="N14" s="158">
        <f>IF(AND('NSW Apr 2019'!L8&gt;0,'NSW Apr 2019'!M8&gt;0),IF($C$5*F14/'NSW Apr 2019'!AR8&lt;'NSW Apr 2019'!L8,0,IF(($C$5*F14/'NSW Apr 2019'!AR8-'NSW Apr 2019'!L8)&lt;=('NSW Apr 2019'!M8+'NSW Apr 2019'!L8),((($C$5*F14/'NSW Apr 2019'!AR8-'NSW Apr 2019'!L8)*'NSW Apr 2019'!AD8/100))*'NSW Apr 2019'!AR8,((('NSW Apr 2019'!M8)*'NSW Apr 2019'!AD8/100)*'NSW Apr 2019'!AR8))),0)</f>
        <v>1103.4104480000001</v>
      </c>
      <c r="O14" s="158">
        <f>IF(AND('NSW Apr 2019'!M8&gt;0,'NSW Apr 2019'!N8&gt;0),IF($C$5*F14/'NSW Apr 2019'!AR8&lt;('NSW Apr 2019'!L8+'NSW Apr 2019'!M8),0,IF(($C$5*F14/'NSW Apr 2019'!AR8-'NSW Apr 2019'!L8+'NSW Apr 2019'!M8)&lt;=('NSW Apr 2019'!L8+'NSW Apr 2019'!M8+'NSW Apr 2019'!N8),((($C$5*F14/'NSW Apr 2019'!AR8-('NSW Apr 2019'!L8+'NSW Apr 2019'!M8))*'NSW Apr 2019'!AE8/100))*'NSW Apr 2019'!AR8,('NSW Apr 2019'!N8*'NSW Apr 2019'!AE8/100)*'NSW Apr 2019'!AR8)),0)</f>
        <v>0</v>
      </c>
      <c r="P14" s="158">
        <f>IF(AND('NSW Apr 2019'!N8&gt;0,'NSW Apr 2019'!O8&gt;0),IF($C$5*F14/'NSW Apr 2019'!AR8&lt;('NSW Apr 2019'!L8+'NSW Apr 2019'!M8+'NSW Apr 2019'!N8),0,IF(($C$5*F14/'NSW Apr 2019'!AR8-'NSW Apr 2019'!L8+'NSW Apr 2019'!M8+'NSW Apr 2019'!N8)&lt;=('NSW Apr 2019'!L8+'NSW Apr 2019'!M8+'NSW Apr 2019'!N8+'NSW Apr 2019'!O8),(($C$5*F14/'NSW Apr 2019'!AR8-('NSW Apr 2019'!L8+'NSW Apr 2019'!M8+'NSW Apr 2019'!N8))*'NSW Apr 2019'!AF8/100)*'NSW Apr 2019'!AR8,('NSW Apr 2019'!O8*'NSW Apr 2019'!AF8/100)*'NSW Apr 2019'!AR8)),0)</f>
        <v>0</v>
      </c>
      <c r="Q14" s="158">
        <f>IF(AND('NSW Apr 2019'!P8&gt;0,'NSW Apr 2019'!P8&gt;0),IF($C$5*F14/'NSW Apr 2019'!AR8&lt;('NSW Apr 2019'!L8+'NSW Apr 2019'!M8+'NSW Apr 2019'!N8+'NSW Apr 2019'!O8),0,IF(($C$5*F14/'NSW Apr 2019'!AR8-'NSW Apr 2019'!L8+'NSW Apr 2019'!M8+'NSW Apr 2019'!N8+'NSW Apr 2019'!O8)&lt;=('NSW Apr 2019'!L8+'NSW Apr 2019'!M8+'NSW Apr 2019'!N8+'NSW Apr 2019'!O8+'NSW Apr 2019'!P8),(($C$5*F14/'NSW Apr 2019'!AR8-('NSW Apr 2019'!L8+'NSW Apr 2019'!M8+'NSW Apr 2019'!N8+'NSW Apr 2019'!O8))*'NSW Apr 2019'!AG8/100)*'NSW Apr 2019'!AR8,('NSW Apr 2019'!P8*'NSW Apr 2019'!AG8/100)*'NSW Apr 2019'!AR8)),0)</f>
        <v>0</v>
      </c>
      <c r="R14" s="158">
        <f>IF(AND('NSW Apr 2019'!P8&gt;0,'NSW Apr 2019'!O8&gt;0),IF(($C$5*F14/'NSW Apr 2019'!AR8&lt;SUM('NSW Apr 2019'!L8:P8)),(0),($C$5*F14/'NSW Apr 2019'!AR8-SUM('NSW Apr 2019'!L8:P8))*'NSW Apr 2019'!AB8/100)* 'NSW Apr 2019'!AR8,IF(AND('NSW Apr 2019'!O8&gt;0,'NSW Apr 2019'!P8=""),IF(($C$5*F14/'NSW Apr 2019'!AR8&lt; SUM('NSW Apr 2019'!L8:O8)),(0),($C$5*F14/'NSW Apr 2019'!AR8-SUM('NSW Apr 2019'!L8:O8))*'NSW Apr 2019'!AG8/100)* 'NSW Apr 2019'!AR8,IF(AND('NSW Apr 2019'!N8&gt;0,'NSW Apr 2019'!O8=""),IF(($C$5*F14/'NSW Apr 2019'!AR8&lt; SUM('NSW Apr 2019'!L8:N8)),(0),($C$5*F14/'NSW Apr 2019'!AR8-SUM('NSW Apr 2019'!L8:N8))*'NSW Apr 2019'!AF8/100)* 'NSW Apr 2019'!AR8,IF(AND('NSW Apr 2019'!M8&gt;0,'NSW Apr 2019'!N8=""),IF(($C$5*F14/'NSW Apr 2019'!AR8&lt;'NSW Apr 2019'!M8+'NSW Apr 2019'!L8),(0),(($C$5*F14/'NSW Apr 2019'!AR8-('NSW Apr 2019'!M8+'NSW Apr 2019'!L8))*'NSW Apr 2019'!AE8/100))*'NSW Apr 2019'!AR8,IF(AND('NSW Apr 2019'!L8&gt;0,'NSW Apr 2019'!M8=""&gt;0),IF(($C$5*F14/'NSW Apr 2019'!AR8&lt;'NSW Apr 2019'!L8),(0),($C$5*F14/'NSW Apr 2019'!AR8-'NSW Apr 2019'!L8)*'NSW Apr 2019'!AD8/100)*'NSW Apr 2019'!AR8,0)))))</f>
        <v>0</v>
      </c>
      <c r="S14" s="251">
        <f t="shared" si="2"/>
        <v>2628.4658560000003</v>
      </c>
      <c r="T14" s="284">
        <f t="shared" si="3"/>
        <v>2931.4158560000001</v>
      </c>
      <c r="U14" s="161">
        <f t="shared" si="4"/>
        <v>3224.5574416000004</v>
      </c>
      <c r="V14" s="150">
        <f>'NSW Apr 2019'!AU8</f>
        <v>0</v>
      </c>
      <c r="W14" s="87">
        <f>'NSW Apr 2019'!AV8</f>
        <v>20</v>
      </c>
      <c r="X14" s="154">
        <f>'NSW Apr 2019'!AW8</f>
        <v>0</v>
      </c>
      <c r="Y14" s="87">
        <f>'NSW Apr 2019'!AX8</f>
        <v>0</v>
      </c>
      <c r="Z14" s="268" t="str">
        <f t="shared" si="5"/>
        <v>Guaranteed off usage</v>
      </c>
      <c r="AA14" s="256" t="s">
        <v>290</v>
      </c>
      <c r="AB14" s="256">
        <f t="shared" si="6"/>
        <v>2405.7226848</v>
      </c>
      <c r="AC14" s="254">
        <f t="shared" si="7"/>
        <v>2405.7226848</v>
      </c>
      <c r="AD14" s="248">
        <f t="shared" si="8"/>
        <v>2646.2949532800003</v>
      </c>
      <c r="AE14" s="238">
        <f t="shared" si="9"/>
        <v>2646.2949532800003</v>
      </c>
      <c r="AF14" s="152">
        <f>'NSW Apr 2019'!BG8</f>
        <v>0</v>
      </c>
      <c r="AG14" s="153" t="str">
        <f>'NSW Apr 2019'!BH8</f>
        <v>n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</row>
    <row r="15" spans="1:148" ht="23" customHeight="1" thickTop="1" thickBot="1">
      <c r="A15" s="117" t="str">
        <f>'NSW Apr 2019'!D9</f>
        <v>ActewAGL Shoalhaven</v>
      </c>
      <c r="B15" s="87" t="str">
        <f>'NSW Apr 2019'!F9</f>
        <v>ActewAGL</v>
      </c>
      <c r="C15" s="87" t="str">
        <f>'NSW Apr 2019'!G9</f>
        <v>Standard plan</v>
      </c>
      <c r="D15" s="146">
        <f>365*'NSW Apr 2019'!H9/100</f>
        <v>369.23400000000004</v>
      </c>
      <c r="E15" s="280">
        <f>IF('NSW Apr 2019'!AQ9=3,0.5,IF('NSW Apr 2019'!AQ9=2,0.33,0))</f>
        <v>0.5</v>
      </c>
      <c r="F15" s="280">
        <f t="shared" si="1"/>
        <v>0.5</v>
      </c>
      <c r="G15" s="146">
        <f>IF('NSW Apr 2019'!K9="",($C$5*E15/'NSW Apr 2019'!AQ9*'NSW Apr 2019'!W9/100)*'NSW Apr 2019'!AQ9,IF($C$5*E15/'NSW Apr 2019'!AQ9&gt;='NSW Apr 2019'!L9,('NSW Apr 2019'!L9*'NSW Apr 2019'!W9/100)*'NSW Apr 2019'!AQ9,($C$5*E15/'NSW Apr 2019'!AQ9*'NSW Apr 2019'!W9/100)*'NSW Apr 2019'!AQ9))</f>
        <v>1405</v>
      </c>
      <c r="H15" s="158">
        <f>IF(AND('NSW Apr 2019'!L9&gt;0,'NSW Apr 2019'!M9&gt;0),IF($C$5*E15/'NSW Apr 2019'!AQ9&lt;'NSW Apr 2019'!L9,0,IF(($C$5*E15/'NSW Apr 2019'!AQ9-'NSW Apr 2019'!L9)&lt;=('NSW Apr 2019'!M9+'NSW Apr 2019'!L9),((($C$5*E15/'NSW Apr 2019'!AQ9-'NSW Apr 2019'!L9)*'NSW Apr 2019'!X9/100))*'NSW Apr 2019'!AQ9,((('NSW Apr 2019'!M9)*'NSW Apr 2019'!X9/100)*'NSW Apr 2019'!AQ9))),0)</f>
        <v>0</v>
      </c>
      <c r="I15" s="146">
        <f>IF(AND('NSW Apr 2019'!M9&gt;0,'NSW Apr 2019'!N9&gt;0),IF($C$5*E15/'NSW Apr 2019'!AQ9&lt;('NSW Apr 2019'!L9+'NSW Apr 2019'!M9),0,IF(($C$5*E15/'NSW Apr 2019'!AQ9-'NSW Apr 2019'!L9+'NSW Apr 2019'!M9)&lt;=('NSW Apr 2019'!L9+'NSW Apr 2019'!M9+'NSW Apr 2019'!N9),((($C$5*E15/'NSW Apr 2019'!AQ9-('NSW Apr 2019'!L9+'NSW Apr 2019'!M9))*'NSW Apr 2019'!Y9/100))*'NSW Apr 2019'!AQ9,('NSW Apr 2019'!N9*'NSW Apr 2019'!Y9/100)* 'NSW Apr 2019'!AQ9)),0)</f>
        <v>0</v>
      </c>
      <c r="J15" s="146">
        <f>IF(AND('NSW Apr 2019'!N9&gt;0,'NSW Apr 2019'!O9&gt;0),IF($C$5*E15/'NSW Apr 2019'!AQ9&lt;('NSW Apr 2019'!L9+'NSW Apr 2019'!M9+'NSW Apr 2019'!N9),0,IF(($C$5*E15/'NSW Apr 2019'!AQ9-'NSW Apr 2019'!L9+'NSW Apr 2019'!M9+'NSW Apr 2019'!N9)&lt;=('NSW Apr 2019'!L9+'NSW Apr 2019'!M9+'NSW Apr 2019'!N9+'NSW Apr 2019'!O9),(($C$5*E15/'NSW Apr 2019'!AQ9-('NSW Apr 2019'!L9+'NSW Apr 2019'!M9+'NSW Apr 2019'!N9))*'NSW Apr 2019'!Z9/100)*'NSW Apr 2019'!AQ9,('NSW Apr 2019'!O9*'NSW Apr 2019'!Z9/100)*'NSW Apr 2019'!AQ9)),0)</f>
        <v>0</v>
      </c>
      <c r="K15" s="146">
        <f>IF(AND('NSW Apr 2019'!O9&gt;0,'NSW Apr 2019'!P9&gt;0),IF($C$5*E15/'NSW Apr 2019'!AQ9&lt;('NSW Apr 2019'!L9+'NSW Apr 2019'!M9+'NSW Apr 2019'!N9+'NSW Apr 2019'!O9),0,IF(($C$5*E15/'NSW Apr 2019'!AQ9-'NSW Apr 2019'!L9+'NSW Apr 2019'!M9+'NSW Apr 2019'!N9+'NSW Apr 2019'!O9)&lt;=('NSW Apr 2019'!L9+'NSW Apr 2019'!M9+'NSW Apr 2019'!N9+'NSW Apr 2019'!O9+'NSW Apr 2019'!P9),(($C$5*E15/'NSW Apr 2019'!AQ9-('NSW Apr 2019'!L9+'NSW Apr 2019'!M9+'NSW Apr 2019'!N9+'NSW Apr 2019'!O9))*'NSW Apr 2019'!AA9/100)*'NSW Apr 2019'!AQ9,('NSW Apr 2019'!P9*'NSW Apr 2019'!AA9/100)*'NSW Apr 2019'!AQ9)),0)</f>
        <v>0</v>
      </c>
      <c r="L15" s="158">
        <f>IF(AND('NSW Apr 2019'!P9&gt;0,'NSW Apr 2019'!O9&gt;0),IF(($C$5*E15/'NSW Apr 2019'!AQ9&lt;SUM('NSW Apr 2019'!L9:P9)),(0),($C$5*E15/'NSW Apr 2019'!AQ9-SUM('NSW Apr 2019'!L9:P9))*'NSW Apr 2019'!AB9/100)* 'NSW Apr 2019'!AQ9,IF(AND('NSW Apr 2019'!O9&gt;0,'NSW Apr 2019'!P9=""),IF(($C$5*E15/'NSW Apr 2019'!AQ9&lt; SUM('NSW Apr 2019'!L9:O9)),(0),($C$5*E15/'NSW Apr 2019'!AQ9-SUM('NSW Apr 2019'!L9:O9))*'NSW Apr 2019'!AA9/100)* 'NSW Apr 2019'!AQ9,IF(AND('NSW Apr 2019'!N9&gt;0,'NSW Apr 2019'!O9=""),IF(($C$5*E15/'NSW Apr 2019'!AQ9&lt; SUM('NSW Apr 2019'!L9:N9)),(0),($C$5*E15/'NSW Apr 2019'!AQ9-SUM('NSW Apr 2019'!L9:N9))*'NSW Apr 2019'!Z9/100)* 'NSW Apr 2019'!AQ9,IF(AND('NSW Apr 2019'!M9&gt;0,'NSW Apr 2019'!N9=""),IF(($C$5*E15/'NSW Apr 2019'!AQ9&lt;'NSW Apr 2019'!M9+'NSW Apr 2019'!L9),(0),(($C$5*E15/'NSW Apr 2019'!AQ9-('NSW Apr 2019'!M9+'NSW Apr 2019'!L9))*'NSW Apr 2019'!Y9/100))*'NSW Apr 2019'!AQ9,IF(AND('NSW Apr 2019'!L9&gt;0,'NSW Apr 2019'!M9=""&gt;0),IF(($C$5*E15/'NSW Apr 2019'!AQ9&lt;'NSW Apr 2019'!L9),(0),($C$5*E15/'NSW Apr 2019'!AQ9-'NSW Apr 2019'!L9)*'NSW Apr 2019'!X9/100)*'NSW Apr 2019'!AQ9,0)))))</f>
        <v>0</v>
      </c>
      <c r="M15" s="158">
        <f>IF('NSW Apr 2019'!K9="",($C$5*F15/'NSW Apr 2019'!AR9*'NSW Apr 2019'!AC9/100)*'NSW Apr 2019'!AR9,IF($C$5*F15/'NSW Apr 2019'!AR9&gt;='NSW Apr 2019'!L9,('NSW Apr 2019'!L9*'NSW Apr 2019'!AC9/100)*'NSW Apr 2019'!AR9,($C$5*F15/'NSW Apr 2019'!AR9*'NSW Apr 2019'!AC9/100)*'NSW Apr 2019'!AR9))</f>
        <v>1405</v>
      </c>
      <c r="N15" s="158">
        <f>IF(AND('NSW Apr 2019'!L9&gt;0,'NSW Apr 2019'!M9&gt;0),IF($C$5*F15/'NSW Apr 2019'!AR9&lt;'NSW Apr 2019'!L9,0,IF(($C$5*F15/'NSW Apr 2019'!AR9-'NSW Apr 2019'!L9)&lt;=('NSW Apr 2019'!M9+'NSW Apr 2019'!L9),((($C$5*F15/'NSW Apr 2019'!AR9-'NSW Apr 2019'!L9)*'NSW Apr 2019'!AD9/100))*'NSW Apr 2019'!AR9,((('NSW Apr 2019'!M9)*'NSW Apr 2019'!AD9/100)*'NSW Apr 2019'!AR9))),0)</f>
        <v>0</v>
      </c>
      <c r="O15" s="158">
        <f>IF(AND('NSW Apr 2019'!M9&gt;0,'NSW Apr 2019'!N9&gt;0),IF($C$5*F15/'NSW Apr 2019'!AR9&lt;('NSW Apr 2019'!L9+'NSW Apr 2019'!M9),0,IF(($C$5*F15/'NSW Apr 2019'!AR9-'NSW Apr 2019'!L9+'NSW Apr 2019'!M9)&lt;=('NSW Apr 2019'!L9+'NSW Apr 2019'!M9+'NSW Apr 2019'!N9),((($C$5*F15/'NSW Apr 2019'!AR9-('NSW Apr 2019'!L9+'NSW Apr 2019'!M9))*'NSW Apr 2019'!AE9/100))*'NSW Apr 2019'!AR9,('NSW Apr 2019'!N9*'NSW Apr 2019'!AE9/100)*'NSW Apr 2019'!AR9)),0)</f>
        <v>0</v>
      </c>
      <c r="P15" s="158">
        <f>IF(AND('NSW Apr 2019'!N9&gt;0,'NSW Apr 2019'!O9&gt;0),IF($C$5*F15/'NSW Apr 2019'!AR9&lt;('NSW Apr 2019'!L9+'NSW Apr 2019'!M9+'NSW Apr 2019'!N9),0,IF(($C$5*F15/'NSW Apr 2019'!AR9-'NSW Apr 2019'!L9+'NSW Apr 2019'!M9+'NSW Apr 2019'!N9)&lt;=('NSW Apr 2019'!L9+'NSW Apr 2019'!M9+'NSW Apr 2019'!N9+'NSW Apr 2019'!O9),(($C$5*F15/'NSW Apr 2019'!AR9-('NSW Apr 2019'!L9+'NSW Apr 2019'!M9+'NSW Apr 2019'!N9))*'NSW Apr 2019'!AF9/100)*'NSW Apr 2019'!AR9,('NSW Apr 2019'!O9*'NSW Apr 2019'!AF9/100)*'NSW Apr 2019'!AR9)),0)</f>
        <v>0</v>
      </c>
      <c r="Q15" s="158">
        <f>IF(AND('NSW Apr 2019'!P9&gt;0,'NSW Apr 2019'!P9&gt;0),IF($C$5*F15/'NSW Apr 2019'!AR9&lt;('NSW Apr 2019'!L9+'NSW Apr 2019'!M9+'NSW Apr 2019'!N9+'NSW Apr 2019'!O9),0,IF(($C$5*F15/'NSW Apr 2019'!AR9-'NSW Apr 2019'!L9+'NSW Apr 2019'!M9+'NSW Apr 2019'!N9+'NSW Apr 2019'!O9)&lt;=('NSW Apr 2019'!L9+'NSW Apr 2019'!M9+'NSW Apr 2019'!N9+'NSW Apr 2019'!O9+'NSW Apr 2019'!P9),(($C$5*F15/'NSW Apr 2019'!AR9-('NSW Apr 2019'!L9+'NSW Apr 2019'!M9+'NSW Apr 2019'!N9+'NSW Apr 2019'!O9))*'NSW Apr 2019'!AG9/100)*'NSW Apr 2019'!AR9,('NSW Apr 2019'!P9*'NSW Apr 2019'!AG9/100)*'NSW Apr 2019'!AR9)),0)</f>
        <v>0</v>
      </c>
      <c r="R15" s="158">
        <f>IF(AND('NSW Apr 2019'!P9&gt;0,'NSW Apr 2019'!O9&gt;0),IF(($C$5*F15/'NSW Apr 2019'!AR9&lt;SUM('NSW Apr 2019'!L9:P9)),(0),($C$5*F15/'NSW Apr 2019'!AR9-SUM('NSW Apr 2019'!L9:P9))*'NSW Apr 2019'!AB9/100)* 'NSW Apr 2019'!AR9,IF(AND('NSW Apr 2019'!O9&gt;0,'NSW Apr 2019'!P9=""),IF(($C$5*F15/'NSW Apr 2019'!AR9&lt; SUM('NSW Apr 2019'!L9:O9)),(0),($C$5*F15/'NSW Apr 2019'!AR9-SUM('NSW Apr 2019'!L9:O9))*'NSW Apr 2019'!AG9/100)* 'NSW Apr 2019'!AR9,IF(AND('NSW Apr 2019'!N9&gt;0,'NSW Apr 2019'!O9=""),IF(($C$5*F15/'NSW Apr 2019'!AR9&lt; SUM('NSW Apr 2019'!L9:N9)),(0),($C$5*F15/'NSW Apr 2019'!AR9-SUM('NSW Apr 2019'!L9:N9))*'NSW Apr 2019'!AF9/100)* 'NSW Apr 2019'!AR9,IF(AND('NSW Apr 2019'!M9&gt;0,'NSW Apr 2019'!N9=""),IF(($C$5*F15/'NSW Apr 2019'!AR9&lt;'NSW Apr 2019'!M9+'NSW Apr 2019'!L9),(0),(($C$5*F15/'NSW Apr 2019'!AR9-('NSW Apr 2019'!M9+'NSW Apr 2019'!L9))*'NSW Apr 2019'!AE9/100))*'NSW Apr 2019'!AR9,IF(AND('NSW Apr 2019'!L9&gt;0,'NSW Apr 2019'!M9=""&gt;0),IF(($C$5*F15/'NSW Apr 2019'!AR9&lt;'NSW Apr 2019'!L9),(0),($C$5*F15/'NSW Apr 2019'!AR9-'NSW Apr 2019'!L9)*'NSW Apr 2019'!AD9/100)*'NSW Apr 2019'!AR9,0)))))</f>
        <v>0</v>
      </c>
      <c r="S15" s="251">
        <f t="shared" si="2"/>
        <v>2810</v>
      </c>
      <c r="T15" s="268">
        <f t="shared" si="3"/>
        <v>3179.2339999999999</v>
      </c>
      <c r="U15" s="151">
        <f t="shared" si="4"/>
        <v>3497.1574000000001</v>
      </c>
      <c r="V15" s="154">
        <f>'NSW Apr 2019'!AU9</f>
        <v>0</v>
      </c>
      <c r="W15" s="87">
        <f>'NSW Apr 2019'!AV9</f>
        <v>0</v>
      </c>
      <c r="X15" s="154">
        <f>'NSW Apr 2019'!AW9</f>
        <v>0</v>
      </c>
      <c r="Y15" s="87">
        <f>'NSW Apr 2019'!AX9</f>
        <v>0</v>
      </c>
      <c r="Z15" s="268" t="str">
        <f t="shared" si="5"/>
        <v>No discount</v>
      </c>
      <c r="AA15" s="256" t="s">
        <v>290</v>
      </c>
      <c r="AB15" s="256">
        <f t="shared" si="6"/>
        <v>3179.2339999999999</v>
      </c>
      <c r="AC15" s="254">
        <f t="shared" si="7"/>
        <v>3179.2339999999999</v>
      </c>
      <c r="AD15" s="248">
        <f t="shared" si="8"/>
        <v>3497.1574000000001</v>
      </c>
      <c r="AE15" s="238">
        <f t="shared" si="9"/>
        <v>3497.1574000000001</v>
      </c>
      <c r="AF15" s="152">
        <f>'NSW Apr 2019'!BG9</f>
        <v>0</v>
      </c>
      <c r="AG15" s="153" t="str">
        <f>'NSW Apr 2019'!BH9</f>
        <v>n</v>
      </c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</row>
    <row r="16" spans="1:148" ht="23" customHeight="1" thickTop="1">
      <c r="A16" s="434" t="str">
        <f>'NSW Apr 2019'!D10</f>
        <v>Capital Region</v>
      </c>
      <c r="B16" s="86" t="str">
        <f>'NSW Apr 2019'!F10</f>
        <v>ActewAGL</v>
      </c>
      <c r="C16" s="86" t="str">
        <f>'NSW Apr 2019'!G10</f>
        <v>Business plan</v>
      </c>
      <c r="D16" s="119">
        <f>365*'NSW Apr 2019'!H10/100</f>
        <v>350.83800000000002</v>
      </c>
      <c r="E16" s="279">
        <f>IF('NSW Apr 2019'!AQ10=3,0.5,IF('NSW Apr 2019'!AQ10=2,0.33,0))</f>
        <v>0.5</v>
      </c>
      <c r="F16" s="279">
        <f t="shared" si="1"/>
        <v>0.5</v>
      </c>
      <c r="G16" s="119">
        <f>IF('NSW Apr 2019'!K10="",($C$5*E16/'NSW Apr 2019'!AQ10*'NSW Apr 2019'!W10/100)*'NSW Apr 2019'!AQ10,IF($C$5*E16/'NSW Apr 2019'!AQ10&gt;='NSW Apr 2019'!L10,('NSW Apr 2019'!L10*'NSW Apr 2019'!W10/100)*'NSW Apr 2019'!AQ10,($C$5*E16/'NSW Apr 2019'!AQ10*'NSW Apr 2019'!W10/100)*'NSW Apr 2019'!AQ10))</f>
        <v>146.5497</v>
      </c>
      <c r="H16" s="129">
        <f>IF(AND('NSW Apr 2019'!L10&gt;0,'NSW Apr 2019'!M10&gt;0),IF($C$5*E16/'NSW Apr 2019'!AQ10&lt;'NSW Apr 2019'!L10,0,IF(($C$5*E16/'NSW Apr 2019'!AQ10-'NSW Apr 2019'!L10)&lt;=('NSW Apr 2019'!M10+'NSW Apr 2019'!L10),((($C$5*E16/'NSW Apr 2019'!AQ10-'NSW Apr 2019'!L10)*'NSW Apr 2019'!X10/100))*'NSW Apr 2019'!AQ10,((('NSW Apr 2019'!M10)*'NSW Apr 2019'!X10/100)*'NSW Apr 2019'!AQ10))),0)</f>
        <v>90.991200000000006</v>
      </c>
      <c r="I16" s="119">
        <f>IF(AND('NSW Apr 2019'!M10&gt;0,'NSW Apr 2019'!N10&gt;0),IF($C$5*E16/'NSW Apr 2019'!AQ10&lt;('NSW Apr 2019'!L10+'NSW Apr 2019'!M10),0,IF(($C$5*E16/'NSW Apr 2019'!AQ10-'NSW Apr 2019'!L10+'NSW Apr 2019'!M10)&lt;=('NSW Apr 2019'!L10+'NSW Apr 2019'!M10+'NSW Apr 2019'!N10),((($C$5*E16/'NSW Apr 2019'!AQ10-('NSW Apr 2019'!L10+'NSW Apr 2019'!M10))*'NSW Apr 2019'!Y10/100))*'NSW Apr 2019'!AQ10,('NSW Apr 2019'!N10*'NSW Apr 2019'!Y10/100)* 'NSW Apr 2019'!AQ10)),0)</f>
        <v>84.0411</v>
      </c>
      <c r="J16" s="119">
        <f>IF(AND('NSW Apr 2019'!N10&gt;0,'NSW Apr 2019'!O10&gt;0),IF($C$5*E16/'NSW Apr 2019'!AQ10&lt;('NSW Apr 2019'!L10+'NSW Apr 2019'!M10+'NSW Apr 2019'!N10),0,IF(($C$5*E16/'NSW Apr 2019'!AQ10-'NSW Apr 2019'!L10+'NSW Apr 2019'!M10+'NSW Apr 2019'!N10)&lt;=('NSW Apr 2019'!L10+'NSW Apr 2019'!M10+'NSW Apr 2019'!N10+'NSW Apr 2019'!O10),(($C$5*E16/'NSW Apr 2019'!AQ10-('NSW Apr 2019'!L10+'NSW Apr 2019'!M10+'NSW Apr 2019'!N10))*'NSW Apr 2019'!Z10/100)*'NSW Apr 2019'!AQ10,('NSW Apr 2019'!O10*'NSW Apr 2019'!Z10/100)*'NSW Apr 2019'!AQ10)),0)</f>
        <v>888.745</v>
      </c>
      <c r="K16" s="119">
        <f>IF(AND('NSW Apr 2019'!O10&gt;0,'NSW Apr 2019'!P10&gt;0),IF($C$5*E16/'NSW Apr 2019'!AQ10&lt;('NSW Apr 2019'!L10+'NSW Apr 2019'!M10+'NSW Apr 2019'!N10+'NSW Apr 2019'!O10),0,IF(($C$5*E16/'NSW Apr 2019'!AQ10-'NSW Apr 2019'!L10+'NSW Apr 2019'!M10+'NSW Apr 2019'!N10+'NSW Apr 2019'!O10)&lt;=('NSW Apr 2019'!L10+'NSW Apr 2019'!M10+'NSW Apr 2019'!N10+'NSW Apr 2019'!O10+'NSW Apr 2019'!P10),(($C$5*E16/'NSW Apr 2019'!AQ10-('NSW Apr 2019'!L10+'NSW Apr 2019'!M10+'NSW Apr 2019'!N10+'NSW Apr 2019'!O10))*'NSW Apr 2019'!AA10/100)*'NSW Apr 2019'!AQ10,('NSW Apr 2019'!P10*'NSW Apr 2019'!AA10/100)*'NSW Apr 2019'!AQ10)),0)</f>
        <v>0</v>
      </c>
      <c r="L16" s="129">
        <f>IF(AND('NSW Apr 2019'!P10&gt;0,'NSW Apr 2019'!O10&gt;0),IF(($C$5*E16/'NSW Apr 2019'!AQ10&lt;SUM('NSW Apr 2019'!L10:P10)),(0),($C$5*E16/'NSW Apr 2019'!AQ10-SUM('NSW Apr 2019'!L10:P10))*'NSW Apr 2019'!AB10/100)* 'NSW Apr 2019'!AQ10,IF(AND('NSW Apr 2019'!O10&gt;0,'NSW Apr 2019'!P10=""),IF(($C$5*E16/'NSW Apr 2019'!AQ10&lt; SUM('NSW Apr 2019'!L10:O10)),(0),($C$5*E16/'NSW Apr 2019'!AQ10-SUM('NSW Apr 2019'!L10:O10))*'NSW Apr 2019'!AA10/100)* 'NSW Apr 2019'!AQ10,IF(AND('NSW Apr 2019'!N10&gt;0,'NSW Apr 2019'!O10=""),IF(($C$5*E16/'NSW Apr 2019'!AQ10&lt; SUM('NSW Apr 2019'!L10:N10)),(0),($C$5*E16/'NSW Apr 2019'!AQ10-SUM('NSW Apr 2019'!L10:N10))*'NSW Apr 2019'!Z10/100)* 'NSW Apr 2019'!AQ10,IF(AND('NSW Apr 2019'!M10&gt;0,'NSW Apr 2019'!N10=""),IF(($C$5*E16/'NSW Apr 2019'!AQ10&lt;'NSW Apr 2019'!M10+'NSW Apr 2019'!L10),(0),(($C$5*E16/'NSW Apr 2019'!AQ10-('NSW Apr 2019'!M10+'NSW Apr 2019'!L10))*'NSW Apr 2019'!Y10/100))*'NSW Apr 2019'!AQ10,IF(AND('NSW Apr 2019'!L10&gt;0,'NSW Apr 2019'!M10=""&gt;0),IF(($C$5*E16/'NSW Apr 2019'!AQ10&lt;'NSW Apr 2019'!L10),(0),($C$5*E16/'NSW Apr 2019'!AQ10-'NSW Apr 2019'!L10)*'NSW Apr 2019'!X10/100)*'NSW Apr 2019'!AQ10,0)))))</f>
        <v>0</v>
      </c>
      <c r="M16" s="129">
        <f>IF('NSW Apr 2019'!K10="",($C$5*F16/'NSW Apr 2019'!AR10*'NSW Apr 2019'!AC10/100)*'NSW Apr 2019'!AR10,IF($C$5*F16/'NSW Apr 2019'!AR10&gt;='NSW Apr 2019'!L10,('NSW Apr 2019'!L10*'NSW Apr 2019'!AC10/100)*'NSW Apr 2019'!AR10,($C$5*F16/'NSW Apr 2019'!AR10*'NSW Apr 2019'!AC10/100)*'NSW Apr 2019'!AR10))</f>
        <v>146.5497</v>
      </c>
      <c r="N16" s="129">
        <f>IF(AND('NSW Apr 2019'!L10&gt;0,'NSW Apr 2019'!M10&gt;0),IF($C$5*F16/'NSW Apr 2019'!AR10&lt;'NSW Apr 2019'!L10,0,IF(($C$5*F16/'NSW Apr 2019'!AR10-'NSW Apr 2019'!L10)&lt;=('NSW Apr 2019'!M10+'NSW Apr 2019'!L10),((($C$5*F16/'NSW Apr 2019'!AR10-'NSW Apr 2019'!L10)*'NSW Apr 2019'!AD10/100))*'NSW Apr 2019'!AR10,((('NSW Apr 2019'!M10)*'NSW Apr 2019'!AD10/100)*'NSW Apr 2019'!AR10))),0)</f>
        <v>90.991200000000006</v>
      </c>
      <c r="O16" s="129">
        <f>IF(AND('NSW Apr 2019'!M10&gt;0,'NSW Apr 2019'!N10&gt;0),IF($C$5*F16/'NSW Apr 2019'!AR10&lt;('NSW Apr 2019'!L10+'NSW Apr 2019'!M10),0,IF(($C$5*F16/'NSW Apr 2019'!AR10-'NSW Apr 2019'!L10+'NSW Apr 2019'!M10)&lt;=('NSW Apr 2019'!L10+'NSW Apr 2019'!M10+'NSW Apr 2019'!N10),((($C$5*F16/'NSW Apr 2019'!AR10-('NSW Apr 2019'!L10+'NSW Apr 2019'!M10))*'NSW Apr 2019'!AE10/100))*'NSW Apr 2019'!AR10,('NSW Apr 2019'!N10*'NSW Apr 2019'!AE10/100)*'NSW Apr 2019'!AR10)),0)</f>
        <v>84.0411</v>
      </c>
      <c r="P16" s="129">
        <f>IF(AND('NSW Apr 2019'!N10&gt;0,'NSW Apr 2019'!O10&gt;0),IF($C$5*F16/'NSW Apr 2019'!AR10&lt;('NSW Apr 2019'!L10+'NSW Apr 2019'!M10+'NSW Apr 2019'!N10),0,IF(($C$5*F16/'NSW Apr 2019'!AR10-'NSW Apr 2019'!L10+'NSW Apr 2019'!M10+'NSW Apr 2019'!N10)&lt;=('NSW Apr 2019'!L10+'NSW Apr 2019'!M10+'NSW Apr 2019'!N10+'NSW Apr 2019'!O10),(($C$5*F16/'NSW Apr 2019'!AR10-('NSW Apr 2019'!L10+'NSW Apr 2019'!M10+'NSW Apr 2019'!N10))*'NSW Apr 2019'!AF10/100)*'NSW Apr 2019'!AR10,('NSW Apr 2019'!O10*'NSW Apr 2019'!AF10/100)*'NSW Apr 2019'!AR10)),0)</f>
        <v>888.745</v>
      </c>
      <c r="Q16" s="129">
        <f>IF(AND('NSW Apr 2019'!P10&gt;0,'NSW Apr 2019'!P10&gt;0),IF($C$5*F16/'NSW Apr 2019'!AR10&lt;('NSW Apr 2019'!L10+'NSW Apr 2019'!M10+'NSW Apr 2019'!N10+'NSW Apr 2019'!O10),0,IF(($C$5*F16/'NSW Apr 2019'!AR10-'NSW Apr 2019'!L10+'NSW Apr 2019'!M10+'NSW Apr 2019'!N10+'NSW Apr 2019'!O10)&lt;=('NSW Apr 2019'!L10+'NSW Apr 2019'!M10+'NSW Apr 2019'!N10+'NSW Apr 2019'!O10+'NSW Apr 2019'!P10),(($C$5*F16/'NSW Apr 2019'!AR10-('NSW Apr 2019'!L10+'NSW Apr 2019'!M10+'NSW Apr 2019'!N10+'NSW Apr 2019'!O10))*'NSW Apr 2019'!AG10/100)*'NSW Apr 2019'!AR10,('NSW Apr 2019'!P10*'NSW Apr 2019'!AG10/100)*'NSW Apr 2019'!AR10)),0)</f>
        <v>0</v>
      </c>
      <c r="R16" s="129">
        <f>IF(AND('NSW Apr 2019'!P10&gt;0,'NSW Apr 2019'!O10&gt;0),IF(($C$5*F16/'NSW Apr 2019'!AR10&lt;SUM('NSW Apr 2019'!L10:P10)),(0),($C$5*F16/'NSW Apr 2019'!AR10-SUM('NSW Apr 2019'!L10:P10))*'NSW Apr 2019'!AB10/100)* 'NSW Apr 2019'!AR10,IF(AND('NSW Apr 2019'!O10&gt;0,'NSW Apr 2019'!P10=""),IF(($C$5*F16/'NSW Apr 2019'!AR10&lt; SUM('NSW Apr 2019'!L10:O10)),(0),($C$5*F16/'NSW Apr 2019'!AR10-SUM('NSW Apr 2019'!L10:O10))*'NSW Apr 2019'!AG10/100)* 'NSW Apr 2019'!AR10,IF(AND('NSW Apr 2019'!N10&gt;0,'NSW Apr 2019'!O10=""),IF(($C$5*F16/'NSW Apr 2019'!AR10&lt; SUM('NSW Apr 2019'!L10:N10)),(0),($C$5*F16/'NSW Apr 2019'!AR10-SUM('NSW Apr 2019'!L10:N10))*'NSW Apr 2019'!AF10/100)* 'NSW Apr 2019'!AR10,IF(AND('NSW Apr 2019'!M10&gt;0,'NSW Apr 2019'!N10=""),IF(($C$5*F16/'NSW Apr 2019'!AR10&lt;'NSW Apr 2019'!M10+'NSW Apr 2019'!L10),(0),(($C$5*F16/'NSW Apr 2019'!AR10-('NSW Apr 2019'!M10+'NSW Apr 2019'!L10))*'NSW Apr 2019'!AE10/100))*'NSW Apr 2019'!AR10,IF(AND('NSW Apr 2019'!L10&gt;0,'NSW Apr 2019'!M10=""&gt;0),IF(($C$5*F16/'NSW Apr 2019'!AR10&lt;'NSW Apr 2019'!L10),(0),($C$5*F16/'NSW Apr 2019'!AR10-'NSW Apr 2019'!L10)*'NSW Apr 2019'!AD10/100)*'NSW Apr 2019'!AR10,0)))))</f>
        <v>0</v>
      </c>
      <c r="S16" s="250">
        <f t="shared" si="2"/>
        <v>2420.654</v>
      </c>
      <c r="T16" s="243">
        <f t="shared" si="3"/>
        <v>2771.4920000000002</v>
      </c>
      <c r="U16" s="132">
        <f t="shared" si="4"/>
        <v>3048.6412000000005</v>
      </c>
      <c r="V16" s="83">
        <f>'NSW Apr 2019'!AU10</f>
        <v>0</v>
      </c>
      <c r="W16" s="86">
        <f>'NSW Apr 2019'!AV10</f>
        <v>12</v>
      </c>
      <c r="X16" s="83">
        <f>'NSW Apr 2019'!AW10</f>
        <v>0</v>
      </c>
      <c r="Y16" s="130">
        <f>'NSW Apr 2019'!AX10</f>
        <v>0</v>
      </c>
      <c r="Z16" s="253" t="str">
        <f t="shared" si="5"/>
        <v>Guaranteed off usage</v>
      </c>
      <c r="AA16" s="253" t="s">
        <v>290</v>
      </c>
      <c r="AB16" s="255">
        <f t="shared" si="6"/>
        <v>2481.0135200000004</v>
      </c>
      <c r="AC16" s="253">
        <f t="shared" si="7"/>
        <v>2481.0135200000004</v>
      </c>
      <c r="AD16" s="247">
        <f t="shared" si="8"/>
        <v>2729.1148720000006</v>
      </c>
      <c r="AE16" s="259">
        <f t="shared" si="9"/>
        <v>2729.1148720000006</v>
      </c>
      <c r="AF16" s="133">
        <f>'NSW Apr 2019'!BG10</f>
        <v>24</v>
      </c>
      <c r="AG16" s="125" t="str">
        <f>'NSW Apr 2019'!BH10</f>
        <v>y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</row>
    <row r="17" spans="1:148" ht="23" customHeight="1" thickBot="1">
      <c r="A17" s="435"/>
      <c r="B17" s="87" t="str">
        <f>'NSW Apr 2019'!F11</f>
        <v>EnergyAustralia</v>
      </c>
      <c r="C17" s="87" t="str">
        <f>'NSW Apr 2019'!G11</f>
        <v xml:space="preserve">Everyday Saver </v>
      </c>
      <c r="D17" s="146">
        <f>365*'NSW Apr 2019'!H11/100</f>
        <v>240.9</v>
      </c>
      <c r="E17" s="280">
        <f>IF('NSW Apr 2019'!AQ11=3,0.5,IF('NSW Apr 2019'!AQ11=2,0.33,0))</f>
        <v>0.5</v>
      </c>
      <c r="F17" s="280">
        <f t="shared" si="1"/>
        <v>0.5</v>
      </c>
      <c r="G17" s="146">
        <f>IF('NSW Apr 2019'!K11="",($C$5*E17/'NSW Apr 2019'!AQ11*'NSW Apr 2019'!W11/100)*'NSW Apr 2019'!AQ11,IF($C$5*E17/'NSW Apr 2019'!AQ11&gt;='NSW Apr 2019'!L11,('NSW Apr 2019'!L11*'NSW Apr 2019'!W11/100)*'NSW Apr 2019'!AQ11,($C$5*E17/'NSW Apr 2019'!AQ11*'NSW Apr 2019'!W11/100)*'NSW Apr 2019'!AQ11))</f>
        <v>154.38059999999999</v>
      </c>
      <c r="H17" s="158">
        <f>IF(AND('NSW Apr 2019'!L11&gt;0,'NSW Apr 2019'!M11&gt;0),IF($C$5*E17/'NSW Apr 2019'!AQ11&lt;'NSW Apr 2019'!L11,0,IF(($C$5*E17/'NSW Apr 2019'!AQ11-'NSW Apr 2019'!L11)&lt;=('NSW Apr 2019'!M11+'NSW Apr 2019'!L11),((($C$5*E17/'NSW Apr 2019'!AQ11-'NSW Apr 2019'!L11)*'NSW Apr 2019'!X11/100))*'NSW Apr 2019'!AQ11,((('NSW Apr 2019'!M11)*'NSW Apr 2019'!X11/100)*'NSW Apr 2019'!AQ11))),0)</f>
        <v>104.56649999999999</v>
      </c>
      <c r="I17" s="146">
        <f>IF(AND('NSW Apr 2019'!M11&gt;0,'NSW Apr 2019'!N11&gt;0),IF($C$5*E17/'NSW Apr 2019'!AQ11&lt;('NSW Apr 2019'!L11+'NSW Apr 2019'!M11),0,IF(($C$5*E17/'NSW Apr 2019'!AQ11-'NSW Apr 2019'!L11+'NSW Apr 2019'!M11)&lt;=('NSW Apr 2019'!L11+'NSW Apr 2019'!M11+'NSW Apr 2019'!N11),((($C$5*E17/'NSW Apr 2019'!AQ11-('NSW Apr 2019'!L11+'NSW Apr 2019'!M11))*'NSW Apr 2019'!Y11/100))*'NSW Apr 2019'!AQ11,('NSW Apr 2019'!N11*'NSW Apr 2019'!Y11/100)* 'NSW Apr 2019'!AQ11)),0)</f>
        <v>158.679</v>
      </c>
      <c r="J17" s="146">
        <f>IF(AND('NSW Apr 2019'!N11&gt;0,'NSW Apr 2019'!O11&gt;0),IF($C$5*E17/'NSW Apr 2019'!AQ11&lt;('NSW Apr 2019'!L11+'NSW Apr 2019'!M11+'NSW Apr 2019'!N11),0,IF(($C$5*E17/'NSW Apr 2019'!AQ11-'NSW Apr 2019'!L11+'NSW Apr 2019'!M11+'NSW Apr 2019'!N11)&lt;=('NSW Apr 2019'!L11+'NSW Apr 2019'!M11+'NSW Apr 2019'!N11+'NSW Apr 2019'!O11),(($C$5*E17/'NSW Apr 2019'!AQ11-('NSW Apr 2019'!L11+'NSW Apr 2019'!M11+'NSW Apr 2019'!N11))*'NSW Apr 2019'!Z11/100)*'NSW Apr 2019'!AQ11,('NSW Apr 2019'!O11*'NSW Apr 2019'!Z11/100)*'NSW Apr 2019'!AQ11)),0)</f>
        <v>984.23000000000013</v>
      </c>
      <c r="K17" s="146">
        <f>IF(AND('NSW Apr 2019'!O11&gt;0,'NSW Apr 2019'!P11&gt;0),IF($C$5*E17/'NSW Apr 2019'!AQ11&lt;('NSW Apr 2019'!L11+'NSW Apr 2019'!M11+'NSW Apr 2019'!N11+'NSW Apr 2019'!O11),0,IF(($C$5*E17/'NSW Apr 2019'!AQ11-'NSW Apr 2019'!L11+'NSW Apr 2019'!M11+'NSW Apr 2019'!N11+'NSW Apr 2019'!O11)&lt;=('NSW Apr 2019'!L11+'NSW Apr 2019'!M11+'NSW Apr 2019'!N11+'NSW Apr 2019'!O11+'NSW Apr 2019'!P11),(($C$5*E17/'NSW Apr 2019'!AQ11-('NSW Apr 2019'!L11+'NSW Apr 2019'!M11+'NSW Apr 2019'!N11+'NSW Apr 2019'!O11))*'NSW Apr 2019'!AA11/100)*'NSW Apr 2019'!AQ11,('NSW Apr 2019'!P11*'NSW Apr 2019'!AA11/100)*'NSW Apr 2019'!AQ11)),0)</f>
        <v>0</v>
      </c>
      <c r="L17" s="158">
        <f>IF(AND('NSW Apr 2019'!P11&gt;0,'NSW Apr 2019'!O11&gt;0),IF(($C$5*E17/'NSW Apr 2019'!AQ11&lt;SUM('NSW Apr 2019'!L11:P11)),(0),($C$5*E17/'NSW Apr 2019'!AQ11-SUM('NSW Apr 2019'!L11:P11))*'NSW Apr 2019'!AB11/100)* 'NSW Apr 2019'!AQ11,IF(AND('NSW Apr 2019'!O11&gt;0,'NSW Apr 2019'!P11=""),IF(($C$5*E17/'NSW Apr 2019'!AQ11&lt; SUM('NSW Apr 2019'!L11:O11)),(0),($C$5*E17/'NSW Apr 2019'!AQ11-SUM('NSW Apr 2019'!L11:O11))*'NSW Apr 2019'!AA11/100)* 'NSW Apr 2019'!AQ11,IF(AND('NSW Apr 2019'!N11&gt;0,'NSW Apr 2019'!O11=""),IF(($C$5*E17/'NSW Apr 2019'!AQ11&lt; SUM('NSW Apr 2019'!L11:N11)),(0),($C$5*E17/'NSW Apr 2019'!AQ11-SUM('NSW Apr 2019'!L11:N11))*'NSW Apr 2019'!Z11/100)* 'NSW Apr 2019'!AQ11,IF(AND('NSW Apr 2019'!M11&gt;0,'NSW Apr 2019'!N11=""),IF(($C$5*E17/'NSW Apr 2019'!AQ11&lt;'NSW Apr 2019'!M11+'NSW Apr 2019'!L11),(0),(($C$5*E17/'NSW Apr 2019'!AQ11-('NSW Apr 2019'!M11+'NSW Apr 2019'!L11))*'NSW Apr 2019'!Y11/100))*'NSW Apr 2019'!AQ11,IF(AND('NSW Apr 2019'!L11&gt;0,'NSW Apr 2019'!M11=""&gt;0),IF(($C$5*E17/'NSW Apr 2019'!AQ11&lt;'NSW Apr 2019'!L11),(0),($C$5*E17/'NSW Apr 2019'!AQ11-'NSW Apr 2019'!L11)*'NSW Apr 2019'!X11/100)*'NSW Apr 2019'!AQ11,0)))))</f>
        <v>0</v>
      </c>
      <c r="M17" s="158">
        <f>IF('NSW Apr 2019'!K11="",($C$5*F17/'NSW Apr 2019'!AR11*'NSW Apr 2019'!AC11/100)*'NSW Apr 2019'!AR11,IF($C$5*F17/'NSW Apr 2019'!AR11&gt;='NSW Apr 2019'!L11,('NSW Apr 2019'!L11*'NSW Apr 2019'!AC11/100)*'NSW Apr 2019'!AR11,($C$5*F17/'NSW Apr 2019'!AR11*'NSW Apr 2019'!AC11/100)*'NSW Apr 2019'!AR11))</f>
        <v>154.38059999999999</v>
      </c>
      <c r="N17" s="158">
        <f>IF(AND('NSW Apr 2019'!L11&gt;0,'NSW Apr 2019'!M11&gt;0),IF($C$5*F17/'NSW Apr 2019'!AR11&lt;'NSW Apr 2019'!L11,0,IF(($C$5*F17/'NSW Apr 2019'!AR11-'NSW Apr 2019'!L11)&lt;=('NSW Apr 2019'!M11+'NSW Apr 2019'!L11),((($C$5*F17/'NSW Apr 2019'!AR11-'NSW Apr 2019'!L11)*'NSW Apr 2019'!AD11/100))*'NSW Apr 2019'!AR11,((('NSW Apr 2019'!M11)*'NSW Apr 2019'!AD11/100)*'NSW Apr 2019'!AR11))),0)</f>
        <v>104.56649999999999</v>
      </c>
      <c r="O17" s="158">
        <f>IF(AND('NSW Apr 2019'!M11&gt;0,'NSW Apr 2019'!N11&gt;0),IF($C$5*F17/'NSW Apr 2019'!AR11&lt;('NSW Apr 2019'!L11+'NSW Apr 2019'!M11),0,IF(($C$5*F17/'NSW Apr 2019'!AR11-'NSW Apr 2019'!L11+'NSW Apr 2019'!M11)&lt;=('NSW Apr 2019'!L11+'NSW Apr 2019'!M11+'NSW Apr 2019'!N11),((($C$5*F17/'NSW Apr 2019'!AR11-('NSW Apr 2019'!L11+'NSW Apr 2019'!M11))*'NSW Apr 2019'!AE11/100))*'NSW Apr 2019'!AR11,('NSW Apr 2019'!N11*'NSW Apr 2019'!AE11/100)*'NSW Apr 2019'!AR11)),0)</f>
        <v>158.679</v>
      </c>
      <c r="P17" s="158">
        <f>IF(AND('NSW Apr 2019'!N11&gt;0,'NSW Apr 2019'!O11&gt;0),IF($C$5*F17/'NSW Apr 2019'!AR11&lt;('NSW Apr 2019'!L11+'NSW Apr 2019'!M11+'NSW Apr 2019'!N11),0,IF(($C$5*F17/'NSW Apr 2019'!AR11-'NSW Apr 2019'!L11+'NSW Apr 2019'!M11+'NSW Apr 2019'!N11)&lt;=('NSW Apr 2019'!L11+'NSW Apr 2019'!M11+'NSW Apr 2019'!N11+'NSW Apr 2019'!O11),(($C$5*F17/'NSW Apr 2019'!AR11-('NSW Apr 2019'!L11+'NSW Apr 2019'!M11+'NSW Apr 2019'!N11))*'NSW Apr 2019'!AF11/100)*'NSW Apr 2019'!AR11,('NSW Apr 2019'!O11*'NSW Apr 2019'!AF11/100)*'NSW Apr 2019'!AR11)),0)</f>
        <v>984.23000000000013</v>
      </c>
      <c r="Q17" s="158">
        <f>IF(AND('NSW Apr 2019'!P11&gt;0,'NSW Apr 2019'!P11&gt;0),IF($C$5*F17/'NSW Apr 2019'!AR11&lt;('NSW Apr 2019'!L11+'NSW Apr 2019'!M11+'NSW Apr 2019'!N11+'NSW Apr 2019'!O11),0,IF(($C$5*F17/'NSW Apr 2019'!AR11-'NSW Apr 2019'!L11+'NSW Apr 2019'!M11+'NSW Apr 2019'!N11+'NSW Apr 2019'!O11)&lt;=('NSW Apr 2019'!L11+'NSW Apr 2019'!M11+'NSW Apr 2019'!N11+'NSW Apr 2019'!O11+'NSW Apr 2019'!P11),(($C$5*F17/'NSW Apr 2019'!AR11-('NSW Apr 2019'!L11+'NSW Apr 2019'!M11+'NSW Apr 2019'!N11+'NSW Apr 2019'!O11))*'NSW Apr 2019'!AG11/100)*'NSW Apr 2019'!AR11,('NSW Apr 2019'!P11*'NSW Apr 2019'!AG11/100)*'NSW Apr 2019'!AR11)),0)</f>
        <v>0</v>
      </c>
      <c r="R17" s="158">
        <f>IF(AND('NSW Apr 2019'!P11&gt;0,'NSW Apr 2019'!O11&gt;0),IF(($C$5*F17/'NSW Apr 2019'!AR11&lt;SUM('NSW Apr 2019'!L11:P11)),(0),($C$5*F17/'NSW Apr 2019'!AR11-SUM('NSW Apr 2019'!L11:P11))*'NSW Apr 2019'!AB11/100)* 'NSW Apr 2019'!AR11,IF(AND('NSW Apr 2019'!O11&gt;0,'NSW Apr 2019'!P11=""),IF(($C$5*F17/'NSW Apr 2019'!AR11&lt; SUM('NSW Apr 2019'!L11:O11)),(0),($C$5*F17/'NSW Apr 2019'!AR11-SUM('NSW Apr 2019'!L11:O11))*'NSW Apr 2019'!AG11/100)* 'NSW Apr 2019'!AR11,IF(AND('NSW Apr 2019'!N11&gt;0,'NSW Apr 2019'!O11=""),IF(($C$5*F17/'NSW Apr 2019'!AR11&lt; SUM('NSW Apr 2019'!L11:N11)),(0),($C$5*F17/'NSW Apr 2019'!AR11-SUM('NSW Apr 2019'!L11:N11))*'NSW Apr 2019'!AF11/100)* 'NSW Apr 2019'!AR11,IF(AND('NSW Apr 2019'!M11&gt;0,'NSW Apr 2019'!N11=""),IF(($C$5*F17/'NSW Apr 2019'!AR11&lt;'NSW Apr 2019'!M11+'NSW Apr 2019'!L11),(0),(($C$5*F17/'NSW Apr 2019'!AR11-('NSW Apr 2019'!M11+'NSW Apr 2019'!L11))*'NSW Apr 2019'!AE11/100))*'NSW Apr 2019'!AR11,IF(AND('NSW Apr 2019'!L11&gt;0,'NSW Apr 2019'!M11=""&gt;0),IF(($C$5*F17/'NSW Apr 2019'!AR11&lt;'NSW Apr 2019'!L11),(0),($C$5*F17/'NSW Apr 2019'!AR11-'NSW Apr 2019'!L11)*'NSW Apr 2019'!AD11/100)*'NSW Apr 2019'!AR11,0)))))</f>
        <v>0</v>
      </c>
      <c r="S17" s="251">
        <f t="shared" si="2"/>
        <v>2803.7121999999999</v>
      </c>
      <c r="T17" s="268">
        <f t="shared" si="3"/>
        <v>3044.6122</v>
      </c>
      <c r="U17" s="151">
        <f t="shared" si="4"/>
        <v>3349.0734200000002</v>
      </c>
      <c r="V17" s="154">
        <f>'NSW Apr 2019'!AU11</f>
        <v>0</v>
      </c>
      <c r="W17" s="87">
        <f>'NSW Apr 2019'!AV11</f>
        <v>20</v>
      </c>
      <c r="X17" s="154">
        <f>'NSW Apr 2019'!AW11</f>
        <v>0</v>
      </c>
      <c r="Y17" s="87">
        <f>'NSW Apr 2019'!AX11</f>
        <v>0</v>
      </c>
      <c r="Z17" s="268" t="str">
        <f t="shared" si="5"/>
        <v>Guaranteed off usage</v>
      </c>
      <c r="AA17" s="256" t="s">
        <v>290</v>
      </c>
      <c r="AB17" s="256">
        <f t="shared" si="6"/>
        <v>2483.86976</v>
      </c>
      <c r="AC17" s="254">
        <f t="shared" si="7"/>
        <v>2483.86976</v>
      </c>
      <c r="AD17" s="248">
        <f t="shared" si="8"/>
        <v>2732.2567360000003</v>
      </c>
      <c r="AE17" s="238">
        <f t="shared" si="9"/>
        <v>2732.2567360000003</v>
      </c>
      <c r="AF17" s="152">
        <f>'NSW Apr 2019'!BG11</f>
        <v>0</v>
      </c>
      <c r="AG17" s="153" t="str">
        <f>'NSW Apr 2019'!BH11</f>
        <v>n</v>
      </c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</row>
    <row r="18" spans="1:148" ht="23" customHeight="1" thickTop="1" thickBot="1">
      <c r="A18" s="117" t="str">
        <f>'NSW Apr 2019'!D12</f>
        <v>Tamworth</v>
      </c>
      <c r="B18" s="87" t="str">
        <f>'NSW Apr 2019'!F12</f>
        <v>Origin Energy</v>
      </c>
      <c r="C18" s="87" t="str">
        <f>'NSW Apr 2019'!G12</f>
        <v>Business Saver</v>
      </c>
      <c r="D18" s="146">
        <f>365*'NSW Apr 2019'!H12/100</f>
        <v>339.88800000000003</v>
      </c>
      <c r="E18" s="280">
        <f>IF('NSW Apr 2019'!AQ12=3,0.5,IF('NSW Apr 2019'!AQ12=2,0.33,0))</f>
        <v>0.5</v>
      </c>
      <c r="F18" s="280">
        <f t="shared" si="1"/>
        <v>0.5</v>
      </c>
      <c r="G18" s="146">
        <f>IF('NSW Apr 2019'!K12="",($C$5*E18/'NSW Apr 2019'!AQ12*'NSW Apr 2019'!W12/100)*'NSW Apr 2019'!AQ12,IF($C$5*E18/'NSW Apr 2019'!AQ12&gt;='NSW Apr 2019'!L12,('NSW Apr 2019'!L12*'NSW Apr 2019'!W12/100)*'NSW Apr 2019'!AQ12,($C$5*E18/'NSW Apr 2019'!AQ12*'NSW Apr 2019'!W12/100)*'NSW Apr 2019'!AQ12))</f>
        <v>1735.0000000000005</v>
      </c>
      <c r="H18" s="158">
        <f>IF(AND('NSW Apr 2019'!L12&gt;0,'NSW Apr 2019'!M12&gt;0),IF($C$5*E18/'NSW Apr 2019'!AQ12&lt;'NSW Apr 2019'!L12,0,IF(($C$5*E18/'NSW Apr 2019'!AQ12-'NSW Apr 2019'!L12)&lt;=('NSW Apr 2019'!M12+'NSW Apr 2019'!L12),((($C$5*E18/'NSW Apr 2019'!AQ12-'NSW Apr 2019'!L12)*'NSW Apr 2019'!X12/100))*'NSW Apr 2019'!AQ12,((('NSW Apr 2019'!M12)*'NSW Apr 2019'!X12/100)*'NSW Apr 2019'!AQ12))),0)</f>
        <v>0</v>
      </c>
      <c r="I18" s="146">
        <f>IF(AND('NSW Apr 2019'!M12&gt;0,'NSW Apr 2019'!N12&gt;0),IF($C$5*E18/'NSW Apr 2019'!AQ12&lt;('NSW Apr 2019'!L12+'NSW Apr 2019'!M12),0,IF(($C$5*E18/'NSW Apr 2019'!AQ12-'NSW Apr 2019'!L12+'NSW Apr 2019'!M12)&lt;=('NSW Apr 2019'!L12+'NSW Apr 2019'!M12+'NSW Apr 2019'!N12),((($C$5*E18/'NSW Apr 2019'!AQ12-('NSW Apr 2019'!L12+'NSW Apr 2019'!M12))*'NSW Apr 2019'!Y12/100))*'NSW Apr 2019'!AQ12,('NSW Apr 2019'!N12*'NSW Apr 2019'!Y12/100)* 'NSW Apr 2019'!AQ12)),0)</f>
        <v>0</v>
      </c>
      <c r="J18" s="146">
        <f>IF(AND('NSW Apr 2019'!N12&gt;0,'NSW Apr 2019'!O12&gt;0),IF($C$5*E18/'NSW Apr 2019'!AQ12&lt;('NSW Apr 2019'!L12+'NSW Apr 2019'!M12+'NSW Apr 2019'!N12),0,IF(($C$5*E18/'NSW Apr 2019'!AQ12-'NSW Apr 2019'!L12+'NSW Apr 2019'!M12+'NSW Apr 2019'!N12)&lt;=('NSW Apr 2019'!L12+'NSW Apr 2019'!M12+'NSW Apr 2019'!N12+'NSW Apr 2019'!O12),(($C$5*E18/'NSW Apr 2019'!AQ12-('NSW Apr 2019'!L12+'NSW Apr 2019'!M12+'NSW Apr 2019'!N12))*'NSW Apr 2019'!Z12/100)*'NSW Apr 2019'!AQ12,('NSW Apr 2019'!O12*'NSW Apr 2019'!Z12/100)*'NSW Apr 2019'!AQ12)),0)</f>
        <v>0</v>
      </c>
      <c r="K18" s="146">
        <f>IF(AND('NSW Apr 2019'!O12&gt;0,'NSW Apr 2019'!P12&gt;0),IF($C$5*E18/'NSW Apr 2019'!AQ12&lt;('NSW Apr 2019'!L12+'NSW Apr 2019'!M12+'NSW Apr 2019'!N12+'NSW Apr 2019'!O12),0,IF(($C$5*E18/'NSW Apr 2019'!AQ12-'NSW Apr 2019'!L12+'NSW Apr 2019'!M12+'NSW Apr 2019'!N12+'NSW Apr 2019'!O12)&lt;=('NSW Apr 2019'!L12+'NSW Apr 2019'!M12+'NSW Apr 2019'!N12+'NSW Apr 2019'!O12+'NSW Apr 2019'!P12),(($C$5*E18/'NSW Apr 2019'!AQ12-('NSW Apr 2019'!L12+'NSW Apr 2019'!M12+'NSW Apr 2019'!N12+'NSW Apr 2019'!O12))*'NSW Apr 2019'!AA12/100)*'NSW Apr 2019'!AQ12,('NSW Apr 2019'!P12*'NSW Apr 2019'!AA12/100)*'NSW Apr 2019'!AQ12)),0)</f>
        <v>0</v>
      </c>
      <c r="L18" s="158">
        <f>IF(AND('NSW Apr 2019'!P12&gt;0,'NSW Apr 2019'!O12&gt;0),IF(($C$5*E18/'NSW Apr 2019'!AQ12&lt;SUM('NSW Apr 2019'!L12:P12)),(0),($C$5*E18/'NSW Apr 2019'!AQ12-SUM('NSW Apr 2019'!L12:P12))*'NSW Apr 2019'!AB12/100)* 'NSW Apr 2019'!AQ12,IF(AND('NSW Apr 2019'!O12&gt;0,'NSW Apr 2019'!P12=""),IF(($C$5*E18/'NSW Apr 2019'!AQ12&lt; SUM('NSW Apr 2019'!L12:O12)),(0),($C$5*E18/'NSW Apr 2019'!AQ12-SUM('NSW Apr 2019'!L12:O12))*'NSW Apr 2019'!AA12/100)* 'NSW Apr 2019'!AQ12,IF(AND('NSW Apr 2019'!N12&gt;0,'NSW Apr 2019'!O12=""),IF(($C$5*E18/'NSW Apr 2019'!AQ12&lt; SUM('NSW Apr 2019'!L12:N12)),(0),($C$5*E18/'NSW Apr 2019'!AQ12-SUM('NSW Apr 2019'!L12:N12))*'NSW Apr 2019'!Z12/100)* 'NSW Apr 2019'!AQ12,IF(AND('NSW Apr 2019'!M12&gt;0,'NSW Apr 2019'!N12=""),IF(($C$5*E18/'NSW Apr 2019'!AQ12&lt;'NSW Apr 2019'!M12+'NSW Apr 2019'!L12),(0),(($C$5*E18/'NSW Apr 2019'!AQ12-('NSW Apr 2019'!M12+'NSW Apr 2019'!L12))*'NSW Apr 2019'!Y12/100))*'NSW Apr 2019'!AQ12,IF(AND('NSW Apr 2019'!L12&gt;0,'NSW Apr 2019'!M12=""&gt;0),IF(($C$5*E18/'NSW Apr 2019'!AQ12&lt;'NSW Apr 2019'!L12),(0),($C$5*E18/'NSW Apr 2019'!AQ12-'NSW Apr 2019'!L12)*'NSW Apr 2019'!X12/100)*'NSW Apr 2019'!AQ12,0)))))</f>
        <v>0</v>
      </c>
      <c r="M18" s="158">
        <f>IF('NSW Apr 2019'!K12="",($C$5*F18/'NSW Apr 2019'!AR12*'NSW Apr 2019'!AC12/100)*'NSW Apr 2019'!AR12,IF($C$5*F18/'NSW Apr 2019'!AR12&gt;='NSW Apr 2019'!L12,('NSW Apr 2019'!L12*'NSW Apr 2019'!AC12/100)*'NSW Apr 2019'!AR12,($C$5*F18/'NSW Apr 2019'!AR12*'NSW Apr 2019'!AC12/100)*'NSW Apr 2019'!AR12))</f>
        <v>1735.0000000000005</v>
      </c>
      <c r="N18" s="158">
        <f>IF(AND('NSW Apr 2019'!L12&gt;0,'NSW Apr 2019'!M12&gt;0),IF($C$5*F18/'NSW Apr 2019'!AR12&lt;'NSW Apr 2019'!L12,0,IF(($C$5*F18/'NSW Apr 2019'!AR12-'NSW Apr 2019'!L12)&lt;=('NSW Apr 2019'!M12+'NSW Apr 2019'!L12),((($C$5*F18/'NSW Apr 2019'!AR12-'NSW Apr 2019'!L12)*'NSW Apr 2019'!AD12/100))*'NSW Apr 2019'!AR12,((('NSW Apr 2019'!M12)*'NSW Apr 2019'!AD12/100)*'NSW Apr 2019'!AR12))),0)</f>
        <v>0</v>
      </c>
      <c r="O18" s="158">
        <f>IF(AND('NSW Apr 2019'!M12&gt;0,'NSW Apr 2019'!N12&gt;0),IF($C$5*F18/'NSW Apr 2019'!AR12&lt;('NSW Apr 2019'!L12+'NSW Apr 2019'!M12),0,IF(($C$5*F18/'NSW Apr 2019'!AR12-'NSW Apr 2019'!L12+'NSW Apr 2019'!M12)&lt;=('NSW Apr 2019'!L12+'NSW Apr 2019'!M12+'NSW Apr 2019'!N12),((($C$5*F18/'NSW Apr 2019'!AR12-('NSW Apr 2019'!L12+'NSW Apr 2019'!M12))*'NSW Apr 2019'!AE12/100))*'NSW Apr 2019'!AR12,('NSW Apr 2019'!N12*'NSW Apr 2019'!AE12/100)*'NSW Apr 2019'!AR12)),0)</f>
        <v>0</v>
      </c>
      <c r="P18" s="158">
        <f>IF(AND('NSW Apr 2019'!N12&gt;0,'NSW Apr 2019'!O12&gt;0),IF($C$5*F18/'NSW Apr 2019'!AR12&lt;('NSW Apr 2019'!L12+'NSW Apr 2019'!M12+'NSW Apr 2019'!N12),0,IF(($C$5*F18/'NSW Apr 2019'!AR12-'NSW Apr 2019'!L12+'NSW Apr 2019'!M12+'NSW Apr 2019'!N12)&lt;=('NSW Apr 2019'!L12+'NSW Apr 2019'!M12+'NSW Apr 2019'!N12+'NSW Apr 2019'!O12),(($C$5*F18/'NSW Apr 2019'!AR12-('NSW Apr 2019'!L12+'NSW Apr 2019'!M12+'NSW Apr 2019'!N12))*'NSW Apr 2019'!AF12/100)*'NSW Apr 2019'!AR12,('NSW Apr 2019'!O12*'NSW Apr 2019'!AF12/100)*'NSW Apr 2019'!AR12)),0)</f>
        <v>0</v>
      </c>
      <c r="Q18" s="158">
        <f>IF(AND('NSW Apr 2019'!P12&gt;0,'NSW Apr 2019'!P12&gt;0),IF($C$5*F18/'NSW Apr 2019'!AR12&lt;('NSW Apr 2019'!L12+'NSW Apr 2019'!M12+'NSW Apr 2019'!N12+'NSW Apr 2019'!O12),0,IF(($C$5*F18/'NSW Apr 2019'!AR12-'NSW Apr 2019'!L12+'NSW Apr 2019'!M12+'NSW Apr 2019'!N12+'NSW Apr 2019'!O12)&lt;=('NSW Apr 2019'!L12+'NSW Apr 2019'!M12+'NSW Apr 2019'!N12+'NSW Apr 2019'!O12+'NSW Apr 2019'!P12),(($C$5*F18/'NSW Apr 2019'!AR12-('NSW Apr 2019'!L12+'NSW Apr 2019'!M12+'NSW Apr 2019'!N12+'NSW Apr 2019'!O12))*'NSW Apr 2019'!AG12/100)*'NSW Apr 2019'!AR12,('NSW Apr 2019'!P12*'NSW Apr 2019'!AG12/100)*'NSW Apr 2019'!AR12)),0)</f>
        <v>0</v>
      </c>
      <c r="R18" s="158">
        <f>IF(AND('NSW Apr 2019'!P12&gt;0,'NSW Apr 2019'!O12&gt;0),IF(($C$5*F18/'NSW Apr 2019'!AR12&lt;SUM('NSW Apr 2019'!L12:P12)),(0),($C$5*F18/'NSW Apr 2019'!AR12-SUM('NSW Apr 2019'!L12:P12))*'NSW Apr 2019'!AB12/100)* 'NSW Apr 2019'!AR12,IF(AND('NSW Apr 2019'!O12&gt;0,'NSW Apr 2019'!P12=""),IF(($C$5*F18/'NSW Apr 2019'!AR12&lt; SUM('NSW Apr 2019'!L12:O12)),(0),($C$5*F18/'NSW Apr 2019'!AR12-SUM('NSW Apr 2019'!L12:O12))*'NSW Apr 2019'!AG12/100)* 'NSW Apr 2019'!AR12,IF(AND('NSW Apr 2019'!N12&gt;0,'NSW Apr 2019'!O12=""),IF(($C$5*F18/'NSW Apr 2019'!AR12&lt; SUM('NSW Apr 2019'!L12:N12)),(0),($C$5*F18/'NSW Apr 2019'!AR12-SUM('NSW Apr 2019'!L12:N12))*'NSW Apr 2019'!AF12/100)* 'NSW Apr 2019'!AR12,IF(AND('NSW Apr 2019'!M12&gt;0,'NSW Apr 2019'!N12=""),IF(($C$5*F18/'NSW Apr 2019'!AR12&lt;'NSW Apr 2019'!M12+'NSW Apr 2019'!L12),(0),(($C$5*F18/'NSW Apr 2019'!AR12-('NSW Apr 2019'!M12+'NSW Apr 2019'!L12))*'NSW Apr 2019'!AE12/100))*'NSW Apr 2019'!AR12,IF(AND('NSW Apr 2019'!L12&gt;0,'NSW Apr 2019'!M12=""&gt;0),IF(($C$5*F18/'NSW Apr 2019'!AR12&lt;'NSW Apr 2019'!L12),(0),($C$5*F18/'NSW Apr 2019'!AR12-'NSW Apr 2019'!L12)*'NSW Apr 2019'!AD12/100)*'NSW Apr 2019'!AR12,0)))))</f>
        <v>0</v>
      </c>
      <c r="S18" s="251">
        <f t="shared" si="2"/>
        <v>3470.0000000000009</v>
      </c>
      <c r="T18" s="268">
        <f t="shared" si="3"/>
        <v>3809.8880000000008</v>
      </c>
      <c r="U18" s="151">
        <f t="shared" si="4"/>
        <v>4190.8768000000009</v>
      </c>
      <c r="V18" s="154">
        <f>'NSW Apr 2019'!AU12</f>
        <v>0</v>
      </c>
      <c r="W18" s="87">
        <f>'NSW Apr 2019'!AV12</f>
        <v>14</v>
      </c>
      <c r="X18" s="154">
        <f>'NSW Apr 2019'!AW12</f>
        <v>0</v>
      </c>
      <c r="Y18" s="87">
        <f>'NSW Apr 2019'!AX12</f>
        <v>0</v>
      </c>
      <c r="Z18" s="268" t="str">
        <f t="shared" si="5"/>
        <v>Guaranteed off usage</v>
      </c>
      <c r="AA18" s="256" t="s">
        <v>290</v>
      </c>
      <c r="AB18" s="256">
        <f t="shared" si="6"/>
        <v>3324.0880000000006</v>
      </c>
      <c r="AC18" s="254">
        <f t="shared" si="7"/>
        <v>3324.0880000000006</v>
      </c>
      <c r="AD18" s="248">
        <f t="shared" si="8"/>
        <v>3656.4968000000008</v>
      </c>
      <c r="AE18" s="238">
        <f t="shared" si="9"/>
        <v>3656.4968000000008</v>
      </c>
      <c r="AF18" s="152">
        <f>'NSW Apr 2019'!BG12</f>
        <v>12</v>
      </c>
      <c r="AG18" s="153" t="str">
        <f>'NSW Apr 2019'!BH12</f>
        <v>y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</row>
    <row r="19" spans="1:148" ht="23" customHeight="1" thickTop="1">
      <c r="A19" s="434" t="str">
        <f>'NSW Apr 2019'!D13</f>
        <v>Envestra Albury</v>
      </c>
      <c r="B19" s="86" t="str">
        <f>'NSW Apr 2019'!F13</f>
        <v>EnergyAustralia</v>
      </c>
      <c r="C19" s="86" t="str">
        <f>'NSW Apr 2019'!G13</f>
        <v xml:space="preserve">Everyday Saver </v>
      </c>
      <c r="D19" s="119">
        <f>365*'NSW Apr 2019'!H13/100</f>
        <v>295.64999999999998</v>
      </c>
      <c r="E19" s="279">
        <f>IF('NSW Apr 2019'!AQ13=3,0.5,IF('NSW Apr 2019'!AQ13=2,0.33,0))</f>
        <v>0.5</v>
      </c>
      <c r="F19" s="279">
        <f t="shared" si="1"/>
        <v>0.5</v>
      </c>
      <c r="G19" s="119">
        <f>IF('NSW Apr 2019'!K13="",($C$5*E19/'NSW Apr 2019'!AQ13*'NSW Apr 2019'!W13/100)*'NSW Apr 2019'!AQ13,IF($C$5*E19/'NSW Apr 2019'!AQ13&gt;='NSW Apr 2019'!L13,('NSW Apr 2019'!L13*'NSW Apr 2019'!W13/100)*'NSW Apr 2019'!AQ13,($C$5*E19/'NSW Apr 2019'!AQ13*'NSW Apr 2019'!W13/100)*'NSW Apr 2019'!AQ13))</f>
        <v>448.20000000000005</v>
      </c>
      <c r="H19" s="129">
        <f>IF(AND('NSW Apr 2019'!L13&gt;0,'NSW Apr 2019'!M13&gt;0),IF($C$5*E19/'NSW Apr 2019'!AQ13&lt;'NSW Apr 2019'!L13,0,IF(($C$5*E19/'NSW Apr 2019'!AQ13-'NSW Apr 2019'!L13)&lt;=('NSW Apr 2019'!M13+'NSW Apr 2019'!L13),((($C$5*E19/'NSW Apr 2019'!AQ13-'NSW Apr 2019'!L13)*'NSW Apr 2019'!X13/100))*'NSW Apr 2019'!AQ13,((('NSW Apr 2019'!M13)*'NSW Apr 2019'!X13/100)*'NSW Apr 2019'!AQ13))),0)</f>
        <v>720.00000000000011</v>
      </c>
      <c r="I19" s="119">
        <f>IF(AND('NSW Apr 2019'!M13&gt;0,'NSW Apr 2019'!N13&gt;0),IF($C$5*E19/'NSW Apr 2019'!AQ13&lt;('NSW Apr 2019'!L13+'NSW Apr 2019'!M13),0,IF(($C$5*E19/'NSW Apr 2019'!AQ13-'NSW Apr 2019'!L13+'NSW Apr 2019'!M13)&lt;=('NSW Apr 2019'!L13+'NSW Apr 2019'!M13+'NSW Apr 2019'!N13),((($C$5*E19/'NSW Apr 2019'!AQ13-('NSW Apr 2019'!L13+'NSW Apr 2019'!M13))*'NSW Apr 2019'!Y13/100))*'NSW Apr 2019'!AQ13,('NSW Apr 2019'!N13*'NSW Apr 2019'!Y13/100)* 'NSW Apr 2019'!AQ13)),0)</f>
        <v>310.80000000000013</v>
      </c>
      <c r="J19" s="119">
        <f>IF(AND('NSW Apr 2019'!N13&gt;0,'NSW Apr 2019'!O13&gt;0),IF($C$5*E19/'NSW Apr 2019'!AQ13&lt;('NSW Apr 2019'!L13+'NSW Apr 2019'!M13+'NSW Apr 2019'!N13),0,IF(($C$5*E19/'NSW Apr 2019'!AQ13-'NSW Apr 2019'!L13+'NSW Apr 2019'!M13+'NSW Apr 2019'!N13)&lt;=('NSW Apr 2019'!L13+'NSW Apr 2019'!M13+'NSW Apr 2019'!N13+'NSW Apr 2019'!O13),(($C$5*E19/'NSW Apr 2019'!AQ13-('NSW Apr 2019'!L13+'NSW Apr 2019'!M13+'NSW Apr 2019'!N13))*'NSW Apr 2019'!Z13/100)*'NSW Apr 2019'!AQ13,('NSW Apr 2019'!O13*'NSW Apr 2019'!Z13/100)*'NSW Apr 2019'!AQ13)),0)</f>
        <v>0</v>
      </c>
      <c r="K19" s="119">
        <f>IF(AND('NSW Apr 2019'!O13&gt;0,'NSW Apr 2019'!P13&gt;0),IF($C$5*E19/'NSW Apr 2019'!AQ13&lt;('NSW Apr 2019'!L13+'NSW Apr 2019'!M13+'NSW Apr 2019'!N13+'NSW Apr 2019'!O13),0,IF(($C$5*E19/'NSW Apr 2019'!AQ13-'NSW Apr 2019'!L13+'NSW Apr 2019'!M13+'NSW Apr 2019'!N13+'NSW Apr 2019'!O13)&lt;=('NSW Apr 2019'!L13+'NSW Apr 2019'!M13+'NSW Apr 2019'!N13+'NSW Apr 2019'!O13+'NSW Apr 2019'!P13),(($C$5*E19/'NSW Apr 2019'!AQ13-('NSW Apr 2019'!L13+'NSW Apr 2019'!M13+'NSW Apr 2019'!N13+'NSW Apr 2019'!O13))*'NSW Apr 2019'!AA13/100)*'NSW Apr 2019'!AQ13,('NSW Apr 2019'!P13*'NSW Apr 2019'!AA13/100)*'NSW Apr 2019'!AQ13)),0)</f>
        <v>0</v>
      </c>
      <c r="L19" s="129">
        <f>IF(AND('NSW Apr 2019'!P13&gt;0,'NSW Apr 2019'!O13&gt;0),IF(($C$5*E19/'NSW Apr 2019'!AQ13&lt;SUM('NSW Apr 2019'!L13:P13)),(0),($C$5*E19/'NSW Apr 2019'!AQ13-SUM('NSW Apr 2019'!L13:P13))*'NSW Apr 2019'!AB13/100)* 'NSW Apr 2019'!AQ13,IF(AND('NSW Apr 2019'!O13&gt;0,'NSW Apr 2019'!P13=""),IF(($C$5*E19/'NSW Apr 2019'!AQ13&lt; SUM('NSW Apr 2019'!L13:O13)),(0),($C$5*E19/'NSW Apr 2019'!AQ13-SUM('NSW Apr 2019'!L13:O13))*'NSW Apr 2019'!AA13/100)* 'NSW Apr 2019'!AQ13,IF(AND('NSW Apr 2019'!N13&gt;0,'NSW Apr 2019'!O13=""),IF(($C$5*E19/'NSW Apr 2019'!AQ13&lt; SUM('NSW Apr 2019'!L13:N13)),(0),($C$5*E19/'NSW Apr 2019'!AQ13-SUM('NSW Apr 2019'!L13:N13))*'NSW Apr 2019'!Z13/100)* 'NSW Apr 2019'!AQ13,IF(AND('NSW Apr 2019'!M13&gt;0,'NSW Apr 2019'!N13=""),IF(($C$5*E19/'NSW Apr 2019'!AQ13&lt;'NSW Apr 2019'!M13+'NSW Apr 2019'!L13),(0),(($C$5*E19/'NSW Apr 2019'!AQ13-('NSW Apr 2019'!M13+'NSW Apr 2019'!L13))*'NSW Apr 2019'!Y13/100))*'NSW Apr 2019'!AQ13,IF(AND('NSW Apr 2019'!L13&gt;0,'NSW Apr 2019'!M13=""&gt;0),IF(($C$5*E19/'NSW Apr 2019'!AQ13&lt;'NSW Apr 2019'!L13),(0),($C$5*E19/'NSW Apr 2019'!AQ13-'NSW Apr 2019'!L13)*'NSW Apr 2019'!X13/100)*'NSW Apr 2019'!AQ13,0)))))</f>
        <v>0</v>
      </c>
      <c r="M19" s="129">
        <f>IF('NSW Apr 2019'!K13="",($C$5*F19/'NSW Apr 2019'!AR13*'NSW Apr 2019'!AC13/100)*'NSW Apr 2019'!AR13,IF($C$5*F19/'NSW Apr 2019'!AR13&gt;='NSW Apr 2019'!L13,('NSW Apr 2019'!L13*'NSW Apr 2019'!AC13/100)*'NSW Apr 2019'!AR13,($C$5*F19/'NSW Apr 2019'!AR13*'NSW Apr 2019'!AC13/100)*'NSW Apr 2019'!AR13))</f>
        <v>448.20000000000005</v>
      </c>
      <c r="N19" s="129">
        <f>IF(AND('NSW Apr 2019'!L13&gt;0,'NSW Apr 2019'!M13&gt;0),IF($C$5*F19/'NSW Apr 2019'!AR13&lt;'NSW Apr 2019'!L13,0,IF(($C$5*F19/'NSW Apr 2019'!AR13-'NSW Apr 2019'!L13)&lt;=('NSW Apr 2019'!M13+'NSW Apr 2019'!L13),((($C$5*F19/'NSW Apr 2019'!AR13-'NSW Apr 2019'!L13)*'NSW Apr 2019'!AD13/100))*'NSW Apr 2019'!AR13,((('NSW Apr 2019'!M13)*'NSW Apr 2019'!AD13/100)*'NSW Apr 2019'!AR13))),0)</f>
        <v>720.00000000000011</v>
      </c>
      <c r="O19" s="129">
        <f>IF(AND('NSW Apr 2019'!M13&gt;0,'NSW Apr 2019'!N13&gt;0),IF($C$5*F19/'NSW Apr 2019'!AR13&lt;('NSW Apr 2019'!L13+'NSW Apr 2019'!M13),0,IF(($C$5*F19/'NSW Apr 2019'!AR13-'NSW Apr 2019'!L13+'NSW Apr 2019'!M13)&lt;=('NSW Apr 2019'!L13+'NSW Apr 2019'!M13+'NSW Apr 2019'!N13),((($C$5*F19/'NSW Apr 2019'!AR13-('NSW Apr 2019'!L13+'NSW Apr 2019'!M13))*'NSW Apr 2019'!AE13/100))*'NSW Apr 2019'!AR13,('NSW Apr 2019'!N13*'NSW Apr 2019'!AE13/100)*'NSW Apr 2019'!AR13)),0)</f>
        <v>310.80000000000013</v>
      </c>
      <c r="P19" s="129">
        <f>IF(AND('NSW Apr 2019'!N13&gt;0,'NSW Apr 2019'!O13&gt;0),IF($C$5*F19/'NSW Apr 2019'!AR13&lt;('NSW Apr 2019'!L13+'NSW Apr 2019'!M13+'NSW Apr 2019'!N13),0,IF(($C$5*F19/'NSW Apr 2019'!AR13-'NSW Apr 2019'!L13+'NSW Apr 2019'!M13+'NSW Apr 2019'!N13)&lt;=('NSW Apr 2019'!L13+'NSW Apr 2019'!M13+'NSW Apr 2019'!N13+'NSW Apr 2019'!O13),(($C$5*F19/'NSW Apr 2019'!AR13-('NSW Apr 2019'!L13+'NSW Apr 2019'!M13+'NSW Apr 2019'!N13))*'NSW Apr 2019'!AF13/100)*'NSW Apr 2019'!AR13,('NSW Apr 2019'!O13*'NSW Apr 2019'!AF13/100)*'NSW Apr 2019'!AR13)),0)</f>
        <v>0</v>
      </c>
      <c r="Q19" s="129">
        <f>IF(AND('NSW Apr 2019'!P13&gt;0,'NSW Apr 2019'!P13&gt;0),IF($C$5*F19/'NSW Apr 2019'!AR13&lt;('NSW Apr 2019'!L13+'NSW Apr 2019'!M13+'NSW Apr 2019'!N13+'NSW Apr 2019'!O13),0,IF(($C$5*F19/'NSW Apr 2019'!AR13-'NSW Apr 2019'!L13+'NSW Apr 2019'!M13+'NSW Apr 2019'!N13+'NSW Apr 2019'!O13)&lt;=('NSW Apr 2019'!L13+'NSW Apr 2019'!M13+'NSW Apr 2019'!N13+'NSW Apr 2019'!O13+'NSW Apr 2019'!P13),(($C$5*F19/'NSW Apr 2019'!AR13-('NSW Apr 2019'!L13+'NSW Apr 2019'!M13+'NSW Apr 2019'!N13+'NSW Apr 2019'!O13))*'NSW Apr 2019'!AG13/100)*'NSW Apr 2019'!AR13,('NSW Apr 2019'!P13*'NSW Apr 2019'!AG13/100)*'NSW Apr 2019'!AR13)),0)</f>
        <v>0</v>
      </c>
      <c r="R19" s="129">
        <f>IF(AND('NSW Apr 2019'!P13&gt;0,'NSW Apr 2019'!O13&gt;0),IF(($C$5*F19/'NSW Apr 2019'!AR13&lt;SUM('NSW Apr 2019'!L13:P13)),(0),($C$5*F19/'NSW Apr 2019'!AR13-SUM('NSW Apr 2019'!L13:P13))*'NSW Apr 2019'!AB13/100)* 'NSW Apr 2019'!AR13,IF(AND('NSW Apr 2019'!O13&gt;0,'NSW Apr 2019'!P13=""),IF(($C$5*F19/'NSW Apr 2019'!AR13&lt; SUM('NSW Apr 2019'!L13:O13)),(0),($C$5*F19/'NSW Apr 2019'!AR13-SUM('NSW Apr 2019'!L13:O13))*'NSW Apr 2019'!AG13/100)* 'NSW Apr 2019'!AR13,IF(AND('NSW Apr 2019'!N13&gt;0,'NSW Apr 2019'!O13=""),IF(($C$5*F19/'NSW Apr 2019'!AR13&lt; SUM('NSW Apr 2019'!L13:N13)),(0),($C$5*F19/'NSW Apr 2019'!AR13-SUM('NSW Apr 2019'!L13:N13))*'NSW Apr 2019'!AF13/100)* 'NSW Apr 2019'!AR13,IF(AND('NSW Apr 2019'!M13&gt;0,'NSW Apr 2019'!N13=""),IF(($C$5*F19/'NSW Apr 2019'!AR13&lt;'NSW Apr 2019'!M13+'NSW Apr 2019'!L13),(0),(($C$5*F19/'NSW Apr 2019'!AR13-('NSW Apr 2019'!M13+'NSW Apr 2019'!L13))*'NSW Apr 2019'!AE13/100))*'NSW Apr 2019'!AR13,IF(AND('NSW Apr 2019'!L13&gt;0,'NSW Apr 2019'!M13=""&gt;0),IF(($C$5*F19/'NSW Apr 2019'!AR13&lt;'NSW Apr 2019'!L13),(0),($C$5*F19/'NSW Apr 2019'!AR13-'NSW Apr 2019'!L13)*'NSW Apr 2019'!AD13/100)*'NSW Apr 2019'!AR13,0)))))</f>
        <v>0</v>
      </c>
      <c r="S19" s="250">
        <f t="shared" si="2"/>
        <v>2958.0000000000009</v>
      </c>
      <c r="T19" s="243">
        <f t="shared" si="3"/>
        <v>3253.650000000001</v>
      </c>
      <c r="U19" s="132">
        <f t="shared" si="4"/>
        <v>3579.0150000000012</v>
      </c>
      <c r="V19" s="83">
        <f>'NSW Apr 2019'!AU13</f>
        <v>0</v>
      </c>
      <c r="W19" s="86">
        <f>'NSW Apr 2019'!AV13</f>
        <v>20</v>
      </c>
      <c r="X19" s="83">
        <f>'NSW Apr 2019'!AW13</f>
        <v>0</v>
      </c>
      <c r="Y19" s="86">
        <f>'NSW Apr 2019'!AX13</f>
        <v>0</v>
      </c>
      <c r="Z19" s="243" t="str">
        <f t="shared" si="5"/>
        <v>Guaranteed off usage</v>
      </c>
      <c r="AA19" s="255" t="s">
        <v>290</v>
      </c>
      <c r="AB19" s="255">
        <f t="shared" si="6"/>
        <v>2662.0500000000011</v>
      </c>
      <c r="AC19" s="253">
        <f t="shared" si="7"/>
        <v>2662.0500000000011</v>
      </c>
      <c r="AD19" s="247">
        <f t="shared" si="8"/>
        <v>2928.2550000000015</v>
      </c>
      <c r="AE19" s="237">
        <f t="shared" si="9"/>
        <v>2928.2550000000015</v>
      </c>
      <c r="AF19" s="133">
        <f>'NSW Apr 2019'!BG13</f>
        <v>0</v>
      </c>
      <c r="AG19" s="125" t="str">
        <f>'NSW Apr 2019'!BH13</f>
        <v>n</v>
      </c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</row>
    <row r="20" spans="1:148" ht="23" customHeight="1" thickBot="1">
      <c r="A20" s="435"/>
      <c r="B20" s="87" t="str">
        <f>'NSW Apr 2019'!F14</f>
        <v>Origin Energy</v>
      </c>
      <c r="C20" s="87" t="str">
        <f>'NSW Apr 2019'!G14</f>
        <v>Business Saver</v>
      </c>
      <c r="D20" s="146">
        <f>365*'NSW Apr 2019'!H14/100</f>
        <v>205.71400000000003</v>
      </c>
      <c r="E20" s="280">
        <f>IF('NSW Apr 2019'!AQ14=3,0.5,IF('NSW Apr 2019'!AQ14=2,0.33,0))</f>
        <v>0.5</v>
      </c>
      <c r="F20" s="280">
        <f t="shared" si="1"/>
        <v>0.5</v>
      </c>
      <c r="G20" s="146">
        <f>IF('NSW Apr 2019'!K14="",($C$5*E20/'NSW Apr 2019'!AQ14*'NSW Apr 2019'!W14/100)*'NSW Apr 2019'!AQ14,IF($C$5*E20/'NSW Apr 2019'!AQ14&gt;='NSW Apr 2019'!L14,('NSW Apr 2019'!L14*'NSW Apr 2019'!W14/100)*'NSW Apr 2019'!AQ14,($C$5*E20/'NSW Apr 2019'!AQ14*'NSW Apr 2019'!W14/100)*'NSW Apr 2019'!AQ14))</f>
        <v>192.60000000000002</v>
      </c>
      <c r="H20" s="158">
        <f>IF(AND('NSW Apr 2019'!L14&gt;0,'NSW Apr 2019'!M14&gt;0),IF($C$5*E20/'NSW Apr 2019'!AQ14&lt;'NSW Apr 2019'!L14,0,IF(($C$5*E20/'NSW Apr 2019'!AQ14-'NSW Apr 2019'!L14)&lt;=('NSW Apr 2019'!M14+'NSW Apr 2019'!L14),((($C$5*E20/'NSW Apr 2019'!AQ14-'NSW Apr 2019'!L14)*'NSW Apr 2019'!X14/100))*'NSW Apr 2019'!AQ14,((('NSW Apr 2019'!M14)*'NSW Apr 2019'!X14/100)*'NSW Apr 2019'!AQ14))),0)</f>
        <v>779</v>
      </c>
      <c r="I20" s="146">
        <f>IF(AND('NSW Apr 2019'!M14&gt;0,'NSW Apr 2019'!N14&gt;0),IF($C$5*E20/'NSW Apr 2019'!AQ14&lt;('NSW Apr 2019'!L14+'NSW Apr 2019'!M14),0,IF(($C$5*E20/'NSW Apr 2019'!AQ14-'NSW Apr 2019'!L14+'NSW Apr 2019'!M14)&lt;=('NSW Apr 2019'!L14+'NSW Apr 2019'!M14+'NSW Apr 2019'!N14),((($C$5*E20/'NSW Apr 2019'!AQ14-('NSW Apr 2019'!L14+'NSW Apr 2019'!M14))*'NSW Apr 2019'!Y14/100))*'NSW Apr 2019'!AQ14,('NSW Apr 2019'!N14*'NSW Apr 2019'!Y14/100)* 'NSW Apr 2019'!AQ14)),0)</f>
        <v>0</v>
      </c>
      <c r="J20" s="146">
        <f>IF(AND('NSW Apr 2019'!N14&gt;0,'NSW Apr 2019'!O14&gt;0),IF($C$5*E20/'NSW Apr 2019'!AQ14&lt;('NSW Apr 2019'!L14+'NSW Apr 2019'!M14+'NSW Apr 2019'!N14),0,IF(($C$5*E20/'NSW Apr 2019'!AQ14-'NSW Apr 2019'!L14+'NSW Apr 2019'!M14+'NSW Apr 2019'!N14)&lt;=('NSW Apr 2019'!L14+'NSW Apr 2019'!M14+'NSW Apr 2019'!N14+'NSW Apr 2019'!O14),(($C$5*E20/'NSW Apr 2019'!AQ14-('NSW Apr 2019'!L14+'NSW Apr 2019'!M14+'NSW Apr 2019'!N14))*'NSW Apr 2019'!Z14/100)*'NSW Apr 2019'!AQ14,('NSW Apr 2019'!O14*'NSW Apr 2019'!Z14/100)*'NSW Apr 2019'!AQ14)),0)</f>
        <v>0</v>
      </c>
      <c r="K20" s="146">
        <f>IF(AND('NSW Apr 2019'!O14&gt;0,'NSW Apr 2019'!P14&gt;0),IF($C$5*E20/'NSW Apr 2019'!AQ14&lt;('NSW Apr 2019'!L14+'NSW Apr 2019'!M14+'NSW Apr 2019'!N14+'NSW Apr 2019'!O14),0,IF(($C$5*E20/'NSW Apr 2019'!AQ14-'NSW Apr 2019'!L14+'NSW Apr 2019'!M14+'NSW Apr 2019'!N14+'NSW Apr 2019'!O14)&lt;=('NSW Apr 2019'!L14+'NSW Apr 2019'!M14+'NSW Apr 2019'!N14+'NSW Apr 2019'!O14+'NSW Apr 2019'!P14),(($C$5*E20/'NSW Apr 2019'!AQ14-('NSW Apr 2019'!L14+'NSW Apr 2019'!M14+'NSW Apr 2019'!N14+'NSW Apr 2019'!O14))*'NSW Apr 2019'!AA14/100)*'NSW Apr 2019'!AQ14,('NSW Apr 2019'!P14*'NSW Apr 2019'!AA14/100)*'NSW Apr 2019'!AQ14)),0)</f>
        <v>0</v>
      </c>
      <c r="L20" s="158">
        <f>IF(AND('NSW Apr 2019'!P14&gt;0,'NSW Apr 2019'!O14&gt;0),IF(($C$5*E20/'NSW Apr 2019'!AQ14&lt;SUM('NSW Apr 2019'!L14:P14)),(0),($C$5*E20/'NSW Apr 2019'!AQ14-SUM('NSW Apr 2019'!L14:P14))*'NSW Apr 2019'!AB14/100)* 'NSW Apr 2019'!AQ14,IF(AND('NSW Apr 2019'!O14&gt;0,'NSW Apr 2019'!P14=""),IF(($C$5*E20/'NSW Apr 2019'!AQ14&lt; SUM('NSW Apr 2019'!L14:O14)),(0),($C$5*E20/'NSW Apr 2019'!AQ14-SUM('NSW Apr 2019'!L14:O14))*'NSW Apr 2019'!AA14/100)* 'NSW Apr 2019'!AQ14,IF(AND('NSW Apr 2019'!N14&gt;0,'NSW Apr 2019'!O14=""),IF(($C$5*E20/'NSW Apr 2019'!AQ14&lt; SUM('NSW Apr 2019'!L14:N14)),(0),($C$5*E20/'NSW Apr 2019'!AQ14-SUM('NSW Apr 2019'!L14:N14))*'NSW Apr 2019'!Z14/100)* 'NSW Apr 2019'!AQ14,IF(AND('NSW Apr 2019'!M14&gt;0,'NSW Apr 2019'!N14=""),IF(($C$5*E20/'NSW Apr 2019'!AQ14&lt;'NSW Apr 2019'!M14+'NSW Apr 2019'!L14),(0),(($C$5*E20/'NSW Apr 2019'!AQ14-('NSW Apr 2019'!M14+'NSW Apr 2019'!L14))*'NSW Apr 2019'!Y14/100))*'NSW Apr 2019'!AQ14,IF(AND('NSW Apr 2019'!L14&gt;0,'NSW Apr 2019'!M14=""&gt;0),IF(($C$5*E20/'NSW Apr 2019'!AQ14&lt;'NSW Apr 2019'!L14),(0),($C$5*E20/'NSW Apr 2019'!AQ14-'NSW Apr 2019'!L14)*'NSW Apr 2019'!X14/100)*'NSW Apr 2019'!AQ14,0)))))</f>
        <v>0</v>
      </c>
      <c r="M20" s="158">
        <f>IF('NSW Apr 2019'!K14="",($C$5*F20/'NSW Apr 2019'!AR14*'NSW Apr 2019'!AC14/100)*'NSW Apr 2019'!AR14,IF($C$5*F20/'NSW Apr 2019'!AR14&gt;='NSW Apr 2019'!L14,('NSW Apr 2019'!L14*'NSW Apr 2019'!AC14/100)*'NSW Apr 2019'!AR14,($C$5*F20/'NSW Apr 2019'!AR14*'NSW Apr 2019'!AC14/100)*'NSW Apr 2019'!AR14))</f>
        <v>192.60000000000002</v>
      </c>
      <c r="N20" s="158">
        <f>IF(AND('NSW Apr 2019'!L14&gt;0,'NSW Apr 2019'!M14&gt;0),IF($C$5*F20/'NSW Apr 2019'!AR14&lt;'NSW Apr 2019'!L14,0,IF(($C$5*F20/'NSW Apr 2019'!AR14-'NSW Apr 2019'!L14)&lt;=('NSW Apr 2019'!M14+'NSW Apr 2019'!L14),((($C$5*F20/'NSW Apr 2019'!AR14-'NSW Apr 2019'!L14)*'NSW Apr 2019'!AD14/100))*'NSW Apr 2019'!AR14,((('NSW Apr 2019'!M14)*'NSW Apr 2019'!AD14/100)*'NSW Apr 2019'!AR14))),0)</f>
        <v>779</v>
      </c>
      <c r="O20" s="158">
        <f>IF(AND('NSW Apr 2019'!M14&gt;0,'NSW Apr 2019'!N14&gt;0),IF($C$5*F20/'NSW Apr 2019'!AR14&lt;('NSW Apr 2019'!L14+'NSW Apr 2019'!M14),0,IF(($C$5*F20/'NSW Apr 2019'!AR14-'NSW Apr 2019'!L14+'NSW Apr 2019'!M14)&lt;=('NSW Apr 2019'!L14+'NSW Apr 2019'!M14+'NSW Apr 2019'!N14),((($C$5*F20/'NSW Apr 2019'!AR14-('NSW Apr 2019'!L14+'NSW Apr 2019'!M14))*'NSW Apr 2019'!AE14/100))*'NSW Apr 2019'!AR14,('NSW Apr 2019'!N14*'NSW Apr 2019'!AE14/100)*'NSW Apr 2019'!AR14)),0)</f>
        <v>0</v>
      </c>
      <c r="P20" s="158">
        <f>IF(AND('NSW Apr 2019'!N14&gt;0,'NSW Apr 2019'!O14&gt;0),IF($C$5*F20/'NSW Apr 2019'!AR14&lt;('NSW Apr 2019'!L14+'NSW Apr 2019'!M14+'NSW Apr 2019'!N14),0,IF(($C$5*F20/'NSW Apr 2019'!AR14-'NSW Apr 2019'!L14+'NSW Apr 2019'!M14+'NSW Apr 2019'!N14)&lt;=('NSW Apr 2019'!L14+'NSW Apr 2019'!M14+'NSW Apr 2019'!N14+'NSW Apr 2019'!O14),(($C$5*F20/'NSW Apr 2019'!AR14-('NSW Apr 2019'!L14+'NSW Apr 2019'!M14+'NSW Apr 2019'!N14))*'NSW Apr 2019'!AF14/100)*'NSW Apr 2019'!AR14,('NSW Apr 2019'!O14*'NSW Apr 2019'!AF14/100)*'NSW Apr 2019'!AR14)),0)</f>
        <v>0</v>
      </c>
      <c r="Q20" s="158">
        <f>IF(AND('NSW Apr 2019'!P14&gt;0,'NSW Apr 2019'!P14&gt;0),IF($C$5*F20/'NSW Apr 2019'!AR14&lt;('NSW Apr 2019'!L14+'NSW Apr 2019'!M14+'NSW Apr 2019'!N14+'NSW Apr 2019'!O14),0,IF(($C$5*F20/'NSW Apr 2019'!AR14-'NSW Apr 2019'!L14+'NSW Apr 2019'!M14+'NSW Apr 2019'!N14+'NSW Apr 2019'!O14)&lt;=('NSW Apr 2019'!L14+'NSW Apr 2019'!M14+'NSW Apr 2019'!N14+'NSW Apr 2019'!O14+'NSW Apr 2019'!P14),(($C$5*F20/'NSW Apr 2019'!AR14-('NSW Apr 2019'!L14+'NSW Apr 2019'!M14+'NSW Apr 2019'!N14+'NSW Apr 2019'!O14))*'NSW Apr 2019'!AG14/100)*'NSW Apr 2019'!AR14,('NSW Apr 2019'!P14*'NSW Apr 2019'!AG14/100)*'NSW Apr 2019'!AR14)),0)</f>
        <v>0</v>
      </c>
      <c r="R20" s="158">
        <f>IF(AND('NSW Apr 2019'!P14&gt;0,'NSW Apr 2019'!O14&gt;0),IF(($C$5*F20/'NSW Apr 2019'!AR14&lt;SUM('NSW Apr 2019'!L14:P14)),(0),($C$5*F20/'NSW Apr 2019'!AR14-SUM('NSW Apr 2019'!L14:P14))*'NSW Apr 2019'!AB14/100)* 'NSW Apr 2019'!AR14,IF(AND('NSW Apr 2019'!O14&gt;0,'NSW Apr 2019'!P14=""),IF(($C$5*F20/'NSW Apr 2019'!AR14&lt; SUM('NSW Apr 2019'!L14:O14)),(0),($C$5*F20/'NSW Apr 2019'!AR14-SUM('NSW Apr 2019'!L14:O14))*'NSW Apr 2019'!AG14/100)* 'NSW Apr 2019'!AR14,IF(AND('NSW Apr 2019'!N14&gt;0,'NSW Apr 2019'!O14=""),IF(($C$5*F20/'NSW Apr 2019'!AR14&lt; SUM('NSW Apr 2019'!L14:N14)),(0),($C$5*F20/'NSW Apr 2019'!AR14-SUM('NSW Apr 2019'!L14:N14))*'NSW Apr 2019'!AF14/100)* 'NSW Apr 2019'!AR14,IF(AND('NSW Apr 2019'!M14&gt;0,'NSW Apr 2019'!N14=""),IF(($C$5*F20/'NSW Apr 2019'!AR14&lt;'NSW Apr 2019'!M14+'NSW Apr 2019'!L14),(0),(($C$5*F20/'NSW Apr 2019'!AR14-('NSW Apr 2019'!M14+'NSW Apr 2019'!L14))*'NSW Apr 2019'!AE14/100))*'NSW Apr 2019'!AR14,IF(AND('NSW Apr 2019'!L14&gt;0,'NSW Apr 2019'!M14=""&gt;0),IF(($C$5*F20/'NSW Apr 2019'!AR14&lt;'NSW Apr 2019'!L14),(0),($C$5*F20/'NSW Apr 2019'!AR14-'NSW Apr 2019'!L14)*'NSW Apr 2019'!AD14/100)*'NSW Apr 2019'!AR14,0)))))</f>
        <v>0</v>
      </c>
      <c r="S20" s="251">
        <f t="shared" si="2"/>
        <v>1943.2</v>
      </c>
      <c r="T20" s="268">
        <f t="shared" si="3"/>
        <v>2148.9140000000002</v>
      </c>
      <c r="U20" s="151">
        <f t="shared" si="4"/>
        <v>2363.8054000000006</v>
      </c>
      <c r="V20" s="154">
        <f>'NSW Apr 2019'!AU14</f>
        <v>0</v>
      </c>
      <c r="W20" s="87">
        <f>'NSW Apr 2019'!AV14</f>
        <v>14</v>
      </c>
      <c r="X20" s="154">
        <f>'NSW Apr 2019'!AW14</f>
        <v>0</v>
      </c>
      <c r="Y20" s="87">
        <f>'NSW Apr 2019'!AX14</f>
        <v>0</v>
      </c>
      <c r="Z20" s="268" t="str">
        <f t="shared" si="5"/>
        <v>Guaranteed off usage</v>
      </c>
      <c r="AA20" s="256" t="s">
        <v>290</v>
      </c>
      <c r="AB20" s="256">
        <f t="shared" si="6"/>
        <v>1876.8660000000002</v>
      </c>
      <c r="AC20" s="254">
        <f t="shared" si="7"/>
        <v>1876.8660000000002</v>
      </c>
      <c r="AD20" s="248">
        <f t="shared" si="8"/>
        <v>2064.5526000000004</v>
      </c>
      <c r="AE20" s="238">
        <f t="shared" si="9"/>
        <v>2064.5526000000004</v>
      </c>
      <c r="AF20" s="152">
        <f>'NSW Apr 2019'!BG14</f>
        <v>12</v>
      </c>
      <c r="AG20" s="153" t="str">
        <f>'NSW Apr 2019'!BH14</f>
        <v>y</v>
      </c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</row>
    <row r="21" spans="1:148" ht="23" customHeight="1" thickTop="1">
      <c r="A21" s="434" t="str">
        <f>'NSW Apr 2019'!D15</f>
        <v>Envestra Cooma</v>
      </c>
      <c r="B21" s="86" t="str">
        <f>'NSW Apr 2019'!F15</f>
        <v>Origin Energy</v>
      </c>
      <c r="C21" s="86" t="str">
        <f>'NSW Apr 2019'!G15</f>
        <v>Business Saver</v>
      </c>
      <c r="D21" s="119">
        <f>365*'NSW Apr 2019'!H15/100</f>
        <v>338.75650000000002</v>
      </c>
      <c r="E21" s="279">
        <f>IF('NSW Apr 2019'!AQ15=3,0.5,IF('NSW Apr 2019'!AQ15=2,0.33,0))</f>
        <v>0.5</v>
      </c>
      <c r="F21" s="279">
        <f t="shared" si="1"/>
        <v>0.5</v>
      </c>
      <c r="G21" s="119">
        <f>IF('NSW Apr 2019'!K15="",($C$5*E21/'NSW Apr 2019'!AQ15*'NSW Apr 2019'!W15/100)*'NSW Apr 2019'!AQ15,IF($C$5*E21/'NSW Apr 2019'!AQ15&gt;='NSW Apr 2019'!L15,('NSW Apr 2019'!L15*'NSW Apr 2019'!W15/100)*'NSW Apr 2019'!AQ15,($C$5*E21/'NSW Apr 2019'!AQ15*'NSW Apr 2019'!W15/100)*'NSW Apr 2019'!AQ15))</f>
        <v>1125</v>
      </c>
      <c r="H21" s="129">
        <f>IF(AND('NSW Apr 2019'!L15&gt;0,'NSW Apr 2019'!M15&gt;0),IF($C$5*E21/'NSW Apr 2019'!AQ15&lt;'NSW Apr 2019'!L15,0,IF(($C$5*E21/'NSW Apr 2019'!AQ15-'NSW Apr 2019'!L15)&lt;=('NSW Apr 2019'!M15+'NSW Apr 2019'!L15),((($C$5*E21/'NSW Apr 2019'!AQ15-'NSW Apr 2019'!L15)*'NSW Apr 2019'!X15/100))*'NSW Apr 2019'!AQ15,((('NSW Apr 2019'!M15)*'NSW Apr 2019'!X15/100)*'NSW Apr 2019'!AQ15))),0)</f>
        <v>0</v>
      </c>
      <c r="I21" s="119">
        <f>IF(AND('NSW Apr 2019'!M15&gt;0,'NSW Apr 2019'!N15&gt;0),IF($C$5*E21/'NSW Apr 2019'!AQ15&lt;('NSW Apr 2019'!L15+'NSW Apr 2019'!M15),0,IF(($C$5*E21/'NSW Apr 2019'!AQ15-'NSW Apr 2019'!L15+'NSW Apr 2019'!M15)&lt;=('NSW Apr 2019'!L15+'NSW Apr 2019'!M15+'NSW Apr 2019'!N15),((($C$5*E21/'NSW Apr 2019'!AQ15-('NSW Apr 2019'!L15+'NSW Apr 2019'!M15))*'NSW Apr 2019'!Y15/100))*'NSW Apr 2019'!AQ15,('NSW Apr 2019'!N15*'NSW Apr 2019'!Y15/100)* 'NSW Apr 2019'!AQ15)),0)</f>
        <v>0</v>
      </c>
      <c r="J21" s="119">
        <f>IF(AND('NSW Apr 2019'!N15&gt;0,'NSW Apr 2019'!O15&gt;0),IF($C$5*E21/'NSW Apr 2019'!AQ15&lt;('NSW Apr 2019'!L15+'NSW Apr 2019'!M15+'NSW Apr 2019'!N15),0,IF(($C$5*E21/'NSW Apr 2019'!AQ15-'NSW Apr 2019'!L15+'NSW Apr 2019'!M15+'NSW Apr 2019'!N15)&lt;=('NSW Apr 2019'!L15+'NSW Apr 2019'!M15+'NSW Apr 2019'!N15+'NSW Apr 2019'!O15),(($C$5*E21/'NSW Apr 2019'!AQ15-('NSW Apr 2019'!L15+'NSW Apr 2019'!M15+'NSW Apr 2019'!N15))*'NSW Apr 2019'!Z15/100)*'NSW Apr 2019'!AQ15,('NSW Apr 2019'!O15*'NSW Apr 2019'!Z15/100)*'NSW Apr 2019'!AQ15)),0)</f>
        <v>0</v>
      </c>
      <c r="K21" s="119">
        <f>IF(AND('NSW Apr 2019'!O15&gt;0,'NSW Apr 2019'!P15&gt;0),IF($C$5*E21/'NSW Apr 2019'!AQ15&lt;('NSW Apr 2019'!L15+'NSW Apr 2019'!M15+'NSW Apr 2019'!N15+'NSW Apr 2019'!O15),0,IF(($C$5*E21/'NSW Apr 2019'!AQ15-'NSW Apr 2019'!L15+'NSW Apr 2019'!M15+'NSW Apr 2019'!N15+'NSW Apr 2019'!O15)&lt;=('NSW Apr 2019'!L15+'NSW Apr 2019'!M15+'NSW Apr 2019'!N15+'NSW Apr 2019'!O15+'NSW Apr 2019'!P15),(($C$5*E21/'NSW Apr 2019'!AQ15-('NSW Apr 2019'!L15+'NSW Apr 2019'!M15+'NSW Apr 2019'!N15+'NSW Apr 2019'!O15))*'NSW Apr 2019'!AA15/100)*'NSW Apr 2019'!AQ15,('NSW Apr 2019'!P15*'NSW Apr 2019'!AA15/100)*'NSW Apr 2019'!AQ15)),0)</f>
        <v>0</v>
      </c>
      <c r="L21" s="129">
        <f>IF(AND('NSW Apr 2019'!P15&gt;0,'NSW Apr 2019'!O15&gt;0),IF(($C$5*E21/'NSW Apr 2019'!AQ15&lt;SUM('NSW Apr 2019'!L15:P15)),(0),($C$5*E21/'NSW Apr 2019'!AQ15-SUM('NSW Apr 2019'!L15:P15))*'NSW Apr 2019'!AB15/100)* 'NSW Apr 2019'!AQ15,IF(AND('NSW Apr 2019'!O15&gt;0,'NSW Apr 2019'!P15=""),IF(($C$5*E21/'NSW Apr 2019'!AQ15&lt; SUM('NSW Apr 2019'!L15:O15)),(0),($C$5*E21/'NSW Apr 2019'!AQ15-SUM('NSW Apr 2019'!L15:O15))*'NSW Apr 2019'!AA15/100)* 'NSW Apr 2019'!AQ15,IF(AND('NSW Apr 2019'!N15&gt;0,'NSW Apr 2019'!O15=""),IF(($C$5*E21/'NSW Apr 2019'!AQ15&lt; SUM('NSW Apr 2019'!L15:N15)),(0),($C$5*E21/'NSW Apr 2019'!AQ15-SUM('NSW Apr 2019'!L15:N15))*'NSW Apr 2019'!Z15/100)* 'NSW Apr 2019'!AQ15,IF(AND('NSW Apr 2019'!M15&gt;0,'NSW Apr 2019'!N15=""),IF(($C$5*E21/'NSW Apr 2019'!AQ15&lt;'NSW Apr 2019'!M15+'NSW Apr 2019'!L15),(0),(($C$5*E21/'NSW Apr 2019'!AQ15-('NSW Apr 2019'!M15+'NSW Apr 2019'!L15))*'NSW Apr 2019'!Y15/100))*'NSW Apr 2019'!AQ15,IF(AND('NSW Apr 2019'!L15&gt;0,'NSW Apr 2019'!M15=""&gt;0),IF(($C$5*E21/'NSW Apr 2019'!AQ15&lt;'NSW Apr 2019'!L15),(0),($C$5*E21/'NSW Apr 2019'!AQ15-'NSW Apr 2019'!L15)*'NSW Apr 2019'!X15/100)*'NSW Apr 2019'!AQ15,0)))))</f>
        <v>0</v>
      </c>
      <c r="M21" s="129">
        <f>IF('NSW Apr 2019'!K15="",($C$5*F21/'NSW Apr 2019'!AR15*'NSW Apr 2019'!AC15/100)*'NSW Apr 2019'!AR15,IF($C$5*F21/'NSW Apr 2019'!AR15&gt;='NSW Apr 2019'!L15,('NSW Apr 2019'!L15*'NSW Apr 2019'!AC15/100)*'NSW Apr 2019'!AR15,($C$5*F21/'NSW Apr 2019'!AR15*'NSW Apr 2019'!AC15/100)*'NSW Apr 2019'!AR15))</f>
        <v>1125</v>
      </c>
      <c r="N21" s="129">
        <f>IF(AND('NSW Apr 2019'!L15&gt;0,'NSW Apr 2019'!M15&gt;0),IF($C$5*F21/'NSW Apr 2019'!AR15&lt;'NSW Apr 2019'!L15,0,IF(($C$5*F21/'NSW Apr 2019'!AR15-'NSW Apr 2019'!L15)&lt;=('NSW Apr 2019'!M15+'NSW Apr 2019'!L15),((($C$5*F21/'NSW Apr 2019'!AR15-'NSW Apr 2019'!L15)*'NSW Apr 2019'!AD15/100))*'NSW Apr 2019'!AR15,((('NSW Apr 2019'!M15)*'NSW Apr 2019'!AD15/100)*'NSW Apr 2019'!AR15))),0)</f>
        <v>0</v>
      </c>
      <c r="O21" s="129">
        <f>IF(AND('NSW Apr 2019'!M15&gt;0,'NSW Apr 2019'!N15&gt;0),IF($C$5*F21/'NSW Apr 2019'!AR15&lt;('NSW Apr 2019'!L15+'NSW Apr 2019'!M15),0,IF(($C$5*F21/'NSW Apr 2019'!AR15-'NSW Apr 2019'!L15+'NSW Apr 2019'!M15)&lt;=('NSW Apr 2019'!L15+'NSW Apr 2019'!M15+'NSW Apr 2019'!N15),((($C$5*F21/'NSW Apr 2019'!AR15-('NSW Apr 2019'!L15+'NSW Apr 2019'!M15))*'NSW Apr 2019'!AE15/100))*'NSW Apr 2019'!AR15,('NSW Apr 2019'!N15*'NSW Apr 2019'!AE15/100)*'NSW Apr 2019'!AR15)),0)</f>
        <v>0</v>
      </c>
      <c r="P21" s="129">
        <f>IF(AND('NSW Apr 2019'!N15&gt;0,'NSW Apr 2019'!O15&gt;0),IF($C$5*F21/'NSW Apr 2019'!AR15&lt;('NSW Apr 2019'!L15+'NSW Apr 2019'!M15+'NSW Apr 2019'!N15),0,IF(($C$5*F21/'NSW Apr 2019'!AR15-'NSW Apr 2019'!L15+'NSW Apr 2019'!M15+'NSW Apr 2019'!N15)&lt;=('NSW Apr 2019'!L15+'NSW Apr 2019'!M15+'NSW Apr 2019'!N15+'NSW Apr 2019'!O15),(($C$5*F21/'NSW Apr 2019'!AR15-('NSW Apr 2019'!L15+'NSW Apr 2019'!M15+'NSW Apr 2019'!N15))*'NSW Apr 2019'!AF15/100)*'NSW Apr 2019'!AR15,('NSW Apr 2019'!O15*'NSW Apr 2019'!AF15/100)*'NSW Apr 2019'!AR15)),0)</f>
        <v>0</v>
      </c>
      <c r="Q21" s="129">
        <f>IF(AND('NSW Apr 2019'!P15&gt;0,'NSW Apr 2019'!P15&gt;0),IF($C$5*F21/'NSW Apr 2019'!AR15&lt;('NSW Apr 2019'!L15+'NSW Apr 2019'!M15+'NSW Apr 2019'!N15+'NSW Apr 2019'!O15),0,IF(($C$5*F21/'NSW Apr 2019'!AR15-'NSW Apr 2019'!L15+'NSW Apr 2019'!M15+'NSW Apr 2019'!N15+'NSW Apr 2019'!O15)&lt;=('NSW Apr 2019'!L15+'NSW Apr 2019'!M15+'NSW Apr 2019'!N15+'NSW Apr 2019'!O15+'NSW Apr 2019'!P15),(($C$5*F21/'NSW Apr 2019'!AR15-('NSW Apr 2019'!L15+'NSW Apr 2019'!M15+'NSW Apr 2019'!N15+'NSW Apr 2019'!O15))*'NSW Apr 2019'!AG15/100)*'NSW Apr 2019'!AR15,('NSW Apr 2019'!P15*'NSW Apr 2019'!AG15/100)*'NSW Apr 2019'!AR15)),0)</f>
        <v>0</v>
      </c>
      <c r="R21" s="129">
        <f>IF(AND('NSW Apr 2019'!P15&gt;0,'NSW Apr 2019'!O15&gt;0),IF(($C$5*F21/'NSW Apr 2019'!AR15&lt;SUM('NSW Apr 2019'!L15:P15)),(0),($C$5*F21/'NSW Apr 2019'!AR15-SUM('NSW Apr 2019'!L15:P15))*'NSW Apr 2019'!AB15/100)* 'NSW Apr 2019'!AR15,IF(AND('NSW Apr 2019'!O15&gt;0,'NSW Apr 2019'!P15=""),IF(($C$5*F21/'NSW Apr 2019'!AR15&lt; SUM('NSW Apr 2019'!L15:O15)),(0),($C$5*F21/'NSW Apr 2019'!AR15-SUM('NSW Apr 2019'!L15:O15))*'NSW Apr 2019'!AG15/100)* 'NSW Apr 2019'!AR15,IF(AND('NSW Apr 2019'!N15&gt;0,'NSW Apr 2019'!O15=""),IF(($C$5*F21/'NSW Apr 2019'!AR15&lt; SUM('NSW Apr 2019'!L15:N15)),(0),($C$5*F21/'NSW Apr 2019'!AR15-SUM('NSW Apr 2019'!L15:N15))*'NSW Apr 2019'!AF15/100)* 'NSW Apr 2019'!AR15,IF(AND('NSW Apr 2019'!M15&gt;0,'NSW Apr 2019'!N15=""),IF(($C$5*F21/'NSW Apr 2019'!AR15&lt;'NSW Apr 2019'!M15+'NSW Apr 2019'!L15),(0),(($C$5*F21/'NSW Apr 2019'!AR15-('NSW Apr 2019'!M15+'NSW Apr 2019'!L15))*'NSW Apr 2019'!AE15/100))*'NSW Apr 2019'!AR15,IF(AND('NSW Apr 2019'!L15&gt;0,'NSW Apr 2019'!M15=""&gt;0),IF(($C$5*F21/'NSW Apr 2019'!AR15&lt;'NSW Apr 2019'!L15),(0),($C$5*F21/'NSW Apr 2019'!AR15-'NSW Apr 2019'!L15)*'NSW Apr 2019'!AD15/100)*'NSW Apr 2019'!AR15,0)))))</f>
        <v>0</v>
      </c>
      <c r="S21" s="250">
        <f t="shared" si="2"/>
        <v>2250</v>
      </c>
      <c r="T21" s="243">
        <f t="shared" si="3"/>
        <v>2588.7565</v>
      </c>
      <c r="U21" s="132">
        <f t="shared" si="4"/>
        <v>2847.6321500000004</v>
      </c>
      <c r="V21" s="83">
        <f>'NSW Apr 2019'!AU15</f>
        <v>0</v>
      </c>
      <c r="W21" s="86">
        <f>'NSW Apr 2019'!AV15</f>
        <v>14</v>
      </c>
      <c r="X21" s="83">
        <f>'NSW Apr 2019'!AW15</f>
        <v>0</v>
      </c>
      <c r="Y21" s="86">
        <f>'NSW Apr 2019'!AX15</f>
        <v>0</v>
      </c>
      <c r="Z21" s="243" t="str">
        <f t="shared" si="5"/>
        <v>Guaranteed off usage</v>
      </c>
      <c r="AA21" s="255" t="s">
        <v>290</v>
      </c>
      <c r="AB21" s="255">
        <f t="shared" si="6"/>
        <v>2273.7565</v>
      </c>
      <c r="AC21" s="253">
        <f t="shared" si="7"/>
        <v>2273.7565</v>
      </c>
      <c r="AD21" s="247">
        <f t="shared" si="8"/>
        <v>2501.1321500000004</v>
      </c>
      <c r="AE21" s="237">
        <f t="shared" si="9"/>
        <v>2501.1321500000004</v>
      </c>
      <c r="AF21" s="133">
        <f>'NSW Apr 2019'!BG15</f>
        <v>12</v>
      </c>
      <c r="AG21" s="125" t="str">
        <f>'NSW Apr 2019'!BH15</f>
        <v>y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</row>
    <row r="22" spans="1:148" ht="23" customHeight="1" thickBot="1">
      <c r="A22" s="435"/>
      <c r="B22" s="87" t="str">
        <f>'NSW Apr 2019'!F16</f>
        <v>Red Energy</v>
      </c>
      <c r="C22" s="87" t="str">
        <f>'NSW Apr 2019'!G16</f>
        <v xml:space="preserve">Easy Saver </v>
      </c>
      <c r="D22" s="146">
        <f>365*'NSW Apr 2019'!H16/100</f>
        <v>350.4</v>
      </c>
      <c r="E22" s="280">
        <f>IF('NSW Apr 2019'!AQ16=3,0.5,IF('NSW Apr 2019'!AQ16=2,0.33,0))</f>
        <v>0.5</v>
      </c>
      <c r="F22" s="280">
        <f t="shared" si="1"/>
        <v>0.5</v>
      </c>
      <c r="G22" s="146">
        <f>IF('NSW Apr 2019'!K16="",($C$5*E22/'NSW Apr 2019'!AQ16*'NSW Apr 2019'!W16/100)*'NSW Apr 2019'!AQ16,IF($C$5*E22/'NSW Apr 2019'!AQ16&gt;='NSW Apr 2019'!L16,('NSW Apr 2019'!L16*'NSW Apr 2019'!W16/100)*'NSW Apr 2019'!AQ16,($C$5*E22/'NSW Apr 2019'!AQ16*'NSW Apr 2019'!W16/100)*'NSW Apr 2019'!AQ16))</f>
        <v>1085.0000000000002</v>
      </c>
      <c r="H22" s="158">
        <f>IF(AND('NSW Apr 2019'!L16&gt;0,'NSW Apr 2019'!M16&gt;0),IF($C$5*E22/'NSW Apr 2019'!AQ16&lt;'NSW Apr 2019'!L16,0,IF(($C$5*E22/'NSW Apr 2019'!AQ16-'NSW Apr 2019'!L16)&lt;=('NSW Apr 2019'!M16+'NSW Apr 2019'!L16),((($C$5*E22/'NSW Apr 2019'!AQ16-'NSW Apr 2019'!L16)*'NSW Apr 2019'!X16/100))*'NSW Apr 2019'!AQ16,((('NSW Apr 2019'!M16)*'NSW Apr 2019'!X16/100)*'NSW Apr 2019'!AQ16))),0)</f>
        <v>0</v>
      </c>
      <c r="I22" s="146">
        <f>IF(AND('NSW Apr 2019'!M16&gt;0,'NSW Apr 2019'!N16&gt;0),IF($C$5*E22/'NSW Apr 2019'!AQ16&lt;('NSW Apr 2019'!L16+'NSW Apr 2019'!M16),0,IF(($C$5*E22/'NSW Apr 2019'!AQ16-'NSW Apr 2019'!L16+'NSW Apr 2019'!M16)&lt;=('NSW Apr 2019'!L16+'NSW Apr 2019'!M16+'NSW Apr 2019'!N16),((($C$5*E22/'NSW Apr 2019'!AQ16-('NSW Apr 2019'!L16+'NSW Apr 2019'!M16))*'NSW Apr 2019'!Y16/100))*'NSW Apr 2019'!AQ16,('NSW Apr 2019'!N16*'NSW Apr 2019'!Y16/100)* 'NSW Apr 2019'!AQ16)),0)</f>
        <v>0</v>
      </c>
      <c r="J22" s="146">
        <f>IF(AND('NSW Apr 2019'!N16&gt;0,'NSW Apr 2019'!O16&gt;0),IF($C$5*E22/'NSW Apr 2019'!AQ16&lt;('NSW Apr 2019'!L16+'NSW Apr 2019'!M16+'NSW Apr 2019'!N16),0,IF(($C$5*E22/'NSW Apr 2019'!AQ16-'NSW Apr 2019'!L16+'NSW Apr 2019'!M16+'NSW Apr 2019'!N16)&lt;=('NSW Apr 2019'!L16+'NSW Apr 2019'!M16+'NSW Apr 2019'!N16+'NSW Apr 2019'!O16),(($C$5*E22/'NSW Apr 2019'!AQ16-('NSW Apr 2019'!L16+'NSW Apr 2019'!M16+'NSW Apr 2019'!N16))*'NSW Apr 2019'!Z16/100)*'NSW Apr 2019'!AQ16,('NSW Apr 2019'!O16*'NSW Apr 2019'!Z16/100)*'NSW Apr 2019'!AQ16)),0)</f>
        <v>0</v>
      </c>
      <c r="K22" s="146">
        <f>IF(AND('NSW Apr 2019'!O16&gt;0,'NSW Apr 2019'!P16&gt;0),IF($C$5*E22/'NSW Apr 2019'!AQ16&lt;('NSW Apr 2019'!L16+'NSW Apr 2019'!M16+'NSW Apr 2019'!N16+'NSW Apr 2019'!O16),0,IF(($C$5*E22/'NSW Apr 2019'!AQ16-'NSW Apr 2019'!L16+'NSW Apr 2019'!M16+'NSW Apr 2019'!N16+'NSW Apr 2019'!O16)&lt;=('NSW Apr 2019'!L16+'NSW Apr 2019'!M16+'NSW Apr 2019'!N16+'NSW Apr 2019'!O16+'NSW Apr 2019'!P16),(($C$5*E22/'NSW Apr 2019'!AQ16-('NSW Apr 2019'!L16+'NSW Apr 2019'!M16+'NSW Apr 2019'!N16+'NSW Apr 2019'!O16))*'NSW Apr 2019'!AA16/100)*'NSW Apr 2019'!AQ16,('NSW Apr 2019'!P16*'NSW Apr 2019'!AA16/100)*'NSW Apr 2019'!AQ16)),0)</f>
        <v>0</v>
      </c>
      <c r="L22" s="158">
        <f>IF(AND('NSW Apr 2019'!P16&gt;0,'NSW Apr 2019'!O16&gt;0),IF(($C$5*E22/'NSW Apr 2019'!AQ16&lt;SUM('NSW Apr 2019'!L16:P16)),(0),($C$5*E22/'NSW Apr 2019'!AQ16-SUM('NSW Apr 2019'!L16:P16))*'NSW Apr 2019'!AB16/100)* 'NSW Apr 2019'!AQ16,IF(AND('NSW Apr 2019'!O16&gt;0,'NSW Apr 2019'!P16=""),IF(($C$5*E22/'NSW Apr 2019'!AQ16&lt; SUM('NSW Apr 2019'!L16:O16)),(0),($C$5*E22/'NSW Apr 2019'!AQ16-SUM('NSW Apr 2019'!L16:O16))*'NSW Apr 2019'!AA16/100)* 'NSW Apr 2019'!AQ16,IF(AND('NSW Apr 2019'!N16&gt;0,'NSW Apr 2019'!O16=""),IF(($C$5*E22/'NSW Apr 2019'!AQ16&lt; SUM('NSW Apr 2019'!L16:N16)),(0),($C$5*E22/'NSW Apr 2019'!AQ16-SUM('NSW Apr 2019'!L16:N16))*'NSW Apr 2019'!Z16/100)* 'NSW Apr 2019'!AQ16,IF(AND('NSW Apr 2019'!M16&gt;0,'NSW Apr 2019'!N16=""),IF(($C$5*E22/'NSW Apr 2019'!AQ16&lt;'NSW Apr 2019'!M16+'NSW Apr 2019'!L16),(0),(($C$5*E22/'NSW Apr 2019'!AQ16-('NSW Apr 2019'!M16+'NSW Apr 2019'!L16))*'NSW Apr 2019'!Y16/100))*'NSW Apr 2019'!AQ16,IF(AND('NSW Apr 2019'!L16&gt;0,'NSW Apr 2019'!M16=""&gt;0),IF(($C$5*E22/'NSW Apr 2019'!AQ16&lt;'NSW Apr 2019'!L16),(0),($C$5*E22/'NSW Apr 2019'!AQ16-'NSW Apr 2019'!L16)*'NSW Apr 2019'!X16/100)*'NSW Apr 2019'!AQ16,0)))))</f>
        <v>0</v>
      </c>
      <c r="M22" s="158">
        <f>IF('NSW Apr 2019'!K16="",($C$5*F22/'NSW Apr 2019'!AR16*'NSW Apr 2019'!AC16/100)*'NSW Apr 2019'!AR16,IF($C$5*F22/'NSW Apr 2019'!AR16&gt;='NSW Apr 2019'!L16,('NSW Apr 2019'!L16*'NSW Apr 2019'!AC16/100)*'NSW Apr 2019'!AR16,($C$5*F22/'NSW Apr 2019'!AR16*'NSW Apr 2019'!AC16/100)*'NSW Apr 2019'!AR16))</f>
        <v>1085.0000000000002</v>
      </c>
      <c r="N22" s="158">
        <f>IF(AND('NSW Apr 2019'!L16&gt;0,'NSW Apr 2019'!M16&gt;0),IF($C$5*F22/'NSW Apr 2019'!AR16&lt;'NSW Apr 2019'!L16,0,IF(($C$5*F22/'NSW Apr 2019'!AR16-'NSW Apr 2019'!L16)&lt;=('NSW Apr 2019'!M16+'NSW Apr 2019'!L16),((($C$5*F22/'NSW Apr 2019'!AR16-'NSW Apr 2019'!L16)*'NSW Apr 2019'!AD16/100))*'NSW Apr 2019'!AR16,((('NSW Apr 2019'!M16)*'NSW Apr 2019'!AD16/100)*'NSW Apr 2019'!AR16))),0)</f>
        <v>0</v>
      </c>
      <c r="O22" s="158">
        <f>IF(AND('NSW Apr 2019'!M16&gt;0,'NSW Apr 2019'!N16&gt;0),IF($C$5*F22/'NSW Apr 2019'!AR16&lt;('NSW Apr 2019'!L16+'NSW Apr 2019'!M16),0,IF(($C$5*F22/'NSW Apr 2019'!AR16-'NSW Apr 2019'!L16+'NSW Apr 2019'!M16)&lt;=('NSW Apr 2019'!L16+'NSW Apr 2019'!M16+'NSW Apr 2019'!N16),((($C$5*F22/'NSW Apr 2019'!AR16-('NSW Apr 2019'!L16+'NSW Apr 2019'!M16))*'NSW Apr 2019'!AE16/100))*'NSW Apr 2019'!AR16,('NSW Apr 2019'!N16*'NSW Apr 2019'!AE16/100)*'NSW Apr 2019'!AR16)),0)</f>
        <v>0</v>
      </c>
      <c r="P22" s="158">
        <f>IF(AND('NSW Apr 2019'!N16&gt;0,'NSW Apr 2019'!O16&gt;0),IF($C$5*F22/'NSW Apr 2019'!AR16&lt;('NSW Apr 2019'!L16+'NSW Apr 2019'!M16+'NSW Apr 2019'!N16),0,IF(($C$5*F22/'NSW Apr 2019'!AR16-'NSW Apr 2019'!L16+'NSW Apr 2019'!M16+'NSW Apr 2019'!N16)&lt;=('NSW Apr 2019'!L16+'NSW Apr 2019'!M16+'NSW Apr 2019'!N16+'NSW Apr 2019'!O16),(($C$5*F22/'NSW Apr 2019'!AR16-('NSW Apr 2019'!L16+'NSW Apr 2019'!M16+'NSW Apr 2019'!N16))*'NSW Apr 2019'!AF16/100)*'NSW Apr 2019'!AR16,('NSW Apr 2019'!O16*'NSW Apr 2019'!AF16/100)*'NSW Apr 2019'!AR16)),0)</f>
        <v>0</v>
      </c>
      <c r="Q22" s="158">
        <f>IF(AND('NSW Apr 2019'!P16&gt;0,'NSW Apr 2019'!P16&gt;0),IF($C$5*F22/'NSW Apr 2019'!AR16&lt;('NSW Apr 2019'!L16+'NSW Apr 2019'!M16+'NSW Apr 2019'!N16+'NSW Apr 2019'!O16),0,IF(($C$5*F22/'NSW Apr 2019'!AR16-'NSW Apr 2019'!L16+'NSW Apr 2019'!M16+'NSW Apr 2019'!N16+'NSW Apr 2019'!O16)&lt;=('NSW Apr 2019'!L16+'NSW Apr 2019'!M16+'NSW Apr 2019'!N16+'NSW Apr 2019'!O16+'NSW Apr 2019'!P16),(($C$5*F22/'NSW Apr 2019'!AR16-('NSW Apr 2019'!L16+'NSW Apr 2019'!M16+'NSW Apr 2019'!N16+'NSW Apr 2019'!O16))*'NSW Apr 2019'!AG16/100)*'NSW Apr 2019'!AR16,('NSW Apr 2019'!P16*'NSW Apr 2019'!AG16/100)*'NSW Apr 2019'!AR16)),0)</f>
        <v>0</v>
      </c>
      <c r="R22" s="158">
        <f>IF(AND('NSW Apr 2019'!P16&gt;0,'NSW Apr 2019'!O16&gt;0),IF(($C$5*F22/'NSW Apr 2019'!AR16&lt;SUM('NSW Apr 2019'!L16:P16)),(0),($C$5*F22/'NSW Apr 2019'!AR16-SUM('NSW Apr 2019'!L16:P16))*'NSW Apr 2019'!AB16/100)* 'NSW Apr 2019'!AR16,IF(AND('NSW Apr 2019'!O16&gt;0,'NSW Apr 2019'!P16=""),IF(($C$5*F22/'NSW Apr 2019'!AR16&lt; SUM('NSW Apr 2019'!L16:O16)),(0),($C$5*F22/'NSW Apr 2019'!AR16-SUM('NSW Apr 2019'!L16:O16))*'NSW Apr 2019'!AG16/100)* 'NSW Apr 2019'!AR16,IF(AND('NSW Apr 2019'!N16&gt;0,'NSW Apr 2019'!O16=""),IF(($C$5*F22/'NSW Apr 2019'!AR16&lt; SUM('NSW Apr 2019'!L16:N16)),(0),($C$5*F22/'NSW Apr 2019'!AR16-SUM('NSW Apr 2019'!L16:N16))*'NSW Apr 2019'!AF16/100)* 'NSW Apr 2019'!AR16,IF(AND('NSW Apr 2019'!M16&gt;0,'NSW Apr 2019'!N16=""),IF(($C$5*F22/'NSW Apr 2019'!AR16&lt;'NSW Apr 2019'!M16+'NSW Apr 2019'!L16),(0),(($C$5*F22/'NSW Apr 2019'!AR16-('NSW Apr 2019'!M16+'NSW Apr 2019'!L16))*'NSW Apr 2019'!AE16/100))*'NSW Apr 2019'!AR16,IF(AND('NSW Apr 2019'!L16&gt;0,'NSW Apr 2019'!M16=""&gt;0),IF(($C$5*F22/'NSW Apr 2019'!AR16&lt;'NSW Apr 2019'!L16),(0),($C$5*F22/'NSW Apr 2019'!AR16-'NSW Apr 2019'!L16)*'NSW Apr 2019'!AD16/100)*'NSW Apr 2019'!AR16,0)))))</f>
        <v>0</v>
      </c>
      <c r="S22" s="251">
        <f t="shared" si="2"/>
        <v>2170.0000000000005</v>
      </c>
      <c r="T22" s="268">
        <f t="shared" si="3"/>
        <v>2520.4000000000005</v>
      </c>
      <c r="U22" s="151">
        <f t="shared" si="4"/>
        <v>2772.440000000001</v>
      </c>
      <c r="V22" s="154">
        <f>'NSW Apr 2019'!AU16</f>
        <v>0</v>
      </c>
      <c r="W22" s="87">
        <f>'NSW Apr 2019'!AV16</f>
        <v>0</v>
      </c>
      <c r="X22" s="154">
        <f>'NSW Apr 2019'!AW16</f>
        <v>10</v>
      </c>
      <c r="Y22" s="87">
        <f>'NSW Apr 2019'!AX16</f>
        <v>0</v>
      </c>
      <c r="Z22" s="268" t="str">
        <f t="shared" si="5"/>
        <v>Pay-on-time off bill</v>
      </c>
      <c r="AA22" s="256" t="s">
        <v>290</v>
      </c>
      <c r="AB22" s="256">
        <f t="shared" si="6"/>
        <v>2520.4000000000005</v>
      </c>
      <c r="AC22" s="254">
        <f t="shared" si="7"/>
        <v>2268.3600000000006</v>
      </c>
      <c r="AD22" s="248">
        <f t="shared" si="8"/>
        <v>2772.440000000001</v>
      </c>
      <c r="AE22" s="238">
        <f t="shared" si="9"/>
        <v>2495.1960000000008</v>
      </c>
      <c r="AF22" s="152">
        <f>'NSW Apr 2019'!BG16</f>
        <v>0</v>
      </c>
      <c r="AG22" s="153" t="str">
        <f>'NSW Apr 2019'!BH16</f>
        <v>n</v>
      </c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</row>
    <row r="23" spans="1:148" ht="23" customHeight="1" thickTop="1" thickBot="1">
      <c r="A23" s="117" t="str">
        <f>'NSW Apr 2019'!D17</f>
        <v>Envestra Holbrook</v>
      </c>
      <c r="B23" s="87" t="str">
        <f>'NSW Apr 2019'!F17</f>
        <v>Origin Energy</v>
      </c>
      <c r="C23" s="87" t="str">
        <f>'NSW Apr 2019'!G17</f>
        <v>Business Saver</v>
      </c>
      <c r="D23" s="146">
        <f>365*'NSW Apr 2019'!H17/100</f>
        <v>245.572</v>
      </c>
      <c r="E23" s="280">
        <f>IF('NSW Apr 2019'!AQ17=3,0.5,IF('NSW Apr 2019'!AQ17=2,0.33,0))</f>
        <v>0.5</v>
      </c>
      <c r="F23" s="280">
        <f t="shared" si="1"/>
        <v>0.5</v>
      </c>
      <c r="G23" s="146">
        <f>IF('NSW Apr 2019'!K17="",($C$5*E23/'NSW Apr 2019'!AQ17*'NSW Apr 2019'!W17/100)*'NSW Apr 2019'!AQ17,IF($C$5*E23/'NSW Apr 2019'!AQ17&gt;='NSW Apr 2019'!L17,('NSW Apr 2019'!L17*'NSW Apr 2019'!W17/100)*'NSW Apr 2019'!AQ17,($C$5*E23/'NSW Apr 2019'!AQ17*'NSW Apr 2019'!W17/100)*'NSW Apr 2019'!AQ17))</f>
        <v>1140</v>
      </c>
      <c r="H23" s="158">
        <f>IF(AND('NSW Apr 2019'!L17&gt;0,'NSW Apr 2019'!M17&gt;0),IF($C$5*E23/'NSW Apr 2019'!AQ17&lt;'NSW Apr 2019'!L17,0,IF(($C$5*E23/'NSW Apr 2019'!AQ17-'NSW Apr 2019'!L17)&lt;=('NSW Apr 2019'!M17+'NSW Apr 2019'!L17),((($C$5*E23/'NSW Apr 2019'!AQ17-'NSW Apr 2019'!L17)*'NSW Apr 2019'!X17/100))*'NSW Apr 2019'!AQ17,((('NSW Apr 2019'!M17)*'NSW Apr 2019'!X17/100)*'NSW Apr 2019'!AQ17))),0)</f>
        <v>0</v>
      </c>
      <c r="I23" s="146">
        <f>IF(AND('NSW Apr 2019'!M17&gt;0,'NSW Apr 2019'!N17&gt;0),IF($C$5*E23/'NSW Apr 2019'!AQ17&lt;('NSW Apr 2019'!L17+'NSW Apr 2019'!M17),0,IF(($C$5*E23/'NSW Apr 2019'!AQ17-'NSW Apr 2019'!L17+'NSW Apr 2019'!M17)&lt;=('NSW Apr 2019'!L17+'NSW Apr 2019'!M17+'NSW Apr 2019'!N17),((($C$5*E23/'NSW Apr 2019'!AQ17-('NSW Apr 2019'!L17+'NSW Apr 2019'!M17))*'NSW Apr 2019'!Y17/100))*'NSW Apr 2019'!AQ17,('NSW Apr 2019'!N17*'NSW Apr 2019'!Y17/100)* 'NSW Apr 2019'!AQ17)),0)</f>
        <v>0</v>
      </c>
      <c r="J23" s="146">
        <f>IF(AND('NSW Apr 2019'!N17&gt;0,'NSW Apr 2019'!O17&gt;0),IF($C$5*E23/'NSW Apr 2019'!AQ17&lt;('NSW Apr 2019'!L17+'NSW Apr 2019'!M17+'NSW Apr 2019'!N17),0,IF(($C$5*E23/'NSW Apr 2019'!AQ17-'NSW Apr 2019'!L17+'NSW Apr 2019'!M17+'NSW Apr 2019'!N17)&lt;=('NSW Apr 2019'!L17+'NSW Apr 2019'!M17+'NSW Apr 2019'!N17+'NSW Apr 2019'!O17),(($C$5*E23/'NSW Apr 2019'!AQ17-('NSW Apr 2019'!L17+'NSW Apr 2019'!M17+'NSW Apr 2019'!N17))*'NSW Apr 2019'!Z17/100)*'NSW Apr 2019'!AQ17,('NSW Apr 2019'!O17*'NSW Apr 2019'!Z17/100)*'NSW Apr 2019'!AQ17)),0)</f>
        <v>0</v>
      </c>
      <c r="K23" s="146">
        <f>IF(AND('NSW Apr 2019'!O17&gt;0,'NSW Apr 2019'!P17&gt;0),IF($C$5*E23/'NSW Apr 2019'!AQ17&lt;('NSW Apr 2019'!L17+'NSW Apr 2019'!M17+'NSW Apr 2019'!N17+'NSW Apr 2019'!O17),0,IF(($C$5*E23/'NSW Apr 2019'!AQ17-'NSW Apr 2019'!L17+'NSW Apr 2019'!M17+'NSW Apr 2019'!N17+'NSW Apr 2019'!O17)&lt;=('NSW Apr 2019'!L17+'NSW Apr 2019'!M17+'NSW Apr 2019'!N17+'NSW Apr 2019'!O17+'NSW Apr 2019'!P17),(($C$5*E23/'NSW Apr 2019'!AQ17-('NSW Apr 2019'!L17+'NSW Apr 2019'!M17+'NSW Apr 2019'!N17+'NSW Apr 2019'!O17))*'NSW Apr 2019'!AA17/100)*'NSW Apr 2019'!AQ17,('NSW Apr 2019'!P17*'NSW Apr 2019'!AA17/100)*'NSW Apr 2019'!AQ17)),0)</f>
        <v>0</v>
      </c>
      <c r="L23" s="158">
        <f>IF(AND('NSW Apr 2019'!P17&gt;0,'NSW Apr 2019'!O17&gt;0),IF(($C$5*E23/'NSW Apr 2019'!AQ17&lt;SUM('NSW Apr 2019'!L17:P17)),(0),($C$5*E23/'NSW Apr 2019'!AQ17-SUM('NSW Apr 2019'!L17:P17))*'NSW Apr 2019'!AB17/100)* 'NSW Apr 2019'!AQ17,IF(AND('NSW Apr 2019'!O17&gt;0,'NSW Apr 2019'!P17=""),IF(($C$5*E23/'NSW Apr 2019'!AQ17&lt; SUM('NSW Apr 2019'!L17:O17)),(0),($C$5*E23/'NSW Apr 2019'!AQ17-SUM('NSW Apr 2019'!L17:O17))*'NSW Apr 2019'!AA17/100)* 'NSW Apr 2019'!AQ17,IF(AND('NSW Apr 2019'!N17&gt;0,'NSW Apr 2019'!O17=""),IF(($C$5*E23/'NSW Apr 2019'!AQ17&lt; SUM('NSW Apr 2019'!L17:N17)),(0),($C$5*E23/'NSW Apr 2019'!AQ17-SUM('NSW Apr 2019'!L17:N17))*'NSW Apr 2019'!Z17/100)* 'NSW Apr 2019'!AQ17,IF(AND('NSW Apr 2019'!M17&gt;0,'NSW Apr 2019'!N17=""),IF(($C$5*E23/'NSW Apr 2019'!AQ17&lt;'NSW Apr 2019'!M17+'NSW Apr 2019'!L17),(0),(($C$5*E23/'NSW Apr 2019'!AQ17-('NSW Apr 2019'!M17+'NSW Apr 2019'!L17))*'NSW Apr 2019'!Y17/100))*'NSW Apr 2019'!AQ17,IF(AND('NSW Apr 2019'!L17&gt;0,'NSW Apr 2019'!M17=""&gt;0),IF(($C$5*E23/'NSW Apr 2019'!AQ17&lt;'NSW Apr 2019'!L17),(0),($C$5*E23/'NSW Apr 2019'!AQ17-'NSW Apr 2019'!L17)*'NSW Apr 2019'!X17/100)*'NSW Apr 2019'!AQ17,0)))))</f>
        <v>0</v>
      </c>
      <c r="M23" s="158">
        <f>IF('NSW Apr 2019'!K17="",($C$5*F23/'NSW Apr 2019'!AR17*'NSW Apr 2019'!AC17/100)*'NSW Apr 2019'!AR17,IF($C$5*F23/'NSW Apr 2019'!AR17&gt;='NSW Apr 2019'!L17,('NSW Apr 2019'!L17*'NSW Apr 2019'!AC17/100)*'NSW Apr 2019'!AR17,($C$5*F23/'NSW Apr 2019'!AR17*'NSW Apr 2019'!AC17/100)*'NSW Apr 2019'!AR17))</f>
        <v>1140</v>
      </c>
      <c r="N23" s="158">
        <f>IF(AND('NSW Apr 2019'!L17&gt;0,'NSW Apr 2019'!M17&gt;0),IF($C$5*F23/'NSW Apr 2019'!AR17&lt;'NSW Apr 2019'!L17,0,IF(($C$5*F23/'NSW Apr 2019'!AR17-'NSW Apr 2019'!L17)&lt;=('NSW Apr 2019'!M17+'NSW Apr 2019'!L17),((($C$5*F23/'NSW Apr 2019'!AR17-'NSW Apr 2019'!L17)*'NSW Apr 2019'!AD17/100))*'NSW Apr 2019'!AR17,((('NSW Apr 2019'!M17)*'NSW Apr 2019'!AD17/100)*'NSW Apr 2019'!AR17))),0)</f>
        <v>0</v>
      </c>
      <c r="O23" s="158">
        <f>IF(AND('NSW Apr 2019'!M17&gt;0,'NSW Apr 2019'!N17&gt;0),IF($C$5*F23/'NSW Apr 2019'!AR17&lt;('NSW Apr 2019'!L17+'NSW Apr 2019'!M17),0,IF(($C$5*F23/'NSW Apr 2019'!AR17-'NSW Apr 2019'!L17+'NSW Apr 2019'!M17)&lt;=('NSW Apr 2019'!L17+'NSW Apr 2019'!M17+'NSW Apr 2019'!N17),((($C$5*F23/'NSW Apr 2019'!AR17-('NSW Apr 2019'!L17+'NSW Apr 2019'!M17))*'NSW Apr 2019'!AE17/100))*'NSW Apr 2019'!AR17,('NSW Apr 2019'!N17*'NSW Apr 2019'!AE17/100)*'NSW Apr 2019'!AR17)),0)</f>
        <v>0</v>
      </c>
      <c r="P23" s="158">
        <f>IF(AND('NSW Apr 2019'!N17&gt;0,'NSW Apr 2019'!O17&gt;0),IF($C$5*F23/'NSW Apr 2019'!AR17&lt;('NSW Apr 2019'!L17+'NSW Apr 2019'!M17+'NSW Apr 2019'!N17),0,IF(($C$5*F23/'NSW Apr 2019'!AR17-'NSW Apr 2019'!L17+'NSW Apr 2019'!M17+'NSW Apr 2019'!N17)&lt;=('NSW Apr 2019'!L17+'NSW Apr 2019'!M17+'NSW Apr 2019'!N17+'NSW Apr 2019'!O17),(($C$5*F23/'NSW Apr 2019'!AR17-('NSW Apr 2019'!L17+'NSW Apr 2019'!M17+'NSW Apr 2019'!N17))*'NSW Apr 2019'!AF17/100)*'NSW Apr 2019'!AR17,('NSW Apr 2019'!O17*'NSW Apr 2019'!AF17/100)*'NSW Apr 2019'!AR17)),0)</f>
        <v>0</v>
      </c>
      <c r="Q23" s="158">
        <f>IF(AND('NSW Apr 2019'!P17&gt;0,'NSW Apr 2019'!P17&gt;0),IF($C$5*F23/'NSW Apr 2019'!AR17&lt;('NSW Apr 2019'!L17+'NSW Apr 2019'!M17+'NSW Apr 2019'!N17+'NSW Apr 2019'!O17),0,IF(($C$5*F23/'NSW Apr 2019'!AR17-'NSW Apr 2019'!L17+'NSW Apr 2019'!M17+'NSW Apr 2019'!N17+'NSW Apr 2019'!O17)&lt;=('NSW Apr 2019'!L17+'NSW Apr 2019'!M17+'NSW Apr 2019'!N17+'NSW Apr 2019'!O17+'NSW Apr 2019'!P17),(($C$5*F23/'NSW Apr 2019'!AR17-('NSW Apr 2019'!L17+'NSW Apr 2019'!M17+'NSW Apr 2019'!N17+'NSW Apr 2019'!O17))*'NSW Apr 2019'!AG17/100)*'NSW Apr 2019'!AR17,('NSW Apr 2019'!P17*'NSW Apr 2019'!AG17/100)*'NSW Apr 2019'!AR17)),0)</f>
        <v>0</v>
      </c>
      <c r="R23" s="158">
        <f>IF(AND('NSW Apr 2019'!P17&gt;0,'NSW Apr 2019'!O17&gt;0),IF(($C$5*F23/'NSW Apr 2019'!AR17&lt;SUM('NSW Apr 2019'!L17:P17)),(0),($C$5*F23/'NSW Apr 2019'!AR17-SUM('NSW Apr 2019'!L17:P17))*'NSW Apr 2019'!AB17/100)* 'NSW Apr 2019'!AR17,IF(AND('NSW Apr 2019'!O17&gt;0,'NSW Apr 2019'!P17=""),IF(($C$5*F23/'NSW Apr 2019'!AR17&lt; SUM('NSW Apr 2019'!L17:O17)),(0),($C$5*F23/'NSW Apr 2019'!AR17-SUM('NSW Apr 2019'!L17:O17))*'NSW Apr 2019'!AG17/100)* 'NSW Apr 2019'!AR17,IF(AND('NSW Apr 2019'!N17&gt;0,'NSW Apr 2019'!O17=""),IF(($C$5*F23/'NSW Apr 2019'!AR17&lt; SUM('NSW Apr 2019'!L17:N17)),(0),($C$5*F23/'NSW Apr 2019'!AR17-SUM('NSW Apr 2019'!L17:N17))*'NSW Apr 2019'!AF17/100)* 'NSW Apr 2019'!AR17,IF(AND('NSW Apr 2019'!M17&gt;0,'NSW Apr 2019'!N17=""),IF(($C$5*F23/'NSW Apr 2019'!AR17&lt;'NSW Apr 2019'!M17+'NSW Apr 2019'!L17),(0),(($C$5*F23/'NSW Apr 2019'!AR17-('NSW Apr 2019'!M17+'NSW Apr 2019'!L17))*'NSW Apr 2019'!AE17/100))*'NSW Apr 2019'!AR17,IF(AND('NSW Apr 2019'!L17&gt;0,'NSW Apr 2019'!M17=""&gt;0),IF(($C$5*F23/'NSW Apr 2019'!AR17&lt;'NSW Apr 2019'!L17),(0),($C$5*F23/'NSW Apr 2019'!AR17-'NSW Apr 2019'!L17)*'NSW Apr 2019'!AD17/100)*'NSW Apr 2019'!AR17,0)))))</f>
        <v>0</v>
      </c>
      <c r="S23" s="251">
        <f t="shared" si="2"/>
        <v>2280</v>
      </c>
      <c r="T23" s="268">
        <f t="shared" si="3"/>
        <v>2525.5720000000001</v>
      </c>
      <c r="U23" s="151">
        <f t="shared" si="4"/>
        <v>2778.1292000000003</v>
      </c>
      <c r="V23" s="154">
        <f>'NSW Apr 2019'!AU17</f>
        <v>0</v>
      </c>
      <c r="W23" s="87">
        <f>'NSW Apr 2019'!AV17</f>
        <v>14</v>
      </c>
      <c r="X23" s="154">
        <f>'NSW Apr 2019'!AW17</f>
        <v>0</v>
      </c>
      <c r="Y23" s="87">
        <f>'NSW Apr 2019'!AX17</f>
        <v>0</v>
      </c>
      <c r="Z23" s="268" t="str">
        <f t="shared" si="5"/>
        <v>Guaranteed off usage</v>
      </c>
      <c r="AA23" s="256" t="s">
        <v>290</v>
      </c>
      <c r="AB23" s="256">
        <f t="shared" si="6"/>
        <v>2206.3720000000003</v>
      </c>
      <c r="AC23" s="254">
        <f t="shared" si="7"/>
        <v>2206.3720000000003</v>
      </c>
      <c r="AD23" s="248">
        <f t="shared" si="8"/>
        <v>2427.0092000000004</v>
      </c>
      <c r="AE23" s="238">
        <f t="shared" si="9"/>
        <v>2427.0092000000004</v>
      </c>
      <c r="AF23" s="152">
        <f>'NSW Apr 2019'!BG17</f>
        <v>12</v>
      </c>
      <c r="AG23" s="153" t="str">
        <f>'NSW Apr 2019'!BH17</f>
        <v>y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</row>
    <row r="24" spans="1:148" ht="23" customHeight="1" thickTop="1">
      <c r="A24" s="434" t="str">
        <f>'NSW Apr 2019'!D18</f>
        <v>Envestra Murray Valley</v>
      </c>
      <c r="B24" s="86" t="str">
        <f>'NSW Apr 2019'!F18</f>
        <v>EnergyAustralia</v>
      </c>
      <c r="C24" s="86" t="str">
        <f>'NSW Apr 2019'!G18</f>
        <v xml:space="preserve">Everyday Saver </v>
      </c>
      <c r="D24" s="119">
        <f>365*'NSW Apr 2019'!H18/100</f>
        <v>335.8</v>
      </c>
      <c r="E24" s="279">
        <f>IF('NSW Apr 2019'!AQ18=3,0.5,IF('NSW Apr 2019'!AQ18=2,0.33,0))</f>
        <v>0.5</v>
      </c>
      <c r="F24" s="279">
        <f t="shared" si="1"/>
        <v>0.5</v>
      </c>
      <c r="G24" s="119">
        <f>IF('NSW Apr 2019'!K18="",($C$5*E24/'NSW Apr 2019'!AQ18*'NSW Apr 2019'!W18/100)*'NSW Apr 2019'!AQ18,IF($C$5*E24/'NSW Apr 2019'!AQ18&gt;='NSW Apr 2019'!L18,('NSW Apr 2019'!L18*'NSW Apr 2019'!W18/100)*'NSW Apr 2019'!AQ18,($C$5*E24/'NSW Apr 2019'!AQ18*'NSW Apr 2019'!W18/100)*'NSW Apr 2019'!AQ18))</f>
        <v>482.40000000000003</v>
      </c>
      <c r="H24" s="129">
        <f>IF(AND('NSW Apr 2019'!L18&gt;0,'NSW Apr 2019'!M18&gt;0),IF($C$5*E24/'NSW Apr 2019'!AQ18&lt;'NSW Apr 2019'!L18,0,IF(($C$5*E24/'NSW Apr 2019'!AQ18-'NSW Apr 2019'!L18)&lt;=('NSW Apr 2019'!M18+'NSW Apr 2019'!L18),((($C$5*E24/'NSW Apr 2019'!AQ18-'NSW Apr 2019'!L18)*'NSW Apr 2019'!X18/100))*'NSW Apr 2019'!AQ18,((('NSW Apr 2019'!M18)*'NSW Apr 2019'!X18/100)*'NSW Apr 2019'!AQ18))),0)</f>
        <v>828.8</v>
      </c>
      <c r="I24" s="119">
        <f>IF(AND('NSW Apr 2019'!M18&gt;0,'NSW Apr 2019'!N18&gt;0),IF($C$5*E24/'NSW Apr 2019'!AQ18&lt;('NSW Apr 2019'!L18+'NSW Apr 2019'!M18),0,IF(($C$5*E24/'NSW Apr 2019'!AQ18-'NSW Apr 2019'!L18+'NSW Apr 2019'!M18)&lt;=('NSW Apr 2019'!L18+'NSW Apr 2019'!M18+'NSW Apr 2019'!N18),((($C$5*E24/'NSW Apr 2019'!AQ18-('NSW Apr 2019'!L18+'NSW Apr 2019'!M18))*'NSW Apr 2019'!Y18/100))*'NSW Apr 2019'!AQ18,('NSW Apr 2019'!N18*'NSW Apr 2019'!Y18/100)* 'NSW Apr 2019'!AQ18)),0)</f>
        <v>329.00000000000011</v>
      </c>
      <c r="J24" s="119">
        <f>IF(AND('NSW Apr 2019'!N18&gt;0,'NSW Apr 2019'!O18&gt;0),IF($C$5*E24/'NSW Apr 2019'!AQ18&lt;('NSW Apr 2019'!L18+'NSW Apr 2019'!M18+'NSW Apr 2019'!N18),0,IF(($C$5*E24/'NSW Apr 2019'!AQ18-'NSW Apr 2019'!L18+'NSW Apr 2019'!M18+'NSW Apr 2019'!N18)&lt;=('NSW Apr 2019'!L18+'NSW Apr 2019'!M18+'NSW Apr 2019'!N18+'NSW Apr 2019'!O18),(($C$5*E24/'NSW Apr 2019'!AQ18-('NSW Apr 2019'!L18+'NSW Apr 2019'!M18+'NSW Apr 2019'!N18))*'NSW Apr 2019'!Z18/100)*'NSW Apr 2019'!AQ18,('NSW Apr 2019'!O18*'NSW Apr 2019'!Z18/100)*'NSW Apr 2019'!AQ18)),0)</f>
        <v>0</v>
      </c>
      <c r="K24" s="119">
        <f>IF(AND('NSW Apr 2019'!O18&gt;0,'NSW Apr 2019'!P18&gt;0),IF($C$5*E24/'NSW Apr 2019'!AQ18&lt;('NSW Apr 2019'!L18+'NSW Apr 2019'!M18+'NSW Apr 2019'!N18+'NSW Apr 2019'!O18),0,IF(($C$5*E24/'NSW Apr 2019'!AQ18-'NSW Apr 2019'!L18+'NSW Apr 2019'!M18+'NSW Apr 2019'!N18+'NSW Apr 2019'!O18)&lt;=('NSW Apr 2019'!L18+'NSW Apr 2019'!M18+'NSW Apr 2019'!N18+'NSW Apr 2019'!O18+'NSW Apr 2019'!P18),(($C$5*E24/'NSW Apr 2019'!AQ18-('NSW Apr 2019'!L18+'NSW Apr 2019'!M18+'NSW Apr 2019'!N18+'NSW Apr 2019'!O18))*'NSW Apr 2019'!AA18/100)*'NSW Apr 2019'!AQ18,('NSW Apr 2019'!P18*'NSW Apr 2019'!AA18/100)*'NSW Apr 2019'!AQ18)),0)</f>
        <v>0</v>
      </c>
      <c r="L24" s="129">
        <f>IF(AND('NSW Apr 2019'!P18&gt;0,'NSW Apr 2019'!O18&gt;0),IF(($C$5*E24/'NSW Apr 2019'!AQ18&lt;SUM('NSW Apr 2019'!L18:P18)),(0),($C$5*E24/'NSW Apr 2019'!AQ18-SUM('NSW Apr 2019'!L18:P18))*'NSW Apr 2019'!AB18/100)* 'NSW Apr 2019'!AQ18,IF(AND('NSW Apr 2019'!O18&gt;0,'NSW Apr 2019'!P18=""),IF(($C$5*E24/'NSW Apr 2019'!AQ18&lt; SUM('NSW Apr 2019'!L18:O18)),(0),($C$5*E24/'NSW Apr 2019'!AQ18-SUM('NSW Apr 2019'!L18:O18))*'NSW Apr 2019'!AA18/100)* 'NSW Apr 2019'!AQ18,IF(AND('NSW Apr 2019'!N18&gt;0,'NSW Apr 2019'!O18=""),IF(($C$5*E24/'NSW Apr 2019'!AQ18&lt; SUM('NSW Apr 2019'!L18:N18)),(0),($C$5*E24/'NSW Apr 2019'!AQ18-SUM('NSW Apr 2019'!L18:N18))*'NSW Apr 2019'!Z18/100)* 'NSW Apr 2019'!AQ18,IF(AND('NSW Apr 2019'!M18&gt;0,'NSW Apr 2019'!N18=""),IF(($C$5*E24/'NSW Apr 2019'!AQ18&lt;'NSW Apr 2019'!M18+'NSW Apr 2019'!L18),(0),(($C$5*E24/'NSW Apr 2019'!AQ18-('NSW Apr 2019'!M18+'NSW Apr 2019'!L18))*'NSW Apr 2019'!Y18/100))*'NSW Apr 2019'!AQ18,IF(AND('NSW Apr 2019'!L18&gt;0,'NSW Apr 2019'!M18=""&gt;0),IF(($C$5*E24/'NSW Apr 2019'!AQ18&lt;'NSW Apr 2019'!L18),(0),($C$5*E24/'NSW Apr 2019'!AQ18-'NSW Apr 2019'!L18)*'NSW Apr 2019'!X18/100)*'NSW Apr 2019'!AQ18,0)))))</f>
        <v>0</v>
      </c>
      <c r="M24" s="129">
        <f>IF('NSW Apr 2019'!K18="",($C$5*F24/'NSW Apr 2019'!AR18*'NSW Apr 2019'!AC18/100)*'NSW Apr 2019'!AR18,IF($C$5*F24/'NSW Apr 2019'!AR18&gt;='NSW Apr 2019'!L18,('NSW Apr 2019'!L18*'NSW Apr 2019'!AC18/100)*'NSW Apr 2019'!AR18,($C$5*F24/'NSW Apr 2019'!AR18*'NSW Apr 2019'!AC18/100)*'NSW Apr 2019'!AR18))</f>
        <v>482.40000000000003</v>
      </c>
      <c r="N24" s="129">
        <f>IF(AND('NSW Apr 2019'!L18&gt;0,'NSW Apr 2019'!M18&gt;0),IF($C$5*F24/'NSW Apr 2019'!AR18&lt;'NSW Apr 2019'!L18,0,IF(($C$5*F24/'NSW Apr 2019'!AR18-'NSW Apr 2019'!L18)&lt;=('NSW Apr 2019'!M18+'NSW Apr 2019'!L18),((($C$5*F24/'NSW Apr 2019'!AR18-'NSW Apr 2019'!L18)*'NSW Apr 2019'!AD18/100))*'NSW Apr 2019'!AR18,((('NSW Apr 2019'!M18)*'NSW Apr 2019'!AD18/100)*'NSW Apr 2019'!AR18))),0)</f>
        <v>828.8</v>
      </c>
      <c r="O24" s="129">
        <f>IF(AND('NSW Apr 2019'!M18&gt;0,'NSW Apr 2019'!N18&gt;0),IF($C$5*F24/'NSW Apr 2019'!AR18&lt;('NSW Apr 2019'!L18+'NSW Apr 2019'!M18),0,IF(($C$5*F24/'NSW Apr 2019'!AR18-'NSW Apr 2019'!L18+'NSW Apr 2019'!M18)&lt;=('NSW Apr 2019'!L18+'NSW Apr 2019'!M18+'NSW Apr 2019'!N18),((($C$5*F24/'NSW Apr 2019'!AR18-('NSW Apr 2019'!L18+'NSW Apr 2019'!M18))*'NSW Apr 2019'!AE18/100))*'NSW Apr 2019'!AR18,('NSW Apr 2019'!N18*'NSW Apr 2019'!AE18/100)*'NSW Apr 2019'!AR18)),0)</f>
        <v>329.00000000000011</v>
      </c>
      <c r="P24" s="129">
        <f>IF(AND('NSW Apr 2019'!N18&gt;0,'NSW Apr 2019'!O18&gt;0),IF($C$5*F24/'NSW Apr 2019'!AR18&lt;('NSW Apr 2019'!L18+'NSW Apr 2019'!M18+'NSW Apr 2019'!N18),0,IF(($C$5*F24/'NSW Apr 2019'!AR18-'NSW Apr 2019'!L18+'NSW Apr 2019'!M18+'NSW Apr 2019'!N18)&lt;=('NSW Apr 2019'!L18+'NSW Apr 2019'!M18+'NSW Apr 2019'!N18+'NSW Apr 2019'!O18),(($C$5*F24/'NSW Apr 2019'!AR18-('NSW Apr 2019'!L18+'NSW Apr 2019'!M18+'NSW Apr 2019'!N18))*'NSW Apr 2019'!AF18/100)*'NSW Apr 2019'!AR18,('NSW Apr 2019'!O18*'NSW Apr 2019'!AF18/100)*'NSW Apr 2019'!AR18)),0)</f>
        <v>0</v>
      </c>
      <c r="Q24" s="129">
        <f>IF(AND('NSW Apr 2019'!P18&gt;0,'NSW Apr 2019'!P18&gt;0),IF($C$5*F24/'NSW Apr 2019'!AR18&lt;('NSW Apr 2019'!L18+'NSW Apr 2019'!M18+'NSW Apr 2019'!N18+'NSW Apr 2019'!O18),0,IF(($C$5*F24/'NSW Apr 2019'!AR18-'NSW Apr 2019'!L18+'NSW Apr 2019'!M18+'NSW Apr 2019'!N18+'NSW Apr 2019'!O18)&lt;=('NSW Apr 2019'!L18+'NSW Apr 2019'!M18+'NSW Apr 2019'!N18+'NSW Apr 2019'!O18+'NSW Apr 2019'!P18),(($C$5*F24/'NSW Apr 2019'!AR18-('NSW Apr 2019'!L18+'NSW Apr 2019'!M18+'NSW Apr 2019'!N18+'NSW Apr 2019'!O18))*'NSW Apr 2019'!AG18/100)*'NSW Apr 2019'!AR18,('NSW Apr 2019'!P18*'NSW Apr 2019'!AG18/100)*'NSW Apr 2019'!AR18)),0)</f>
        <v>0</v>
      </c>
      <c r="R24" s="129">
        <f>IF(AND('NSW Apr 2019'!P18&gt;0,'NSW Apr 2019'!O18&gt;0),IF(($C$5*F24/'NSW Apr 2019'!AR18&lt;SUM('NSW Apr 2019'!L18:P18)),(0),($C$5*F24/'NSW Apr 2019'!AR18-SUM('NSW Apr 2019'!L18:P18))*'NSW Apr 2019'!AB18/100)* 'NSW Apr 2019'!AR18,IF(AND('NSW Apr 2019'!O18&gt;0,'NSW Apr 2019'!P18=""),IF(($C$5*F24/'NSW Apr 2019'!AR18&lt; SUM('NSW Apr 2019'!L18:O18)),(0),($C$5*F24/'NSW Apr 2019'!AR18-SUM('NSW Apr 2019'!L18:O18))*'NSW Apr 2019'!AG18/100)* 'NSW Apr 2019'!AR18,IF(AND('NSW Apr 2019'!N18&gt;0,'NSW Apr 2019'!O18=""),IF(($C$5*F24/'NSW Apr 2019'!AR18&lt; SUM('NSW Apr 2019'!L18:N18)),(0),($C$5*F24/'NSW Apr 2019'!AR18-SUM('NSW Apr 2019'!L18:N18))*'NSW Apr 2019'!AF18/100)* 'NSW Apr 2019'!AR18,IF(AND('NSW Apr 2019'!M18&gt;0,'NSW Apr 2019'!N18=""),IF(($C$5*F24/'NSW Apr 2019'!AR18&lt;'NSW Apr 2019'!M18+'NSW Apr 2019'!L18),(0),(($C$5*F24/'NSW Apr 2019'!AR18-('NSW Apr 2019'!M18+'NSW Apr 2019'!L18))*'NSW Apr 2019'!AE18/100))*'NSW Apr 2019'!AR18,IF(AND('NSW Apr 2019'!L18&gt;0,'NSW Apr 2019'!M18=""&gt;0),IF(($C$5*F24/'NSW Apr 2019'!AR18&lt;'NSW Apr 2019'!L18),(0),($C$5*F24/'NSW Apr 2019'!AR18-'NSW Apr 2019'!L18)*'NSW Apr 2019'!AD18/100)*'NSW Apr 2019'!AR18,0)))))</f>
        <v>0</v>
      </c>
      <c r="S24" s="250">
        <f t="shared" si="2"/>
        <v>3280.4000000000005</v>
      </c>
      <c r="T24" s="243">
        <f t="shared" si="3"/>
        <v>3616.2000000000007</v>
      </c>
      <c r="U24" s="132">
        <f t="shared" si="4"/>
        <v>3977.8200000000011</v>
      </c>
      <c r="V24" s="83">
        <f>'NSW Apr 2019'!AU18</f>
        <v>0</v>
      </c>
      <c r="W24" s="86">
        <f>'NSW Apr 2019'!AV18</f>
        <v>20</v>
      </c>
      <c r="X24" s="83">
        <f>'NSW Apr 2019'!AW18</f>
        <v>0</v>
      </c>
      <c r="Y24" s="86">
        <f>'NSW Apr 2019'!AX18</f>
        <v>0</v>
      </c>
      <c r="Z24" s="243" t="str">
        <f t="shared" si="5"/>
        <v>Guaranteed off usage</v>
      </c>
      <c r="AA24" s="255" t="s">
        <v>290</v>
      </c>
      <c r="AB24" s="255">
        <f t="shared" si="6"/>
        <v>2960.1200000000008</v>
      </c>
      <c r="AC24" s="253">
        <f t="shared" si="7"/>
        <v>2960.1200000000008</v>
      </c>
      <c r="AD24" s="247">
        <f t="shared" si="8"/>
        <v>3256.132000000001</v>
      </c>
      <c r="AE24" s="237">
        <f t="shared" si="9"/>
        <v>3256.132000000001</v>
      </c>
      <c r="AF24" s="133">
        <f>'NSW Apr 2019'!BG18</f>
        <v>0</v>
      </c>
      <c r="AG24" s="125" t="str">
        <f>'NSW Apr 2019'!BH18</f>
        <v>n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</row>
    <row r="25" spans="1:148" ht="23" customHeight="1" thickBot="1">
      <c r="A25" s="435"/>
      <c r="B25" s="87" t="str">
        <f>'NSW Apr 2019'!F19</f>
        <v>Origin Energy</v>
      </c>
      <c r="C25" s="87" t="str">
        <f>'NSW Apr 2019'!G19</f>
        <v>Business Saver</v>
      </c>
      <c r="D25" s="146">
        <f>365*'NSW Apr 2019'!H19/100</f>
        <v>272.28999999999996</v>
      </c>
      <c r="E25" s="280">
        <f>IF('NSW Apr 2019'!AQ19=3,0.5,IF('NSW Apr 2019'!AQ19=2,0.33,0))</f>
        <v>0.5</v>
      </c>
      <c r="F25" s="280">
        <f t="shared" si="1"/>
        <v>0.5</v>
      </c>
      <c r="G25" s="146">
        <f>IF('NSW Apr 2019'!K19="",($C$5*E25/'NSW Apr 2019'!AQ19*'NSW Apr 2019'!W19/100)*'NSW Apr 2019'!AQ19,IF($C$5*E25/'NSW Apr 2019'!AQ19&gt;='NSW Apr 2019'!L19,('NSW Apr 2019'!L19*'NSW Apr 2019'!W19/100)*'NSW Apr 2019'!AQ19,($C$5*E25/'NSW Apr 2019'!AQ19*'NSW Apr 2019'!W19/100)*'NSW Apr 2019'!AQ19))</f>
        <v>206.99999999999994</v>
      </c>
      <c r="H25" s="158">
        <f>IF(AND('NSW Apr 2019'!L19&gt;0,'NSW Apr 2019'!M19&gt;0),IF($C$5*E25/'NSW Apr 2019'!AQ19&lt;'NSW Apr 2019'!L19,0,IF(($C$5*E25/'NSW Apr 2019'!AQ19-'NSW Apr 2019'!L19)&lt;=('NSW Apr 2019'!M19+'NSW Apr 2019'!L19),((($C$5*E25/'NSW Apr 2019'!AQ19-'NSW Apr 2019'!L19)*'NSW Apr 2019'!X19/100))*'NSW Apr 2019'!AQ19,((('NSW Apr 2019'!M19)*'NSW Apr 2019'!X19/100)*'NSW Apr 2019'!AQ19))),0)</f>
        <v>856.9</v>
      </c>
      <c r="I25" s="146">
        <f>IF(AND('NSW Apr 2019'!M19&gt;0,'NSW Apr 2019'!N19&gt;0),IF($C$5*E25/'NSW Apr 2019'!AQ19&lt;('NSW Apr 2019'!L19+'NSW Apr 2019'!M19),0,IF(($C$5*E25/'NSW Apr 2019'!AQ19-'NSW Apr 2019'!L19+'NSW Apr 2019'!M19)&lt;=('NSW Apr 2019'!L19+'NSW Apr 2019'!M19+'NSW Apr 2019'!N19),((($C$5*E25/'NSW Apr 2019'!AQ19-('NSW Apr 2019'!L19+'NSW Apr 2019'!M19))*'NSW Apr 2019'!Y19/100))*'NSW Apr 2019'!AQ19,('NSW Apr 2019'!N19*'NSW Apr 2019'!Y19/100)* 'NSW Apr 2019'!AQ19)),0)</f>
        <v>0</v>
      </c>
      <c r="J25" s="146">
        <f>IF(AND('NSW Apr 2019'!N19&gt;0,'NSW Apr 2019'!O19&gt;0),IF($C$5*E25/'NSW Apr 2019'!AQ19&lt;('NSW Apr 2019'!L19+'NSW Apr 2019'!M19+'NSW Apr 2019'!N19),0,IF(($C$5*E25/'NSW Apr 2019'!AQ19-'NSW Apr 2019'!L19+'NSW Apr 2019'!M19+'NSW Apr 2019'!N19)&lt;=('NSW Apr 2019'!L19+'NSW Apr 2019'!M19+'NSW Apr 2019'!N19+'NSW Apr 2019'!O19),(($C$5*E25/'NSW Apr 2019'!AQ19-('NSW Apr 2019'!L19+'NSW Apr 2019'!M19+'NSW Apr 2019'!N19))*'NSW Apr 2019'!Z19/100)*'NSW Apr 2019'!AQ19,('NSW Apr 2019'!O19*'NSW Apr 2019'!Z19/100)*'NSW Apr 2019'!AQ19)),0)</f>
        <v>0</v>
      </c>
      <c r="K25" s="146">
        <f>IF(AND('NSW Apr 2019'!O19&gt;0,'NSW Apr 2019'!P19&gt;0),IF($C$5*E25/'NSW Apr 2019'!AQ19&lt;('NSW Apr 2019'!L19+'NSW Apr 2019'!M19+'NSW Apr 2019'!N19+'NSW Apr 2019'!O19),0,IF(($C$5*E25/'NSW Apr 2019'!AQ19-'NSW Apr 2019'!L19+'NSW Apr 2019'!M19+'NSW Apr 2019'!N19+'NSW Apr 2019'!O19)&lt;=('NSW Apr 2019'!L19+'NSW Apr 2019'!M19+'NSW Apr 2019'!N19+'NSW Apr 2019'!O19+'NSW Apr 2019'!P19),(($C$5*E25/'NSW Apr 2019'!AQ19-('NSW Apr 2019'!L19+'NSW Apr 2019'!M19+'NSW Apr 2019'!N19+'NSW Apr 2019'!O19))*'NSW Apr 2019'!AA19/100)*'NSW Apr 2019'!AQ19,('NSW Apr 2019'!P19*'NSW Apr 2019'!AA19/100)*'NSW Apr 2019'!AQ19)),0)</f>
        <v>0</v>
      </c>
      <c r="L25" s="158">
        <f>IF(AND('NSW Apr 2019'!P19&gt;0,'NSW Apr 2019'!O19&gt;0),IF(($C$5*E25/'NSW Apr 2019'!AQ19&lt;SUM('NSW Apr 2019'!L19:P19)),(0),($C$5*E25/'NSW Apr 2019'!AQ19-SUM('NSW Apr 2019'!L19:P19))*'NSW Apr 2019'!AB19/100)* 'NSW Apr 2019'!AQ19,IF(AND('NSW Apr 2019'!O19&gt;0,'NSW Apr 2019'!P19=""),IF(($C$5*E25/'NSW Apr 2019'!AQ19&lt; SUM('NSW Apr 2019'!L19:O19)),(0),($C$5*E25/'NSW Apr 2019'!AQ19-SUM('NSW Apr 2019'!L19:O19))*'NSW Apr 2019'!AA19/100)* 'NSW Apr 2019'!AQ19,IF(AND('NSW Apr 2019'!N19&gt;0,'NSW Apr 2019'!O19=""),IF(($C$5*E25/'NSW Apr 2019'!AQ19&lt; SUM('NSW Apr 2019'!L19:N19)),(0),($C$5*E25/'NSW Apr 2019'!AQ19-SUM('NSW Apr 2019'!L19:N19))*'NSW Apr 2019'!Z19/100)* 'NSW Apr 2019'!AQ19,IF(AND('NSW Apr 2019'!M19&gt;0,'NSW Apr 2019'!N19=""),IF(($C$5*E25/'NSW Apr 2019'!AQ19&lt;'NSW Apr 2019'!M19+'NSW Apr 2019'!L19),(0),(($C$5*E25/'NSW Apr 2019'!AQ19-('NSW Apr 2019'!M19+'NSW Apr 2019'!L19))*'NSW Apr 2019'!Y19/100))*'NSW Apr 2019'!AQ19,IF(AND('NSW Apr 2019'!L19&gt;0,'NSW Apr 2019'!M19=""&gt;0),IF(($C$5*E25/'NSW Apr 2019'!AQ19&lt;'NSW Apr 2019'!L19),(0),($C$5*E25/'NSW Apr 2019'!AQ19-'NSW Apr 2019'!L19)*'NSW Apr 2019'!X19/100)*'NSW Apr 2019'!AQ19,0)))))</f>
        <v>0</v>
      </c>
      <c r="M25" s="158">
        <f>IF('NSW Apr 2019'!K19="",($C$5*F25/'NSW Apr 2019'!AR19*'NSW Apr 2019'!AC19/100)*'NSW Apr 2019'!AR19,IF($C$5*F25/'NSW Apr 2019'!AR19&gt;='NSW Apr 2019'!L19,('NSW Apr 2019'!L19*'NSW Apr 2019'!AC19/100)*'NSW Apr 2019'!AR19,($C$5*F25/'NSW Apr 2019'!AR19*'NSW Apr 2019'!AC19/100)*'NSW Apr 2019'!AR19))</f>
        <v>206.99999999999994</v>
      </c>
      <c r="N25" s="158">
        <f>IF(AND('NSW Apr 2019'!L19&gt;0,'NSW Apr 2019'!M19&gt;0),IF($C$5*F25/'NSW Apr 2019'!AR19&lt;'NSW Apr 2019'!L19,0,IF(($C$5*F25/'NSW Apr 2019'!AR19-'NSW Apr 2019'!L19)&lt;=('NSW Apr 2019'!M19+'NSW Apr 2019'!L19),((($C$5*F25/'NSW Apr 2019'!AR19-'NSW Apr 2019'!L19)*'NSW Apr 2019'!AD19/100))*'NSW Apr 2019'!AR19,((('NSW Apr 2019'!M19)*'NSW Apr 2019'!AD19/100)*'NSW Apr 2019'!AR19))),0)</f>
        <v>856.9</v>
      </c>
      <c r="O25" s="158">
        <f>IF(AND('NSW Apr 2019'!M19&gt;0,'NSW Apr 2019'!N19&gt;0),IF($C$5*F25/'NSW Apr 2019'!AR19&lt;('NSW Apr 2019'!L19+'NSW Apr 2019'!M19),0,IF(($C$5*F25/'NSW Apr 2019'!AR19-'NSW Apr 2019'!L19+'NSW Apr 2019'!M19)&lt;=('NSW Apr 2019'!L19+'NSW Apr 2019'!M19+'NSW Apr 2019'!N19),((($C$5*F25/'NSW Apr 2019'!AR19-('NSW Apr 2019'!L19+'NSW Apr 2019'!M19))*'NSW Apr 2019'!AE19/100))*'NSW Apr 2019'!AR19,('NSW Apr 2019'!N19*'NSW Apr 2019'!AE19/100)*'NSW Apr 2019'!AR19)),0)</f>
        <v>0</v>
      </c>
      <c r="P25" s="158">
        <f>IF(AND('NSW Apr 2019'!N19&gt;0,'NSW Apr 2019'!O19&gt;0),IF($C$5*F25/'NSW Apr 2019'!AR19&lt;('NSW Apr 2019'!L19+'NSW Apr 2019'!M19+'NSW Apr 2019'!N19),0,IF(($C$5*F25/'NSW Apr 2019'!AR19-'NSW Apr 2019'!L19+'NSW Apr 2019'!M19+'NSW Apr 2019'!N19)&lt;=('NSW Apr 2019'!L19+'NSW Apr 2019'!M19+'NSW Apr 2019'!N19+'NSW Apr 2019'!O19),(($C$5*F25/'NSW Apr 2019'!AR19-('NSW Apr 2019'!L19+'NSW Apr 2019'!M19+'NSW Apr 2019'!N19))*'NSW Apr 2019'!AF19/100)*'NSW Apr 2019'!AR19,('NSW Apr 2019'!O19*'NSW Apr 2019'!AF19/100)*'NSW Apr 2019'!AR19)),0)</f>
        <v>0</v>
      </c>
      <c r="Q25" s="158">
        <f>IF(AND('NSW Apr 2019'!P19&gt;0,'NSW Apr 2019'!P19&gt;0),IF($C$5*F25/'NSW Apr 2019'!AR19&lt;('NSW Apr 2019'!L19+'NSW Apr 2019'!M19+'NSW Apr 2019'!N19+'NSW Apr 2019'!O19),0,IF(($C$5*F25/'NSW Apr 2019'!AR19-'NSW Apr 2019'!L19+'NSW Apr 2019'!M19+'NSW Apr 2019'!N19+'NSW Apr 2019'!O19)&lt;=('NSW Apr 2019'!L19+'NSW Apr 2019'!M19+'NSW Apr 2019'!N19+'NSW Apr 2019'!O19+'NSW Apr 2019'!P19),(($C$5*F25/'NSW Apr 2019'!AR19-('NSW Apr 2019'!L19+'NSW Apr 2019'!M19+'NSW Apr 2019'!N19+'NSW Apr 2019'!O19))*'NSW Apr 2019'!AG19/100)*'NSW Apr 2019'!AR19,('NSW Apr 2019'!P19*'NSW Apr 2019'!AG19/100)*'NSW Apr 2019'!AR19)),0)</f>
        <v>0</v>
      </c>
      <c r="R25" s="158">
        <f>IF(AND('NSW Apr 2019'!P19&gt;0,'NSW Apr 2019'!O19&gt;0),IF(($C$5*F25/'NSW Apr 2019'!AR19&lt;SUM('NSW Apr 2019'!L19:P19)),(0),($C$5*F25/'NSW Apr 2019'!AR19-SUM('NSW Apr 2019'!L19:P19))*'NSW Apr 2019'!AB19/100)* 'NSW Apr 2019'!AR19,IF(AND('NSW Apr 2019'!O19&gt;0,'NSW Apr 2019'!P19=""),IF(($C$5*F25/'NSW Apr 2019'!AR19&lt; SUM('NSW Apr 2019'!L19:O19)),(0),($C$5*F25/'NSW Apr 2019'!AR19-SUM('NSW Apr 2019'!L19:O19))*'NSW Apr 2019'!AG19/100)* 'NSW Apr 2019'!AR19,IF(AND('NSW Apr 2019'!N19&gt;0,'NSW Apr 2019'!O19=""),IF(($C$5*F25/'NSW Apr 2019'!AR19&lt; SUM('NSW Apr 2019'!L19:N19)),(0),($C$5*F25/'NSW Apr 2019'!AR19-SUM('NSW Apr 2019'!L19:N19))*'NSW Apr 2019'!AF19/100)* 'NSW Apr 2019'!AR19,IF(AND('NSW Apr 2019'!M19&gt;0,'NSW Apr 2019'!N19=""),IF(($C$5*F25/'NSW Apr 2019'!AR19&lt;'NSW Apr 2019'!M19+'NSW Apr 2019'!L19),(0),(($C$5*F25/'NSW Apr 2019'!AR19-('NSW Apr 2019'!M19+'NSW Apr 2019'!L19))*'NSW Apr 2019'!AE19/100))*'NSW Apr 2019'!AR19,IF(AND('NSW Apr 2019'!L19&gt;0,'NSW Apr 2019'!M19=""&gt;0),IF(($C$5*F25/'NSW Apr 2019'!AR19&lt;'NSW Apr 2019'!L19),(0),($C$5*F25/'NSW Apr 2019'!AR19-'NSW Apr 2019'!L19)*'NSW Apr 2019'!AD19/100)*'NSW Apr 2019'!AR19,0)))))</f>
        <v>0</v>
      </c>
      <c r="S25" s="251">
        <f t="shared" si="2"/>
        <v>2127.7999999999997</v>
      </c>
      <c r="T25" s="268">
        <f t="shared" si="3"/>
        <v>2400.0899999999997</v>
      </c>
      <c r="U25" s="151">
        <f t="shared" si="4"/>
        <v>2640.0989999999997</v>
      </c>
      <c r="V25" s="154">
        <f>'NSW Apr 2019'!AU19</f>
        <v>0</v>
      </c>
      <c r="W25" s="87">
        <f>'NSW Apr 2019'!AV19</f>
        <v>14</v>
      </c>
      <c r="X25" s="154">
        <f>'NSW Apr 2019'!AW19</f>
        <v>0</v>
      </c>
      <c r="Y25" s="87">
        <f>'NSW Apr 2019'!AX19</f>
        <v>0</v>
      </c>
      <c r="Z25" s="268" t="str">
        <f t="shared" si="5"/>
        <v>Guaranteed off usage</v>
      </c>
      <c r="AA25" s="256" t="s">
        <v>290</v>
      </c>
      <c r="AB25" s="256">
        <f t="shared" si="6"/>
        <v>2102.1979999999999</v>
      </c>
      <c r="AC25" s="254">
        <f t="shared" si="7"/>
        <v>2102.1979999999999</v>
      </c>
      <c r="AD25" s="248">
        <f t="shared" si="8"/>
        <v>2312.4178000000002</v>
      </c>
      <c r="AE25" s="238">
        <f t="shared" si="9"/>
        <v>2312.4178000000002</v>
      </c>
      <c r="AF25" s="152">
        <f>'NSW Apr 2019'!BG19</f>
        <v>12</v>
      </c>
      <c r="AG25" s="153" t="str">
        <f>'NSW Apr 2019'!BH19</f>
        <v>y</v>
      </c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</row>
    <row r="26" spans="1:148" ht="23" customHeight="1" thickTop="1">
      <c r="A26" s="434" t="str">
        <f>'NSW Apr 2019'!D20</f>
        <v>Envestra Tumut</v>
      </c>
      <c r="B26" s="130" t="str">
        <f>'NSW Apr 2019'!F20</f>
        <v>Origin Energy</v>
      </c>
      <c r="C26" s="130" t="str">
        <f>'NSW Apr 2019'!G20</f>
        <v>Business Saver</v>
      </c>
      <c r="D26" s="121">
        <f>365*'NSW Apr 2019'!H20/100</f>
        <v>331.20099999999996</v>
      </c>
      <c r="E26" s="281">
        <f>IF('NSW Apr 2019'!AQ20=3,0.5,IF('NSW Apr 2019'!AQ20=2,0.33,0))</f>
        <v>0.5</v>
      </c>
      <c r="F26" s="281">
        <f t="shared" si="1"/>
        <v>0.5</v>
      </c>
      <c r="G26" s="119">
        <f>IF('NSW Apr 2019'!K20="",($C$5*E26/'NSW Apr 2019'!AQ20*'NSW Apr 2019'!W20/100)*'NSW Apr 2019'!AQ20,IF($C$5*E26/'NSW Apr 2019'!AQ20&gt;='NSW Apr 2019'!L20,('NSW Apr 2019'!L20*'NSW Apr 2019'!W20/100)*'NSW Apr 2019'!AQ20,($C$5*E26/'NSW Apr 2019'!AQ20*'NSW Apr 2019'!W20/100)*'NSW Apr 2019'!AQ20))</f>
        <v>1115.0000000000002</v>
      </c>
      <c r="H26" s="129">
        <f>IF(AND('NSW Apr 2019'!L20&gt;0,'NSW Apr 2019'!M20&gt;0),IF($C$5*E26/'NSW Apr 2019'!AQ20&lt;'NSW Apr 2019'!L20,0,IF(($C$5*E26/'NSW Apr 2019'!AQ20-'NSW Apr 2019'!L20)&lt;=('NSW Apr 2019'!M20+'NSW Apr 2019'!L20),((($C$5*E26/'NSW Apr 2019'!AQ20-'NSW Apr 2019'!L20)*'NSW Apr 2019'!X20/100))*'NSW Apr 2019'!AQ20,((('NSW Apr 2019'!M20)*'NSW Apr 2019'!X20/100)*'NSW Apr 2019'!AQ20))),0)</f>
        <v>0</v>
      </c>
      <c r="I26" s="119">
        <f>IF(AND('NSW Apr 2019'!M20&gt;0,'NSW Apr 2019'!N20&gt;0),IF($C$5*E26/'NSW Apr 2019'!AQ20&lt;('NSW Apr 2019'!L20+'NSW Apr 2019'!M20),0,IF(($C$5*E26/'NSW Apr 2019'!AQ20-'NSW Apr 2019'!L20+'NSW Apr 2019'!M20)&lt;=('NSW Apr 2019'!L20+'NSW Apr 2019'!M20+'NSW Apr 2019'!N20),((($C$5*E26/'NSW Apr 2019'!AQ20-('NSW Apr 2019'!L20+'NSW Apr 2019'!M20))*'NSW Apr 2019'!Y20/100))*'NSW Apr 2019'!AQ20,('NSW Apr 2019'!N20*'NSW Apr 2019'!Y20/100)* 'NSW Apr 2019'!AQ20)),0)</f>
        <v>0</v>
      </c>
      <c r="J26" s="119">
        <f>IF(AND('NSW Apr 2019'!N20&gt;0,'NSW Apr 2019'!O20&gt;0),IF($C$5*E26/'NSW Apr 2019'!AQ20&lt;('NSW Apr 2019'!L20+'NSW Apr 2019'!M20+'NSW Apr 2019'!N20),0,IF(($C$5*E26/'NSW Apr 2019'!AQ20-'NSW Apr 2019'!L20+'NSW Apr 2019'!M20+'NSW Apr 2019'!N20)&lt;=('NSW Apr 2019'!L20+'NSW Apr 2019'!M20+'NSW Apr 2019'!N20+'NSW Apr 2019'!O20),(($C$5*E26/'NSW Apr 2019'!AQ20-('NSW Apr 2019'!L20+'NSW Apr 2019'!M20+'NSW Apr 2019'!N20))*'NSW Apr 2019'!Z20/100)*'NSW Apr 2019'!AQ20,('NSW Apr 2019'!O20*'NSW Apr 2019'!Z20/100)*'NSW Apr 2019'!AQ20)),0)</f>
        <v>0</v>
      </c>
      <c r="K26" s="119">
        <f>IF(AND('NSW Apr 2019'!O20&gt;0,'NSW Apr 2019'!P20&gt;0),IF($C$5*E26/'NSW Apr 2019'!AQ20&lt;('NSW Apr 2019'!L20+'NSW Apr 2019'!M20+'NSW Apr 2019'!N20+'NSW Apr 2019'!O20),0,IF(($C$5*E26/'NSW Apr 2019'!AQ20-'NSW Apr 2019'!L20+'NSW Apr 2019'!M20+'NSW Apr 2019'!N20+'NSW Apr 2019'!O20)&lt;=('NSW Apr 2019'!L20+'NSW Apr 2019'!M20+'NSW Apr 2019'!N20+'NSW Apr 2019'!O20+'NSW Apr 2019'!P20),(($C$5*E26/'NSW Apr 2019'!AQ20-('NSW Apr 2019'!L20+'NSW Apr 2019'!M20+'NSW Apr 2019'!N20+'NSW Apr 2019'!O20))*'NSW Apr 2019'!AA20/100)*'NSW Apr 2019'!AQ20,('NSW Apr 2019'!P20*'NSW Apr 2019'!AA20/100)*'NSW Apr 2019'!AQ20)),0)</f>
        <v>0</v>
      </c>
      <c r="L26" s="129">
        <f>IF(AND('NSW Apr 2019'!P20&gt;0,'NSW Apr 2019'!O20&gt;0),IF(($C$5*E26/'NSW Apr 2019'!AQ20&lt;SUM('NSW Apr 2019'!L20:P20)),(0),($C$5*E26/'NSW Apr 2019'!AQ20-SUM('NSW Apr 2019'!L20:P20))*'NSW Apr 2019'!AB20/100)* 'NSW Apr 2019'!AQ20,IF(AND('NSW Apr 2019'!O20&gt;0,'NSW Apr 2019'!P20=""),IF(($C$5*E26/'NSW Apr 2019'!AQ20&lt; SUM('NSW Apr 2019'!L20:O20)),(0),($C$5*E26/'NSW Apr 2019'!AQ20-SUM('NSW Apr 2019'!L20:O20))*'NSW Apr 2019'!AA20/100)* 'NSW Apr 2019'!AQ20,IF(AND('NSW Apr 2019'!N20&gt;0,'NSW Apr 2019'!O20=""),IF(($C$5*E26/'NSW Apr 2019'!AQ20&lt; SUM('NSW Apr 2019'!L20:N20)),(0),($C$5*E26/'NSW Apr 2019'!AQ20-SUM('NSW Apr 2019'!L20:N20))*'NSW Apr 2019'!Z20/100)* 'NSW Apr 2019'!AQ20,IF(AND('NSW Apr 2019'!M20&gt;0,'NSW Apr 2019'!N20=""),IF(($C$5*E26/'NSW Apr 2019'!AQ20&lt;'NSW Apr 2019'!M20+'NSW Apr 2019'!L20),(0),(($C$5*E26/'NSW Apr 2019'!AQ20-('NSW Apr 2019'!M20+'NSW Apr 2019'!L20))*'NSW Apr 2019'!Y20/100))*'NSW Apr 2019'!AQ20,IF(AND('NSW Apr 2019'!L20&gt;0,'NSW Apr 2019'!M20=""&gt;0),IF(($C$5*E26/'NSW Apr 2019'!AQ20&lt;'NSW Apr 2019'!L20),(0),($C$5*E26/'NSW Apr 2019'!AQ20-'NSW Apr 2019'!L20)*'NSW Apr 2019'!X20/100)*'NSW Apr 2019'!AQ20,0)))))</f>
        <v>0</v>
      </c>
      <c r="M26" s="129">
        <f>IF('NSW Apr 2019'!K20="",($C$5*F26/'NSW Apr 2019'!AR20*'NSW Apr 2019'!AC20/100)*'NSW Apr 2019'!AR20,IF($C$5*F26/'NSW Apr 2019'!AR20&gt;='NSW Apr 2019'!L20,('NSW Apr 2019'!L20*'NSW Apr 2019'!AC20/100)*'NSW Apr 2019'!AR20,($C$5*F26/'NSW Apr 2019'!AR20*'NSW Apr 2019'!AC20/100)*'NSW Apr 2019'!AR20))</f>
        <v>1115.0000000000002</v>
      </c>
      <c r="N26" s="129">
        <f>IF(AND('NSW Apr 2019'!L20&gt;0,'NSW Apr 2019'!M20&gt;0),IF($C$5*F26/'NSW Apr 2019'!AR20&lt;'NSW Apr 2019'!L20,0,IF(($C$5*F26/'NSW Apr 2019'!AR20-'NSW Apr 2019'!L20)&lt;=('NSW Apr 2019'!M20+'NSW Apr 2019'!L20),((($C$5*F26/'NSW Apr 2019'!AR20-'NSW Apr 2019'!L20)*'NSW Apr 2019'!AD20/100))*'NSW Apr 2019'!AR20,((('NSW Apr 2019'!M20)*'NSW Apr 2019'!AD20/100)*'NSW Apr 2019'!AR20))),0)</f>
        <v>0</v>
      </c>
      <c r="O26" s="129">
        <f>IF(AND('NSW Apr 2019'!M20&gt;0,'NSW Apr 2019'!N20&gt;0),IF($C$5*F26/'NSW Apr 2019'!AR20&lt;('NSW Apr 2019'!L20+'NSW Apr 2019'!M20),0,IF(($C$5*F26/'NSW Apr 2019'!AR20-'NSW Apr 2019'!L20+'NSW Apr 2019'!M20)&lt;=('NSW Apr 2019'!L20+'NSW Apr 2019'!M20+'NSW Apr 2019'!N20),((($C$5*F26/'NSW Apr 2019'!AR20-('NSW Apr 2019'!L20+'NSW Apr 2019'!M20))*'NSW Apr 2019'!AE20/100))*'NSW Apr 2019'!AR20,('NSW Apr 2019'!N20*'NSW Apr 2019'!AE20/100)*'NSW Apr 2019'!AR20)),0)</f>
        <v>0</v>
      </c>
      <c r="P26" s="129">
        <f>IF(AND('NSW Apr 2019'!N20&gt;0,'NSW Apr 2019'!O20&gt;0),IF($C$5*F26/'NSW Apr 2019'!AR20&lt;('NSW Apr 2019'!L20+'NSW Apr 2019'!M20+'NSW Apr 2019'!N20),0,IF(($C$5*F26/'NSW Apr 2019'!AR20-'NSW Apr 2019'!L20+'NSW Apr 2019'!M20+'NSW Apr 2019'!N20)&lt;=('NSW Apr 2019'!L20+'NSW Apr 2019'!M20+'NSW Apr 2019'!N20+'NSW Apr 2019'!O20),(($C$5*F26/'NSW Apr 2019'!AR20-('NSW Apr 2019'!L20+'NSW Apr 2019'!M20+'NSW Apr 2019'!N20))*'NSW Apr 2019'!AF20/100)*'NSW Apr 2019'!AR20,('NSW Apr 2019'!O20*'NSW Apr 2019'!AF20/100)*'NSW Apr 2019'!AR20)),0)</f>
        <v>0</v>
      </c>
      <c r="Q26" s="129">
        <f>IF(AND('NSW Apr 2019'!P20&gt;0,'NSW Apr 2019'!P20&gt;0),IF($C$5*F26/'NSW Apr 2019'!AR20&lt;('NSW Apr 2019'!L20+'NSW Apr 2019'!M20+'NSW Apr 2019'!N20+'NSW Apr 2019'!O20),0,IF(($C$5*F26/'NSW Apr 2019'!AR20-'NSW Apr 2019'!L20+'NSW Apr 2019'!M20+'NSW Apr 2019'!N20+'NSW Apr 2019'!O20)&lt;=('NSW Apr 2019'!L20+'NSW Apr 2019'!M20+'NSW Apr 2019'!N20+'NSW Apr 2019'!O20+'NSW Apr 2019'!P20),(($C$5*F26/'NSW Apr 2019'!AR20-('NSW Apr 2019'!L20+'NSW Apr 2019'!M20+'NSW Apr 2019'!N20+'NSW Apr 2019'!O20))*'NSW Apr 2019'!AG20/100)*'NSW Apr 2019'!AR20,('NSW Apr 2019'!P20*'NSW Apr 2019'!AG20/100)*'NSW Apr 2019'!AR20)),0)</f>
        <v>0</v>
      </c>
      <c r="R26" s="129">
        <f>IF(AND('NSW Apr 2019'!P20&gt;0,'NSW Apr 2019'!O20&gt;0),IF(($C$5*F26/'NSW Apr 2019'!AR20&lt;SUM('NSW Apr 2019'!L20:P20)),(0),($C$5*F26/'NSW Apr 2019'!AR20-SUM('NSW Apr 2019'!L20:P20))*'NSW Apr 2019'!AB20/100)* 'NSW Apr 2019'!AR20,IF(AND('NSW Apr 2019'!O20&gt;0,'NSW Apr 2019'!P20=""),IF(($C$5*F26/'NSW Apr 2019'!AR20&lt; SUM('NSW Apr 2019'!L20:O20)),(0),($C$5*F26/'NSW Apr 2019'!AR20-SUM('NSW Apr 2019'!L20:O20))*'NSW Apr 2019'!AG20/100)* 'NSW Apr 2019'!AR20,IF(AND('NSW Apr 2019'!N20&gt;0,'NSW Apr 2019'!O20=""),IF(($C$5*F26/'NSW Apr 2019'!AR20&lt; SUM('NSW Apr 2019'!L20:N20)),(0),($C$5*F26/'NSW Apr 2019'!AR20-SUM('NSW Apr 2019'!L20:N20))*'NSW Apr 2019'!AF20/100)* 'NSW Apr 2019'!AR20,IF(AND('NSW Apr 2019'!M20&gt;0,'NSW Apr 2019'!N20=""),IF(($C$5*F26/'NSW Apr 2019'!AR20&lt;'NSW Apr 2019'!M20+'NSW Apr 2019'!L20),(0),(($C$5*F26/'NSW Apr 2019'!AR20-('NSW Apr 2019'!M20+'NSW Apr 2019'!L20))*'NSW Apr 2019'!AE20/100))*'NSW Apr 2019'!AR20,IF(AND('NSW Apr 2019'!L20&gt;0,'NSW Apr 2019'!M20=""&gt;0),IF(($C$5*F26/'NSW Apr 2019'!AR20&lt;'NSW Apr 2019'!L20),(0),($C$5*F26/'NSW Apr 2019'!AR20-'NSW Apr 2019'!L20)*'NSW Apr 2019'!AD20/100)*'NSW Apr 2019'!AR20,0)))))</f>
        <v>0</v>
      </c>
      <c r="S26" s="250">
        <f t="shared" si="2"/>
        <v>2230.0000000000005</v>
      </c>
      <c r="T26" s="283">
        <f t="shared" si="3"/>
        <v>2561.2010000000005</v>
      </c>
      <c r="U26" s="145">
        <f t="shared" si="4"/>
        <v>2817.3211000000006</v>
      </c>
      <c r="V26" s="130">
        <f>'NSW Apr 2019'!AU20</f>
        <v>0</v>
      </c>
      <c r="W26" s="130">
        <f>'NSW Apr 2019'!AV20</f>
        <v>14</v>
      </c>
      <c r="X26" s="130">
        <f>'NSW Apr 2019'!AW20</f>
        <v>0</v>
      </c>
      <c r="Y26" s="130">
        <f>'NSW Apr 2019'!AX20</f>
        <v>0</v>
      </c>
      <c r="Z26" s="283" t="str">
        <f t="shared" si="5"/>
        <v>Guaranteed off usage</v>
      </c>
      <c r="AA26" s="253" t="s">
        <v>290</v>
      </c>
      <c r="AB26" s="255">
        <f t="shared" si="6"/>
        <v>2249.0010000000002</v>
      </c>
      <c r="AC26" s="253">
        <f t="shared" si="7"/>
        <v>2249.0010000000002</v>
      </c>
      <c r="AD26" s="247">
        <f t="shared" si="8"/>
        <v>2473.9011000000005</v>
      </c>
      <c r="AE26" s="237">
        <f t="shared" si="9"/>
        <v>2473.9011000000005</v>
      </c>
      <c r="AF26" s="160">
        <f>'NSW Apr 2019'!BG20</f>
        <v>12</v>
      </c>
      <c r="AG26" s="143" t="str">
        <f>'NSW Apr 2019'!BH20</f>
        <v>y</v>
      </c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</row>
    <row r="27" spans="1:148" ht="23" customHeight="1" thickBot="1">
      <c r="A27" s="435"/>
      <c r="B27" s="87" t="str">
        <f>'NSW Apr 2019'!F21</f>
        <v>Red Energy</v>
      </c>
      <c r="C27" s="87" t="str">
        <f>'NSW Apr 2019'!G21</f>
        <v xml:space="preserve">Easy Saver </v>
      </c>
      <c r="D27" s="146">
        <f>365*'NSW Apr 2019'!H21/100</f>
        <v>339.45</v>
      </c>
      <c r="E27" s="280">
        <f>IF('NSW Apr 2019'!AQ21=3,0.5,IF('NSW Apr 2019'!AQ21=2,0.33,0))</f>
        <v>0.5</v>
      </c>
      <c r="F27" s="280">
        <f t="shared" si="1"/>
        <v>0.5</v>
      </c>
      <c r="G27" s="146">
        <f>IF('NSW Apr 2019'!K21="",($C$5*E27/'NSW Apr 2019'!AQ21*'NSW Apr 2019'!W21/100)*'NSW Apr 2019'!AQ21,IF($C$5*E27/'NSW Apr 2019'!AQ21&gt;='NSW Apr 2019'!L21,('NSW Apr 2019'!L21*'NSW Apr 2019'!W21/100)*'NSW Apr 2019'!AQ21,($C$5*E27/'NSW Apr 2019'!AQ21*'NSW Apr 2019'!W21/100)*'NSW Apr 2019'!AQ21))</f>
        <v>1075</v>
      </c>
      <c r="H27" s="158">
        <f>IF(AND('NSW Apr 2019'!L21&gt;0,'NSW Apr 2019'!M21&gt;0),IF($C$5*E27/'NSW Apr 2019'!AQ21&lt;'NSW Apr 2019'!L21,0,IF(($C$5*E27/'NSW Apr 2019'!AQ21-'NSW Apr 2019'!L21)&lt;=('NSW Apr 2019'!M21+'NSW Apr 2019'!L21),((($C$5*E27/'NSW Apr 2019'!AQ21-'NSW Apr 2019'!L21)*'NSW Apr 2019'!X21/100))*'NSW Apr 2019'!AQ21,((('NSW Apr 2019'!M21)*'NSW Apr 2019'!X21/100)*'NSW Apr 2019'!AQ21))),0)</f>
        <v>0</v>
      </c>
      <c r="I27" s="146">
        <f>IF(AND('NSW Apr 2019'!M21&gt;0,'NSW Apr 2019'!N21&gt;0),IF($C$5*E27/'NSW Apr 2019'!AQ21&lt;('NSW Apr 2019'!L21+'NSW Apr 2019'!M21),0,IF(($C$5*E27/'NSW Apr 2019'!AQ21-'NSW Apr 2019'!L21+'NSW Apr 2019'!M21)&lt;=('NSW Apr 2019'!L21+'NSW Apr 2019'!M21+'NSW Apr 2019'!N21),((($C$5*E27/'NSW Apr 2019'!AQ21-('NSW Apr 2019'!L21+'NSW Apr 2019'!M21))*'NSW Apr 2019'!Y21/100))*'NSW Apr 2019'!AQ21,('NSW Apr 2019'!N21*'NSW Apr 2019'!Y21/100)* 'NSW Apr 2019'!AQ21)),0)</f>
        <v>0</v>
      </c>
      <c r="J27" s="146">
        <f>IF(AND('NSW Apr 2019'!N21&gt;0,'NSW Apr 2019'!O21&gt;0),IF($C$5*E27/'NSW Apr 2019'!AQ21&lt;('NSW Apr 2019'!L21+'NSW Apr 2019'!M21+'NSW Apr 2019'!N21),0,IF(($C$5*E27/'NSW Apr 2019'!AQ21-'NSW Apr 2019'!L21+'NSW Apr 2019'!M21+'NSW Apr 2019'!N21)&lt;=('NSW Apr 2019'!L21+'NSW Apr 2019'!M21+'NSW Apr 2019'!N21+'NSW Apr 2019'!O21),(($C$5*E27/'NSW Apr 2019'!AQ21-('NSW Apr 2019'!L21+'NSW Apr 2019'!M21+'NSW Apr 2019'!N21))*'NSW Apr 2019'!Z21/100)*'NSW Apr 2019'!AQ21,('NSW Apr 2019'!O21*'NSW Apr 2019'!Z21/100)*'NSW Apr 2019'!AQ21)),0)</f>
        <v>0</v>
      </c>
      <c r="K27" s="146">
        <f>IF(AND('NSW Apr 2019'!O21&gt;0,'NSW Apr 2019'!P21&gt;0),IF($C$5*E27/'NSW Apr 2019'!AQ21&lt;('NSW Apr 2019'!L21+'NSW Apr 2019'!M21+'NSW Apr 2019'!N21+'NSW Apr 2019'!O21),0,IF(($C$5*E27/'NSW Apr 2019'!AQ21-'NSW Apr 2019'!L21+'NSW Apr 2019'!M21+'NSW Apr 2019'!N21+'NSW Apr 2019'!O21)&lt;=('NSW Apr 2019'!L21+'NSW Apr 2019'!M21+'NSW Apr 2019'!N21+'NSW Apr 2019'!O21+'NSW Apr 2019'!P21),(($C$5*E27/'NSW Apr 2019'!AQ21-('NSW Apr 2019'!L21+'NSW Apr 2019'!M21+'NSW Apr 2019'!N21+'NSW Apr 2019'!O21))*'NSW Apr 2019'!AA21/100)*'NSW Apr 2019'!AQ21,('NSW Apr 2019'!P21*'NSW Apr 2019'!AA21/100)*'NSW Apr 2019'!AQ21)),0)</f>
        <v>0</v>
      </c>
      <c r="L27" s="158">
        <f>IF(AND('NSW Apr 2019'!P21&gt;0,'NSW Apr 2019'!O21&gt;0),IF(($C$5*E27/'NSW Apr 2019'!AQ21&lt;SUM('NSW Apr 2019'!L21:P21)),(0),($C$5*E27/'NSW Apr 2019'!AQ21-SUM('NSW Apr 2019'!L21:P21))*'NSW Apr 2019'!AB21/100)* 'NSW Apr 2019'!AQ21,IF(AND('NSW Apr 2019'!O21&gt;0,'NSW Apr 2019'!P21=""),IF(($C$5*E27/'NSW Apr 2019'!AQ21&lt; SUM('NSW Apr 2019'!L21:O21)),(0),($C$5*E27/'NSW Apr 2019'!AQ21-SUM('NSW Apr 2019'!L21:O21))*'NSW Apr 2019'!AA21/100)* 'NSW Apr 2019'!AQ21,IF(AND('NSW Apr 2019'!N21&gt;0,'NSW Apr 2019'!O21=""),IF(($C$5*E27/'NSW Apr 2019'!AQ21&lt; SUM('NSW Apr 2019'!L21:N21)),(0),($C$5*E27/'NSW Apr 2019'!AQ21-SUM('NSW Apr 2019'!L21:N21))*'NSW Apr 2019'!Z21/100)* 'NSW Apr 2019'!AQ21,IF(AND('NSW Apr 2019'!M21&gt;0,'NSW Apr 2019'!N21=""),IF(($C$5*E27/'NSW Apr 2019'!AQ21&lt;'NSW Apr 2019'!M21+'NSW Apr 2019'!L21),(0),(($C$5*E27/'NSW Apr 2019'!AQ21-('NSW Apr 2019'!M21+'NSW Apr 2019'!L21))*'NSW Apr 2019'!Y21/100))*'NSW Apr 2019'!AQ21,IF(AND('NSW Apr 2019'!L21&gt;0,'NSW Apr 2019'!M21=""&gt;0),IF(($C$5*E27/'NSW Apr 2019'!AQ21&lt;'NSW Apr 2019'!L21),(0),($C$5*E27/'NSW Apr 2019'!AQ21-'NSW Apr 2019'!L21)*'NSW Apr 2019'!X21/100)*'NSW Apr 2019'!AQ21,0)))))</f>
        <v>0</v>
      </c>
      <c r="M27" s="158">
        <f>IF('NSW Apr 2019'!K21="",($C$5*F27/'NSW Apr 2019'!AR21*'NSW Apr 2019'!AC21/100)*'NSW Apr 2019'!AR21,IF($C$5*F27/'NSW Apr 2019'!AR21&gt;='NSW Apr 2019'!L21,('NSW Apr 2019'!L21*'NSW Apr 2019'!AC21/100)*'NSW Apr 2019'!AR21,($C$5*F27/'NSW Apr 2019'!AR21*'NSW Apr 2019'!AC21/100)*'NSW Apr 2019'!AR21))</f>
        <v>1075</v>
      </c>
      <c r="N27" s="158">
        <f>IF(AND('NSW Apr 2019'!L21&gt;0,'NSW Apr 2019'!M21&gt;0),IF($C$5*F27/'NSW Apr 2019'!AR21&lt;'NSW Apr 2019'!L21,0,IF(($C$5*F27/'NSW Apr 2019'!AR21-'NSW Apr 2019'!L21)&lt;=('NSW Apr 2019'!M21+'NSW Apr 2019'!L21),((($C$5*F27/'NSW Apr 2019'!AR21-'NSW Apr 2019'!L21)*'NSW Apr 2019'!AD21/100))*'NSW Apr 2019'!AR21,((('NSW Apr 2019'!M21)*'NSW Apr 2019'!AD21/100)*'NSW Apr 2019'!AR21))),0)</f>
        <v>0</v>
      </c>
      <c r="O27" s="158">
        <f>IF(AND('NSW Apr 2019'!M21&gt;0,'NSW Apr 2019'!N21&gt;0),IF($C$5*F27/'NSW Apr 2019'!AR21&lt;('NSW Apr 2019'!L21+'NSW Apr 2019'!M21),0,IF(($C$5*F27/'NSW Apr 2019'!AR21-'NSW Apr 2019'!L21+'NSW Apr 2019'!M21)&lt;=('NSW Apr 2019'!L21+'NSW Apr 2019'!M21+'NSW Apr 2019'!N21),((($C$5*F27/'NSW Apr 2019'!AR21-('NSW Apr 2019'!L21+'NSW Apr 2019'!M21))*'NSW Apr 2019'!AE21/100))*'NSW Apr 2019'!AR21,('NSW Apr 2019'!N21*'NSW Apr 2019'!AE21/100)*'NSW Apr 2019'!AR21)),0)</f>
        <v>0</v>
      </c>
      <c r="P27" s="158">
        <f>IF(AND('NSW Apr 2019'!N21&gt;0,'NSW Apr 2019'!O21&gt;0),IF($C$5*F27/'NSW Apr 2019'!AR21&lt;('NSW Apr 2019'!L21+'NSW Apr 2019'!M21+'NSW Apr 2019'!N21),0,IF(($C$5*F27/'NSW Apr 2019'!AR21-'NSW Apr 2019'!L21+'NSW Apr 2019'!M21+'NSW Apr 2019'!N21)&lt;=('NSW Apr 2019'!L21+'NSW Apr 2019'!M21+'NSW Apr 2019'!N21+'NSW Apr 2019'!O21),(($C$5*F27/'NSW Apr 2019'!AR21-('NSW Apr 2019'!L21+'NSW Apr 2019'!M21+'NSW Apr 2019'!N21))*'NSW Apr 2019'!AF21/100)*'NSW Apr 2019'!AR21,('NSW Apr 2019'!O21*'NSW Apr 2019'!AF21/100)*'NSW Apr 2019'!AR21)),0)</f>
        <v>0</v>
      </c>
      <c r="Q27" s="158">
        <f>IF(AND('NSW Apr 2019'!P21&gt;0,'NSW Apr 2019'!P21&gt;0),IF($C$5*F27/'NSW Apr 2019'!AR21&lt;('NSW Apr 2019'!L21+'NSW Apr 2019'!M21+'NSW Apr 2019'!N21+'NSW Apr 2019'!O21),0,IF(($C$5*F27/'NSW Apr 2019'!AR21-'NSW Apr 2019'!L21+'NSW Apr 2019'!M21+'NSW Apr 2019'!N21+'NSW Apr 2019'!O21)&lt;=('NSW Apr 2019'!L21+'NSW Apr 2019'!M21+'NSW Apr 2019'!N21+'NSW Apr 2019'!O21+'NSW Apr 2019'!P21),(($C$5*F27/'NSW Apr 2019'!AR21-('NSW Apr 2019'!L21+'NSW Apr 2019'!M21+'NSW Apr 2019'!N21+'NSW Apr 2019'!O21))*'NSW Apr 2019'!AG21/100)*'NSW Apr 2019'!AR21,('NSW Apr 2019'!P21*'NSW Apr 2019'!AG21/100)*'NSW Apr 2019'!AR21)),0)</f>
        <v>0</v>
      </c>
      <c r="R27" s="158">
        <f>IF(AND('NSW Apr 2019'!P21&gt;0,'NSW Apr 2019'!O21&gt;0),IF(($C$5*F27/'NSW Apr 2019'!AR21&lt;SUM('NSW Apr 2019'!L21:P21)),(0),($C$5*F27/'NSW Apr 2019'!AR21-SUM('NSW Apr 2019'!L21:P21))*'NSW Apr 2019'!AB21/100)* 'NSW Apr 2019'!AR21,IF(AND('NSW Apr 2019'!O21&gt;0,'NSW Apr 2019'!P21=""),IF(($C$5*F27/'NSW Apr 2019'!AR21&lt; SUM('NSW Apr 2019'!L21:O21)),(0),($C$5*F27/'NSW Apr 2019'!AR21-SUM('NSW Apr 2019'!L21:O21))*'NSW Apr 2019'!AG21/100)* 'NSW Apr 2019'!AR21,IF(AND('NSW Apr 2019'!N21&gt;0,'NSW Apr 2019'!O21=""),IF(($C$5*F27/'NSW Apr 2019'!AR21&lt; SUM('NSW Apr 2019'!L21:N21)),(0),($C$5*F27/'NSW Apr 2019'!AR21-SUM('NSW Apr 2019'!L21:N21))*'NSW Apr 2019'!AF21/100)* 'NSW Apr 2019'!AR21,IF(AND('NSW Apr 2019'!M21&gt;0,'NSW Apr 2019'!N21=""),IF(($C$5*F27/'NSW Apr 2019'!AR21&lt;'NSW Apr 2019'!M21+'NSW Apr 2019'!L21),(0),(($C$5*F27/'NSW Apr 2019'!AR21-('NSW Apr 2019'!M21+'NSW Apr 2019'!L21))*'NSW Apr 2019'!AE21/100))*'NSW Apr 2019'!AR21,IF(AND('NSW Apr 2019'!L21&gt;0,'NSW Apr 2019'!M21=""&gt;0),IF(($C$5*F27/'NSW Apr 2019'!AR21&lt;'NSW Apr 2019'!L21),(0),($C$5*F27/'NSW Apr 2019'!AR21-'NSW Apr 2019'!L21)*'NSW Apr 2019'!AD21/100)*'NSW Apr 2019'!AR21,0)))))</f>
        <v>0</v>
      </c>
      <c r="S27" s="251">
        <f t="shared" si="2"/>
        <v>2150</v>
      </c>
      <c r="T27" s="284">
        <f t="shared" si="3"/>
        <v>2489.4499999999998</v>
      </c>
      <c r="U27" s="161">
        <f t="shared" si="4"/>
        <v>2738.395</v>
      </c>
      <c r="V27" s="87">
        <f>'NSW Apr 2019'!AU21</f>
        <v>0</v>
      </c>
      <c r="W27" s="87">
        <f>'NSW Apr 2019'!AV21</f>
        <v>0</v>
      </c>
      <c r="X27" s="87">
        <f>'NSW Apr 2019'!AW21</f>
        <v>10</v>
      </c>
      <c r="Y27" s="87">
        <f>'NSW Apr 2019'!AX21</f>
        <v>0</v>
      </c>
      <c r="Z27" s="254" t="str">
        <f t="shared" si="5"/>
        <v>Pay-on-time off bill</v>
      </c>
      <c r="AA27" s="254" t="s">
        <v>290</v>
      </c>
      <c r="AB27" s="256">
        <f t="shared" si="6"/>
        <v>2489.4499999999998</v>
      </c>
      <c r="AC27" s="254">
        <f t="shared" si="7"/>
        <v>2240.5049999999997</v>
      </c>
      <c r="AD27" s="248">
        <f t="shared" si="8"/>
        <v>2738.395</v>
      </c>
      <c r="AE27" s="258">
        <f t="shared" si="9"/>
        <v>2464.5554999999999</v>
      </c>
      <c r="AF27" s="152">
        <f>'NSW Apr 2019'!BG21</f>
        <v>0</v>
      </c>
      <c r="AG27" s="162" t="str">
        <f>'NSW Apr 2019'!BH21</f>
        <v>n</v>
      </c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</row>
    <row r="28" spans="1:148" ht="23" customHeight="1" thickTop="1" thickBot="1">
      <c r="A28" s="118" t="str">
        <f>'NSW Apr 2019'!D22</f>
        <v>Envestra Wagga Wagga</v>
      </c>
      <c r="B28" s="163" t="str">
        <f>'NSW Apr 2019'!F22</f>
        <v>Origin Energy</v>
      </c>
      <c r="C28" s="163" t="str">
        <f>'NSW Apr 2019'!G22</f>
        <v>Business Saver</v>
      </c>
      <c r="D28" s="164">
        <f>365*'NSW Apr 2019'!H22/100</f>
        <v>413.32599999999996</v>
      </c>
      <c r="E28" s="282">
        <f>IF('NSW Apr 2019'!AQ22=3,0.5,IF('NSW Apr 2019'!AQ22=2,0.33,0))</f>
        <v>0.5</v>
      </c>
      <c r="F28" s="282">
        <f t="shared" si="1"/>
        <v>0.5</v>
      </c>
      <c r="G28" s="164">
        <f>IF('NSW Apr 2019'!K22="",($C$5*E28/'NSW Apr 2019'!AQ22*'NSW Apr 2019'!W22/100)*'NSW Apr 2019'!AQ22,IF($C$5*E28/'NSW Apr 2019'!AQ22&gt;='NSW Apr 2019'!L22,('NSW Apr 2019'!L22*'NSW Apr 2019'!W22/100)*'NSW Apr 2019'!AQ22,($C$5*E28/'NSW Apr 2019'!AQ22*'NSW Apr 2019'!W22/100)*'NSW Apr 2019'!AQ22))</f>
        <v>840</v>
      </c>
      <c r="H28" s="246">
        <f>IF(AND('NSW Apr 2019'!L22&gt;0,'NSW Apr 2019'!M22&gt;0),IF($C$5*E28/'NSW Apr 2019'!AQ22&lt;'NSW Apr 2019'!L22,0,IF(($C$5*E28/'NSW Apr 2019'!AQ22-'NSW Apr 2019'!L22)&lt;=('NSW Apr 2019'!M22+'NSW Apr 2019'!L22),((($C$5*E28/'NSW Apr 2019'!AQ22-'NSW Apr 2019'!L22)*'NSW Apr 2019'!X22/100))*'NSW Apr 2019'!AQ22,((('NSW Apr 2019'!M22)*'NSW Apr 2019'!X22/100)*'NSW Apr 2019'!AQ22))),0)</f>
        <v>0</v>
      </c>
      <c r="I28" s="164">
        <f>IF(AND('NSW Apr 2019'!M22&gt;0,'NSW Apr 2019'!N22&gt;0),IF($C$5*E28/'NSW Apr 2019'!AQ22&lt;('NSW Apr 2019'!L22+'NSW Apr 2019'!M22),0,IF(($C$5*E28/'NSW Apr 2019'!AQ22-'NSW Apr 2019'!L22+'NSW Apr 2019'!M22)&lt;=('NSW Apr 2019'!L22+'NSW Apr 2019'!M22+'NSW Apr 2019'!N22),((($C$5*E28/'NSW Apr 2019'!AQ22-('NSW Apr 2019'!L22+'NSW Apr 2019'!M22))*'NSW Apr 2019'!Y22/100))*'NSW Apr 2019'!AQ22,('NSW Apr 2019'!N22*'NSW Apr 2019'!Y22/100)* 'NSW Apr 2019'!AQ22)),0)</f>
        <v>0</v>
      </c>
      <c r="J28" s="164">
        <f>IF(AND('NSW Apr 2019'!N22&gt;0,'NSW Apr 2019'!O22&gt;0),IF($C$5*E28/'NSW Apr 2019'!AQ22&lt;('NSW Apr 2019'!L22+'NSW Apr 2019'!M22+'NSW Apr 2019'!N22),0,IF(($C$5*E28/'NSW Apr 2019'!AQ22-'NSW Apr 2019'!L22+'NSW Apr 2019'!M22+'NSW Apr 2019'!N22)&lt;=('NSW Apr 2019'!L22+'NSW Apr 2019'!M22+'NSW Apr 2019'!N22+'NSW Apr 2019'!O22),(($C$5*E28/'NSW Apr 2019'!AQ22-('NSW Apr 2019'!L22+'NSW Apr 2019'!M22+'NSW Apr 2019'!N22))*'NSW Apr 2019'!Z22/100)*'NSW Apr 2019'!AQ22,('NSW Apr 2019'!O22*'NSW Apr 2019'!Z22/100)*'NSW Apr 2019'!AQ22)),0)</f>
        <v>0</v>
      </c>
      <c r="K28" s="164">
        <f>IF(AND('NSW Apr 2019'!O22&gt;0,'NSW Apr 2019'!P22&gt;0),IF($C$5*E28/'NSW Apr 2019'!AQ22&lt;('NSW Apr 2019'!L22+'NSW Apr 2019'!M22+'NSW Apr 2019'!N22+'NSW Apr 2019'!O22),0,IF(($C$5*E28/'NSW Apr 2019'!AQ22-'NSW Apr 2019'!L22+'NSW Apr 2019'!M22+'NSW Apr 2019'!N22+'NSW Apr 2019'!O22)&lt;=('NSW Apr 2019'!L22+'NSW Apr 2019'!M22+'NSW Apr 2019'!N22+'NSW Apr 2019'!O22+'NSW Apr 2019'!P22),(($C$5*E28/'NSW Apr 2019'!AQ22-('NSW Apr 2019'!L22+'NSW Apr 2019'!M22+'NSW Apr 2019'!N22+'NSW Apr 2019'!O22))*'NSW Apr 2019'!AA22/100)*'NSW Apr 2019'!AQ22,('NSW Apr 2019'!P22*'NSW Apr 2019'!AA22/100)*'NSW Apr 2019'!AQ22)),0)</f>
        <v>0</v>
      </c>
      <c r="L28" s="246">
        <f>IF(AND('NSW Apr 2019'!P22&gt;0,'NSW Apr 2019'!O22&gt;0),IF(($C$5*E28/'NSW Apr 2019'!AQ22&lt;SUM('NSW Apr 2019'!L22:P22)),(0),($C$5*E28/'NSW Apr 2019'!AQ22-SUM('NSW Apr 2019'!L22:P22))*'NSW Apr 2019'!AB22/100)* 'NSW Apr 2019'!AQ22,IF(AND('NSW Apr 2019'!O22&gt;0,'NSW Apr 2019'!P22=""),IF(($C$5*E28/'NSW Apr 2019'!AQ22&lt; SUM('NSW Apr 2019'!L22:O22)),(0),($C$5*E28/'NSW Apr 2019'!AQ22-SUM('NSW Apr 2019'!L22:O22))*'NSW Apr 2019'!AA22/100)* 'NSW Apr 2019'!AQ22,IF(AND('NSW Apr 2019'!N22&gt;0,'NSW Apr 2019'!O22=""),IF(($C$5*E28/'NSW Apr 2019'!AQ22&lt; SUM('NSW Apr 2019'!L22:N22)),(0),($C$5*E28/'NSW Apr 2019'!AQ22-SUM('NSW Apr 2019'!L22:N22))*'NSW Apr 2019'!Z22/100)* 'NSW Apr 2019'!AQ22,IF(AND('NSW Apr 2019'!M22&gt;0,'NSW Apr 2019'!N22=""),IF(($C$5*E28/'NSW Apr 2019'!AQ22&lt;'NSW Apr 2019'!M22+'NSW Apr 2019'!L22),(0),(($C$5*E28/'NSW Apr 2019'!AQ22-('NSW Apr 2019'!M22+'NSW Apr 2019'!L22))*'NSW Apr 2019'!Y22/100))*'NSW Apr 2019'!AQ22,IF(AND('NSW Apr 2019'!L22&gt;0,'NSW Apr 2019'!M22=""&gt;0),IF(($C$5*E28/'NSW Apr 2019'!AQ22&lt;'NSW Apr 2019'!L22),(0),($C$5*E28/'NSW Apr 2019'!AQ22-'NSW Apr 2019'!L22)*'NSW Apr 2019'!X22/100)*'NSW Apr 2019'!AQ22,0)))))</f>
        <v>0</v>
      </c>
      <c r="M28" s="246">
        <f>IF('NSW Apr 2019'!K22="",($C$5*F28/'NSW Apr 2019'!AR22*'NSW Apr 2019'!AC22/100)*'NSW Apr 2019'!AR22,IF($C$5*F28/'NSW Apr 2019'!AR22&gt;='NSW Apr 2019'!L22,('NSW Apr 2019'!L22*'NSW Apr 2019'!AC22/100)*'NSW Apr 2019'!AR22,($C$5*F28/'NSW Apr 2019'!AR22*'NSW Apr 2019'!AC22/100)*'NSW Apr 2019'!AR22))</f>
        <v>840</v>
      </c>
      <c r="N28" s="246">
        <f>IF(AND('NSW Apr 2019'!L22&gt;0,'NSW Apr 2019'!M22&gt;0),IF($C$5*F28/'NSW Apr 2019'!AR22&lt;'NSW Apr 2019'!L22,0,IF(($C$5*F28/'NSW Apr 2019'!AR22-'NSW Apr 2019'!L22)&lt;=('NSW Apr 2019'!M22+'NSW Apr 2019'!L22),((($C$5*F28/'NSW Apr 2019'!AR22-'NSW Apr 2019'!L22)*'NSW Apr 2019'!AD22/100))*'NSW Apr 2019'!AR22,((('NSW Apr 2019'!M22)*'NSW Apr 2019'!AD22/100)*'NSW Apr 2019'!AR22))),0)</f>
        <v>0</v>
      </c>
      <c r="O28" s="246">
        <f>IF(AND('NSW Apr 2019'!M22&gt;0,'NSW Apr 2019'!N22&gt;0),IF($C$5*F28/'NSW Apr 2019'!AR22&lt;('NSW Apr 2019'!L22+'NSW Apr 2019'!M22),0,IF(($C$5*F28/'NSW Apr 2019'!AR22-'NSW Apr 2019'!L22+'NSW Apr 2019'!M22)&lt;=('NSW Apr 2019'!L22+'NSW Apr 2019'!M22+'NSW Apr 2019'!N22),((($C$5*F28/'NSW Apr 2019'!AR22-('NSW Apr 2019'!L22+'NSW Apr 2019'!M22))*'NSW Apr 2019'!AE22/100))*'NSW Apr 2019'!AR22,('NSW Apr 2019'!N22*'NSW Apr 2019'!AE22/100)*'NSW Apr 2019'!AR22)),0)</f>
        <v>0</v>
      </c>
      <c r="P28" s="246">
        <f>IF(AND('NSW Apr 2019'!N22&gt;0,'NSW Apr 2019'!O22&gt;0),IF($C$5*F28/'NSW Apr 2019'!AR22&lt;('NSW Apr 2019'!L22+'NSW Apr 2019'!M22+'NSW Apr 2019'!N22),0,IF(($C$5*F28/'NSW Apr 2019'!AR22-'NSW Apr 2019'!L22+'NSW Apr 2019'!M22+'NSW Apr 2019'!N22)&lt;=('NSW Apr 2019'!L22+'NSW Apr 2019'!M22+'NSW Apr 2019'!N22+'NSW Apr 2019'!O22),(($C$5*F28/'NSW Apr 2019'!AR22-('NSW Apr 2019'!L22+'NSW Apr 2019'!M22+'NSW Apr 2019'!N22))*'NSW Apr 2019'!AF22/100)*'NSW Apr 2019'!AR22,('NSW Apr 2019'!O22*'NSW Apr 2019'!AF22/100)*'NSW Apr 2019'!AR22)),0)</f>
        <v>0</v>
      </c>
      <c r="Q28" s="246">
        <f>IF(AND('NSW Apr 2019'!P22&gt;0,'NSW Apr 2019'!P22&gt;0),IF($C$5*F28/'NSW Apr 2019'!AR22&lt;('NSW Apr 2019'!L22+'NSW Apr 2019'!M22+'NSW Apr 2019'!N22+'NSW Apr 2019'!O22),0,IF(($C$5*F28/'NSW Apr 2019'!AR22-'NSW Apr 2019'!L22+'NSW Apr 2019'!M22+'NSW Apr 2019'!N22+'NSW Apr 2019'!O22)&lt;=('NSW Apr 2019'!L22+'NSW Apr 2019'!M22+'NSW Apr 2019'!N22+'NSW Apr 2019'!O22+'NSW Apr 2019'!P22),(($C$5*F28/'NSW Apr 2019'!AR22-('NSW Apr 2019'!L22+'NSW Apr 2019'!M22+'NSW Apr 2019'!N22+'NSW Apr 2019'!O22))*'NSW Apr 2019'!AG22/100)*'NSW Apr 2019'!AR22,('NSW Apr 2019'!P22*'NSW Apr 2019'!AG22/100)*'NSW Apr 2019'!AR22)),0)</f>
        <v>0</v>
      </c>
      <c r="R28" s="246">
        <f>IF(AND('NSW Apr 2019'!P22&gt;0,'NSW Apr 2019'!O22&gt;0),IF(($C$5*F28/'NSW Apr 2019'!AR22&lt;SUM('NSW Apr 2019'!L22:P22)),(0),($C$5*F28/'NSW Apr 2019'!AR22-SUM('NSW Apr 2019'!L22:P22))*'NSW Apr 2019'!AB22/100)* 'NSW Apr 2019'!AR22,IF(AND('NSW Apr 2019'!O22&gt;0,'NSW Apr 2019'!P22=""),IF(($C$5*F28/'NSW Apr 2019'!AR22&lt; SUM('NSW Apr 2019'!L22:O22)),(0),($C$5*F28/'NSW Apr 2019'!AR22-SUM('NSW Apr 2019'!L22:O22))*'NSW Apr 2019'!AG22/100)* 'NSW Apr 2019'!AR22,IF(AND('NSW Apr 2019'!N22&gt;0,'NSW Apr 2019'!O22=""),IF(($C$5*F28/'NSW Apr 2019'!AR22&lt; SUM('NSW Apr 2019'!L22:N22)),(0),($C$5*F28/'NSW Apr 2019'!AR22-SUM('NSW Apr 2019'!L22:N22))*'NSW Apr 2019'!AF22/100)* 'NSW Apr 2019'!AR22,IF(AND('NSW Apr 2019'!M22&gt;0,'NSW Apr 2019'!N22=""),IF(($C$5*F28/'NSW Apr 2019'!AR22&lt;'NSW Apr 2019'!M22+'NSW Apr 2019'!L22),(0),(($C$5*F28/'NSW Apr 2019'!AR22-('NSW Apr 2019'!M22+'NSW Apr 2019'!L22))*'NSW Apr 2019'!AE22/100))*'NSW Apr 2019'!AR22,IF(AND('NSW Apr 2019'!L22&gt;0,'NSW Apr 2019'!M22=""&gt;0),IF(($C$5*F28/'NSW Apr 2019'!AR22&lt;'NSW Apr 2019'!L22),(0),($C$5*F28/'NSW Apr 2019'!AR22-'NSW Apr 2019'!L22)*'NSW Apr 2019'!AD22/100)*'NSW Apr 2019'!AR22,0)))))</f>
        <v>0</v>
      </c>
      <c r="S28" s="252">
        <f t="shared" si="2"/>
        <v>1680</v>
      </c>
      <c r="T28" s="271">
        <f t="shared" si="3"/>
        <v>2093.326</v>
      </c>
      <c r="U28" s="170">
        <f t="shared" si="4"/>
        <v>2302.6586000000002</v>
      </c>
      <c r="V28" s="169">
        <f>'NSW Apr 2019'!AU22</f>
        <v>0</v>
      </c>
      <c r="W28" s="163">
        <f>'NSW Apr 2019'!AV22</f>
        <v>14</v>
      </c>
      <c r="X28" s="169">
        <f>'NSW Apr 2019'!AW22</f>
        <v>0</v>
      </c>
      <c r="Y28" s="163">
        <f>'NSW Apr 2019'!AX22</f>
        <v>0</v>
      </c>
      <c r="Z28" s="271" t="str">
        <f t="shared" si="5"/>
        <v>Guaranteed off usage</v>
      </c>
      <c r="AA28" s="257" t="s">
        <v>290</v>
      </c>
      <c r="AB28" s="257">
        <f t="shared" si="6"/>
        <v>1858.126</v>
      </c>
      <c r="AC28" s="260">
        <f t="shared" si="7"/>
        <v>1858.126</v>
      </c>
      <c r="AD28" s="249">
        <f t="shared" si="8"/>
        <v>2043.9386000000002</v>
      </c>
      <c r="AE28" s="239">
        <f t="shared" si="9"/>
        <v>2043.9386000000002</v>
      </c>
      <c r="AF28" s="171">
        <f>'NSW Apr 2019'!BG22</f>
        <v>12</v>
      </c>
      <c r="AG28" s="172" t="str">
        <f>'NSW Apr 2019'!BH22</f>
        <v>y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</row>
  </sheetData>
  <sheetProtection algorithmName="SHA-512" hashValue="rrcynoWceG7Oht+79BIYVAfHySJ8eQtersOGce7xOAFDVwrhuO4GY9OUpD3TamJ1hw2pth6mllfCspIhd5knAg==" saltValue="ztE8tWtWJkz+aJHJuUK5rQ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353B-806A-6040-8F84-B10DA3DF882E}">
  <sheetPr codeName="Sheet4">
    <tabColor theme="0" tint="-0.34998626667073579"/>
  </sheetPr>
  <dimension ref="A1:EL28"/>
  <sheetViews>
    <sheetView workbookViewId="0">
      <selection activeCell="C5" sqref="C5"/>
    </sheetView>
  </sheetViews>
  <sheetFormatPr baseColWidth="10" defaultRowHeight="13"/>
  <cols>
    <col min="1" max="1" width="24.1640625" style="107" customWidth="1"/>
    <col min="2" max="2" width="14" style="107" bestFit="1" customWidth="1"/>
    <col min="3" max="3" width="14.6640625" style="107" customWidth="1"/>
    <col min="4" max="11" width="12.1640625" style="107" customWidth="1"/>
    <col min="12" max="21" width="12" style="107" customWidth="1"/>
    <col min="22" max="23" width="12" style="107" hidden="1" customWidth="1"/>
    <col min="24" max="27" width="12" style="107" customWidth="1"/>
    <col min="28" max="37" width="12.1640625" style="107" customWidth="1"/>
    <col min="38" max="16384" width="10.83203125" style="107"/>
  </cols>
  <sheetData>
    <row r="1" spans="1:142" ht="14">
      <c r="A1" s="106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</row>
    <row r="2" spans="1:142" ht="14">
      <c r="A2" s="108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</row>
    <row r="3" spans="1:142" ht="15" thickBot="1">
      <c r="A3" s="106"/>
      <c r="B3" s="109"/>
      <c r="C3" s="106"/>
      <c r="D3" s="106"/>
      <c r="E3" s="106"/>
      <c r="F3" s="106"/>
      <c r="G3" s="106"/>
      <c r="H3" s="109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</row>
    <row r="5" spans="1:142" ht="14">
      <c r="A5" s="82" t="s">
        <v>291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</row>
    <row r="6" spans="1:142" ht="14">
      <c r="A6" s="27" t="s">
        <v>130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</row>
    <row r="7" spans="1:142" ht="75">
      <c r="A7" s="262" t="s">
        <v>98</v>
      </c>
      <c r="B7" s="285" t="s">
        <v>51</v>
      </c>
      <c r="C7" s="286" t="s">
        <v>52</v>
      </c>
      <c r="D7" s="111" t="s">
        <v>193</v>
      </c>
      <c r="E7" s="111" t="s">
        <v>139</v>
      </c>
      <c r="F7" s="110" t="s">
        <v>140</v>
      </c>
      <c r="G7" s="111" t="s">
        <v>141</v>
      </c>
      <c r="H7" s="111" t="s">
        <v>142</v>
      </c>
      <c r="I7" s="111" t="s">
        <v>137</v>
      </c>
      <c r="J7" s="111" t="s">
        <v>89</v>
      </c>
      <c r="K7" s="111" t="s">
        <v>194</v>
      </c>
      <c r="L7" s="111" t="s">
        <v>90</v>
      </c>
      <c r="M7" s="111" t="s">
        <v>91</v>
      </c>
      <c r="N7" s="111" t="s">
        <v>92</v>
      </c>
      <c r="O7" s="111" t="s">
        <v>138</v>
      </c>
      <c r="P7" s="111" t="s">
        <v>49</v>
      </c>
      <c r="Q7" s="112" t="s">
        <v>83</v>
      </c>
      <c r="R7" s="113" t="s">
        <v>81</v>
      </c>
      <c r="S7" s="113" t="s">
        <v>82</v>
      </c>
      <c r="T7" s="113" t="s">
        <v>56</v>
      </c>
      <c r="U7" s="113" t="s">
        <v>22</v>
      </c>
      <c r="V7" s="114" t="s">
        <v>58</v>
      </c>
      <c r="W7" s="114" t="s">
        <v>64</v>
      </c>
      <c r="X7" s="114" t="s">
        <v>53</v>
      </c>
      <c r="Y7" s="114" t="s">
        <v>54</v>
      </c>
      <c r="Z7" s="115" t="s">
        <v>73</v>
      </c>
      <c r="AA7" s="116" t="s">
        <v>33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</row>
    <row r="8" spans="1:142" ht="23" customHeight="1">
      <c r="A8" s="437" t="str">
        <f>'NSW Oct 2018'!D2</f>
        <v>Jemena Sydney</v>
      </c>
      <c r="B8" s="86" t="str">
        <f>'NSW Oct 2018'!F2</f>
        <v>AGL</v>
      </c>
      <c r="C8" s="86" t="str">
        <f>'NSW Oct 2018'!G2</f>
        <v>Business Savers</v>
      </c>
      <c r="D8" s="119">
        <f>365*'NSW Oct 2018'!H2/100</f>
        <v>277.39999999999998</v>
      </c>
      <c r="E8" s="120">
        <f>IF($C$5*'NSW Oct 2018'!AK2/'NSW Oct 2018'!AI2&gt;='NSW Oct 2018'!J2,('NSW Oct 2018'!J2*'NSW Oct 2018'!O2/100)*'NSW Oct 2018'!AI2,($C$5*'NSW Oct 2018'!AK2/'NSW Oct 2018'!AI2*'NSW Oct 2018'!O2/100)*'NSW Oct 2018'!AI2)</f>
        <v>1325.0000000000002</v>
      </c>
      <c r="F8" s="121">
        <f>IF($C$5*'NSW Oct 2018'!AK2/'NSW Oct 2018'!AI2&lt;'NSW Oct 2018'!J2,0,IF($C$5*'NSW Oct 2018'!AK2/'NSW Oct 2018'!AI2&lt;='NSW Oct 2018'!K2,($C$5*'NSW Oct 2018'!AK2/'NSW Oct 2018'!AI2-'NSW Oct 2018'!J2)*('NSW Oct 2018'!P2/100)*'NSW Oct 2018'!AI2,('NSW Oct 2018'!K2-'NSW Oct 2018'!J2)*('NSW Oct 2018'!P2/100)*'NSW Oct 2018'!AI2))</f>
        <v>0</v>
      </c>
      <c r="G8" s="119">
        <f>IF($C$5*'NSW Oct 2018'!AK2/'NSW Oct 2018'!AI2&lt;'NSW Oct 2018'!K2,0,IF($C$5*'NSW Oct 2018'!AK2/'NSW Oct 2018'!AI2&lt;='NSW Oct 2018'!L2,($C$5*'NSW Oct 2018'!AK2/'NSW Oct 2018'!AI2-'NSW Oct 2018'!K2)*('NSW Oct 2018'!Q2/100)*'NSW Oct 2018'!AI2,('NSW Oct 2018'!L2-'NSW Oct 2018'!K2)*('NSW Oct 2018'!Q2/100)*'NSW Oct 2018'!AI2))</f>
        <v>0</v>
      </c>
      <c r="H8" s="120">
        <f>IF($C$5*'NSW Oct 2018'!AK2/'NSW Oct 2018'!AI2&lt;'NSW Oct 2018'!L2,0,IF($C$5*'NSW Oct 2018'!AK2/'NSW Oct 2018'!AI2&lt;='NSW Oct 2018'!M2,($C$5*'NSW Oct 2018'!AK2/'NSW Oct 2018'!AI2-'NSW Oct 2018'!L2)*('NSW Oct 2018'!R2/100)*'NSW Oct 2018'!AI2,('NSW Oct 2018'!M2-'NSW Oct 2018'!L2)*('NSW Oct 2018'!R2/100)*'NSW Oct 2018'!AI2))</f>
        <v>0</v>
      </c>
      <c r="I8" s="120">
        <f>IF($C$5*'NSW Oct 2018'!AK2/'NSW Oct 2018'!AI2&lt;'NSW Oct 2018'!M2,0,IF($C$5*'NSW Oct 2018'!AK2/'NSW Oct 2018'!AI2&lt;='NSW Oct 2018'!N2,($C$5*'NSW Oct 2018'!AK2/'NSW Oct 2018'!AI2-'NSW Oct 2018'!M2)*('NSW Oct 2018'!S2/100)*'NSW Oct 2018'!AI2,('NSW Oct 2018'!N2-'NSW Oct 2018'!M2)*('NSW Oct 2018'!S2/100)*'NSW Oct 2018'!AI2))</f>
        <v>0</v>
      </c>
      <c r="J8" s="119">
        <f>IF(($C$5*'NSW Oct 2018'!AK2/'NSW Oct 2018'!AI2&gt;'NSW Oct 2018'!N2),($C$5*'NSW Oct 2018'!AK2/'NSW Oct 2018'!AI2-'NSW Oct 2018'!N2)*'NSW Oct 2018'!T2/100*'NSW Oct 2018'!AI2,0)</f>
        <v>0</v>
      </c>
      <c r="K8" s="119">
        <f>IF($C$5*'NSW Oct 2018'!AL2/'NSW Oct 2018'!AJ2&gt;='NSW Oct 2018'!J2,('NSW Oct 2018'!J2*'NSW Oct 2018'!U2/100)*'NSW Oct 2018'!AJ2,($C$5*'NSW Oct 2018'!AL2/'NSW Oct 2018'!AJ2*'NSW Oct 2018'!U2/100)*'NSW Oct 2018'!AJ2)</f>
        <v>1325.0000000000002</v>
      </c>
      <c r="L8" s="119">
        <f>IF($C$5*'NSW Oct 2018'!AL2/'NSW Oct 2018'!AJ2&lt;'NSW Oct 2018'!J2,0,IF($C$5*'NSW Oct 2018'!AL2/'NSW Oct 2018'!AJ2&lt;='NSW Oct 2018'!K2,($C$5*'NSW Oct 2018'!AL2/'NSW Oct 2018'!AJ2-'NSW Oct 2018'!J2)*('NSW Oct 2018'!V2/100)*'NSW Oct 2018'!AJ2,('NSW Oct 2018'!K2-'NSW Oct 2018'!J2)*('NSW Oct 2018'!V2/100)*'NSW Oct 2018'!AJ2))</f>
        <v>0</v>
      </c>
      <c r="M8" s="119">
        <f>IF($C$5*'NSW Oct 2018'!AL2/'NSW Oct 2018'!AJ2&lt;'NSW Oct 2018'!K2,0,IF($C$5*'NSW Oct 2018'!AL2/'NSW Oct 2018'!AJ2&lt;='NSW Oct 2018'!L2,($C$5*'NSW Oct 2018'!AL2/'NSW Oct 2018'!AJ2-'NSW Oct 2018'!K2)*('NSW Oct 2018'!W2/100)*'NSW Oct 2018'!AJ2,('NSW Oct 2018'!L2-'NSW Oct 2018'!K2)*('NSW Oct 2018'!W2/100)*'NSW Oct 2018'!AJ2))</f>
        <v>0</v>
      </c>
      <c r="N8" s="119">
        <f>IF($C$5*'NSW Oct 2018'!AL2/'NSW Oct 2018'!AJ2&lt;'NSW Oct 2018'!L2,0,IF($C$5*'NSW Oct 2018'!AL2/'NSW Oct 2018'!AJ2&lt;='NSW Oct 2018'!M2,($C$5*'NSW Oct 2018'!AL2/'NSW Oct 2018'!AJ2-'NSW Oct 2018'!L2)*('NSW Oct 2018'!X2/100)*'NSW Oct 2018'!AJ2,('NSW Oct 2018'!M2-'NSW Oct 2018'!L2)*('NSW Oct 2018'!X2/100)*'NSW Oct 2018'!AJ2))</f>
        <v>0</v>
      </c>
      <c r="O8" s="119">
        <f>IF($C$5*'NSW Oct 2018'!AL2/'NSW Oct 2018'!AJ2&lt;'NSW Oct 2018'!M2,0,IF($C$5*'NSW Oct 2018'!AL2/'NSW Oct 2018'!AJ2&lt;='NSW Oct 2018'!N2,($C$5*'NSW Oct 2018'!AL2/'NSW Oct 2018'!AJ2-'NSW Oct 2018'!M2)*('NSW Oct 2018'!Y2/100)*'NSW Oct 2018'!AJ2,('NSW Oct 2018'!N2-'NSW Oct 2018'!M2)*('NSW Oct 2018'!Y2/100)*'NSW Oct 2018'!AJ2))</f>
        <v>0</v>
      </c>
      <c r="P8" s="119">
        <f>IF(($C$5*'NSW Oct 2018'!AL2/'NSW Oct 2018'!AJ2&gt;'NSW Oct 2018'!N2),($C$5*'NSW Oct 2018'!AL2/'NSW Oct 2018'!AJ2-'NSW Oct 2018'!N2)*'NSW Oct 2018'!Z2/100*'NSW Oct 2018'!AJ3,0)</f>
        <v>0</v>
      </c>
      <c r="Q8" s="122">
        <f>SUM(D8:P8)</f>
        <v>2927.4000000000005</v>
      </c>
      <c r="R8" s="86">
        <f>'NSW Oct 2018'!AM2</f>
        <v>0</v>
      </c>
      <c r="S8" s="86">
        <f>'NSW Oct 2018'!AN2</f>
        <v>14</v>
      </c>
      <c r="T8" s="86">
        <f>'NSW Oct 2018'!AO2</f>
        <v>0</v>
      </c>
      <c r="U8" s="130">
        <f>'NSW Oct 2018'!AP2</f>
        <v>0</v>
      </c>
      <c r="V8" s="177">
        <f>(Q8-(Q8-D8)*S8/100)</f>
        <v>2556.4000000000005</v>
      </c>
      <c r="W8" s="177">
        <f>V8</f>
        <v>2556.4000000000005</v>
      </c>
      <c r="X8" s="122">
        <f t="shared" ref="X8:Y28" si="0">V8*1.1</f>
        <v>2812.0400000000009</v>
      </c>
      <c r="Y8" s="122">
        <f>W8*1.1</f>
        <v>2812.0400000000009</v>
      </c>
      <c r="Z8" s="133">
        <f>'NSW Oct 2018'!AW2</f>
        <v>0</v>
      </c>
      <c r="AA8" s="125" t="str">
        <f>'NSW Oct 2018'!AX2</f>
        <v>n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</row>
    <row r="9" spans="1:142" ht="23" customHeight="1">
      <c r="A9" s="436"/>
      <c r="B9" s="86" t="str">
        <f>'NSW Oct 2018'!F3</f>
        <v>Covau</v>
      </c>
      <c r="C9" s="86" t="str">
        <f>'NSW Oct 2018'!G3</f>
        <v>Freedom</v>
      </c>
      <c r="D9" s="119">
        <f>365*'NSW Oct 2018'!H3/100</f>
        <v>317.55</v>
      </c>
      <c r="E9" s="120">
        <f>IF($C$5*'NSW Oct 2018'!AK3/'NSW Oct 2018'!AI3&gt;='NSW Oct 2018'!J3,('NSW Oct 2018'!J3*'NSW Oct 2018'!O3/100)*'NSW Oct 2018'!AI3,($C$5*'NSW Oct 2018'!AK3/'NSW Oct 2018'!AI3*'NSW Oct 2018'!O3/100)*'NSW Oct 2018'!AI3)</f>
        <v>152.51609999999999</v>
      </c>
      <c r="F9" s="121">
        <f>IF($C$5*'NSW Oct 2018'!AK3/'NSW Oct 2018'!AI3&lt;'NSW Oct 2018'!J3,0,IF($C$5*'NSW Oct 2018'!AK3/'NSW Oct 2018'!AI3&lt;='NSW Oct 2018'!K3,($C$5*'NSW Oct 2018'!AK3/'NSW Oct 2018'!AI3-'NSW Oct 2018'!J3)*('NSW Oct 2018'!P3/100)*'NSW Oct 2018'!AI3,('NSW Oct 2018'!K3-'NSW Oct 2018'!J3)*('NSW Oct 2018'!P3/100)*'NSW Oct 2018'!AI3))</f>
        <v>99.79679999999999</v>
      </c>
      <c r="G9" s="119">
        <f>IF($C$5*'NSW Oct 2018'!AK3/'NSW Oct 2018'!AI3&lt;'NSW Oct 2018'!K3,0,IF($C$5*'NSW Oct 2018'!AK3/'NSW Oct 2018'!AI3&lt;='NSW Oct 2018'!L3,($C$5*'NSW Oct 2018'!AK3/'NSW Oct 2018'!AI3-'NSW Oct 2018'!K3)*('NSW Oct 2018'!Q3/100)*'NSW Oct 2018'!AI3,('NSW Oct 2018'!L3-'NSW Oct 2018'!K3)*('NSW Oct 2018'!Q3/100)*'NSW Oct 2018'!AI3))</f>
        <v>224.5881</v>
      </c>
      <c r="H9" s="120">
        <f>IF($C$5*'NSW Oct 2018'!AK3/'NSW Oct 2018'!AI3&lt;'NSW Oct 2018'!L3,0,IF($C$5*'NSW Oct 2018'!AK3/'NSW Oct 2018'!AI3&lt;='NSW Oct 2018'!M3,($C$5*'NSW Oct 2018'!AK3/'NSW Oct 2018'!AI3-'NSW Oct 2018'!L3)*('NSW Oct 2018'!R3/100)*'NSW Oct 2018'!AI3,('NSW Oct 2018'!M3-'NSW Oct 2018'!L3)*('NSW Oct 2018'!R3/100)*'NSW Oct 2018'!AI3))</f>
        <v>843.125</v>
      </c>
      <c r="I9" s="120">
        <f>IF($C$5*'NSW Oct 2018'!AK3/'NSW Oct 2018'!AI3&lt;'NSW Oct 2018'!M3,0,IF($C$5*'NSW Oct 2018'!AK3/'NSW Oct 2018'!AI3&lt;='NSW Oct 2018'!N3,($C$5*'NSW Oct 2018'!AK3/'NSW Oct 2018'!AI3-'NSW Oct 2018'!M3)*('NSW Oct 2018'!S3/100)*'NSW Oct 2018'!AI3,('NSW Oct 2018'!N3-'NSW Oct 2018'!M3)*('NSW Oct 2018'!S3/100)*'NSW Oct 2018'!AI3))</f>
        <v>0</v>
      </c>
      <c r="J9" s="119">
        <f>IF(($C$5*'NSW Oct 2018'!AK3/'NSW Oct 2018'!AI3&gt;'NSW Oct 2018'!N3),($C$5*'NSW Oct 2018'!AK3/'NSW Oct 2018'!AI3-'NSW Oct 2018'!N3)*'NSW Oct 2018'!T3/100*'NSW Oct 2018'!AI3,0)</f>
        <v>0</v>
      </c>
      <c r="K9" s="119">
        <f>IF($C$5*'NSW Oct 2018'!AL3/'NSW Oct 2018'!AJ3&gt;='NSW Oct 2018'!J3,('NSW Oct 2018'!J3*'NSW Oct 2018'!U3/100)*'NSW Oct 2018'!AJ3,($C$5*'NSW Oct 2018'!AL3/'NSW Oct 2018'!AJ3*'NSW Oct 2018'!U3/100)*'NSW Oct 2018'!AJ3)</f>
        <v>152.51609999999999</v>
      </c>
      <c r="L9" s="119">
        <f>IF($C$5*'NSW Oct 2018'!AL3/'NSW Oct 2018'!AJ3&lt;'NSW Oct 2018'!J3,0,IF($C$5*'NSW Oct 2018'!AL3/'NSW Oct 2018'!AJ3&lt;='NSW Oct 2018'!K3,($C$5*'NSW Oct 2018'!AL3/'NSW Oct 2018'!AJ3-'NSW Oct 2018'!J3)*('NSW Oct 2018'!V3/100)*'NSW Oct 2018'!AJ3,('NSW Oct 2018'!K3-'NSW Oct 2018'!J3)*('NSW Oct 2018'!V3/100)*'NSW Oct 2018'!AJ3))</f>
        <v>99.79679999999999</v>
      </c>
      <c r="M9" s="119">
        <f>IF($C$5*'NSW Oct 2018'!AL3/'NSW Oct 2018'!AJ3&lt;'NSW Oct 2018'!K3,0,IF($C$5*'NSW Oct 2018'!AL3/'NSW Oct 2018'!AJ3&lt;='NSW Oct 2018'!L3,($C$5*'NSW Oct 2018'!AL3/'NSW Oct 2018'!AJ3-'NSW Oct 2018'!K3)*('NSW Oct 2018'!W3/100)*'NSW Oct 2018'!AJ3,('NSW Oct 2018'!L3-'NSW Oct 2018'!K3)*('NSW Oct 2018'!W3/100)*'NSW Oct 2018'!AJ3))</f>
        <v>224.5881</v>
      </c>
      <c r="N9" s="119">
        <f>IF($C$5*'NSW Oct 2018'!AL3/'NSW Oct 2018'!AJ3&lt;'NSW Oct 2018'!L3,0,IF($C$5*'NSW Oct 2018'!AL3/'NSW Oct 2018'!AJ3&lt;='NSW Oct 2018'!M3,($C$5*'NSW Oct 2018'!AL3/'NSW Oct 2018'!AJ3-'NSW Oct 2018'!L3)*('NSW Oct 2018'!X3/100)*'NSW Oct 2018'!AJ3,('NSW Oct 2018'!M3-'NSW Oct 2018'!L3)*('NSW Oct 2018'!X3/100)*'NSW Oct 2018'!AJ3))</f>
        <v>843.125</v>
      </c>
      <c r="O9" s="119">
        <f>IF($C$5*'NSW Oct 2018'!AL3/'NSW Oct 2018'!AJ3&lt;'NSW Oct 2018'!M3,0,IF($C$5*'NSW Oct 2018'!AL3/'NSW Oct 2018'!AJ3&lt;='NSW Oct 2018'!N3,($C$5*'NSW Oct 2018'!AL3/'NSW Oct 2018'!AJ3-'NSW Oct 2018'!M3)*('NSW Oct 2018'!Y3/100)*'NSW Oct 2018'!AJ3,('NSW Oct 2018'!N3-'NSW Oct 2018'!M3)*('NSW Oct 2018'!Y3/100)*'NSW Oct 2018'!AJ3))</f>
        <v>0</v>
      </c>
      <c r="P9" s="119">
        <f>IF(($C$5*'NSW Oct 2018'!AL3/'NSW Oct 2018'!AJ3&gt;'NSW Oct 2018'!N3),($C$5*'NSW Oct 2018'!AL3/'NSW Oct 2018'!AJ3-'NSW Oct 2018'!N3)*'NSW Oct 2018'!Z3/100*'NSW Oct 2018'!AJ4,0)</f>
        <v>0</v>
      </c>
      <c r="Q9" s="122">
        <f t="shared" ref="Q9:Q28" si="1">SUM(D9:P9)</f>
        <v>2957.6020000000003</v>
      </c>
      <c r="R9" s="86">
        <f>'NSW Oct 2018'!AM3</f>
        <v>0</v>
      </c>
      <c r="S9" s="86">
        <f>'NSW Oct 2018'!AN3</f>
        <v>0</v>
      </c>
      <c r="T9" s="86">
        <f>'NSW Oct 2018'!AO3</f>
        <v>25</v>
      </c>
      <c r="U9" s="130">
        <f>'NSW Oct 2018'!AP3</f>
        <v>0</v>
      </c>
      <c r="V9" s="178">
        <f>Q9</f>
        <v>2957.6020000000003</v>
      </c>
      <c r="W9" s="178">
        <f>V9-(V9*T9/100)</f>
        <v>2218.2015000000001</v>
      </c>
      <c r="X9" s="122">
        <f t="shared" si="0"/>
        <v>3253.3622000000005</v>
      </c>
      <c r="Y9" s="122">
        <f t="shared" si="0"/>
        <v>2440.0216500000001</v>
      </c>
      <c r="Z9" s="133">
        <f>'NSW Oct 2018'!AW3</f>
        <v>0</v>
      </c>
      <c r="AA9" s="125" t="str">
        <f>'NSW Oct 2018'!AX3</f>
        <v>n</v>
      </c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</row>
    <row r="10" spans="1:142" ht="23" customHeight="1">
      <c r="A10" s="436"/>
      <c r="B10" s="86" t="str">
        <f>'NSW Oct 2018'!F4</f>
        <v>EnergyAustralia</v>
      </c>
      <c r="C10" s="86" t="str">
        <f>'NSW Oct 2018'!G4</f>
        <v xml:space="preserve">Everyday Saver </v>
      </c>
      <c r="D10" s="119">
        <f>365*'NSW Oct 2018'!H4/100</f>
        <v>245.64500000000001</v>
      </c>
      <c r="E10" s="120">
        <f>IF($C$5*'NSW Oct 2018'!AK4/'NSW Oct 2018'!AI4&gt;='NSW Oct 2018'!J4,('NSW Oct 2018'!J4*'NSW Oct 2018'!O4/100)*'NSW Oct 2018'!AI4,($C$5*'NSW Oct 2018'!AK4/'NSW Oct 2018'!AI4*'NSW Oct 2018'!O4/100)*'NSW Oct 2018'!AI4)</f>
        <v>157.3638</v>
      </c>
      <c r="F10" s="121">
        <f>IF($C$5*'NSW Oct 2018'!AK4/'NSW Oct 2018'!AI4&lt;'NSW Oct 2018'!J4,0,IF($C$5*'NSW Oct 2018'!AK4/'NSW Oct 2018'!AI4&lt;='NSW Oct 2018'!K4,($C$5*'NSW Oct 2018'!AK4/'NSW Oct 2018'!AI4-'NSW Oct 2018'!J4)*('NSW Oct 2018'!P4/100)*'NSW Oct 2018'!AI4,('NSW Oct 2018'!K4-'NSW Oct 2018'!J4)*('NSW Oct 2018'!P4/100)*'NSW Oct 2018'!AI4))</f>
        <v>106.7679</v>
      </c>
      <c r="G10" s="119">
        <f>IF($C$5*'NSW Oct 2018'!AK4/'NSW Oct 2018'!AI4&lt;'NSW Oct 2018'!K4,0,IF($C$5*'NSW Oct 2018'!AK4/'NSW Oct 2018'!AI4&lt;='NSW Oct 2018'!L4,($C$5*'NSW Oct 2018'!AK4/'NSW Oct 2018'!AI4-'NSW Oct 2018'!K4)*('NSW Oct 2018'!Q4/100)*'NSW Oct 2018'!AI4,('NSW Oct 2018'!L4-'NSW Oct 2018'!K4)*('NSW Oct 2018'!Q4/100)*'NSW Oct 2018'!AI4))</f>
        <v>244.11750000000001</v>
      </c>
      <c r="H10" s="120">
        <f>IF($C$5*'NSW Oct 2018'!AK4/'NSW Oct 2018'!AI4&lt;'NSW Oct 2018'!L4,0,IF($C$5*'NSW Oct 2018'!AK4/'NSW Oct 2018'!AI4&lt;='NSW Oct 2018'!M4,($C$5*'NSW Oct 2018'!AK4/'NSW Oct 2018'!AI4-'NSW Oct 2018'!L4)*('NSW Oct 2018'!R4/100)*'NSW Oct 2018'!AI4,('NSW Oct 2018'!M4-'NSW Oct 2018'!L4)*('NSW Oct 2018'!R4/100)*'NSW Oct 2018'!AI4))</f>
        <v>920.69250000000011</v>
      </c>
      <c r="I10" s="120">
        <f>IF($C$5*'NSW Oct 2018'!AK4/'NSW Oct 2018'!AI4&lt;'NSW Oct 2018'!M4,0,IF($C$5*'NSW Oct 2018'!AK4/'NSW Oct 2018'!AI4&lt;='NSW Oct 2018'!N4,($C$5*'NSW Oct 2018'!AK4/'NSW Oct 2018'!AI4-'NSW Oct 2018'!M4)*('NSW Oct 2018'!S4/100)*'NSW Oct 2018'!AI4,('NSW Oct 2018'!N4-'NSW Oct 2018'!M4)*('NSW Oct 2018'!S4/100)*'NSW Oct 2018'!AI4))</f>
        <v>0</v>
      </c>
      <c r="J10" s="119">
        <f>IF(($C$5*'NSW Oct 2018'!AK4/'NSW Oct 2018'!AI4&gt;'NSW Oct 2018'!N4),($C$5*'NSW Oct 2018'!AK4/'NSW Oct 2018'!AI4-'NSW Oct 2018'!N4)*'NSW Oct 2018'!T4/100*'NSW Oct 2018'!AI4,0)</f>
        <v>0</v>
      </c>
      <c r="K10" s="119">
        <f>IF($C$5*'NSW Oct 2018'!AL4/'NSW Oct 2018'!AJ4&gt;='NSW Oct 2018'!J4,('NSW Oct 2018'!J4*'NSW Oct 2018'!U4/100)*'NSW Oct 2018'!AJ4,($C$5*'NSW Oct 2018'!AL4/'NSW Oct 2018'!AJ4*'NSW Oct 2018'!U4/100)*'NSW Oct 2018'!AJ4)</f>
        <v>157.3638</v>
      </c>
      <c r="L10" s="119">
        <f>IF($C$5*'NSW Oct 2018'!AL4/'NSW Oct 2018'!AJ4&lt;'NSW Oct 2018'!J4,0,IF($C$5*'NSW Oct 2018'!AL4/'NSW Oct 2018'!AJ4&lt;='NSW Oct 2018'!K4,($C$5*'NSW Oct 2018'!AL4/'NSW Oct 2018'!AJ4-'NSW Oct 2018'!J4)*('NSW Oct 2018'!V4/100)*'NSW Oct 2018'!AJ4,('NSW Oct 2018'!K4-'NSW Oct 2018'!J4)*('NSW Oct 2018'!V4/100)*'NSW Oct 2018'!AJ4))</f>
        <v>106.7679</v>
      </c>
      <c r="M10" s="119">
        <f>IF($C$5*'NSW Oct 2018'!AL4/'NSW Oct 2018'!AJ4&lt;'NSW Oct 2018'!K4,0,IF($C$5*'NSW Oct 2018'!AL4/'NSW Oct 2018'!AJ4&lt;='NSW Oct 2018'!L4,($C$5*'NSW Oct 2018'!AL4/'NSW Oct 2018'!AJ4-'NSW Oct 2018'!K4)*('NSW Oct 2018'!W4/100)*'NSW Oct 2018'!AJ4,('NSW Oct 2018'!L4-'NSW Oct 2018'!K4)*('NSW Oct 2018'!W4/100)*'NSW Oct 2018'!AJ4))</f>
        <v>244.11750000000001</v>
      </c>
      <c r="N10" s="119">
        <f>IF($C$5*'NSW Oct 2018'!AL4/'NSW Oct 2018'!AJ4&lt;'NSW Oct 2018'!L4,0,IF($C$5*'NSW Oct 2018'!AL4/'NSW Oct 2018'!AJ4&lt;='NSW Oct 2018'!M4,($C$5*'NSW Oct 2018'!AL4/'NSW Oct 2018'!AJ4-'NSW Oct 2018'!L4)*('NSW Oct 2018'!X4/100)*'NSW Oct 2018'!AJ4,('NSW Oct 2018'!M4-'NSW Oct 2018'!L4)*('NSW Oct 2018'!X4/100)*'NSW Oct 2018'!AJ4))</f>
        <v>920.69250000000011</v>
      </c>
      <c r="O10" s="119">
        <f>IF($C$5*'NSW Oct 2018'!AL4/'NSW Oct 2018'!AJ4&lt;'NSW Oct 2018'!M4,0,IF($C$5*'NSW Oct 2018'!AL4/'NSW Oct 2018'!AJ4&lt;='NSW Oct 2018'!N4,($C$5*'NSW Oct 2018'!AL4/'NSW Oct 2018'!AJ4-'NSW Oct 2018'!M4)*('NSW Oct 2018'!Y4/100)*'NSW Oct 2018'!AJ4,('NSW Oct 2018'!N4-'NSW Oct 2018'!M4)*('NSW Oct 2018'!Y4/100)*'NSW Oct 2018'!AJ4))</f>
        <v>0</v>
      </c>
      <c r="P10" s="119">
        <f>IF(($C$5*'NSW Oct 2018'!AL4/'NSW Oct 2018'!AJ4&gt;'NSW Oct 2018'!N4),($C$5*'NSW Oct 2018'!AL4/'NSW Oct 2018'!AJ4-'NSW Oct 2018'!N4)*'NSW Oct 2018'!Z4/100*'NSW Oct 2018'!AJ5,0)</f>
        <v>0</v>
      </c>
      <c r="Q10" s="122">
        <f t="shared" si="1"/>
        <v>3103.5284000000001</v>
      </c>
      <c r="R10" s="86">
        <f>'NSW Oct 2018'!AM4</f>
        <v>0</v>
      </c>
      <c r="S10" s="86">
        <f>'NSW Oct 2018'!AN4</f>
        <v>20</v>
      </c>
      <c r="T10" s="86">
        <f>'NSW Oct 2018'!AO4</f>
        <v>0</v>
      </c>
      <c r="U10" s="86">
        <f>'NSW Oct 2018'!AP4</f>
        <v>0</v>
      </c>
      <c r="V10" s="178">
        <f>(Q10-(Q10-D10)*S10/100)</f>
        <v>2531.95172</v>
      </c>
      <c r="W10" s="178">
        <f>V10</f>
        <v>2531.95172</v>
      </c>
      <c r="X10" s="122">
        <f t="shared" si="0"/>
        <v>2785.1468920000002</v>
      </c>
      <c r="Y10" s="122">
        <f t="shared" si="0"/>
        <v>2785.1468920000002</v>
      </c>
      <c r="Z10" s="124">
        <f>'NSW Oct 2018'!AW4</f>
        <v>24</v>
      </c>
      <c r="AA10" s="125" t="str">
        <f>'NSW Oct 2018'!AX4</f>
        <v>y</v>
      </c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</row>
    <row r="11" spans="1:142" ht="23" customHeight="1">
      <c r="A11" s="436"/>
      <c r="B11" s="86" t="str">
        <f>'NSW Oct 2018'!F5</f>
        <v>Origin Energy</v>
      </c>
      <c r="C11" s="86" t="str">
        <f>'NSW Oct 2018'!G5</f>
        <v>Business Saver</v>
      </c>
      <c r="D11" s="119">
        <f>365*'NSW Oct 2018'!H5/100</f>
        <v>248.78399999999999</v>
      </c>
      <c r="E11" s="120">
        <f>IF($C$5*'NSW Oct 2018'!AK5/'NSW Oct 2018'!AI5&gt;='NSW Oct 2018'!J5,('NSW Oct 2018'!J5*'NSW Oct 2018'!O5/100)*'NSW Oct 2018'!AI5,($C$5*'NSW Oct 2018'!AK5/'NSW Oct 2018'!AI5*'NSW Oct 2018'!O5/100)*'NSW Oct 2018'!AI5)</f>
        <v>136.10849999999999</v>
      </c>
      <c r="F11" s="121">
        <f>IF($C$5*'NSW Oct 2018'!AK5/'NSW Oct 2018'!AI5&lt;'NSW Oct 2018'!J5,0,IF($C$5*'NSW Oct 2018'!AK5/'NSW Oct 2018'!AI5&lt;='NSW Oct 2018'!K5,($C$5*'NSW Oct 2018'!AK5/'NSW Oct 2018'!AI5-'NSW Oct 2018'!J5)*('NSW Oct 2018'!P5/100)*'NSW Oct 2018'!AI5,('NSW Oct 2018'!K5-'NSW Oct 2018'!J5)*('NSW Oct 2018'!P5/100)*'NSW Oct 2018'!AI5))</f>
        <v>98.696100000000001</v>
      </c>
      <c r="G11" s="119">
        <f>IF($C$5*'NSW Oct 2018'!AK5/'NSW Oct 2018'!AI5&lt;'NSW Oct 2018'!K5,0,IF($C$5*'NSW Oct 2018'!AK5/'NSW Oct 2018'!AI5&lt;='NSW Oct 2018'!L5,($C$5*'NSW Oct 2018'!AK5/'NSW Oct 2018'!AI5-'NSW Oct 2018'!K5)*('NSW Oct 2018'!Q5/100)*'NSW Oct 2018'!AI5,('NSW Oct 2018'!L5-'NSW Oct 2018'!K5)*('NSW Oct 2018'!Q5/100)*'NSW Oct 2018'!AI5))</f>
        <v>204.17099999999999</v>
      </c>
      <c r="H11" s="120">
        <f>IF($C$5*'NSW Oct 2018'!AK5/'NSW Oct 2018'!AI5&lt;'NSW Oct 2018'!L5,0,IF($C$5*'NSW Oct 2018'!AK5/'NSW Oct 2018'!AI5&lt;='NSW Oct 2018'!M5,($C$5*'NSW Oct 2018'!AK5/'NSW Oct 2018'!AI5-'NSW Oct 2018'!L5)*('NSW Oct 2018'!R5/100)*'NSW Oct 2018'!AI5,('NSW Oct 2018'!M5-'NSW Oct 2018'!L5)*('NSW Oct 2018'!R5/100)*'NSW Oct 2018'!AI5))</f>
        <v>775.67499999999995</v>
      </c>
      <c r="I11" s="120">
        <f>IF($C$5*'NSW Oct 2018'!AK5/'NSW Oct 2018'!AI5&lt;'NSW Oct 2018'!M5,0,IF($C$5*'NSW Oct 2018'!AK5/'NSW Oct 2018'!AI5&lt;='NSW Oct 2018'!N5,($C$5*'NSW Oct 2018'!AK5/'NSW Oct 2018'!AI5-'NSW Oct 2018'!M5)*('NSW Oct 2018'!S5/100)*'NSW Oct 2018'!AI5,('NSW Oct 2018'!N5-'NSW Oct 2018'!M5)*('NSW Oct 2018'!S5/100)*'NSW Oct 2018'!AI5))</f>
        <v>0</v>
      </c>
      <c r="J11" s="119">
        <f>IF(($C$5*'NSW Oct 2018'!AK5/'NSW Oct 2018'!AI5&gt;'NSW Oct 2018'!N5),($C$5*'NSW Oct 2018'!AK5/'NSW Oct 2018'!AI5-'NSW Oct 2018'!N5)*'NSW Oct 2018'!T5/100*'NSW Oct 2018'!AI5,0)</f>
        <v>0</v>
      </c>
      <c r="K11" s="119">
        <f>IF($C$5*'NSW Oct 2018'!AL5/'NSW Oct 2018'!AJ5&gt;='NSW Oct 2018'!J5,('NSW Oct 2018'!J5*'NSW Oct 2018'!U5/100)*'NSW Oct 2018'!AJ5,($C$5*'NSW Oct 2018'!AL5/'NSW Oct 2018'!AJ5*'NSW Oct 2018'!U5/100)*'NSW Oct 2018'!AJ5)</f>
        <v>136.10849999999999</v>
      </c>
      <c r="L11" s="119">
        <f>IF($C$5*'NSW Oct 2018'!AL5/'NSW Oct 2018'!AJ5&lt;'NSW Oct 2018'!J5,0,IF($C$5*'NSW Oct 2018'!AL5/'NSW Oct 2018'!AJ5&lt;='NSW Oct 2018'!K5,($C$5*'NSW Oct 2018'!AL5/'NSW Oct 2018'!AJ5-'NSW Oct 2018'!J5)*('NSW Oct 2018'!V5/100)*'NSW Oct 2018'!AJ5,('NSW Oct 2018'!K5-'NSW Oct 2018'!J5)*('NSW Oct 2018'!V5/100)*'NSW Oct 2018'!AJ5))</f>
        <v>98.696100000000001</v>
      </c>
      <c r="M11" s="119">
        <f>IF($C$5*'NSW Oct 2018'!AL5/'NSW Oct 2018'!AJ5&lt;'NSW Oct 2018'!K5,0,IF($C$5*'NSW Oct 2018'!AL5/'NSW Oct 2018'!AJ5&lt;='NSW Oct 2018'!L5,($C$5*'NSW Oct 2018'!AL5/'NSW Oct 2018'!AJ5-'NSW Oct 2018'!K5)*('NSW Oct 2018'!W5/100)*'NSW Oct 2018'!AJ5,('NSW Oct 2018'!L5-'NSW Oct 2018'!K5)*('NSW Oct 2018'!W5/100)*'NSW Oct 2018'!AJ5))</f>
        <v>204.17099999999999</v>
      </c>
      <c r="N11" s="119">
        <f>IF($C$5*'NSW Oct 2018'!AL5/'NSW Oct 2018'!AJ5&lt;'NSW Oct 2018'!L5,0,IF($C$5*'NSW Oct 2018'!AL5/'NSW Oct 2018'!AJ5&lt;='NSW Oct 2018'!M5,($C$5*'NSW Oct 2018'!AL5/'NSW Oct 2018'!AJ5-'NSW Oct 2018'!L5)*('NSW Oct 2018'!X5/100)*'NSW Oct 2018'!AJ5,('NSW Oct 2018'!M5-'NSW Oct 2018'!L5)*('NSW Oct 2018'!X5/100)*'NSW Oct 2018'!AJ5))</f>
        <v>775.67499999999995</v>
      </c>
      <c r="O11" s="119">
        <f>IF($C$5*'NSW Oct 2018'!AL5/'NSW Oct 2018'!AJ5&lt;'NSW Oct 2018'!M5,0,IF($C$5*'NSW Oct 2018'!AL5/'NSW Oct 2018'!AJ5&lt;='NSW Oct 2018'!N5,($C$5*'NSW Oct 2018'!AL5/'NSW Oct 2018'!AJ5-'NSW Oct 2018'!M5)*('NSW Oct 2018'!Y5/100)*'NSW Oct 2018'!AJ5,('NSW Oct 2018'!N5-'NSW Oct 2018'!M5)*('NSW Oct 2018'!Y5/100)*'NSW Oct 2018'!AJ5))</f>
        <v>0</v>
      </c>
      <c r="P11" s="119">
        <f>IF(($C$5*'NSW Oct 2018'!AL5/'NSW Oct 2018'!AJ5&gt;'NSW Oct 2018'!N5),($C$5*'NSW Oct 2018'!AL5/'NSW Oct 2018'!AJ5-'NSW Oct 2018'!N5)*'NSW Oct 2018'!Z5/100*'NSW Oct 2018'!AJ6,0)</f>
        <v>0</v>
      </c>
      <c r="Q11" s="122">
        <f t="shared" si="1"/>
        <v>2678.0852</v>
      </c>
      <c r="R11" s="86">
        <f>'NSW Oct 2018'!AM5</f>
        <v>0</v>
      </c>
      <c r="S11" s="86">
        <f>'NSW Oct 2018'!AN5</f>
        <v>14</v>
      </c>
      <c r="T11" s="86">
        <f>'NSW Oct 2018'!AO5</f>
        <v>0</v>
      </c>
      <c r="U11" s="86">
        <f>'NSW Oct 2018'!AP5</f>
        <v>0</v>
      </c>
      <c r="V11" s="178">
        <f>(Q11-(Q11-D11)*S11/100)</f>
        <v>2337.9830320000001</v>
      </c>
      <c r="W11" s="178">
        <f>V11</f>
        <v>2337.9830320000001</v>
      </c>
      <c r="X11" s="122">
        <f t="shared" si="0"/>
        <v>2571.7813352000003</v>
      </c>
      <c r="Y11" s="122">
        <f t="shared" si="0"/>
        <v>2571.7813352000003</v>
      </c>
      <c r="Z11" s="124">
        <f>'NSW Oct 2018'!AW5</f>
        <v>12</v>
      </c>
      <c r="AA11" s="125" t="str">
        <f>'NSW Oct 2018'!AX5</f>
        <v>y</v>
      </c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</row>
    <row r="12" spans="1:142" ht="23" customHeight="1" thickBot="1">
      <c r="A12" s="435"/>
      <c r="B12" s="87" t="str">
        <f>'NSW Oct 2018'!F6</f>
        <v>Red Energy</v>
      </c>
      <c r="C12" s="87" t="str">
        <f>'NSW Oct 2018'!G6</f>
        <v xml:space="preserve">Easy Saver </v>
      </c>
      <c r="D12" s="146">
        <f>365*'NSW Oct 2018'!H6/100</f>
        <v>235.27899999999997</v>
      </c>
      <c r="E12" s="147">
        <f>IF($C$5*'NSW Oct 2018'!AK6/'NSW Oct 2018'!AI6&gt;='NSW Oct 2018'!J6,('NSW Oct 2018'!J6*'NSW Oct 2018'!O6/100)*'NSW Oct 2018'!AI6,($C$5*'NSW Oct 2018'!AK6/'NSW Oct 2018'!AI6*'NSW Oct 2018'!O6/100)*'NSW Oct 2018'!AI6)</f>
        <v>138.3459</v>
      </c>
      <c r="F12" s="148">
        <f>IF($C$5*'NSW Oct 2018'!AK6/'NSW Oct 2018'!AI6&lt;'NSW Oct 2018'!J6,0,IF($C$5*'NSW Oct 2018'!AK6/'NSW Oct 2018'!AI6&lt;='NSW Oct 2018'!K6,($C$5*'NSW Oct 2018'!AK6/'NSW Oct 2018'!AI6-'NSW Oct 2018'!J6)*('NSW Oct 2018'!P6/100)*'NSW Oct 2018'!AI6,('NSW Oct 2018'!K6-'NSW Oct 2018'!J6)*('NSW Oct 2018'!P6/100)*'NSW Oct 2018'!AI6))</f>
        <v>92.825699999999998</v>
      </c>
      <c r="G12" s="146">
        <f>IF($C$5*'NSW Oct 2018'!AK6/'NSW Oct 2018'!AI6&lt;'NSW Oct 2018'!K6,0,IF($C$5*'NSW Oct 2018'!AK6/'NSW Oct 2018'!AI6&lt;='NSW Oct 2018'!L6,($C$5*'NSW Oct 2018'!AK6/'NSW Oct 2018'!AI6-'NSW Oct 2018'!K6)*('NSW Oct 2018'!Q6/100)*'NSW Oct 2018'!AI6,('NSW Oct 2018'!L6-'NSW Oct 2018'!K6)*('NSW Oct 2018'!Q6/100)*'NSW Oct 2018'!AI6))</f>
        <v>207.72179999999997</v>
      </c>
      <c r="H12" s="147">
        <f>IF($C$5*'NSW Oct 2018'!AK6/'NSW Oct 2018'!AI6&lt;'NSW Oct 2018'!L6,0,IF($C$5*'NSW Oct 2018'!AK6/'NSW Oct 2018'!AI6&lt;='NSW Oct 2018'!M6,($C$5*'NSW Oct 2018'!AK6/'NSW Oct 2018'!AI6-'NSW Oct 2018'!L6)*('NSW Oct 2018'!R6/100)*'NSW Oct 2018'!AI6,('NSW Oct 2018'!M6-'NSW Oct 2018'!L6)*('NSW Oct 2018'!R6/100)*'NSW Oct 2018'!AI6))</f>
        <v>779.04750000000001</v>
      </c>
      <c r="I12" s="147">
        <f>IF($C$5*'NSW Oct 2018'!AK6/'NSW Oct 2018'!AI6&lt;'NSW Oct 2018'!M6,0,IF($C$5*'NSW Oct 2018'!AK6/'NSW Oct 2018'!AI6&lt;='NSW Oct 2018'!N6,($C$5*'NSW Oct 2018'!AK6/'NSW Oct 2018'!AI6-'NSW Oct 2018'!M6)*('NSW Oct 2018'!S6/100)*'NSW Oct 2018'!AI6,('NSW Oct 2018'!N6-'NSW Oct 2018'!M6)*('NSW Oct 2018'!S6/100)*'NSW Oct 2018'!AI6))</f>
        <v>0</v>
      </c>
      <c r="J12" s="146">
        <f>IF(($C$5*'NSW Oct 2018'!AK6/'NSW Oct 2018'!AI6&gt;'NSW Oct 2018'!N6),($C$5*'NSW Oct 2018'!AK6/'NSW Oct 2018'!AI6-'NSW Oct 2018'!N6)*'NSW Oct 2018'!T6/100*'NSW Oct 2018'!AI6,0)</f>
        <v>0</v>
      </c>
      <c r="K12" s="146">
        <f>IF($C$5*'NSW Oct 2018'!AL6/'NSW Oct 2018'!AJ6&gt;='NSW Oct 2018'!J6,('NSW Oct 2018'!J6*'NSW Oct 2018'!U6/100)*'NSW Oct 2018'!AJ6,($C$5*'NSW Oct 2018'!AL6/'NSW Oct 2018'!AJ6*'NSW Oct 2018'!U6/100)*'NSW Oct 2018'!AJ6)</f>
        <v>138.3459</v>
      </c>
      <c r="L12" s="146">
        <f>IF($C$5*'NSW Oct 2018'!AL6/'NSW Oct 2018'!AJ6&lt;'NSW Oct 2018'!J6,0,IF($C$5*'NSW Oct 2018'!AL6/'NSW Oct 2018'!AJ6&lt;='NSW Oct 2018'!K6,($C$5*'NSW Oct 2018'!AL6/'NSW Oct 2018'!AJ6-'NSW Oct 2018'!J6)*('NSW Oct 2018'!V6/100)*'NSW Oct 2018'!AJ6,('NSW Oct 2018'!K6-'NSW Oct 2018'!J6)*('NSW Oct 2018'!V6/100)*'NSW Oct 2018'!AJ6))</f>
        <v>92.825699999999998</v>
      </c>
      <c r="M12" s="146">
        <f>IF($C$5*'NSW Oct 2018'!AL6/'NSW Oct 2018'!AJ6&lt;'NSW Oct 2018'!K6,0,IF($C$5*'NSW Oct 2018'!AL6/'NSW Oct 2018'!AJ6&lt;='NSW Oct 2018'!L6,($C$5*'NSW Oct 2018'!AL6/'NSW Oct 2018'!AJ6-'NSW Oct 2018'!K6)*('NSW Oct 2018'!W6/100)*'NSW Oct 2018'!AJ6,('NSW Oct 2018'!L6-'NSW Oct 2018'!K6)*('NSW Oct 2018'!W6/100)*'NSW Oct 2018'!AJ6))</f>
        <v>207.72179999999997</v>
      </c>
      <c r="N12" s="146">
        <f>IF($C$5*'NSW Oct 2018'!AL6/'NSW Oct 2018'!AJ6&lt;'NSW Oct 2018'!L6,0,IF($C$5*'NSW Oct 2018'!AL6/'NSW Oct 2018'!AJ6&lt;='NSW Oct 2018'!M6,($C$5*'NSW Oct 2018'!AL6/'NSW Oct 2018'!AJ6-'NSW Oct 2018'!L6)*('NSW Oct 2018'!X6/100)*'NSW Oct 2018'!AJ6,('NSW Oct 2018'!M6-'NSW Oct 2018'!L6)*('NSW Oct 2018'!X6/100)*'NSW Oct 2018'!AJ6))</f>
        <v>779.04750000000001</v>
      </c>
      <c r="O12" s="146">
        <f>IF($C$5*'NSW Oct 2018'!AL6/'NSW Oct 2018'!AJ6&lt;'NSW Oct 2018'!M6,0,IF($C$5*'NSW Oct 2018'!AL6/'NSW Oct 2018'!AJ6&lt;='NSW Oct 2018'!N6,($C$5*'NSW Oct 2018'!AL6/'NSW Oct 2018'!AJ6-'NSW Oct 2018'!M6)*('NSW Oct 2018'!Y6/100)*'NSW Oct 2018'!AJ6,('NSW Oct 2018'!N6-'NSW Oct 2018'!M6)*('NSW Oct 2018'!Y6/100)*'NSW Oct 2018'!AJ6))</f>
        <v>0</v>
      </c>
      <c r="P12" s="146">
        <f>IF(($C$5*'NSW Oct 2018'!AL6/'NSW Oct 2018'!AJ6&gt;'NSW Oct 2018'!N6),($C$5*'NSW Oct 2018'!AL6/'NSW Oct 2018'!AJ6-'NSW Oct 2018'!N6)*'NSW Oct 2018'!Z6/100*'NSW Oct 2018'!AJ7,0)</f>
        <v>0</v>
      </c>
      <c r="Q12" s="149">
        <f t="shared" si="1"/>
        <v>2671.1608000000001</v>
      </c>
      <c r="R12" s="87">
        <f>'NSW Oct 2018'!AM6</f>
        <v>0</v>
      </c>
      <c r="S12" s="87">
        <f>'NSW Oct 2018'!AN6</f>
        <v>0</v>
      </c>
      <c r="T12" s="150">
        <f>'NSW Oct 2018'!AO6</f>
        <v>10</v>
      </c>
      <c r="U12" s="87">
        <f>'NSW Oct 2018'!AP6</f>
        <v>0</v>
      </c>
      <c r="V12" s="179">
        <f>Q12</f>
        <v>2671.1608000000001</v>
      </c>
      <c r="W12" s="180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Oct 2018'!AW6</f>
        <v>0</v>
      </c>
      <c r="AA12" s="153" t="str">
        <f>'NSW Oct 2018'!AX6</f>
        <v>n</v>
      </c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</row>
    <row r="13" spans="1:142" ht="23" customHeight="1" thickTop="1">
      <c r="A13" s="434" t="str">
        <f>'NSW Oct 2018'!D7</f>
        <v xml:space="preserve">ActewAGL Queanbeyan </v>
      </c>
      <c r="B13" s="86" t="str">
        <f>'NSW Oct 2018'!F7</f>
        <v>ActewAGL</v>
      </c>
      <c r="C13" s="86" t="str">
        <f>'NSW Oct 2018'!G7</f>
        <v>Business plan</v>
      </c>
      <c r="D13" s="119">
        <f>365*'NSW Oct 2018'!H7/100</f>
        <v>344.34100000000001</v>
      </c>
      <c r="E13" s="120">
        <f>IF($C$5*'NSW Oct 2018'!AK7/'NSW Oct 2018'!AI7&gt;='NSW Oct 2018'!J7,('NSW Oct 2018'!J7*'NSW Oct 2018'!O7/100)*'NSW Oct 2018'!AI7,($C$5*'NSW Oct 2018'!AK7/'NSW Oct 2018'!AI7*'NSW Oct 2018'!O7/100)*'NSW Oct 2018'!AI7)</f>
        <v>388.18800000000005</v>
      </c>
      <c r="F13" s="121">
        <f>IF($C$5*'NSW Oct 2018'!AK7/'NSW Oct 2018'!AI7&lt;'NSW Oct 2018'!J7,0,IF($C$5*'NSW Oct 2018'!AK7/'NSW Oct 2018'!AI7&lt;='NSW Oct 2018'!K7,($C$5*'NSW Oct 2018'!AK7/'NSW Oct 2018'!AI7-'NSW Oct 2018'!J7)*('NSW Oct 2018'!P7/100)*'NSW Oct 2018'!AI7,('NSW Oct 2018'!K7-'NSW Oct 2018'!J7)*('NSW Oct 2018'!P7/100)*'NSW Oct 2018'!AI7))</f>
        <v>856.33200000000022</v>
      </c>
      <c r="G13" s="119">
        <f>IF($C$5*'NSW Oct 2018'!AK7/'NSW Oct 2018'!AI7&lt;'NSW Oct 2018'!K7,0,IF($C$5*'NSW Oct 2018'!AK7/'NSW Oct 2018'!AI7&lt;='NSW Oct 2018'!L7,($C$5*'NSW Oct 2018'!AK7/'NSW Oct 2018'!AI7-'NSW Oct 2018'!K7)*('NSW Oct 2018'!Q7/100)*'NSW Oct 2018'!AI7,('NSW Oct 2018'!L7-'NSW Oct 2018'!K7)*('NSW Oct 2018'!Q7/100)*'NSW Oct 2018'!AI7))</f>
        <v>0</v>
      </c>
      <c r="H13" s="127">
        <f>IF($C$5*'NSW Oct 2018'!AK7/'NSW Oct 2018'!AI7&lt;'NSW Oct 2018'!L7,0,IF($C$5*'NSW Oct 2018'!AK7/'NSW Oct 2018'!AI7&lt;='NSW Oct 2018'!M7,($C$5*'NSW Oct 2018'!AK7/'NSW Oct 2018'!AI7-'NSW Oct 2018'!L7)*('NSW Oct 2018'!R7/100)*'NSW Oct 2018'!AI7,('NSW Oct 2018'!M7-'NSW Oct 2018'!L7)*('NSW Oct 2018'!R7/100)*'NSW Oct 2018'!AI7))</f>
        <v>0</v>
      </c>
      <c r="I13" s="120">
        <f>IF($C$5*'NSW Oct 2018'!AK7/'NSW Oct 2018'!AI7&lt;'NSW Oct 2018'!M7,0,IF($C$5*'NSW Oct 2018'!AK7/'NSW Oct 2018'!AI7&lt;='NSW Oct 2018'!N7,($C$5*'NSW Oct 2018'!AK7/'NSW Oct 2018'!AI7-'NSW Oct 2018'!M7)*('NSW Oct 2018'!S7/100)*'NSW Oct 2018'!AI7,('NSW Oct 2018'!N7-'NSW Oct 2018'!M7)*('NSW Oct 2018'!S7/100)*'NSW Oct 2018'!AI7))</f>
        <v>0</v>
      </c>
      <c r="J13" s="129">
        <f>IF(($C$5*'NSW Oct 2018'!AK7/'NSW Oct 2018'!AI7&gt;'NSW Oct 2018'!N7),($C$5*'NSW Oct 2018'!AK7/'NSW Oct 2018'!AI7-'NSW Oct 2018'!N7)*'NSW Oct 2018'!T7/100*'NSW Oct 2018'!AI7,0)</f>
        <v>0</v>
      </c>
      <c r="K13" s="119">
        <f>IF($C$5*'NSW Oct 2018'!AL7/'NSW Oct 2018'!AJ7&gt;='NSW Oct 2018'!J7,('NSW Oct 2018'!J7*'NSW Oct 2018'!U7/100)*'NSW Oct 2018'!AJ7,($C$5*'NSW Oct 2018'!AL7/'NSW Oct 2018'!AJ7*'NSW Oct 2018'!U7/100)*'NSW Oct 2018'!AJ7)</f>
        <v>388.18800000000005</v>
      </c>
      <c r="L13" s="136">
        <f>IF($C$5*'NSW Oct 2018'!AL7/'NSW Oct 2018'!AJ7&lt;'NSW Oct 2018'!J7,0,IF($C$5*'NSW Oct 2018'!AL7/'NSW Oct 2018'!AJ7&lt;='NSW Oct 2018'!K7,($C$5*'NSW Oct 2018'!AL7/'NSW Oct 2018'!AJ7-'NSW Oct 2018'!J7)*('NSW Oct 2018'!V7/100)*'NSW Oct 2018'!AJ7,('NSW Oct 2018'!K7-'NSW Oct 2018'!J7)*('NSW Oct 2018'!V7/100)*'NSW Oct 2018'!AJ7))</f>
        <v>856.33200000000022</v>
      </c>
      <c r="M13" s="119">
        <f>IF($C$5*'NSW Oct 2018'!AL7/'NSW Oct 2018'!AJ7&lt;'NSW Oct 2018'!K7,0,IF($C$5*'NSW Oct 2018'!AL7/'NSW Oct 2018'!AJ7&lt;='NSW Oct 2018'!L7,($C$5*'NSW Oct 2018'!AL7/'NSW Oct 2018'!AJ7-'NSW Oct 2018'!K7)*('NSW Oct 2018'!W7/100)*'NSW Oct 2018'!AJ7,('NSW Oct 2018'!L7-'NSW Oct 2018'!K7)*('NSW Oct 2018'!W7/100)*'NSW Oct 2018'!AJ7))</f>
        <v>0</v>
      </c>
      <c r="N13" s="129">
        <f>IF($C$5*'NSW Oct 2018'!AL7/'NSW Oct 2018'!AJ7&lt;'NSW Oct 2018'!L7,0,IF($C$5*'NSW Oct 2018'!AL7/'NSW Oct 2018'!AJ7&lt;='NSW Oct 2018'!M7,($C$5*'NSW Oct 2018'!AL7/'NSW Oct 2018'!AJ7-'NSW Oct 2018'!L7)*('NSW Oct 2018'!X7/100)*'NSW Oct 2018'!AJ7,('NSW Oct 2018'!M7-'NSW Oct 2018'!L7)*('NSW Oct 2018'!X7/100)*'NSW Oct 2018'!AJ7))</f>
        <v>0</v>
      </c>
      <c r="O13" s="119">
        <f>IF($C$5*'NSW Oct 2018'!AL7/'NSW Oct 2018'!AJ7&lt;'NSW Oct 2018'!M7,0,IF($C$5*'NSW Oct 2018'!AL7/'NSW Oct 2018'!AJ7&lt;='NSW Oct 2018'!N7,($C$5*'NSW Oct 2018'!AL7/'NSW Oct 2018'!AJ7-'NSW Oct 2018'!M7)*('NSW Oct 2018'!Y7/100)*'NSW Oct 2018'!AJ7,('NSW Oct 2018'!N7-'NSW Oct 2018'!M7)*('NSW Oct 2018'!Y7/100)*'NSW Oct 2018'!AJ7))</f>
        <v>0</v>
      </c>
      <c r="P13" s="119">
        <f>IF(($C$5*'NSW Oct 2018'!AL7/'NSW Oct 2018'!AJ7&gt;'NSW Oct 2018'!N7),($C$5*'NSW Oct 2018'!AL7/'NSW Oct 2018'!AJ7-'NSW Oct 2018'!N7)*'NSW Oct 2018'!Z7/100*'NSW Oct 2018'!AJ8,0)</f>
        <v>0</v>
      </c>
      <c r="Q13" s="122">
        <f t="shared" si="1"/>
        <v>2833.3810000000008</v>
      </c>
      <c r="R13" s="130">
        <f>'NSW Oct 2018'!AM7</f>
        <v>0</v>
      </c>
      <c r="S13" s="86">
        <f>'NSW Oct 2018'!AN7</f>
        <v>12</v>
      </c>
      <c r="T13" s="83">
        <f>'NSW Oct 2018'!AO7</f>
        <v>0</v>
      </c>
      <c r="U13" s="130">
        <f>'NSW Oct 2018'!AP7</f>
        <v>0</v>
      </c>
      <c r="V13" s="122">
        <f>(Q13-(Q13-D13)*S13/100)</f>
        <v>2534.6962000000008</v>
      </c>
      <c r="W13" s="157">
        <f t="shared" ref="W13:W28" si="2">V13</f>
        <v>2534.6962000000008</v>
      </c>
      <c r="X13" s="122">
        <f t="shared" si="0"/>
        <v>2788.1658200000011</v>
      </c>
      <c r="Y13" s="122">
        <f t="shared" si="0"/>
        <v>2788.1658200000011</v>
      </c>
      <c r="Z13" s="133">
        <f>'NSW Oct 2018'!AW7</f>
        <v>24</v>
      </c>
      <c r="AA13" s="125" t="str">
        <f>'NSW Oct 2018'!AX7</f>
        <v>y</v>
      </c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</row>
    <row r="14" spans="1:142" ht="23" customHeight="1" thickBot="1">
      <c r="A14" s="435"/>
      <c r="B14" s="87" t="str">
        <f>'NSW Oct 2018'!F8</f>
        <v>EnergyAustralia</v>
      </c>
      <c r="C14" s="87" t="str">
        <f>'NSW Oct 2018'!G8</f>
        <v xml:space="preserve">Everyday Saver </v>
      </c>
      <c r="D14" s="146">
        <f>365*'NSW Oct 2018'!H8/100</f>
        <v>302.95</v>
      </c>
      <c r="E14" s="147">
        <f>IF($C$5*'NSW Oct 2018'!AK8/'NSW Oct 2018'!AI8&gt;='NSW Oct 2018'!J8,('NSW Oct 2018'!J8*'NSW Oct 2018'!O8/100)*'NSW Oct 2018'!AI8,($C$5*'NSW Oct 2018'!AK8/'NSW Oct 2018'!AI8*'NSW Oct 2018'!O8/100)*'NSW Oct 2018'!AI8)</f>
        <v>210.82247999999998</v>
      </c>
      <c r="F14" s="148">
        <f>IF($C$5*'NSW Oct 2018'!AK8/'NSW Oct 2018'!AI8&lt;'NSW Oct 2018'!J8,0,IF($C$5*'NSW Oct 2018'!AK8/'NSW Oct 2018'!AI8&lt;='NSW Oct 2018'!K8,($C$5*'NSW Oct 2018'!AK8/'NSW Oct 2018'!AI8-'NSW Oct 2018'!J8)*('NSW Oct 2018'!P8/100)*'NSW Oct 2018'!AI8,('NSW Oct 2018'!K8-'NSW Oct 2018'!J8)*('NSW Oct 2018'!P8/100)*'NSW Oct 2018'!AI8))</f>
        <v>1103.4104480000001</v>
      </c>
      <c r="G14" s="146">
        <f>IF($C$5*'NSW Oct 2018'!AK8/'NSW Oct 2018'!AI8&lt;'NSW Oct 2018'!K8,0,IF($C$5*'NSW Oct 2018'!AK8/'NSW Oct 2018'!AI8&lt;='NSW Oct 2018'!L8,($C$5*'NSW Oct 2018'!AK8/'NSW Oct 2018'!AI8-'NSW Oct 2018'!K8)*('NSW Oct 2018'!Q8/100)*'NSW Oct 2018'!AI8,('NSW Oct 2018'!L8-'NSW Oct 2018'!K8)*('NSW Oct 2018'!Q8/100)*'NSW Oct 2018'!AI8))</f>
        <v>0</v>
      </c>
      <c r="H14" s="156">
        <f>IF($C$5*'NSW Oct 2018'!AK8/'NSW Oct 2018'!AI8&lt;'NSW Oct 2018'!L8,0,IF($C$5*'NSW Oct 2018'!AK8/'NSW Oct 2018'!AI8&lt;='NSW Oct 2018'!M8,($C$5*'NSW Oct 2018'!AK8/'NSW Oct 2018'!AI8-'NSW Oct 2018'!L8)*('NSW Oct 2018'!R8/100)*'NSW Oct 2018'!AI8,('NSW Oct 2018'!M8-'NSW Oct 2018'!L8)*('NSW Oct 2018'!R8/100)*'NSW Oct 2018'!AI8))</f>
        <v>0</v>
      </c>
      <c r="I14" s="147">
        <f>IF($C$5*'NSW Oct 2018'!AK8/'NSW Oct 2018'!AI8&lt;'NSW Oct 2018'!M8,0,IF($C$5*'NSW Oct 2018'!AK8/'NSW Oct 2018'!AI8&lt;='NSW Oct 2018'!N8,($C$5*'NSW Oct 2018'!AK8/'NSW Oct 2018'!AI8-'NSW Oct 2018'!M8)*('NSW Oct 2018'!S8/100)*'NSW Oct 2018'!AI8,('NSW Oct 2018'!N8-'NSW Oct 2018'!M8)*('NSW Oct 2018'!S8/100)*'NSW Oct 2018'!AI8))</f>
        <v>0</v>
      </c>
      <c r="J14" s="155">
        <f>IF(($C$5*'NSW Oct 2018'!AK8/'NSW Oct 2018'!AI8&gt;'NSW Oct 2018'!N8),($C$5*'NSW Oct 2018'!AK8/'NSW Oct 2018'!AI8-'NSW Oct 2018'!N8)*'NSW Oct 2018'!T8/100*'NSW Oct 2018'!AI8,0)</f>
        <v>0</v>
      </c>
      <c r="K14" s="146">
        <f>IF($C$5*'NSW Oct 2018'!AL8/'NSW Oct 2018'!AJ8&gt;='NSW Oct 2018'!J8,('NSW Oct 2018'!J8*'NSW Oct 2018'!U8/100)*'NSW Oct 2018'!AJ8,($C$5*'NSW Oct 2018'!AL8/'NSW Oct 2018'!AJ8*'NSW Oct 2018'!U8/100)*'NSW Oct 2018'!AJ8)</f>
        <v>210.82247999999998</v>
      </c>
      <c r="L14" s="155">
        <f>IF($C$5*'NSW Oct 2018'!AL8/'NSW Oct 2018'!AJ8&lt;'NSW Oct 2018'!J8,0,IF($C$5*'NSW Oct 2018'!AL8/'NSW Oct 2018'!AJ8&lt;='NSW Oct 2018'!K8,($C$5*'NSW Oct 2018'!AL8/'NSW Oct 2018'!AJ8-'NSW Oct 2018'!J8)*('NSW Oct 2018'!V8/100)*'NSW Oct 2018'!AJ8,('NSW Oct 2018'!K8-'NSW Oct 2018'!J8)*('NSW Oct 2018'!V8/100)*'NSW Oct 2018'!AJ8))</f>
        <v>1103.4104480000001</v>
      </c>
      <c r="M14" s="146">
        <f>IF($C$5*'NSW Oct 2018'!AL8/'NSW Oct 2018'!AJ8&lt;'NSW Oct 2018'!K8,0,IF($C$5*'NSW Oct 2018'!AL8/'NSW Oct 2018'!AJ8&lt;='NSW Oct 2018'!L8,($C$5*'NSW Oct 2018'!AL8/'NSW Oct 2018'!AJ8-'NSW Oct 2018'!K8)*('NSW Oct 2018'!W8/100)*'NSW Oct 2018'!AJ8,('NSW Oct 2018'!L8-'NSW Oct 2018'!K8)*('NSW Oct 2018'!W8/100)*'NSW Oct 2018'!AJ8))</f>
        <v>0</v>
      </c>
      <c r="N14" s="158">
        <f>IF($C$5*'NSW Oct 2018'!AL8/'NSW Oct 2018'!AJ8&lt;'NSW Oct 2018'!L8,0,IF($C$5*'NSW Oct 2018'!AL8/'NSW Oct 2018'!AJ8&lt;='NSW Oct 2018'!M8,($C$5*'NSW Oct 2018'!AL8/'NSW Oct 2018'!AJ8-'NSW Oct 2018'!L8)*('NSW Oct 2018'!X8/100)*'NSW Oct 2018'!AJ8,('NSW Oct 2018'!M8-'NSW Oct 2018'!L8)*('NSW Oct 2018'!X8/100)*'NSW Oct 2018'!AJ8))</f>
        <v>0</v>
      </c>
      <c r="O14" s="146">
        <f>IF($C$5*'NSW Oct 2018'!AL8/'NSW Oct 2018'!AJ8&lt;'NSW Oct 2018'!M8,0,IF($C$5*'NSW Oct 2018'!AL8/'NSW Oct 2018'!AJ8&lt;='NSW Oct 2018'!N8,($C$5*'NSW Oct 2018'!AL8/'NSW Oct 2018'!AJ8-'NSW Oct 2018'!M8)*('NSW Oct 2018'!Y8/100)*'NSW Oct 2018'!AJ8,('NSW Oct 2018'!N8-'NSW Oct 2018'!M8)*('NSW Oct 2018'!Y8/100)*'NSW Oct 2018'!AJ8))</f>
        <v>0</v>
      </c>
      <c r="P14" s="146">
        <f>IF(($C$5*'NSW Oct 2018'!AL8/'NSW Oct 2018'!AJ8&gt;'NSW Oct 2018'!N8),($C$5*'NSW Oct 2018'!AL8/'NSW Oct 2018'!AJ8-'NSW Oct 2018'!N8)*'NSW Oct 2018'!Z8/100*'NSW Oct 2018'!AJ9,0)</f>
        <v>0</v>
      </c>
      <c r="Q14" s="149">
        <f t="shared" si="1"/>
        <v>2931.4158560000005</v>
      </c>
      <c r="R14" s="150">
        <f>'NSW Oct 2018'!AM8</f>
        <v>0</v>
      </c>
      <c r="S14" s="87">
        <f>'NSW Oct 2018'!AN8</f>
        <v>20</v>
      </c>
      <c r="T14" s="154">
        <f>'NSW Oct 2018'!AO8</f>
        <v>0</v>
      </c>
      <c r="U14" s="87">
        <f>'NSW Oct 2018'!AP8</f>
        <v>0</v>
      </c>
      <c r="V14" s="151">
        <f>(Q14-(Q14-D14)*S14/100)</f>
        <v>2405.7226848000005</v>
      </c>
      <c r="W14" s="149">
        <f t="shared" si="2"/>
        <v>2405.7226848000005</v>
      </c>
      <c r="X14" s="149">
        <f t="shared" si="0"/>
        <v>2646.2949532800008</v>
      </c>
      <c r="Y14" s="149">
        <f t="shared" si="0"/>
        <v>2646.2949532800008</v>
      </c>
      <c r="Z14" s="152">
        <f>'NSW Oct 2018'!AW8</f>
        <v>24</v>
      </c>
      <c r="AA14" s="153" t="str">
        <f>'NSW Oct 2018'!AX8</f>
        <v>y</v>
      </c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</row>
    <row r="15" spans="1:142" ht="23" customHeight="1" thickTop="1" thickBot="1">
      <c r="A15" s="117" t="str">
        <f>'NSW Oct 2018'!D9</f>
        <v>ActewAGL Shoalhaven</v>
      </c>
      <c r="B15" s="87" t="str">
        <f>'NSW Oct 2018'!F9</f>
        <v>ActewAGL</v>
      </c>
      <c r="C15" s="87" t="str">
        <f>'NSW Oct 2018'!G9</f>
        <v>Standard plan</v>
      </c>
      <c r="D15" s="146">
        <f>365*'NSW Oct 2018'!H9/100</f>
        <v>369.23400000000004</v>
      </c>
      <c r="E15" s="147">
        <f>IF($C$5*'NSW Oct 2018'!AK9/'NSW Oct 2018'!AI9&gt;='NSW Oct 2018'!J9,('NSW Oct 2018'!J9*'NSW Oct 2018'!O9/100)*'NSW Oct 2018'!AI9,($C$5*'NSW Oct 2018'!AK9/'NSW Oct 2018'!AI9*'NSW Oct 2018'!O9/100)*'NSW Oct 2018'!AI9)</f>
        <v>1405</v>
      </c>
      <c r="F15" s="155">
        <f>IF($C$5*'NSW Oct 2018'!AK9/'NSW Oct 2018'!AI9&lt;'NSW Oct 2018'!J9,0,IF($C$5*'NSW Oct 2018'!AK9/'NSW Oct 2018'!AI9&lt;='NSW Oct 2018'!K9,($C$5*'NSW Oct 2018'!AK9/'NSW Oct 2018'!AI9-'NSW Oct 2018'!J9)*('NSW Oct 2018'!P9/100)*'NSW Oct 2018'!AI9,('NSW Oct 2018'!K9-'NSW Oct 2018'!J9)*('NSW Oct 2018'!P9/100)*'NSW Oct 2018'!AI9))</f>
        <v>0</v>
      </c>
      <c r="G15" s="146">
        <f>IF($C$5*'NSW Oct 2018'!AK9/'NSW Oct 2018'!AI9&lt;'NSW Oct 2018'!K9,0,IF($C$5*'NSW Oct 2018'!AK9/'NSW Oct 2018'!AI9&lt;='NSW Oct 2018'!L9,($C$5*'NSW Oct 2018'!AK9/'NSW Oct 2018'!AI9-'NSW Oct 2018'!K9)*('NSW Oct 2018'!Q9/100)*'NSW Oct 2018'!AI9,('NSW Oct 2018'!L9-'NSW Oct 2018'!K9)*('NSW Oct 2018'!Q9/100)*'NSW Oct 2018'!AI9))</f>
        <v>0</v>
      </c>
      <c r="H15" s="156">
        <f>IF($C$5*'NSW Oct 2018'!AK9/'NSW Oct 2018'!AI9&lt;'NSW Oct 2018'!L9,0,IF($C$5*'NSW Oct 2018'!AK9/'NSW Oct 2018'!AI9&lt;='NSW Oct 2018'!M9,($C$5*'NSW Oct 2018'!AK9/'NSW Oct 2018'!AI9-'NSW Oct 2018'!L9)*('NSW Oct 2018'!R9/100)*'NSW Oct 2018'!AI9,('NSW Oct 2018'!M9-'NSW Oct 2018'!L9)*('NSW Oct 2018'!R9/100)*'NSW Oct 2018'!AI9))</f>
        <v>0</v>
      </c>
      <c r="I15" s="147">
        <f>IF($C$5*'NSW Oct 2018'!AK9/'NSW Oct 2018'!AI9&lt;'NSW Oct 2018'!M9,0,IF($C$5*'NSW Oct 2018'!AK9/'NSW Oct 2018'!AI9&lt;='NSW Oct 2018'!N9,($C$5*'NSW Oct 2018'!AK9/'NSW Oct 2018'!AI9-'NSW Oct 2018'!M9)*('NSW Oct 2018'!S9/100)*'NSW Oct 2018'!AI9,('NSW Oct 2018'!N9-'NSW Oct 2018'!M9)*('NSW Oct 2018'!S9/100)*'NSW Oct 2018'!AI9))</f>
        <v>0</v>
      </c>
      <c r="J15" s="155">
        <f>IF(($C$5*'NSW Oct 2018'!AK9/'NSW Oct 2018'!AI9&gt;'NSW Oct 2018'!N9),($C$5*'NSW Oct 2018'!AK9/'NSW Oct 2018'!AI9-'NSW Oct 2018'!N9)*'NSW Oct 2018'!T9/100*'NSW Oct 2018'!AI9,0)</f>
        <v>0</v>
      </c>
      <c r="K15" s="146">
        <f>IF($C$5*'NSW Oct 2018'!AL9/'NSW Oct 2018'!AJ9&gt;='NSW Oct 2018'!J9,('NSW Oct 2018'!J9*'NSW Oct 2018'!U9/100)*'NSW Oct 2018'!AJ9,($C$5*'NSW Oct 2018'!AL9/'NSW Oct 2018'!AJ9*'NSW Oct 2018'!U9/100)*'NSW Oct 2018'!AJ9)</f>
        <v>1405</v>
      </c>
      <c r="L15" s="155">
        <f>IF($C$5*'NSW Oct 2018'!AL9/'NSW Oct 2018'!AJ9&lt;'NSW Oct 2018'!J9,0,IF($C$5*'NSW Oct 2018'!AL9/'NSW Oct 2018'!AJ9&lt;='NSW Oct 2018'!K9,($C$5*'NSW Oct 2018'!AL9/'NSW Oct 2018'!AJ9-'NSW Oct 2018'!J9)*('NSW Oct 2018'!V9/100)*'NSW Oct 2018'!AJ9,('NSW Oct 2018'!K9-'NSW Oct 2018'!J9)*('NSW Oct 2018'!V9/100)*'NSW Oct 2018'!AJ9))</f>
        <v>0</v>
      </c>
      <c r="M15" s="146">
        <f>IF($C$5*'NSW Oct 2018'!AL9/'NSW Oct 2018'!AJ9&lt;'NSW Oct 2018'!K9,0,IF($C$5*'NSW Oct 2018'!AL9/'NSW Oct 2018'!AJ9&lt;='NSW Oct 2018'!L9,($C$5*'NSW Oct 2018'!AL9/'NSW Oct 2018'!AJ9-'NSW Oct 2018'!K9)*('NSW Oct 2018'!W9/100)*'NSW Oct 2018'!AJ9,('NSW Oct 2018'!L9-'NSW Oct 2018'!K9)*('NSW Oct 2018'!W9/100)*'NSW Oct 2018'!AJ9))</f>
        <v>0</v>
      </c>
      <c r="N15" s="155">
        <f>IF($C$5*'NSW Oct 2018'!AL9/'NSW Oct 2018'!AJ9&lt;'NSW Oct 2018'!L9,0,IF($C$5*'NSW Oct 2018'!AL9/'NSW Oct 2018'!AJ9&lt;='NSW Oct 2018'!M9,($C$5*'NSW Oct 2018'!AL9/'NSW Oct 2018'!AJ9-'NSW Oct 2018'!L9)*('NSW Oct 2018'!X9/100)*'NSW Oct 2018'!AJ9,('NSW Oct 2018'!M9-'NSW Oct 2018'!L9)*('NSW Oct 2018'!X9/100)*'NSW Oct 2018'!AJ9))</f>
        <v>0</v>
      </c>
      <c r="O15" s="146">
        <f>IF($C$5*'NSW Oct 2018'!AL9/'NSW Oct 2018'!AJ9&lt;'NSW Oct 2018'!M9,0,IF($C$5*'NSW Oct 2018'!AL9/'NSW Oct 2018'!AJ9&lt;='NSW Oct 2018'!N9,($C$5*'NSW Oct 2018'!AL9/'NSW Oct 2018'!AJ9-'NSW Oct 2018'!M9)*('NSW Oct 2018'!Y9/100)*'NSW Oct 2018'!AJ9,('NSW Oct 2018'!N9-'NSW Oct 2018'!M9)*('NSW Oct 2018'!Y9/100)*'NSW Oct 2018'!AJ9))</f>
        <v>0</v>
      </c>
      <c r="P15" s="155">
        <f>IF(($C$5*'NSW Oct 2018'!AL9/'NSW Oct 2018'!AJ9&gt;'NSW Oct 2018'!N9),($C$5*'NSW Oct 2018'!AL9/'NSW Oct 2018'!AJ9-'NSW Oct 2018'!N9)*'NSW Oct 2018'!Z9/100*'NSW Oct 2018'!AJ10,0)</f>
        <v>0</v>
      </c>
      <c r="Q15" s="149">
        <f t="shared" si="1"/>
        <v>3179.2339999999999</v>
      </c>
      <c r="R15" s="154">
        <f>'NSW Oct 2018'!AM9</f>
        <v>0</v>
      </c>
      <c r="S15" s="87">
        <f>'NSW Oct 2018'!AN9</f>
        <v>0</v>
      </c>
      <c r="T15" s="154">
        <f>'NSW Oct 2018'!AO9</f>
        <v>0</v>
      </c>
      <c r="U15" s="87">
        <f>'NSW Oct 2018'!AP9</f>
        <v>0</v>
      </c>
      <c r="V15" s="151">
        <f>Q15</f>
        <v>3179.2339999999999</v>
      </c>
      <c r="W15" s="149">
        <f t="shared" si="2"/>
        <v>3179.2339999999999</v>
      </c>
      <c r="X15" s="149">
        <f t="shared" si="0"/>
        <v>3497.1574000000001</v>
      </c>
      <c r="Y15" s="149">
        <f t="shared" si="0"/>
        <v>3497.1574000000001</v>
      </c>
      <c r="Z15" s="152">
        <f>'NSW Oct 2018'!AW9</f>
        <v>0</v>
      </c>
      <c r="AA15" s="153" t="str">
        <f>'NSW Oct 2018'!AX9</f>
        <v>n</v>
      </c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</row>
    <row r="16" spans="1:142" ht="23" customHeight="1" thickTop="1">
      <c r="A16" s="434" t="str">
        <f>'NSW Oct 2018'!D10</f>
        <v>Capital Region</v>
      </c>
      <c r="B16" s="86" t="str">
        <f>'NSW Oct 2018'!F10</f>
        <v>ActewAGL</v>
      </c>
      <c r="C16" s="86" t="str">
        <f>'NSW Oct 2018'!G10</f>
        <v>Business plan</v>
      </c>
      <c r="D16" s="119">
        <f>365*'NSW Oct 2018'!H10/100</f>
        <v>350.83800000000002</v>
      </c>
      <c r="E16" s="120">
        <f>IF($C$5*'NSW Oct 2018'!AK10/'NSW Oct 2018'!AI10&gt;='NSW Oct 2018'!J10,('NSW Oct 2018'!J10*'NSW Oct 2018'!O10/100)*'NSW Oct 2018'!AI10,($C$5*'NSW Oct 2018'!AK10/'NSW Oct 2018'!AI10*'NSW Oct 2018'!O10/100)*'NSW Oct 2018'!AI10)</f>
        <v>146.5497</v>
      </c>
      <c r="F16" s="136">
        <f>IF($C$5*'NSW Oct 2018'!AK10/'NSW Oct 2018'!AI10&lt;'NSW Oct 2018'!J10,0,IF($C$5*'NSW Oct 2018'!AK10/'NSW Oct 2018'!AI10&lt;='NSW Oct 2018'!K10,($C$5*'NSW Oct 2018'!AK10/'NSW Oct 2018'!AI10-'NSW Oct 2018'!J10)*('NSW Oct 2018'!P10/100)*'NSW Oct 2018'!AI10,('NSW Oct 2018'!K10-'NSW Oct 2018'!J10)*('NSW Oct 2018'!P10/100)*'NSW Oct 2018'!AI10))</f>
        <v>90.991199999999992</v>
      </c>
      <c r="G16" s="119">
        <f>IF($C$5*'NSW Oct 2018'!AK10/'NSW Oct 2018'!AI10&lt;'NSW Oct 2018'!K10,0,IF($C$5*'NSW Oct 2018'!AK10/'NSW Oct 2018'!AI10&lt;='NSW Oct 2018'!L10,($C$5*'NSW Oct 2018'!AK10/'NSW Oct 2018'!AI10-'NSW Oct 2018'!K10)*('NSW Oct 2018'!Q10/100)*'NSW Oct 2018'!AI10,('NSW Oct 2018'!L10-'NSW Oct 2018'!K10)*('NSW Oct 2018'!Q10/100)*'NSW Oct 2018'!AI10))</f>
        <v>84.0411</v>
      </c>
      <c r="H16" s="127">
        <f>IF($C$5*'NSW Oct 2018'!AK10/'NSW Oct 2018'!AI10&lt;'NSW Oct 2018'!L10,0,IF($C$5*'NSW Oct 2018'!AK10/'NSW Oct 2018'!AI10&lt;='NSW Oct 2018'!M10,($C$5*'NSW Oct 2018'!AK10/'NSW Oct 2018'!AI10-'NSW Oct 2018'!L10)*('NSW Oct 2018'!R10/100)*'NSW Oct 2018'!AI10,('NSW Oct 2018'!M10-'NSW Oct 2018'!L10)*('NSW Oct 2018'!R10/100)*'NSW Oct 2018'!AI10))</f>
        <v>888.745</v>
      </c>
      <c r="I16" s="120">
        <f>IF($C$5*'NSW Oct 2018'!AK10/'NSW Oct 2018'!AI10&lt;'NSW Oct 2018'!M10,0,IF($C$5*'NSW Oct 2018'!AK10/'NSW Oct 2018'!AI10&lt;='NSW Oct 2018'!N10,($C$5*'NSW Oct 2018'!AK10/'NSW Oct 2018'!AI10-'NSW Oct 2018'!M10)*('NSW Oct 2018'!S10/100)*'NSW Oct 2018'!AI10,('NSW Oct 2018'!N10-'NSW Oct 2018'!M10)*('NSW Oct 2018'!S10/100)*'NSW Oct 2018'!AI10))</f>
        <v>0</v>
      </c>
      <c r="J16" s="136">
        <f>IF(($C$5*'NSW Oct 2018'!AK10/'NSW Oct 2018'!AI10&gt;'NSW Oct 2018'!N10),($C$5*'NSW Oct 2018'!AK10/'NSW Oct 2018'!AI10-'NSW Oct 2018'!N10)*'NSW Oct 2018'!T10/100*'NSW Oct 2018'!AI10,0)</f>
        <v>0</v>
      </c>
      <c r="K16" s="119">
        <f>IF($C$5*'NSW Oct 2018'!AL10/'NSW Oct 2018'!AJ10&gt;='NSW Oct 2018'!J10,('NSW Oct 2018'!J10*'NSW Oct 2018'!U10/100)*'NSW Oct 2018'!AJ10,($C$5*'NSW Oct 2018'!AL10/'NSW Oct 2018'!AJ10*'NSW Oct 2018'!U10/100)*'NSW Oct 2018'!AJ10)</f>
        <v>146.5497</v>
      </c>
      <c r="L16" s="136">
        <f>IF($C$5*'NSW Oct 2018'!AL10/'NSW Oct 2018'!AJ10&lt;'NSW Oct 2018'!J10,0,IF($C$5*'NSW Oct 2018'!AL10/'NSW Oct 2018'!AJ10&lt;='NSW Oct 2018'!K10,($C$5*'NSW Oct 2018'!AL10/'NSW Oct 2018'!AJ10-'NSW Oct 2018'!J10)*('NSW Oct 2018'!V10/100)*'NSW Oct 2018'!AJ10,('NSW Oct 2018'!K10-'NSW Oct 2018'!J10)*('NSW Oct 2018'!V10/100)*'NSW Oct 2018'!AJ10))</f>
        <v>90.991199999999992</v>
      </c>
      <c r="M16" s="119">
        <f>IF($C$5*'NSW Oct 2018'!AL10/'NSW Oct 2018'!AJ10&lt;'NSW Oct 2018'!K10,0,IF($C$5*'NSW Oct 2018'!AL10/'NSW Oct 2018'!AJ10&lt;='NSW Oct 2018'!L10,($C$5*'NSW Oct 2018'!AL10/'NSW Oct 2018'!AJ10-'NSW Oct 2018'!K10)*('NSW Oct 2018'!W10/100)*'NSW Oct 2018'!AJ10,('NSW Oct 2018'!L10-'NSW Oct 2018'!K10)*('NSW Oct 2018'!W10/100)*'NSW Oct 2018'!AJ10))</f>
        <v>84.0411</v>
      </c>
      <c r="N16" s="129">
        <f>IF($C$5*'NSW Oct 2018'!AL10/'NSW Oct 2018'!AJ10&lt;'NSW Oct 2018'!L10,0,IF($C$5*'NSW Oct 2018'!AL10/'NSW Oct 2018'!AJ10&lt;='NSW Oct 2018'!M10,($C$5*'NSW Oct 2018'!AL10/'NSW Oct 2018'!AJ10-'NSW Oct 2018'!L10)*('NSW Oct 2018'!X10/100)*'NSW Oct 2018'!AJ10,('NSW Oct 2018'!M10-'NSW Oct 2018'!L10)*('NSW Oct 2018'!X10/100)*'NSW Oct 2018'!AJ10))</f>
        <v>888.745</v>
      </c>
      <c r="O16" s="119">
        <f>IF($C$5*'NSW Oct 2018'!AL10/'NSW Oct 2018'!AJ10&lt;'NSW Oct 2018'!M10,0,IF($C$5*'NSW Oct 2018'!AL10/'NSW Oct 2018'!AJ10&lt;='NSW Oct 2018'!N10,($C$5*'NSW Oct 2018'!AL10/'NSW Oct 2018'!AJ10-'NSW Oct 2018'!M10)*('NSW Oct 2018'!Y10/100)*'NSW Oct 2018'!AJ10,('NSW Oct 2018'!N10-'NSW Oct 2018'!M10)*('NSW Oct 2018'!Y10/100)*'NSW Oct 2018'!AJ10))</f>
        <v>0</v>
      </c>
      <c r="P16" s="121">
        <f>IF(($C$5*'NSW Oct 2018'!AL10/'NSW Oct 2018'!AJ10&gt;'NSW Oct 2018'!N10),($C$5*'NSW Oct 2018'!AL10/'NSW Oct 2018'!AJ10-'NSW Oct 2018'!N10)*'NSW Oct 2018'!Z10/100*'NSW Oct 2018'!AJ11,0)</f>
        <v>0</v>
      </c>
      <c r="Q16" s="122">
        <f t="shared" si="1"/>
        <v>2771.4919999999997</v>
      </c>
      <c r="R16" s="83">
        <f>'NSW Oct 2018'!AM10</f>
        <v>0</v>
      </c>
      <c r="S16" s="86">
        <f>'NSW Oct 2018'!AN10</f>
        <v>12</v>
      </c>
      <c r="T16" s="83">
        <f>'NSW Oct 2018'!AO10</f>
        <v>0</v>
      </c>
      <c r="U16" s="130">
        <f>'NSW Oct 2018'!AP10</f>
        <v>0</v>
      </c>
      <c r="V16" s="122">
        <f t="shared" ref="V16:V21" si="3">(Q16-(Q16-D16)*S16/100)</f>
        <v>2481.01352</v>
      </c>
      <c r="W16" s="157">
        <f t="shared" si="2"/>
        <v>2481.01352</v>
      </c>
      <c r="X16" s="122">
        <f t="shared" si="0"/>
        <v>2729.1148720000001</v>
      </c>
      <c r="Y16" s="122">
        <f t="shared" si="0"/>
        <v>2729.1148720000001</v>
      </c>
      <c r="Z16" s="133">
        <f>'NSW Oct 2018'!AW10</f>
        <v>24</v>
      </c>
      <c r="AA16" s="125" t="str">
        <f>'NSW Oct 2018'!AX10</f>
        <v>y</v>
      </c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</row>
    <row r="17" spans="1:142" ht="23" customHeight="1" thickBot="1">
      <c r="A17" s="435"/>
      <c r="B17" s="87" t="str">
        <f>'NSW Oct 2018'!F11</f>
        <v>EnergyAustralia</v>
      </c>
      <c r="C17" s="87" t="str">
        <f>'NSW Oct 2018'!G11</f>
        <v xml:space="preserve">Everyday Saver </v>
      </c>
      <c r="D17" s="146">
        <f>365*'NSW Oct 2018'!H11/100</f>
        <v>240.9</v>
      </c>
      <c r="E17" s="147">
        <f>IF($C$5*'NSW Oct 2018'!AK11/'NSW Oct 2018'!AI11&gt;='NSW Oct 2018'!J11,('NSW Oct 2018'!J11*'NSW Oct 2018'!O11/100)*'NSW Oct 2018'!AI11,($C$5*'NSW Oct 2018'!AK11/'NSW Oct 2018'!AI11*'NSW Oct 2018'!O11/100)*'NSW Oct 2018'!AI11)</f>
        <v>154.38059999999999</v>
      </c>
      <c r="F17" s="155">
        <f>IF($C$5*'NSW Oct 2018'!AK11/'NSW Oct 2018'!AI11&lt;'NSW Oct 2018'!J11,0,IF($C$5*'NSW Oct 2018'!AK11/'NSW Oct 2018'!AI11&lt;='NSW Oct 2018'!K11,($C$5*'NSW Oct 2018'!AK11/'NSW Oct 2018'!AI11-'NSW Oct 2018'!J11)*('NSW Oct 2018'!P11/100)*'NSW Oct 2018'!AI11,('NSW Oct 2018'!K11-'NSW Oct 2018'!J11)*('NSW Oct 2018'!P11/100)*'NSW Oct 2018'!AI11))</f>
        <v>104.56649999999999</v>
      </c>
      <c r="G17" s="146">
        <f>IF($C$5*'NSW Oct 2018'!AK11/'NSW Oct 2018'!AI11&lt;'NSW Oct 2018'!K11,0,IF($C$5*'NSW Oct 2018'!AK11/'NSW Oct 2018'!AI11&lt;='NSW Oct 2018'!L11,($C$5*'NSW Oct 2018'!AK11/'NSW Oct 2018'!AI11-'NSW Oct 2018'!K11)*('NSW Oct 2018'!Q11/100)*'NSW Oct 2018'!AI11,('NSW Oct 2018'!L11-'NSW Oct 2018'!K11)*('NSW Oct 2018'!Q11/100)*'NSW Oct 2018'!AI11))</f>
        <v>158.67900000000003</v>
      </c>
      <c r="H17" s="156">
        <f>IF($C$5*'NSW Oct 2018'!AK11/'NSW Oct 2018'!AI11&lt;'NSW Oct 2018'!L11,0,IF($C$5*'NSW Oct 2018'!AK11/'NSW Oct 2018'!AI11&lt;='NSW Oct 2018'!M11,($C$5*'NSW Oct 2018'!AK11/'NSW Oct 2018'!AI11-'NSW Oct 2018'!L11)*('NSW Oct 2018'!R11/100)*'NSW Oct 2018'!AI11,('NSW Oct 2018'!M11-'NSW Oct 2018'!L11)*('NSW Oct 2018'!R11/100)*'NSW Oct 2018'!AI11))</f>
        <v>984.23000000000013</v>
      </c>
      <c r="I17" s="147">
        <f>IF($C$5*'NSW Oct 2018'!AK11/'NSW Oct 2018'!AI11&lt;'NSW Oct 2018'!M11,0,IF($C$5*'NSW Oct 2018'!AK11/'NSW Oct 2018'!AI11&lt;='NSW Oct 2018'!N11,($C$5*'NSW Oct 2018'!AK11/'NSW Oct 2018'!AI11-'NSW Oct 2018'!M11)*('NSW Oct 2018'!S11/100)*'NSW Oct 2018'!AI11,('NSW Oct 2018'!N11-'NSW Oct 2018'!M11)*('NSW Oct 2018'!S11/100)*'NSW Oct 2018'!AI11))</f>
        <v>0</v>
      </c>
      <c r="J17" s="155">
        <f>IF(($C$5*'NSW Oct 2018'!AK11/'NSW Oct 2018'!AI11&gt;'NSW Oct 2018'!N11),($C$5*'NSW Oct 2018'!AK11/'NSW Oct 2018'!AI11-'NSW Oct 2018'!N11)*'NSW Oct 2018'!T11/100*'NSW Oct 2018'!AI11,0)</f>
        <v>0</v>
      </c>
      <c r="K17" s="146">
        <f>IF($C$5*'NSW Oct 2018'!AL11/'NSW Oct 2018'!AJ11&gt;='NSW Oct 2018'!J11,('NSW Oct 2018'!J11*'NSW Oct 2018'!U11/100)*'NSW Oct 2018'!AJ11,($C$5*'NSW Oct 2018'!AL11/'NSW Oct 2018'!AJ11*'NSW Oct 2018'!U11/100)*'NSW Oct 2018'!AJ11)</f>
        <v>154.38059999999999</v>
      </c>
      <c r="L17" s="155">
        <f>IF($C$5*'NSW Oct 2018'!AL11/'NSW Oct 2018'!AJ11&lt;'NSW Oct 2018'!J11,0,IF($C$5*'NSW Oct 2018'!AL11/'NSW Oct 2018'!AJ11&lt;='NSW Oct 2018'!K11,($C$5*'NSW Oct 2018'!AL11/'NSW Oct 2018'!AJ11-'NSW Oct 2018'!J11)*('NSW Oct 2018'!V11/100)*'NSW Oct 2018'!AJ11,('NSW Oct 2018'!K11-'NSW Oct 2018'!J11)*('NSW Oct 2018'!V11/100)*'NSW Oct 2018'!AJ11))</f>
        <v>104.56649999999999</v>
      </c>
      <c r="M17" s="146">
        <f>IF($C$5*'NSW Oct 2018'!AL11/'NSW Oct 2018'!AJ11&lt;'NSW Oct 2018'!K11,0,IF($C$5*'NSW Oct 2018'!AL11/'NSW Oct 2018'!AJ11&lt;='NSW Oct 2018'!L11,($C$5*'NSW Oct 2018'!AL11/'NSW Oct 2018'!AJ11-'NSW Oct 2018'!K11)*('NSW Oct 2018'!W11/100)*'NSW Oct 2018'!AJ11,('NSW Oct 2018'!L11-'NSW Oct 2018'!K11)*('NSW Oct 2018'!W11/100)*'NSW Oct 2018'!AJ11))</f>
        <v>158.67900000000003</v>
      </c>
      <c r="N17" s="158">
        <f>IF($C$5*'NSW Oct 2018'!AL11/'NSW Oct 2018'!AJ11&lt;'NSW Oct 2018'!L11,0,IF($C$5*'NSW Oct 2018'!AL11/'NSW Oct 2018'!AJ11&lt;='NSW Oct 2018'!M11,($C$5*'NSW Oct 2018'!AL11/'NSW Oct 2018'!AJ11-'NSW Oct 2018'!L11)*('NSW Oct 2018'!X11/100)*'NSW Oct 2018'!AJ11,('NSW Oct 2018'!M11-'NSW Oct 2018'!L11)*('NSW Oct 2018'!X11/100)*'NSW Oct 2018'!AJ11))</f>
        <v>984.23000000000013</v>
      </c>
      <c r="O17" s="146">
        <f>IF($C$5*'NSW Oct 2018'!AL11/'NSW Oct 2018'!AJ11&lt;'NSW Oct 2018'!M11,0,IF($C$5*'NSW Oct 2018'!AL11/'NSW Oct 2018'!AJ11&lt;='NSW Oct 2018'!N11,($C$5*'NSW Oct 2018'!AL11/'NSW Oct 2018'!AJ11-'NSW Oct 2018'!M11)*('NSW Oct 2018'!Y11/100)*'NSW Oct 2018'!AJ11,('NSW Oct 2018'!N11-'NSW Oct 2018'!M11)*('NSW Oct 2018'!Y11/100)*'NSW Oct 2018'!AJ11))</f>
        <v>0</v>
      </c>
      <c r="P17" s="148">
        <f>IF(($C$5*'NSW Oct 2018'!AL11/'NSW Oct 2018'!AJ11&gt;'NSW Oct 2018'!N11),($C$5*'NSW Oct 2018'!AL11/'NSW Oct 2018'!AJ11-'NSW Oct 2018'!N11)*'NSW Oct 2018'!Z11/100*'NSW Oct 2018'!AJ12,0)</f>
        <v>0</v>
      </c>
      <c r="Q17" s="149">
        <f t="shared" si="1"/>
        <v>3044.6122</v>
      </c>
      <c r="R17" s="154">
        <f>'NSW Oct 2018'!AM11</f>
        <v>0</v>
      </c>
      <c r="S17" s="87">
        <f>'NSW Oct 2018'!AN11</f>
        <v>20</v>
      </c>
      <c r="T17" s="154">
        <f>'NSW Oct 2018'!AO11</f>
        <v>0</v>
      </c>
      <c r="U17" s="87">
        <f>'NSW Oct 2018'!AP11</f>
        <v>0</v>
      </c>
      <c r="V17" s="151">
        <f t="shared" si="3"/>
        <v>2483.86976</v>
      </c>
      <c r="W17" s="149">
        <f t="shared" si="2"/>
        <v>2483.86976</v>
      </c>
      <c r="X17" s="149">
        <f t="shared" si="0"/>
        <v>2732.2567360000003</v>
      </c>
      <c r="Y17" s="149">
        <f t="shared" si="0"/>
        <v>2732.2567360000003</v>
      </c>
      <c r="Z17" s="152">
        <f>'NSW Oct 2018'!AW11</f>
        <v>24</v>
      </c>
      <c r="AA17" s="153" t="str">
        <f>'NSW Oct 2018'!AX11</f>
        <v>y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</row>
    <row r="18" spans="1:142" ht="23" customHeight="1" thickTop="1" thickBot="1">
      <c r="A18" s="117" t="str">
        <f>'NSW Oct 2018'!D12</f>
        <v>Tamworth</v>
      </c>
      <c r="B18" s="87" t="str">
        <f>'NSW Oct 2018'!F12</f>
        <v>Origin Energy</v>
      </c>
      <c r="C18" s="87" t="str">
        <f>'NSW Oct 2018'!G12</f>
        <v>Business Saver</v>
      </c>
      <c r="D18" s="146">
        <f>365*'NSW Oct 2018'!H12/100</f>
        <v>339.88800000000003</v>
      </c>
      <c r="E18" s="147">
        <f>($C$5*'NSW Oct 2018'!O12/100)/2</f>
        <v>1735</v>
      </c>
      <c r="F18" s="155">
        <v>0</v>
      </c>
      <c r="G18" s="146">
        <v>0</v>
      </c>
      <c r="H18" s="156">
        <v>0</v>
      </c>
      <c r="I18" s="147">
        <f>IF($C$5*'NSW Oct 2018'!AK12/'NSW Oct 2018'!AI12&lt;'NSW Oct 2018'!M12,0,IF($C$5*'NSW Oct 2018'!AK12/'NSW Oct 2018'!AI12&lt;='NSW Oct 2018'!N12,($C$5*'NSW Oct 2018'!AK12/'NSW Oct 2018'!AI12-'NSW Oct 2018'!M12)*('NSW Oct 2018'!S12/100)*'NSW Oct 2018'!AI12,('NSW Oct 2018'!N12-'NSW Oct 2018'!M12)*('NSW Oct 2018'!S12/100)*'NSW Oct 2018'!AI12))</f>
        <v>0</v>
      </c>
      <c r="J18" s="155">
        <f>IF(($C$5*'NSW Oct 2018'!AK12/'NSW Oct 2018'!AI12&gt;'NSW Oct 2018'!N12),($C$5*'NSW Oct 2018'!AK12/'NSW Oct 2018'!AI12-'NSW Oct 2018'!N12)*'NSW Oct 2018'!T12/100*'NSW Oct 2018'!AI12,0)</f>
        <v>0</v>
      </c>
      <c r="K18" s="146">
        <f>($C$5*'NSW Oct 2018'!U12/100)/2</f>
        <v>1735</v>
      </c>
      <c r="L18" s="155">
        <v>0</v>
      </c>
      <c r="M18" s="146">
        <v>0</v>
      </c>
      <c r="N18" s="155">
        <v>0</v>
      </c>
      <c r="O18" s="146">
        <f>IF($C$5*'NSW Oct 2018'!AL12/'NSW Oct 2018'!AJ12&lt;'NSW Oct 2018'!M12,0,IF($C$5*'NSW Oct 2018'!AL12/'NSW Oct 2018'!AJ12&lt;='NSW Oct 2018'!N12,($C$5*'NSW Oct 2018'!AL12/'NSW Oct 2018'!AJ12-'NSW Oct 2018'!M12)*('NSW Oct 2018'!Y12/100)*'NSW Oct 2018'!AJ12,('NSW Oct 2018'!N12-'NSW Oct 2018'!M12)*('NSW Oct 2018'!Y12/100)*'NSW Oct 2018'!AJ12))</f>
        <v>0</v>
      </c>
      <c r="P18" s="155">
        <f>IF(($C$5*'NSW Oct 2018'!AL12/'NSW Oct 2018'!AJ12&gt;'NSW Oct 2018'!N12),($C$5*'NSW Oct 2018'!AL12/'NSW Oct 2018'!AJ12-'NSW Oct 2018'!N12)*'NSW Oct 2018'!Z12/100*'NSW Oct 2018'!AJ13,0)</f>
        <v>0</v>
      </c>
      <c r="Q18" s="149">
        <f t="shared" si="1"/>
        <v>3809.8879999999999</v>
      </c>
      <c r="R18" s="154">
        <f>'NSW Oct 2018'!AM12</f>
        <v>0</v>
      </c>
      <c r="S18" s="87">
        <f>'NSW Oct 2018'!AN12</f>
        <v>14</v>
      </c>
      <c r="T18" s="154">
        <f>'NSW Oct 2018'!AO12</f>
        <v>0</v>
      </c>
      <c r="U18" s="87">
        <f>'NSW Oct 2018'!AP12</f>
        <v>0</v>
      </c>
      <c r="V18" s="151">
        <f t="shared" si="3"/>
        <v>3324.0879999999997</v>
      </c>
      <c r="W18" s="149">
        <f t="shared" si="2"/>
        <v>3324.0879999999997</v>
      </c>
      <c r="X18" s="149">
        <f t="shared" si="0"/>
        <v>3656.4967999999999</v>
      </c>
      <c r="Y18" s="149">
        <f t="shared" si="0"/>
        <v>3656.4967999999999</v>
      </c>
      <c r="Z18" s="152">
        <f>'NSW Oct 2018'!AW12</f>
        <v>12</v>
      </c>
      <c r="AA18" s="153" t="str">
        <f>'NSW Oct 2018'!AX12</f>
        <v>y</v>
      </c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</row>
    <row r="19" spans="1:142" ht="23" customHeight="1" thickTop="1">
      <c r="A19" s="434" t="str">
        <f>'NSW Oct 2018'!D13</f>
        <v>Envestra Albury</v>
      </c>
      <c r="B19" s="86" t="str">
        <f>'NSW Oct 2018'!F13</f>
        <v>EnergyAustralia</v>
      </c>
      <c r="C19" s="86" t="str">
        <f>'NSW Oct 2018'!G13</f>
        <v xml:space="preserve">Everyday Saver </v>
      </c>
      <c r="D19" s="119">
        <f>365*'NSW Oct 2018'!H13/100</f>
        <v>295.64999999999998</v>
      </c>
      <c r="E19" s="120">
        <f>IF($C$5*'NSW Oct 2018'!AK13/'NSW Oct 2018'!AI13&gt;='NSW Oct 2018'!J13,('NSW Oct 2018'!J13*'NSW Oct 2018'!O13/100)*'NSW Oct 2018'!AI13,($C$5*'NSW Oct 2018'!AK13/'NSW Oct 2018'!AI13*'NSW Oct 2018'!O13/100)*'NSW Oct 2018'!AI13)</f>
        <v>448.20000000000005</v>
      </c>
      <c r="F19" s="136">
        <f>IF($C$5*'NSW Oct 2018'!AK13/'NSW Oct 2018'!AI13&lt;'NSW Oct 2018'!J13,0,IF($C$5*'NSW Oct 2018'!AK13/'NSW Oct 2018'!AI13&lt;='NSW Oct 2018'!K13,($C$5*'NSW Oct 2018'!AK13/'NSW Oct 2018'!AI13-'NSW Oct 2018'!J13)*('NSW Oct 2018'!P13/100)*'NSW Oct 2018'!AI13,('NSW Oct 2018'!K13-'NSW Oct 2018'!J13)*('NSW Oct 2018'!P13/100)*'NSW Oct 2018'!AI13))</f>
        <v>405</v>
      </c>
      <c r="G19" s="119">
        <f>IF($C$5*'NSW Oct 2018'!AK13/'NSW Oct 2018'!AI13&lt;'NSW Oct 2018'!K13,0,IF($C$5*'NSW Oct 2018'!AK13/'NSW Oct 2018'!AI13&lt;='NSW Oct 2018'!L13,($C$5*'NSW Oct 2018'!AK13/'NSW Oct 2018'!AI13-'NSW Oct 2018'!K13)*('NSW Oct 2018'!Q13/100)*'NSW Oct 2018'!AI13,('NSW Oct 2018'!L13-'NSW Oct 2018'!K13)*('NSW Oct 2018'!Q13/100)*'NSW Oct 2018'!AI13))</f>
        <v>310.80000000000013</v>
      </c>
      <c r="H19" s="127">
        <f>IF($C$5*'NSW Oct 2018'!AK13/'NSW Oct 2018'!AI13&lt;'NSW Oct 2018'!L13,0,IF($C$5*'NSW Oct 2018'!AK13/'NSW Oct 2018'!AI13&lt;='NSW Oct 2018'!M13,($C$5*'NSW Oct 2018'!AK13/'NSW Oct 2018'!AI13-'NSW Oct 2018'!L13)*('NSW Oct 2018'!R13/100)*'NSW Oct 2018'!AI13,('NSW Oct 2018'!M13-'NSW Oct 2018'!L13)*('NSW Oct 2018'!R13/100)*'NSW Oct 2018'!AI13))</f>
        <v>0</v>
      </c>
      <c r="I19" s="120">
        <f>IF($C$5*'NSW Oct 2018'!AK13/'NSW Oct 2018'!AI13&lt;'NSW Oct 2018'!M13,0,IF($C$5*'NSW Oct 2018'!AK13/'NSW Oct 2018'!AI13&lt;='NSW Oct 2018'!N13,($C$5*'NSW Oct 2018'!AK13/'NSW Oct 2018'!AI13-'NSW Oct 2018'!M13)*('NSW Oct 2018'!S13/100)*'NSW Oct 2018'!AI13,('NSW Oct 2018'!N13-'NSW Oct 2018'!M13)*('NSW Oct 2018'!S13/100)*'NSW Oct 2018'!AI13))</f>
        <v>0</v>
      </c>
      <c r="J19" s="136">
        <f>IF(($C$5*'NSW Oct 2018'!AK13/'NSW Oct 2018'!AI13&gt;'NSW Oct 2018'!N13),($C$5*'NSW Oct 2018'!AK13/'NSW Oct 2018'!AI13-'NSW Oct 2018'!N13)*'NSW Oct 2018'!T13/100*'NSW Oct 2018'!AI13,0)</f>
        <v>0</v>
      </c>
      <c r="K19" s="119">
        <f>IF($C$5*'NSW Oct 2018'!AL13/'NSW Oct 2018'!AJ13&gt;='NSW Oct 2018'!J13,('NSW Oct 2018'!J13*'NSW Oct 2018'!U13/100)*'NSW Oct 2018'!AJ13,($C$5*'NSW Oct 2018'!AL13/'NSW Oct 2018'!AJ13*'NSW Oct 2018'!U13/100)*'NSW Oct 2018'!AJ13)</f>
        <v>448.20000000000005</v>
      </c>
      <c r="L19" s="136">
        <f>IF($C$5*'NSW Oct 2018'!AL13/'NSW Oct 2018'!AJ13&lt;'NSW Oct 2018'!J13,0,IF($C$5*'NSW Oct 2018'!AL13/'NSW Oct 2018'!AJ13&lt;='NSW Oct 2018'!K13,($C$5*'NSW Oct 2018'!AL13/'NSW Oct 2018'!AJ13-'NSW Oct 2018'!J13)*('NSW Oct 2018'!V13/100)*'NSW Oct 2018'!AJ13,('NSW Oct 2018'!K13-'NSW Oct 2018'!J13)*('NSW Oct 2018'!V13/100)*'NSW Oct 2018'!AJ13))</f>
        <v>405</v>
      </c>
      <c r="M19" s="119">
        <f>IF($C$5*'NSW Oct 2018'!AL13/'NSW Oct 2018'!AJ13&lt;'NSW Oct 2018'!K13,0,IF($C$5*'NSW Oct 2018'!AL13/'NSW Oct 2018'!AJ13&lt;='NSW Oct 2018'!L13,($C$5*'NSW Oct 2018'!AL13/'NSW Oct 2018'!AJ13-'NSW Oct 2018'!K13)*('NSW Oct 2018'!W13/100)*'NSW Oct 2018'!AJ13,('NSW Oct 2018'!L13-'NSW Oct 2018'!K13)*('NSW Oct 2018'!W13/100)*'NSW Oct 2018'!AJ13))</f>
        <v>310.80000000000013</v>
      </c>
      <c r="N19" s="136">
        <f>IF($C$5*'NSW Oct 2018'!AL13/'NSW Oct 2018'!AJ13&lt;'NSW Oct 2018'!L13,0,IF($C$5*'NSW Oct 2018'!AL13/'NSW Oct 2018'!AJ13&lt;='NSW Oct 2018'!M13,($C$5*'NSW Oct 2018'!AL13/'NSW Oct 2018'!AJ13-'NSW Oct 2018'!L13)*('NSW Oct 2018'!X13/100)*'NSW Oct 2018'!AJ13,('NSW Oct 2018'!M13-'NSW Oct 2018'!L13)*('NSW Oct 2018'!X13/100)*'NSW Oct 2018'!AJ13))</f>
        <v>0</v>
      </c>
      <c r="O19" s="119">
        <f>IF($C$5*'NSW Oct 2018'!AL13/'NSW Oct 2018'!AJ13&lt;'NSW Oct 2018'!M13,0,IF($C$5*'NSW Oct 2018'!AL13/'NSW Oct 2018'!AJ13&lt;='NSW Oct 2018'!N13,($C$5*'NSW Oct 2018'!AL13/'NSW Oct 2018'!AJ13-'NSW Oct 2018'!M13)*('NSW Oct 2018'!Y13/100)*'NSW Oct 2018'!AJ13,('NSW Oct 2018'!N13-'NSW Oct 2018'!M13)*('NSW Oct 2018'!Y13/100)*'NSW Oct 2018'!AJ13))</f>
        <v>0</v>
      </c>
      <c r="P19" s="136">
        <f>IF(($C$5*'NSW Oct 2018'!AL13/'NSW Oct 2018'!AJ13&gt;'NSW Oct 2018'!N13),($C$5*'NSW Oct 2018'!AL13/'NSW Oct 2018'!AJ13-'NSW Oct 2018'!N13)*'NSW Oct 2018'!Z13/100*'NSW Oct 2018'!AJ14,0)</f>
        <v>0</v>
      </c>
      <c r="Q19" s="122">
        <f t="shared" si="1"/>
        <v>2623.6500000000005</v>
      </c>
      <c r="R19" s="83">
        <f>'NSW Oct 2018'!AM13</f>
        <v>0</v>
      </c>
      <c r="S19" s="86">
        <f>'NSW Oct 2018'!AN13</f>
        <v>20</v>
      </c>
      <c r="T19" s="83">
        <f>'NSW Oct 2018'!AO13</f>
        <v>0</v>
      </c>
      <c r="U19" s="86">
        <f>'NSW Oct 2018'!AP13</f>
        <v>0</v>
      </c>
      <c r="V19" s="132">
        <f t="shared" si="3"/>
        <v>2158.0500000000006</v>
      </c>
      <c r="W19" s="122">
        <f t="shared" si="2"/>
        <v>2158.0500000000006</v>
      </c>
      <c r="X19" s="122">
        <f t="shared" si="0"/>
        <v>2373.8550000000009</v>
      </c>
      <c r="Y19" s="122">
        <f t="shared" si="0"/>
        <v>2373.8550000000009</v>
      </c>
      <c r="Z19" s="133">
        <f>'NSW Oct 2018'!AW13</f>
        <v>24</v>
      </c>
      <c r="AA19" s="125" t="str">
        <f>'NSW Oct 2018'!AX13</f>
        <v>y</v>
      </c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</row>
    <row r="20" spans="1:142" ht="23" customHeight="1" thickBot="1">
      <c r="A20" s="435"/>
      <c r="B20" s="87" t="str">
        <f>'NSW Oct 2018'!F14</f>
        <v>Origin Energy</v>
      </c>
      <c r="C20" s="87" t="str">
        <f>'NSW Oct 2018'!G14</f>
        <v>Business Saver</v>
      </c>
      <c r="D20" s="146">
        <f>365*'NSW Oct 2018'!H14/100</f>
        <v>205.71400000000003</v>
      </c>
      <c r="E20" s="147">
        <f>IF($C$5*'NSW Oct 2018'!AK14/'NSW Oct 2018'!AI14&gt;='NSW Oct 2018'!J14,('NSW Oct 2018'!J14*'NSW Oct 2018'!O14/100)*'NSW Oct 2018'!AI14,($C$5*'NSW Oct 2018'!AK14/'NSW Oct 2018'!AI14*'NSW Oct 2018'!O14/100)*'NSW Oct 2018'!AI14)</f>
        <v>192.60000000000002</v>
      </c>
      <c r="F20" s="155">
        <f>IF($C$5*'NSW Oct 2018'!AK14/'NSW Oct 2018'!AI14&lt;'NSW Oct 2018'!J14,0,IF($C$5*'NSW Oct 2018'!AK14/'NSW Oct 2018'!AI14&lt;='NSW Oct 2018'!K14,($C$5*'NSW Oct 2018'!AK14/'NSW Oct 2018'!AI14-'NSW Oct 2018'!J14)*('NSW Oct 2018'!P14/100)*'NSW Oct 2018'!AI14,('NSW Oct 2018'!K14-'NSW Oct 2018'!J14)*('NSW Oct 2018'!P14/100)*'NSW Oct 2018'!AI14))</f>
        <v>779</v>
      </c>
      <c r="G20" s="146">
        <f>IF($C$5*'NSW Oct 2018'!AK14/'NSW Oct 2018'!AI14&lt;'NSW Oct 2018'!K14,0,IF($C$5*'NSW Oct 2018'!AK14/'NSW Oct 2018'!AI14&lt;='NSW Oct 2018'!L14,($C$5*'NSW Oct 2018'!AK14/'NSW Oct 2018'!AI14-'NSW Oct 2018'!K14)*('NSW Oct 2018'!Q14/100)*'NSW Oct 2018'!AI14,('NSW Oct 2018'!L14-'NSW Oct 2018'!K14)*('NSW Oct 2018'!Q14/100)*'NSW Oct 2018'!AI14))</f>
        <v>0</v>
      </c>
      <c r="H20" s="156">
        <f>IF($C$5*'NSW Oct 2018'!AK14/'NSW Oct 2018'!AI14&lt;'NSW Oct 2018'!L14,0,IF($C$5*'NSW Oct 2018'!AK14/'NSW Oct 2018'!AI14&lt;='NSW Oct 2018'!M14,($C$5*'NSW Oct 2018'!AK14/'NSW Oct 2018'!AI14-'NSW Oct 2018'!L14)*('NSW Oct 2018'!R14/100)*'NSW Oct 2018'!AI14,('NSW Oct 2018'!M14-'NSW Oct 2018'!L14)*('NSW Oct 2018'!R14/100)*'NSW Oct 2018'!AI14))</f>
        <v>0</v>
      </c>
      <c r="I20" s="147">
        <f>IF($C$5*'NSW Oct 2018'!AK14/'NSW Oct 2018'!AI14&lt;'NSW Oct 2018'!M14,0,IF($C$5*'NSW Oct 2018'!AK14/'NSW Oct 2018'!AI14&lt;='NSW Oct 2018'!N14,($C$5*'NSW Oct 2018'!AK14/'NSW Oct 2018'!AI14-'NSW Oct 2018'!M14)*('NSW Oct 2018'!S14/100)*'NSW Oct 2018'!AI14,('NSW Oct 2018'!N14-'NSW Oct 2018'!M14)*('NSW Oct 2018'!S14/100)*'NSW Oct 2018'!AI14))</f>
        <v>0</v>
      </c>
      <c r="J20" s="155">
        <f>IF(($C$5*'NSW Oct 2018'!AK14/'NSW Oct 2018'!AI14&gt;'NSW Oct 2018'!N14),($C$5*'NSW Oct 2018'!AK14/'NSW Oct 2018'!AI14-'NSW Oct 2018'!N14)*'NSW Oct 2018'!T14/100*'NSW Oct 2018'!AI14,0)</f>
        <v>0</v>
      </c>
      <c r="K20" s="146">
        <f>IF($C$5*'NSW Oct 2018'!AL14/'NSW Oct 2018'!AJ14&gt;='NSW Oct 2018'!J14,('NSW Oct 2018'!J14*'NSW Oct 2018'!U14/100)*'NSW Oct 2018'!AJ14,($C$5*'NSW Oct 2018'!AL14/'NSW Oct 2018'!AJ14*'NSW Oct 2018'!U14/100)*'NSW Oct 2018'!AJ14)</f>
        <v>192.60000000000002</v>
      </c>
      <c r="L20" s="155">
        <f>IF($C$5*'NSW Oct 2018'!AL14/'NSW Oct 2018'!AJ14&lt;'NSW Oct 2018'!J14,0,IF($C$5*'NSW Oct 2018'!AL14/'NSW Oct 2018'!AJ14&lt;='NSW Oct 2018'!K14,($C$5*'NSW Oct 2018'!AL14/'NSW Oct 2018'!AJ14-'NSW Oct 2018'!J14)*('NSW Oct 2018'!V14/100)*'NSW Oct 2018'!AJ14,('NSW Oct 2018'!K14-'NSW Oct 2018'!J14)*('NSW Oct 2018'!V14/100)*'NSW Oct 2018'!AJ14))</f>
        <v>779</v>
      </c>
      <c r="M20" s="146">
        <f>IF($C$5*'NSW Oct 2018'!AL14/'NSW Oct 2018'!AJ14&lt;'NSW Oct 2018'!K14,0,IF($C$5*'NSW Oct 2018'!AL14/'NSW Oct 2018'!AJ14&lt;='NSW Oct 2018'!L14,($C$5*'NSW Oct 2018'!AL14/'NSW Oct 2018'!AJ14-'NSW Oct 2018'!K14)*('NSW Oct 2018'!W14/100)*'NSW Oct 2018'!AJ14,('NSW Oct 2018'!L14-'NSW Oct 2018'!K14)*('NSW Oct 2018'!W14/100)*'NSW Oct 2018'!AJ14))</f>
        <v>0</v>
      </c>
      <c r="N20" s="155">
        <f>IF($C$5*'NSW Oct 2018'!AL14/'NSW Oct 2018'!AJ14&lt;'NSW Oct 2018'!L14,0,IF($C$5*'NSW Oct 2018'!AL14/'NSW Oct 2018'!AJ14&lt;='NSW Oct 2018'!M14,($C$5*'NSW Oct 2018'!AL14/'NSW Oct 2018'!AJ14-'NSW Oct 2018'!L14)*('NSW Oct 2018'!X14/100)*'NSW Oct 2018'!AJ14,('NSW Oct 2018'!M14-'NSW Oct 2018'!L14)*('NSW Oct 2018'!X14/100)*'NSW Oct 2018'!AJ14))</f>
        <v>0</v>
      </c>
      <c r="O20" s="146">
        <f>IF($C$5*'NSW Oct 2018'!AL14/'NSW Oct 2018'!AJ14&lt;'NSW Oct 2018'!M14,0,IF($C$5*'NSW Oct 2018'!AL14/'NSW Oct 2018'!AJ14&lt;='NSW Oct 2018'!N14,($C$5*'NSW Oct 2018'!AL14/'NSW Oct 2018'!AJ14-'NSW Oct 2018'!M14)*('NSW Oct 2018'!Y14/100)*'NSW Oct 2018'!AJ14,('NSW Oct 2018'!N14-'NSW Oct 2018'!M14)*('NSW Oct 2018'!Y14/100)*'NSW Oct 2018'!AJ14))</f>
        <v>0</v>
      </c>
      <c r="P20" s="155">
        <f>IF(($C$5*'NSW Oct 2018'!AL14/'NSW Oct 2018'!AJ14&gt;'NSW Oct 2018'!N14),($C$5*'NSW Oct 2018'!AL14/'NSW Oct 2018'!AJ14-'NSW Oct 2018'!N14)*'NSW Oct 2018'!Z14/100*'NSW Oct 2018'!AJ15,0)</f>
        <v>0</v>
      </c>
      <c r="Q20" s="149">
        <f t="shared" si="1"/>
        <v>2148.9140000000002</v>
      </c>
      <c r="R20" s="154">
        <f>'NSW Oct 2018'!AM14</f>
        <v>0</v>
      </c>
      <c r="S20" s="87">
        <f>'NSW Oct 2018'!AN14</f>
        <v>14</v>
      </c>
      <c r="T20" s="154">
        <f>'NSW Oct 2018'!AO14</f>
        <v>0</v>
      </c>
      <c r="U20" s="87">
        <f>'NSW Oct 2018'!AP14</f>
        <v>0</v>
      </c>
      <c r="V20" s="151">
        <f t="shared" si="3"/>
        <v>1876.8660000000002</v>
      </c>
      <c r="W20" s="149">
        <f t="shared" si="2"/>
        <v>1876.8660000000002</v>
      </c>
      <c r="X20" s="149">
        <f t="shared" si="0"/>
        <v>2064.5526000000004</v>
      </c>
      <c r="Y20" s="149">
        <f t="shared" si="0"/>
        <v>2064.5526000000004</v>
      </c>
      <c r="Z20" s="152">
        <f>'NSW Oct 2018'!AW14</f>
        <v>12</v>
      </c>
      <c r="AA20" s="153" t="str">
        <f>'NSW Oct 2018'!AX14</f>
        <v>y</v>
      </c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</row>
    <row r="21" spans="1:142" ht="23" customHeight="1" thickTop="1">
      <c r="A21" s="434" t="str">
        <f>'NSW Oct 2018'!D15</f>
        <v>Envestra Cooma</v>
      </c>
      <c r="B21" s="86" t="str">
        <f>'NSW Oct 2018'!F15</f>
        <v>Origin Energy</v>
      </c>
      <c r="C21" s="86" t="str">
        <f>'NSW Oct 2018'!G15</f>
        <v>Business Saver</v>
      </c>
      <c r="D21" s="119">
        <f>365*'NSW Oct 2018'!H15/100</f>
        <v>338.75650000000002</v>
      </c>
      <c r="E21" s="120">
        <f>IF($C$5*'NSW Oct 2018'!AK15/'NSW Oct 2018'!AI15&gt;='NSW Oct 2018'!J15,('NSW Oct 2018'!J15*'NSW Oct 2018'!O15/100)*'NSW Oct 2018'!AI15,($C$5*'NSW Oct 2018'!AK15/'NSW Oct 2018'!AI15*'NSW Oct 2018'!O15/100)*'NSW Oct 2018'!AI15)</f>
        <v>1125</v>
      </c>
      <c r="F21" s="136">
        <f>IF($C$5*'NSW Oct 2018'!AK15/'NSW Oct 2018'!AI15&lt;'NSW Oct 2018'!J15,0,IF($C$5*'NSW Oct 2018'!AK15/'NSW Oct 2018'!AI15&lt;='NSW Oct 2018'!K15,($C$5*'NSW Oct 2018'!AK15/'NSW Oct 2018'!AI15-'NSW Oct 2018'!J15)*('NSW Oct 2018'!P15/100)*'NSW Oct 2018'!AI15,('NSW Oct 2018'!K15-'NSW Oct 2018'!J15)*('NSW Oct 2018'!P15/100)*'NSW Oct 2018'!AI15))</f>
        <v>0</v>
      </c>
      <c r="G21" s="119">
        <f>IF($C$5*'NSW Oct 2018'!AK15/'NSW Oct 2018'!AI15&lt;'NSW Oct 2018'!K15,0,IF($C$5*'NSW Oct 2018'!AK15/'NSW Oct 2018'!AI15&lt;='NSW Oct 2018'!L15,($C$5*'NSW Oct 2018'!AK15/'NSW Oct 2018'!AI15-'NSW Oct 2018'!K15)*('NSW Oct 2018'!Q15/100)*'NSW Oct 2018'!AI15,('NSW Oct 2018'!L15-'NSW Oct 2018'!K15)*('NSW Oct 2018'!Q15/100)*'NSW Oct 2018'!AI15))</f>
        <v>0</v>
      </c>
      <c r="H21" s="127">
        <f>IF($C$5*'NSW Oct 2018'!AK15/'NSW Oct 2018'!AI15&lt;'NSW Oct 2018'!L15,0,IF($C$5*'NSW Oct 2018'!AK15/'NSW Oct 2018'!AI15&lt;='NSW Oct 2018'!M15,($C$5*'NSW Oct 2018'!AK15/'NSW Oct 2018'!AI15-'NSW Oct 2018'!L15)*('NSW Oct 2018'!R15/100)*'NSW Oct 2018'!AI15,('NSW Oct 2018'!M15-'NSW Oct 2018'!L15)*('NSW Oct 2018'!R15/100)*'NSW Oct 2018'!AI15))</f>
        <v>0</v>
      </c>
      <c r="I21" s="120">
        <f>IF($C$5*'NSW Oct 2018'!AK15/'NSW Oct 2018'!AI15&lt;'NSW Oct 2018'!M15,0,IF($C$5*'NSW Oct 2018'!AK15/'NSW Oct 2018'!AI15&lt;='NSW Oct 2018'!N15,($C$5*'NSW Oct 2018'!AK15/'NSW Oct 2018'!AI15-'NSW Oct 2018'!M15)*('NSW Oct 2018'!S15/100)*'NSW Oct 2018'!AI15,('NSW Oct 2018'!N15-'NSW Oct 2018'!M15)*('NSW Oct 2018'!S15/100)*'NSW Oct 2018'!AI15))</f>
        <v>0</v>
      </c>
      <c r="J21" s="136">
        <f>IF(($C$5*'NSW Oct 2018'!AK15/'NSW Oct 2018'!AI15&gt;'NSW Oct 2018'!N15),($C$5*'NSW Oct 2018'!AK15/'NSW Oct 2018'!AI15-'NSW Oct 2018'!N15)*'NSW Oct 2018'!T15/100*'NSW Oct 2018'!AI15,0)</f>
        <v>0</v>
      </c>
      <c r="K21" s="119">
        <f>IF($C$5*'NSW Oct 2018'!AL15/'NSW Oct 2018'!AJ15&gt;='NSW Oct 2018'!J15,('NSW Oct 2018'!J15*'NSW Oct 2018'!U15/100)*'NSW Oct 2018'!AJ15,($C$5*'NSW Oct 2018'!AL15/'NSW Oct 2018'!AJ15*'NSW Oct 2018'!U15/100)*'NSW Oct 2018'!AJ15)</f>
        <v>1125</v>
      </c>
      <c r="L21" s="136">
        <f>IF($C$5*'NSW Oct 2018'!AL15/'NSW Oct 2018'!AJ15&lt;'NSW Oct 2018'!J15,0,IF($C$5*'NSW Oct 2018'!AL15/'NSW Oct 2018'!AJ15&lt;='NSW Oct 2018'!K15,($C$5*'NSW Oct 2018'!AL15/'NSW Oct 2018'!AJ15-'NSW Oct 2018'!J15)*('NSW Oct 2018'!V15/100)*'NSW Oct 2018'!AJ15,('NSW Oct 2018'!K15-'NSW Oct 2018'!J15)*('NSW Oct 2018'!V15/100)*'NSW Oct 2018'!AJ15))</f>
        <v>0</v>
      </c>
      <c r="M21" s="119">
        <f>IF($C$5*'NSW Oct 2018'!AL15/'NSW Oct 2018'!AJ15&lt;'NSW Oct 2018'!K15,0,IF($C$5*'NSW Oct 2018'!AL15/'NSW Oct 2018'!AJ15&lt;='NSW Oct 2018'!L15,($C$5*'NSW Oct 2018'!AL15/'NSW Oct 2018'!AJ15-'NSW Oct 2018'!K15)*('NSW Oct 2018'!W15/100)*'NSW Oct 2018'!AJ15,('NSW Oct 2018'!L15-'NSW Oct 2018'!K15)*('NSW Oct 2018'!W15/100)*'NSW Oct 2018'!AJ15))</f>
        <v>0</v>
      </c>
      <c r="N21" s="136">
        <f>IF($C$5*'NSW Oct 2018'!AL15/'NSW Oct 2018'!AJ15&lt;'NSW Oct 2018'!L15,0,IF($C$5*'NSW Oct 2018'!AL15/'NSW Oct 2018'!AJ15&lt;='NSW Oct 2018'!M15,($C$5*'NSW Oct 2018'!AL15/'NSW Oct 2018'!AJ15-'NSW Oct 2018'!L15)*('NSW Oct 2018'!X15/100)*'NSW Oct 2018'!AJ15,('NSW Oct 2018'!M15-'NSW Oct 2018'!L15)*('NSW Oct 2018'!X15/100)*'NSW Oct 2018'!AJ15))</f>
        <v>0</v>
      </c>
      <c r="O21" s="119">
        <f>IF($C$5*'NSW Oct 2018'!AL15/'NSW Oct 2018'!AJ15&lt;'NSW Oct 2018'!M15,0,IF($C$5*'NSW Oct 2018'!AL15/'NSW Oct 2018'!AJ15&lt;='NSW Oct 2018'!N15,($C$5*'NSW Oct 2018'!AL15/'NSW Oct 2018'!AJ15-'NSW Oct 2018'!M15)*('NSW Oct 2018'!Y15/100)*'NSW Oct 2018'!AJ15,('NSW Oct 2018'!N15-'NSW Oct 2018'!M15)*('NSW Oct 2018'!Y15/100)*'NSW Oct 2018'!AJ15))</f>
        <v>0</v>
      </c>
      <c r="P21" s="136">
        <f>IF(($C$5*'NSW Oct 2018'!AL15/'NSW Oct 2018'!AJ15&gt;'NSW Oct 2018'!N15),($C$5*'NSW Oct 2018'!AL15/'NSW Oct 2018'!AJ15-'NSW Oct 2018'!N15)*'NSW Oct 2018'!Z15/100*'NSW Oct 2018'!AJ17,0)</f>
        <v>0</v>
      </c>
      <c r="Q21" s="122">
        <f t="shared" si="1"/>
        <v>2588.7565</v>
      </c>
      <c r="R21" s="83">
        <f>'NSW Oct 2018'!AM15</f>
        <v>0</v>
      </c>
      <c r="S21" s="86">
        <f>'NSW Oct 2018'!AN15</f>
        <v>14</v>
      </c>
      <c r="T21" s="83">
        <f>'NSW Oct 2018'!AO15</f>
        <v>0</v>
      </c>
      <c r="U21" s="86">
        <f>'NSW Oct 2018'!AP15</f>
        <v>0</v>
      </c>
      <c r="V21" s="132">
        <f t="shared" si="3"/>
        <v>2273.7565</v>
      </c>
      <c r="W21" s="122">
        <f t="shared" si="2"/>
        <v>2273.7565</v>
      </c>
      <c r="X21" s="122">
        <f t="shared" si="0"/>
        <v>2501.1321500000004</v>
      </c>
      <c r="Y21" s="122">
        <f t="shared" si="0"/>
        <v>2501.1321500000004</v>
      </c>
      <c r="Z21" s="133">
        <f>'NSW Oct 2018'!AW15</f>
        <v>12</v>
      </c>
      <c r="AA21" s="125" t="str">
        <f>'NSW Oct 2018'!AX15</f>
        <v>y</v>
      </c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</row>
    <row r="22" spans="1:142" ht="23" customHeight="1" thickBot="1">
      <c r="A22" s="435"/>
      <c r="B22" s="87" t="str">
        <f>'NSW Oct 2018'!F16</f>
        <v>Red Energy</v>
      </c>
      <c r="C22" s="87" t="str">
        <f>'NSW Oct 2018'!G16</f>
        <v xml:space="preserve">Easy Saver </v>
      </c>
      <c r="D22" s="146">
        <f>365*'NSW Oct 2018'!H16/100</f>
        <v>350.4</v>
      </c>
      <c r="E22" s="147">
        <f>IF($C$5*'NSW Oct 2018'!AK16/'NSW Oct 2018'!AI16&gt;='NSW Oct 2018'!J16,('NSW Oct 2018'!J16*'NSW Oct 2018'!O16/100)*'NSW Oct 2018'!AI16,($C$5*'NSW Oct 2018'!AK16/'NSW Oct 2018'!AI16*'NSW Oct 2018'!O16/100)*'NSW Oct 2018'!AI16)</f>
        <v>1085.0000000000002</v>
      </c>
      <c r="F22" s="155">
        <f>IF($C$5*'NSW Oct 2018'!AK16/'NSW Oct 2018'!AI16&lt;'NSW Oct 2018'!J16,0,IF($C$5*'NSW Oct 2018'!AK16/'NSW Oct 2018'!AI16&lt;='NSW Oct 2018'!K16,($C$5*'NSW Oct 2018'!AK16/'NSW Oct 2018'!AI16-'NSW Oct 2018'!J16)*('NSW Oct 2018'!P16/100)*'NSW Oct 2018'!AI16,('NSW Oct 2018'!K16-'NSW Oct 2018'!J16)*('NSW Oct 2018'!P16/100)*'NSW Oct 2018'!AI16))</f>
        <v>0</v>
      </c>
      <c r="G22" s="146">
        <f>IF($C$5*'NSW Oct 2018'!AK16/'NSW Oct 2018'!AI16&lt;'NSW Oct 2018'!K16,0,IF($C$5*'NSW Oct 2018'!AK16/'NSW Oct 2018'!AI16&lt;='NSW Oct 2018'!L16,($C$5*'NSW Oct 2018'!AK16/'NSW Oct 2018'!AI16-'NSW Oct 2018'!K16)*('NSW Oct 2018'!Q16/100)*'NSW Oct 2018'!AI16,('NSW Oct 2018'!L16-'NSW Oct 2018'!K16)*('NSW Oct 2018'!Q16/100)*'NSW Oct 2018'!AI16))</f>
        <v>0</v>
      </c>
      <c r="H22" s="156">
        <f>IF($C$5*'NSW Oct 2018'!AK16/'NSW Oct 2018'!AI16&lt;'NSW Oct 2018'!L16,0,IF($C$5*'NSW Oct 2018'!AK16/'NSW Oct 2018'!AI16&lt;='NSW Oct 2018'!M16,($C$5*'NSW Oct 2018'!AK16/'NSW Oct 2018'!AI16-'NSW Oct 2018'!L16)*('NSW Oct 2018'!R16/100)*'NSW Oct 2018'!AI16,('NSW Oct 2018'!M16-'NSW Oct 2018'!L16)*('NSW Oct 2018'!R16/100)*'NSW Oct 2018'!AI16))</f>
        <v>0</v>
      </c>
      <c r="I22" s="147">
        <f>IF($C$5*'NSW Oct 2018'!AK16/'NSW Oct 2018'!AI16&lt;'NSW Oct 2018'!M16,0,IF($C$5*'NSW Oct 2018'!AK16/'NSW Oct 2018'!AI16&lt;='NSW Oct 2018'!N16,($C$5*'NSW Oct 2018'!AK16/'NSW Oct 2018'!AI16-'NSW Oct 2018'!M16)*('NSW Oct 2018'!S16/100)*'NSW Oct 2018'!AI16,('NSW Oct 2018'!N16-'NSW Oct 2018'!M16)*('NSW Oct 2018'!S16/100)*'NSW Oct 2018'!AI16))</f>
        <v>0</v>
      </c>
      <c r="J22" s="155">
        <f>IF(($C$5*'NSW Oct 2018'!AK16/'NSW Oct 2018'!AI16&gt;'NSW Oct 2018'!N16),($C$5*'NSW Oct 2018'!AK16/'NSW Oct 2018'!AI16-'NSW Oct 2018'!N16)*'NSW Oct 2018'!T16/100*'NSW Oct 2018'!AI16,0)</f>
        <v>0</v>
      </c>
      <c r="K22" s="146">
        <f>IF($C$5*'NSW Oct 2018'!AL16/'NSW Oct 2018'!AJ16&gt;='NSW Oct 2018'!J16,('NSW Oct 2018'!J16*'NSW Oct 2018'!U16/100)*'NSW Oct 2018'!AJ16,($C$5*'NSW Oct 2018'!AL16/'NSW Oct 2018'!AJ16*'NSW Oct 2018'!U16/100)*'NSW Oct 2018'!AJ16)</f>
        <v>1085.0000000000002</v>
      </c>
      <c r="L22" s="155">
        <f>IF($C$5*'NSW Oct 2018'!AL16/'NSW Oct 2018'!AJ16&lt;'NSW Oct 2018'!J16,0,IF($C$5*'NSW Oct 2018'!AL16/'NSW Oct 2018'!AJ16&lt;='NSW Oct 2018'!K16,($C$5*'NSW Oct 2018'!AL16/'NSW Oct 2018'!AJ16-'NSW Oct 2018'!J16)*('NSW Oct 2018'!V16/100)*'NSW Oct 2018'!AJ16,('NSW Oct 2018'!K16-'NSW Oct 2018'!J16)*('NSW Oct 2018'!V16/100)*'NSW Oct 2018'!AJ16))</f>
        <v>0</v>
      </c>
      <c r="M22" s="146">
        <f>IF($C$5*'NSW Oct 2018'!AL16/'NSW Oct 2018'!AJ16&lt;'NSW Oct 2018'!K16,0,IF($C$5*'NSW Oct 2018'!AL16/'NSW Oct 2018'!AJ16&lt;='NSW Oct 2018'!L16,($C$5*'NSW Oct 2018'!AL16/'NSW Oct 2018'!AJ16-'NSW Oct 2018'!K16)*('NSW Oct 2018'!W16/100)*'NSW Oct 2018'!AJ16,('NSW Oct 2018'!L16-'NSW Oct 2018'!K16)*('NSW Oct 2018'!W16/100)*'NSW Oct 2018'!AJ16))</f>
        <v>0</v>
      </c>
      <c r="N22" s="155">
        <f>IF($C$5*'NSW Oct 2018'!AL16/'NSW Oct 2018'!AJ16&lt;'NSW Oct 2018'!L16,0,IF($C$5*'NSW Oct 2018'!AL16/'NSW Oct 2018'!AJ16&lt;='NSW Oct 2018'!M16,($C$5*'NSW Oct 2018'!AL16/'NSW Oct 2018'!AJ16-'NSW Oct 2018'!L16)*('NSW Oct 2018'!X16/100)*'NSW Oct 2018'!AJ16,('NSW Oct 2018'!M16-'NSW Oct 2018'!L16)*('NSW Oct 2018'!X16/100)*'NSW Oct 2018'!AJ16))</f>
        <v>0</v>
      </c>
      <c r="O22" s="146">
        <f>IF($C$5*'NSW Oct 2018'!AL16/'NSW Oct 2018'!AJ16&lt;'NSW Oct 2018'!M16,0,IF($C$5*'NSW Oct 2018'!AL16/'NSW Oct 2018'!AJ16&lt;='NSW Oct 2018'!N16,($C$5*'NSW Oct 2018'!AL16/'NSW Oct 2018'!AJ16-'NSW Oct 2018'!M16)*('NSW Oct 2018'!Y16/100)*'NSW Oct 2018'!AJ16,('NSW Oct 2018'!N16-'NSW Oct 2018'!M16)*('NSW Oct 2018'!Y16/100)*'NSW Oct 2018'!AJ16))</f>
        <v>0</v>
      </c>
      <c r="P22" s="155">
        <f>IF(($C$5*'NSW Oct 2018'!AL16/'NSW Oct 2018'!AJ16&gt;'NSW Oct 2018'!N16),($C$5*'NSW Oct 2018'!AL16/'NSW Oct 2018'!AJ16-'NSW Oct 2018'!N16)*'NSW Oct 2018'!Z16/100*'NSW Oct 2018'!#REF!,0)</f>
        <v>0</v>
      </c>
      <c r="Q22" s="149">
        <f t="shared" si="1"/>
        <v>2520.4000000000005</v>
      </c>
      <c r="R22" s="154">
        <f>'NSW Oct 2018'!AM16</f>
        <v>0</v>
      </c>
      <c r="S22" s="87">
        <f>'NSW Oct 2018'!AN16</f>
        <v>0</v>
      </c>
      <c r="T22" s="154">
        <f>'NSW Oct 2018'!AO16</f>
        <v>10</v>
      </c>
      <c r="U22" s="87">
        <f>'NSW Oct 2018'!AP16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Oct 2018'!AW16</f>
        <v>0</v>
      </c>
      <c r="AA22" s="153" t="str">
        <f>'NSW Oct 2018'!AX16</f>
        <v>n</v>
      </c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</row>
    <row r="23" spans="1:142" ht="23" customHeight="1" thickTop="1" thickBot="1">
      <c r="A23" s="117" t="str">
        <f>'NSW Oct 2018'!D17</f>
        <v>Envestra Holbrook</v>
      </c>
      <c r="B23" s="87" t="str">
        <f>'NSW Oct 2018'!F17</f>
        <v>Origin Energy</v>
      </c>
      <c r="C23" s="87" t="str">
        <f>'NSW Oct 2018'!G17</f>
        <v>Business Saver</v>
      </c>
      <c r="D23" s="146">
        <f>365*'NSW Oct 2018'!H17/100</f>
        <v>245.572</v>
      </c>
      <c r="E23" s="147">
        <f>IF($C$5*'NSW Oct 2018'!AK17/'NSW Oct 2018'!AI17&gt;='NSW Oct 2018'!J17,('NSW Oct 2018'!J17*'NSW Oct 2018'!O17/100)*'NSW Oct 2018'!AI17,($C$5*'NSW Oct 2018'!AK17/'NSW Oct 2018'!AI17*'NSW Oct 2018'!O17/100)*'NSW Oct 2018'!AI17)</f>
        <v>1140</v>
      </c>
      <c r="F23" s="155">
        <f>IF($C$5*'NSW Oct 2018'!AK17/'NSW Oct 2018'!AI17&lt;'NSW Oct 2018'!J17,0,IF($C$5*'NSW Oct 2018'!AK17/'NSW Oct 2018'!AI17&lt;='NSW Oct 2018'!K17,($C$5*'NSW Oct 2018'!AK17/'NSW Oct 2018'!AI17-'NSW Oct 2018'!J17)*('NSW Oct 2018'!P17/100)*'NSW Oct 2018'!AI17,('NSW Oct 2018'!K17-'NSW Oct 2018'!J17)*('NSW Oct 2018'!P17/100)*'NSW Oct 2018'!AI17))</f>
        <v>0</v>
      </c>
      <c r="G23" s="146">
        <f>IF($C$5*'NSW Oct 2018'!AK17/'NSW Oct 2018'!AI17&lt;'NSW Oct 2018'!K17,0,IF($C$5*'NSW Oct 2018'!AK17/'NSW Oct 2018'!AI17&lt;='NSW Oct 2018'!L17,($C$5*'NSW Oct 2018'!AK17/'NSW Oct 2018'!AI17-'NSW Oct 2018'!K17)*('NSW Oct 2018'!Q17/100)*'NSW Oct 2018'!AI17,('NSW Oct 2018'!L17-'NSW Oct 2018'!K17)*('NSW Oct 2018'!Q17/100)*'NSW Oct 2018'!AI17))</f>
        <v>0</v>
      </c>
      <c r="H23" s="156">
        <f>IF($C$5*'NSW Oct 2018'!AK17/'NSW Oct 2018'!AI17&lt;'NSW Oct 2018'!L17,0,IF($C$5*'NSW Oct 2018'!AK17/'NSW Oct 2018'!AI17&lt;='NSW Oct 2018'!M17,($C$5*'NSW Oct 2018'!AK17/'NSW Oct 2018'!AI17-'NSW Oct 2018'!L17)*('NSW Oct 2018'!R17/100)*'NSW Oct 2018'!AI17,('NSW Oct 2018'!M17-'NSW Oct 2018'!L17)*('NSW Oct 2018'!R17/100)*'NSW Oct 2018'!AI17))</f>
        <v>0</v>
      </c>
      <c r="I23" s="147">
        <f>IF($C$5*'NSW Oct 2018'!AK17/'NSW Oct 2018'!AI17&lt;'NSW Oct 2018'!M17,0,IF($C$5*'NSW Oct 2018'!AK17/'NSW Oct 2018'!AI17&lt;='NSW Oct 2018'!N17,($C$5*'NSW Oct 2018'!AK17/'NSW Oct 2018'!AI17-'NSW Oct 2018'!M17)*('NSW Oct 2018'!S17/100)*'NSW Oct 2018'!AI17,('NSW Oct 2018'!N17-'NSW Oct 2018'!M17)*('NSW Oct 2018'!S17/100)*'NSW Oct 2018'!AI17))</f>
        <v>0</v>
      </c>
      <c r="J23" s="155">
        <f>IF(($C$5*'NSW Oct 2018'!AK17/'NSW Oct 2018'!AI17&gt;'NSW Oct 2018'!N17),($C$5*'NSW Oct 2018'!AK17/'NSW Oct 2018'!AI17-'NSW Oct 2018'!N17)*'NSW Oct 2018'!T17/100*'NSW Oct 2018'!AI17,0)</f>
        <v>0</v>
      </c>
      <c r="K23" s="146">
        <f>IF($C$5*'NSW Oct 2018'!AL17/'NSW Oct 2018'!AJ17&gt;='NSW Oct 2018'!J17,('NSW Oct 2018'!J17*'NSW Oct 2018'!U17/100)*'NSW Oct 2018'!AJ17,($C$5*'NSW Oct 2018'!AL17/'NSW Oct 2018'!AJ17*'NSW Oct 2018'!U17/100)*'NSW Oct 2018'!AJ17)</f>
        <v>1140</v>
      </c>
      <c r="L23" s="155">
        <f>IF($C$5*'NSW Oct 2018'!AL17/'NSW Oct 2018'!AJ17&lt;'NSW Oct 2018'!J17,0,IF($C$5*'NSW Oct 2018'!AL17/'NSW Oct 2018'!AJ17&lt;='NSW Oct 2018'!K17,($C$5*'NSW Oct 2018'!AL17/'NSW Oct 2018'!AJ17-'NSW Oct 2018'!J17)*('NSW Oct 2018'!V17/100)*'NSW Oct 2018'!AJ17,('NSW Oct 2018'!K17-'NSW Oct 2018'!J17)*('NSW Oct 2018'!V17/100)*'NSW Oct 2018'!AJ17))</f>
        <v>0</v>
      </c>
      <c r="M23" s="146">
        <f>IF($C$5*'NSW Oct 2018'!AL17/'NSW Oct 2018'!AJ17&lt;'NSW Oct 2018'!K17,0,IF($C$5*'NSW Oct 2018'!AL17/'NSW Oct 2018'!AJ17&lt;='NSW Oct 2018'!L17,($C$5*'NSW Oct 2018'!AL17/'NSW Oct 2018'!AJ17-'NSW Oct 2018'!K17)*('NSW Oct 2018'!W17/100)*'NSW Oct 2018'!AJ17,('NSW Oct 2018'!L17-'NSW Oct 2018'!K17)*('NSW Oct 2018'!W17/100)*'NSW Oct 2018'!AJ17))</f>
        <v>0</v>
      </c>
      <c r="N23" s="155">
        <f>IF($C$5*'NSW Oct 2018'!AL17/'NSW Oct 2018'!AJ17&lt;'NSW Oct 2018'!L17,0,IF($C$5*'NSW Oct 2018'!AL17/'NSW Oct 2018'!AJ17&lt;='NSW Oct 2018'!M17,($C$5*'NSW Oct 2018'!AL17/'NSW Oct 2018'!AJ17-'NSW Oct 2018'!L17)*('NSW Oct 2018'!X17/100)*'NSW Oct 2018'!AJ17,('NSW Oct 2018'!M17-'NSW Oct 2018'!L17)*('NSW Oct 2018'!X17/100)*'NSW Oct 2018'!AJ17))</f>
        <v>0</v>
      </c>
      <c r="O23" s="146">
        <f>IF($C$5*'NSW Oct 2018'!AL17/'NSW Oct 2018'!AJ17&lt;'NSW Oct 2018'!M17,0,IF($C$5*'NSW Oct 2018'!AL17/'NSW Oct 2018'!AJ17&lt;='NSW Oct 2018'!N17,($C$5*'NSW Oct 2018'!AL17/'NSW Oct 2018'!AJ17-'NSW Oct 2018'!M17)*('NSW Oct 2018'!Y17/100)*'NSW Oct 2018'!AJ17,('NSW Oct 2018'!N17-'NSW Oct 2018'!M17)*('NSW Oct 2018'!Y17/100)*'NSW Oct 2018'!AJ17))</f>
        <v>0</v>
      </c>
      <c r="P23" s="155">
        <f>IF(($C$5*'NSW Oct 2018'!AL17/'NSW Oct 2018'!AJ17&gt;'NSW Oct 2018'!N17),($C$5*'NSW Oct 2018'!AL17/'NSW Oct 2018'!AJ17-'NSW Oct 2018'!N17)*'NSW Oct 2018'!Z17/100*'NSW Oct 2018'!AJ18,0)</f>
        <v>0</v>
      </c>
      <c r="Q23" s="149">
        <f t="shared" si="1"/>
        <v>2525.5720000000001</v>
      </c>
      <c r="R23" s="154">
        <f>'NSW Oct 2018'!AM17</f>
        <v>0</v>
      </c>
      <c r="S23" s="87">
        <f>'NSW Oct 2018'!AN17</f>
        <v>14</v>
      </c>
      <c r="T23" s="154">
        <f>'NSW Oct 2018'!AO17</f>
        <v>0</v>
      </c>
      <c r="U23" s="87">
        <f>'NSW Oct 2018'!AP17</f>
        <v>0</v>
      </c>
      <c r="V23" s="151">
        <f>(Q23-(Q23-D23)*S23/100)</f>
        <v>2206.3720000000003</v>
      </c>
      <c r="W23" s="149">
        <f t="shared" si="2"/>
        <v>2206.3720000000003</v>
      </c>
      <c r="X23" s="149">
        <f t="shared" si="0"/>
        <v>2427.0092000000004</v>
      </c>
      <c r="Y23" s="149">
        <f t="shared" si="0"/>
        <v>2427.0092000000004</v>
      </c>
      <c r="Z23" s="152">
        <f>'NSW Oct 2018'!AW17</f>
        <v>12</v>
      </c>
      <c r="AA23" s="153" t="str">
        <f>'NSW Oct 2018'!AX17</f>
        <v>y</v>
      </c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</row>
    <row r="24" spans="1:142" ht="23" customHeight="1" thickTop="1">
      <c r="A24" s="434" t="str">
        <f>'NSW Oct 2018'!D18</f>
        <v>Envestra Murray Valley</v>
      </c>
      <c r="B24" s="86" t="str">
        <f>'NSW Oct 2018'!F18</f>
        <v>EnergyAustralia</v>
      </c>
      <c r="C24" s="86" t="str">
        <f>'NSW Oct 2018'!G18</f>
        <v xml:space="preserve">Everyday Saver </v>
      </c>
      <c r="D24" s="119">
        <f>365*'NSW Oct 2018'!H18/100</f>
        <v>335.8</v>
      </c>
      <c r="E24" s="120">
        <f>IF($C$5*'NSW Oct 2018'!AK18/'NSW Oct 2018'!AI18&gt;='NSW Oct 2018'!J18,('NSW Oct 2018'!J18*'NSW Oct 2018'!O18/100)*'NSW Oct 2018'!AI18,($C$5*'NSW Oct 2018'!AK18/'NSW Oct 2018'!AI18*'NSW Oct 2018'!O18/100)*'NSW Oct 2018'!AI18)</f>
        <v>482.40000000000003</v>
      </c>
      <c r="F24" s="136">
        <f>IF($C$5*'NSW Oct 2018'!AK18/'NSW Oct 2018'!AI18&lt;'NSW Oct 2018'!J18,0,IF($C$5*'NSW Oct 2018'!AK18/'NSW Oct 2018'!AI18&lt;='NSW Oct 2018'!K18,($C$5*'NSW Oct 2018'!AK18/'NSW Oct 2018'!AI18-'NSW Oct 2018'!J18)*('NSW Oct 2018'!P18/100)*'NSW Oct 2018'!AI18,('NSW Oct 2018'!K18-'NSW Oct 2018'!J18)*('NSW Oct 2018'!P18/100)*'NSW Oct 2018'!AI18))</f>
        <v>466.20000000000005</v>
      </c>
      <c r="G24" s="119">
        <f>IF($C$5*'NSW Oct 2018'!AK18/'NSW Oct 2018'!AI18&lt;'NSW Oct 2018'!K18,0,IF($C$5*'NSW Oct 2018'!AK18/'NSW Oct 2018'!AI18&lt;='NSW Oct 2018'!L18,($C$5*'NSW Oct 2018'!AK18/'NSW Oct 2018'!AI18-'NSW Oct 2018'!K18)*('NSW Oct 2018'!Q18/100)*'NSW Oct 2018'!AI18,('NSW Oct 2018'!L18-'NSW Oct 2018'!K18)*('NSW Oct 2018'!Q18/100)*'NSW Oct 2018'!AI18))</f>
        <v>329.00000000000011</v>
      </c>
      <c r="H24" s="127">
        <f>IF($C$5*'NSW Oct 2018'!AK18/'NSW Oct 2018'!AI18&lt;'NSW Oct 2018'!L18,0,IF($C$5*'NSW Oct 2018'!AK18/'NSW Oct 2018'!AI18&lt;='NSW Oct 2018'!M18,($C$5*'NSW Oct 2018'!AK18/'NSW Oct 2018'!AI18-'NSW Oct 2018'!L18)*('NSW Oct 2018'!R18/100)*'NSW Oct 2018'!AI18,('NSW Oct 2018'!M18-'NSW Oct 2018'!L18)*('NSW Oct 2018'!R18/100)*'NSW Oct 2018'!AI18))</f>
        <v>0</v>
      </c>
      <c r="I24" s="120">
        <f>IF($C$5*'NSW Oct 2018'!AK18/'NSW Oct 2018'!AI18&lt;'NSW Oct 2018'!M18,0,IF($C$5*'NSW Oct 2018'!AK18/'NSW Oct 2018'!AI18&lt;='NSW Oct 2018'!N18,($C$5*'NSW Oct 2018'!AK18/'NSW Oct 2018'!AI18-'NSW Oct 2018'!M18)*('NSW Oct 2018'!S18/100)*'NSW Oct 2018'!AI18,('NSW Oct 2018'!N18-'NSW Oct 2018'!M18)*('NSW Oct 2018'!S18/100)*'NSW Oct 2018'!AI18))</f>
        <v>0</v>
      </c>
      <c r="J24" s="136">
        <f>IF(($C$5*'NSW Oct 2018'!AK18/'NSW Oct 2018'!AI18&gt;'NSW Oct 2018'!N18),($C$5*'NSW Oct 2018'!AK18/'NSW Oct 2018'!AI18-'NSW Oct 2018'!N18)*'NSW Oct 2018'!T18/100*'NSW Oct 2018'!AI18,0)</f>
        <v>0</v>
      </c>
      <c r="K24" s="119">
        <f>IF($C$5*'NSW Oct 2018'!AL18/'NSW Oct 2018'!AJ18&gt;='NSW Oct 2018'!J18,('NSW Oct 2018'!J18*'NSW Oct 2018'!U18/100)*'NSW Oct 2018'!AJ18,($C$5*'NSW Oct 2018'!AL18/'NSW Oct 2018'!AJ18*'NSW Oct 2018'!U18/100)*'NSW Oct 2018'!AJ18)</f>
        <v>482.40000000000003</v>
      </c>
      <c r="L24" s="136">
        <f>IF($C$5*'NSW Oct 2018'!AL18/'NSW Oct 2018'!AJ18&lt;'NSW Oct 2018'!J18,0,IF($C$5*'NSW Oct 2018'!AL18/'NSW Oct 2018'!AJ18&lt;='NSW Oct 2018'!K18,($C$5*'NSW Oct 2018'!AL18/'NSW Oct 2018'!AJ18-'NSW Oct 2018'!J18)*('NSW Oct 2018'!V18/100)*'NSW Oct 2018'!AJ18,('NSW Oct 2018'!K18-'NSW Oct 2018'!J18)*('NSW Oct 2018'!V18/100)*'NSW Oct 2018'!AJ18))</f>
        <v>466.20000000000005</v>
      </c>
      <c r="M24" s="119">
        <f>IF($C$5*'NSW Oct 2018'!AL18/'NSW Oct 2018'!AJ18&lt;'NSW Oct 2018'!K18,0,IF($C$5*'NSW Oct 2018'!AL18/'NSW Oct 2018'!AJ18&lt;='NSW Oct 2018'!L18,($C$5*'NSW Oct 2018'!AL18/'NSW Oct 2018'!AJ18-'NSW Oct 2018'!K18)*('NSW Oct 2018'!W18/100)*'NSW Oct 2018'!AJ18,('NSW Oct 2018'!L18-'NSW Oct 2018'!K18)*('NSW Oct 2018'!W18/100)*'NSW Oct 2018'!AJ18))</f>
        <v>329.00000000000011</v>
      </c>
      <c r="N24" s="136">
        <f>IF($C$5*'NSW Oct 2018'!AL18/'NSW Oct 2018'!AJ18&lt;'NSW Oct 2018'!L18,0,IF($C$5*'NSW Oct 2018'!AL18/'NSW Oct 2018'!AJ18&lt;='NSW Oct 2018'!M18,($C$5*'NSW Oct 2018'!AL18/'NSW Oct 2018'!AJ18-'NSW Oct 2018'!L18)*('NSW Oct 2018'!X18/100)*'NSW Oct 2018'!AJ18,('NSW Oct 2018'!M18-'NSW Oct 2018'!L18)*('NSW Oct 2018'!X18/100)*'NSW Oct 2018'!AJ18))</f>
        <v>0</v>
      </c>
      <c r="O24" s="119">
        <f>IF($C$5*'NSW Oct 2018'!AL18/'NSW Oct 2018'!AJ18&lt;'NSW Oct 2018'!M18,0,IF($C$5*'NSW Oct 2018'!AL18/'NSW Oct 2018'!AJ18&lt;='NSW Oct 2018'!N18,($C$5*'NSW Oct 2018'!AL18/'NSW Oct 2018'!AJ18-'NSW Oct 2018'!M18)*('NSW Oct 2018'!Y18/100)*'NSW Oct 2018'!AJ18,('NSW Oct 2018'!N18-'NSW Oct 2018'!M18)*('NSW Oct 2018'!Y18/100)*'NSW Oct 2018'!AJ18))</f>
        <v>0</v>
      </c>
      <c r="P24" s="136">
        <f>IF(($C$5*'NSW Oct 2018'!AL18/'NSW Oct 2018'!AJ18&gt;'NSW Oct 2018'!N18),($C$5*'NSW Oct 2018'!AL18/'NSW Oct 2018'!AJ18-'NSW Oct 2018'!N18)*'NSW Oct 2018'!Z18/100*'NSW Oct 2018'!AJ19,0)</f>
        <v>0</v>
      </c>
      <c r="Q24" s="122">
        <f t="shared" si="1"/>
        <v>2891</v>
      </c>
      <c r="R24" s="83">
        <f>'NSW Oct 2018'!AM18</f>
        <v>0</v>
      </c>
      <c r="S24" s="86">
        <f>'NSW Oct 2018'!AN18</f>
        <v>20</v>
      </c>
      <c r="T24" s="83">
        <f>'NSW Oct 2018'!AO18</f>
        <v>0</v>
      </c>
      <c r="U24" s="86">
        <f>'NSW Oct 2018'!AP18</f>
        <v>0</v>
      </c>
      <c r="V24" s="132">
        <f>(Q24-(Q24-D24)*S24/100)</f>
        <v>2379.96</v>
      </c>
      <c r="W24" s="122">
        <f t="shared" si="2"/>
        <v>2379.96</v>
      </c>
      <c r="X24" s="122">
        <f t="shared" si="0"/>
        <v>2617.9560000000001</v>
      </c>
      <c r="Y24" s="122">
        <f t="shared" si="0"/>
        <v>2617.9560000000001</v>
      </c>
      <c r="Z24" s="133">
        <f>'NSW Oct 2018'!AW18</f>
        <v>24</v>
      </c>
      <c r="AA24" s="125" t="str">
        <f>'NSW Oct 2018'!AX18</f>
        <v>y</v>
      </c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</row>
    <row r="25" spans="1:142" ht="23" customHeight="1" thickBot="1">
      <c r="A25" s="435"/>
      <c r="B25" s="87" t="str">
        <f>'NSW Oct 2018'!F19</f>
        <v>Origin Energy</v>
      </c>
      <c r="C25" s="87" t="str">
        <f>'NSW Oct 2018'!G19</f>
        <v>Business Saver</v>
      </c>
      <c r="D25" s="146">
        <f>365*'NSW Oct 2018'!H19/100</f>
        <v>272.28999999999996</v>
      </c>
      <c r="E25" s="147">
        <f>IF($C$5*'NSW Oct 2018'!AK19/'NSW Oct 2018'!AI19&gt;='NSW Oct 2018'!J19,('NSW Oct 2018'!J19*'NSW Oct 2018'!O19/100)*'NSW Oct 2018'!AI19,($C$5*'NSW Oct 2018'!AK19/'NSW Oct 2018'!AI19*'NSW Oct 2018'!O19/100)*'NSW Oct 2018'!AI19)</f>
        <v>206.99999999999994</v>
      </c>
      <c r="F25" s="155">
        <f>IF($C$5*'NSW Oct 2018'!AK19/'NSW Oct 2018'!AI19&lt;'NSW Oct 2018'!J19,0,IF($C$5*'NSW Oct 2018'!AK19/'NSW Oct 2018'!AI19&lt;='NSW Oct 2018'!K19,($C$5*'NSW Oct 2018'!AK19/'NSW Oct 2018'!AI19-'NSW Oct 2018'!J19)*('NSW Oct 2018'!P19/100)*'NSW Oct 2018'!AI19,('NSW Oct 2018'!K19-'NSW Oct 2018'!J19)*('NSW Oct 2018'!P19/100)*'NSW Oct 2018'!AI19))</f>
        <v>856.9</v>
      </c>
      <c r="G25" s="146">
        <f>IF($C$5*'NSW Oct 2018'!AK19/'NSW Oct 2018'!AI19&lt;'NSW Oct 2018'!K19,0,IF($C$5*'NSW Oct 2018'!AK19/'NSW Oct 2018'!AI19&lt;='NSW Oct 2018'!L19,($C$5*'NSW Oct 2018'!AK19/'NSW Oct 2018'!AI19-'NSW Oct 2018'!K19)*('NSW Oct 2018'!Q19/100)*'NSW Oct 2018'!AI19,('NSW Oct 2018'!L19-'NSW Oct 2018'!K19)*('NSW Oct 2018'!Q19/100)*'NSW Oct 2018'!AI19))</f>
        <v>0</v>
      </c>
      <c r="H25" s="156">
        <f>IF($C$5*'NSW Oct 2018'!AK19/'NSW Oct 2018'!AI19&lt;'NSW Oct 2018'!L19,0,IF($C$5*'NSW Oct 2018'!AK19/'NSW Oct 2018'!AI19&lt;='NSW Oct 2018'!M19,($C$5*'NSW Oct 2018'!AK19/'NSW Oct 2018'!AI19-'NSW Oct 2018'!L19)*('NSW Oct 2018'!R19/100)*'NSW Oct 2018'!AI19,('NSW Oct 2018'!M19-'NSW Oct 2018'!L19)*('NSW Oct 2018'!R19/100)*'NSW Oct 2018'!AI19))</f>
        <v>0</v>
      </c>
      <c r="I25" s="147">
        <f>IF($C$5*'NSW Oct 2018'!AK19/'NSW Oct 2018'!AI19&lt;'NSW Oct 2018'!M19,0,IF($C$5*'NSW Oct 2018'!AK19/'NSW Oct 2018'!AI19&lt;='NSW Oct 2018'!N19,($C$5*'NSW Oct 2018'!AK19/'NSW Oct 2018'!AI19-'NSW Oct 2018'!M19)*('NSW Oct 2018'!S19/100)*'NSW Oct 2018'!AI19,('NSW Oct 2018'!N19-'NSW Oct 2018'!M19)*('NSW Oct 2018'!S19/100)*'NSW Oct 2018'!AI19))</f>
        <v>0</v>
      </c>
      <c r="J25" s="155">
        <f>IF(($C$5*'NSW Oct 2018'!AK19/'NSW Oct 2018'!AI19&gt;'NSW Oct 2018'!N19),($C$5*'NSW Oct 2018'!AK19/'NSW Oct 2018'!AI19-'NSW Oct 2018'!N19)*'NSW Oct 2018'!T19/100*'NSW Oct 2018'!AI19,0)</f>
        <v>0</v>
      </c>
      <c r="K25" s="146">
        <f>IF($C$5*'NSW Oct 2018'!AL19/'NSW Oct 2018'!AJ19&gt;='NSW Oct 2018'!J19,('NSW Oct 2018'!J19*'NSW Oct 2018'!U19/100)*'NSW Oct 2018'!AJ19,($C$5*'NSW Oct 2018'!AL19/'NSW Oct 2018'!AJ19*'NSW Oct 2018'!U19/100)*'NSW Oct 2018'!AJ19)</f>
        <v>206.99999999999994</v>
      </c>
      <c r="L25" s="155">
        <f>IF($C$5*'NSW Oct 2018'!AL19/'NSW Oct 2018'!AJ19&lt;'NSW Oct 2018'!J19,0,IF($C$5*'NSW Oct 2018'!AL19/'NSW Oct 2018'!AJ19&lt;='NSW Oct 2018'!K19,($C$5*'NSW Oct 2018'!AL19/'NSW Oct 2018'!AJ19-'NSW Oct 2018'!J19)*('NSW Oct 2018'!V19/100)*'NSW Oct 2018'!AJ19,('NSW Oct 2018'!K19-'NSW Oct 2018'!J19)*('NSW Oct 2018'!V19/100)*'NSW Oct 2018'!AJ19))</f>
        <v>856.9</v>
      </c>
      <c r="M25" s="146">
        <f>IF($C$5*'NSW Oct 2018'!AL19/'NSW Oct 2018'!AJ19&lt;'NSW Oct 2018'!K19,0,IF($C$5*'NSW Oct 2018'!AL19/'NSW Oct 2018'!AJ19&lt;='NSW Oct 2018'!L19,($C$5*'NSW Oct 2018'!AL19/'NSW Oct 2018'!AJ19-'NSW Oct 2018'!K19)*('NSW Oct 2018'!W19/100)*'NSW Oct 2018'!AJ19,('NSW Oct 2018'!L19-'NSW Oct 2018'!K19)*('NSW Oct 2018'!W19/100)*'NSW Oct 2018'!AJ19))</f>
        <v>0</v>
      </c>
      <c r="N25" s="155">
        <f>IF($C$5*'NSW Oct 2018'!AL19/'NSW Oct 2018'!AJ19&lt;'NSW Oct 2018'!L19,0,IF($C$5*'NSW Oct 2018'!AL19/'NSW Oct 2018'!AJ19&lt;='NSW Oct 2018'!M19,($C$5*'NSW Oct 2018'!AL19/'NSW Oct 2018'!AJ19-'NSW Oct 2018'!L19)*('NSW Oct 2018'!X19/100)*'NSW Oct 2018'!AJ19,('NSW Oct 2018'!M19-'NSW Oct 2018'!L19)*('NSW Oct 2018'!X19/100)*'NSW Oct 2018'!AJ19))</f>
        <v>0</v>
      </c>
      <c r="O25" s="146">
        <f>IF($C$5*'NSW Oct 2018'!AL19/'NSW Oct 2018'!AJ19&lt;'NSW Oct 2018'!M19,0,IF($C$5*'NSW Oct 2018'!AL19/'NSW Oct 2018'!AJ19&lt;='NSW Oct 2018'!N19,($C$5*'NSW Oct 2018'!AL19/'NSW Oct 2018'!AJ19-'NSW Oct 2018'!M19)*('NSW Oct 2018'!Y19/100)*'NSW Oct 2018'!AJ19,('NSW Oct 2018'!N19-'NSW Oct 2018'!M19)*('NSW Oct 2018'!Y19/100)*'NSW Oct 2018'!AJ19))</f>
        <v>0</v>
      </c>
      <c r="P25" s="155">
        <f>IF(($C$5*'NSW Oct 2018'!AL19/'NSW Oct 2018'!AJ19&gt;'NSW Oct 2018'!N19),($C$5*'NSW Oct 2018'!AL19/'NSW Oct 2018'!AJ19-'NSW Oct 2018'!N19)*'NSW Oct 2018'!Z19/100*'NSW Oct 2018'!AJ20,0)</f>
        <v>0</v>
      </c>
      <c r="Q25" s="149">
        <f t="shared" si="1"/>
        <v>2400.0899999999997</v>
      </c>
      <c r="R25" s="154">
        <f>'NSW Oct 2018'!AM19</f>
        <v>0</v>
      </c>
      <c r="S25" s="87">
        <f>'NSW Oct 2018'!AN19</f>
        <v>14</v>
      </c>
      <c r="T25" s="154">
        <f>'NSW Oct 2018'!AO19</f>
        <v>0</v>
      </c>
      <c r="U25" s="87">
        <f>'NSW Oct 2018'!AP19</f>
        <v>0</v>
      </c>
      <c r="V25" s="151">
        <f>(Q25-(Q25-D25)*S25/100)</f>
        <v>2102.1979999999999</v>
      </c>
      <c r="W25" s="149">
        <f t="shared" si="2"/>
        <v>2102.1979999999999</v>
      </c>
      <c r="X25" s="149">
        <f t="shared" si="0"/>
        <v>2312.4178000000002</v>
      </c>
      <c r="Y25" s="149">
        <f t="shared" si="0"/>
        <v>2312.4178000000002</v>
      </c>
      <c r="Z25" s="152">
        <f>'NSW Oct 2018'!AW19</f>
        <v>12</v>
      </c>
      <c r="AA25" s="153" t="str">
        <f>'NSW Oct 2018'!AX19</f>
        <v>y</v>
      </c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</row>
    <row r="26" spans="1:142" ht="23" customHeight="1" thickTop="1">
      <c r="A26" s="434" t="str">
        <f>'NSW Oct 2018'!D20</f>
        <v>Envestra Tumut</v>
      </c>
      <c r="B26" s="130" t="str">
        <f>'NSW Oct 2018'!F20</f>
        <v>Origin Energy</v>
      </c>
      <c r="C26" s="130" t="str">
        <f>'NSW Oct 2018'!G20</f>
        <v>Business Saver</v>
      </c>
      <c r="D26" s="121">
        <f>365*'NSW Oct 2018'!H20/100</f>
        <v>331.20099999999996</v>
      </c>
      <c r="E26" s="159">
        <f>IF($C$5*'NSW Oct 2018'!AK20/'NSW Oct 2018'!AI20&gt;='NSW Oct 2018'!J20,('NSW Oct 2018'!J20*'NSW Oct 2018'!O20/100)*'NSW Oct 2018'!AI20,($C$5*'NSW Oct 2018'!AK20/'NSW Oct 2018'!AI20*'NSW Oct 2018'!O20/100)*'NSW Oct 2018'!AI20)</f>
        <v>1115.0000000000002</v>
      </c>
      <c r="F26" s="121">
        <f>IF($C$5*'NSW Oct 2018'!AK20/'NSW Oct 2018'!AI20&lt;'NSW Oct 2018'!J20,0,IF($C$5*'NSW Oct 2018'!AK20/'NSW Oct 2018'!AI20&lt;='NSW Oct 2018'!K20,($C$5*'NSW Oct 2018'!AK20/'NSW Oct 2018'!AI20-'NSW Oct 2018'!J20)*('NSW Oct 2018'!P20/100)*'NSW Oct 2018'!AI20,('NSW Oct 2018'!K20-'NSW Oct 2018'!J20)*('NSW Oct 2018'!P20/100)*'NSW Oct 2018'!AI20))</f>
        <v>0</v>
      </c>
      <c r="G26" s="121">
        <f>IF($C$5*'NSW Oct 2018'!AK20/'NSW Oct 2018'!AI20&lt;'NSW Oct 2018'!K20,0,IF($C$5*'NSW Oct 2018'!AK20/'NSW Oct 2018'!AI20&lt;='NSW Oct 2018'!L20,($C$5*'NSW Oct 2018'!AK20/'NSW Oct 2018'!AI20-'NSW Oct 2018'!K20)*('NSW Oct 2018'!Q20/100)*'NSW Oct 2018'!AI20,('NSW Oct 2018'!L20-'NSW Oct 2018'!K20)*('NSW Oct 2018'!Q20/100)*'NSW Oct 2018'!AI20))</f>
        <v>0</v>
      </c>
      <c r="H26" s="159">
        <f>IF($C$5*'NSW Oct 2018'!AK20/'NSW Oct 2018'!AI20&lt;'NSW Oct 2018'!L20,0,IF($C$5*'NSW Oct 2018'!AK20/'NSW Oct 2018'!AI20&lt;='NSW Oct 2018'!M20,($C$5*'NSW Oct 2018'!AK20/'NSW Oct 2018'!AI20-'NSW Oct 2018'!L20)*('NSW Oct 2018'!R20/100)*'NSW Oct 2018'!AI20,('NSW Oct 2018'!M20-'NSW Oct 2018'!L20)*('NSW Oct 2018'!R20/100)*'NSW Oct 2018'!AI20))</f>
        <v>0</v>
      </c>
      <c r="I26" s="159">
        <f>IF($C$5*'NSW Oct 2018'!AK20/'NSW Oct 2018'!AI20&lt;'NSW Oct 2018'!M20,0,IF($C$5*'NSW Oct 2018'!AK20/'NSW Oct 2018'!AI20&lt;='NSW Oct 2018'!N20,($C$5*'NSW Oct 2018'!AK20/'NSW Oct 2018'!AI20-'NSW Oct 2018'!M20)*('NSW Oct 2018'!S20/100)*'NSW Oct 2018'!AI20,('NSW Oct 2018'!N20-'NSW Oct 2018'!M20)*('NSW Oct 2018'!S20/100)*'NSW Oct 2018'!AI20))</f>
        <v>0</v>
      </c>
      <c r="J26" s="121">
        <f>IF(($C$5*'NSW Oct 2018'!AK20/'NSW Oct 2018'!AI20&gt;'NSW Oct 2018'!N20),($C$5*'NSW Oct 2018'!AK20/'NSW Oct 2018'!AI20-'NSW Oct 2018'!N20)*'NSW Oct 2018'!T20/100*'NSW Oct 2018'!AI20,0)</f>
        <v>0</v>
      </c>
      <c r="K26" s="121">
        <f>IF($C$5*'NSW Oct 2018'!AL20/'NSW Oct 2018'!AJ20&gt;='NSW Oct 2018'!J20,('NSW Oct 2018'!J20*'NSW Oct 2018'!U20/100)*'NSW Oct 2018'!AJ20,($C$5*'NSW Oct 2018'!AL20/'NSW Oct 2018'!AJ20*'NSW Oct 2018'!U20/100)*'NSW Oct 2018'!AJ20)</f>
        <v>1115.0000000000002</v>
      </c>
      <c r="L26" s="121">
        <f>IF($C$5*'NSW Oct 2018'!AL20/'NSW Oct 2018'!AJ20&lt;'NSW Oct 2018'!J20,0,IF($C$5*'NSW Oct 2018'!AL20/'NSW Oct 2018'!AJ20&lt;='NSW Oct 2018'!K20,($C$5*'NSW Oct 2018'!AL20/'NSW Oct 2018'!AJ20-'NSW Oct 2018'!J20)*('NSW Oct 2018'!V20/100)*'NSW Oct 2018'!AJ20,('NSW Oct 2018'!K20-'NSW Oct 2018'!J20)*('NSW Oct 2018'!V20/100)*'NSW Oct 2018'!AJ20))</f>
        <v>0</v>
      </c>
      <c r="M26" s="121">
        <f>IF($C$5*'NSW Oct 2018'!AL20/'NSW Oct 2018'!AJ20&lt;'NSW Oct 2018'!K20,0,IF($C$5*'NSW Oct 2018'!AL20/'NSW Oct 2018'!AJ20&lt;='NSW Oct 2018'!L20,($C$5*'NSW Oct 2018'!AL20/'NSW Oct 2018'!AJ20-'NSW Oct 2018'!K20)*('NSW Oct 2018'!W20/100)*'NSW Oct 2018'!AJ20,('NSW Oct 2018'!L20-'NSW Oct 2018'!K20)*('NSW Oct 2018'!W20/100)*'NSW Oct 2018'!AJ20))</f>
        <v>0</v>
      </c>
      <c r="N26" s="121">
        <f>IF($C$5*'NSW Oct 2018'!AL20/'NSW Oct 2018'!AJ20&lt;'NSW Oct 2018'!L20,0,IF($C$5*'NSW Oct 2018'!AL20/'NSW Oct 2018'!AJ20&lt;='NSW Oct 2018'!M20,($C$5*'NSW Oct 2018'!AL20/'NSW Oct 2018'!AJ20-'NSW Oct 2018'!L20)*('NSW Oct 2018'!X20/100)*'NSW Oct 2018'!AJ20,('NSW Oct 2018'!M20-'NSW Oct 2018'!L20)*('NSW Oct 2018'!X20/100)*'NSW Oct 2018'!AJ20))</f>
        <v>0</v>
      </c>
      <c r="O26" s="119">
        <f>IF($C$5*'NSW Oct 2018'!AL20/'NSW Oct 2018'!AJ20&lt;'NSW Oct 2018'!M20,0,IF($C$5*'NSW Oct 2018'!AL20/'NSW Oct 2018'!AJ20&lt;='NSW Oct 2018'!N20,($C$5*'NSW Oct 2018'!AL20/'NSW Oct 2018'!AJ20-'NSW Oct 2018'!M20)*('NSW Oct 2018'!Y20/100)*'NSW Oct 2018'!AJ20,('NSW Oct 2018'!N20-'NSW Oct 2018'!M20)*('NSW Oct 2018'!Y20/100)*'NSW Oct 2018'!AJ20))</f>
        <v>0</v>
      </c>
      <c r="P26" s="121">
        <f>IF(($C$5*'NSW Oct 2018'!AL20/'NSW Oct 2018'!AJ20&gt;'NSW Oct 2018'!N20),($C$5*'NSW Oct 2018'!AL20/'NSW Oct 2018'!AJ20-'NSW Oct 2018'!N20)*'NSW Oct 2018'!Z20/100*'NSW Oct 2018'!AJ21,0)</f>
        <v>0</v>
      </c>
      <c r="Q26" s="145">
        <f t="shared" si="1"/>
        <v>2561.2010000000005</v>
      </c>
      <c r="R26" s="130">
        <f>'NSW Oct 2018'!AM20</f>
        <v>0</v>
      </c>
      <c r="S26" s="130">
        <f>'NSW Oct 2018'!AN20</f>
        <v>14</v>
      </c>
      <c r="T26" s="130">
        <f>'NSW Oct 2018'!AO20</f>
        <v>0</v>
      </c>
      <c r="U26" s="130">
        <f>'NSW Oct 2018'!AP20</f>
        <v>0</v>
      </c>
      <c r="V26" s="145">
        <f>(Q26-(Q26-D26)*S26/100)</f>
        <v>2249.0010000000002</v>
      </c>
      <c r="W26" s="145">
        <f t="shared" si="2"/>
        <v>2249.0010000000002</v>
      </c>
      <c r="X26" s="145">
        <f t="shared" si="0"/>
        <v>2473.9011000000005</v>
      </c>
      <c r="Y26" s="145">
        <f t="shared" si="0"/>
        <v>2473.9011000000005</v>
      </c>
      <c r="Z26" s="160">
        <f>'NSW Oct 2018'!AW20</f>
        <v>12</v>
      </c>
      <c r="AA26" s="143" t="str">
        <f>'NSW Oct 2018'!AX20</f>
        <v>y</v>
      </c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</row>
    <row r="27" spans="1:142" ht="23" customHeight="1" thickBot="1">
      <c r="A27" s="435"/>
      <c r="B27" s="87" t="str">
        <f>'NSW Oct 2018'!F21</f>
        <v>Red Energy</v>
      </c>
      <c r="C27" s="87" t="str">
        <f>'NSW Oct 2018'!G21</f>
        <v xml:space="preserve">Easy Saver </v>
      </c>
      <c r="D27" s="146">
        <f>365*'NSW Oct 2018'!H21/100</f>
        <v>339.45</v>
      </c>
      <c r="E27" s="147">
        <f>IF($C$5*'NSW Oct 2018'!AK21/'NSW Oct 2018'!AI21&gt;='NSW Oct 2018'!J21,('NSW Oct 2018'!J21*'NSW Oct 2018'!O21/100)*'NSW Oct 2018'!AI21,($C$5*'NSW Oct 2018'!AK21/'NSW Oct 2018'!AI21*'NSW Oct 2018'!O21/100)*'NSW Oct 2018'!AI21)</f>
        <v>1075</v>
      </c>
      <c r="F27" s="155">
        <f>IF($C$5*'NSW Oct 2018'!AK21/'NSW Oct 2018'!AI21&lt;'NSW Oct 2018'!J21,0,IF($C$5*'NSW Oct 2018'!AK21/'NSW Oct 2018'!AI21&lt;='NSW Oct 2018'!K21,($C$5*'NSW Oct 2018'!AK21/'NSW Oct 2018'!AI21-'NSW Oct 2018'!J21)*('NSW Oct 2018'!P21/100)*'NSW Oct 2018'!AI21,('NSW Oct 2018'!K21-'NSW Oct 2018'!J21)*('NSW Oct 2018'!P21/100)*'NSW Oct 2018'!AI21))</f>
        <v>0</v>
      </c>
      <c r="G27" s="146">
        <f>IF($C$5*'NSW Oct 2018'!AK21/'NSW Oct 2018'!AI21&lt;'NSW Oct 2018'!K21,0,IF($C$5*'NSW Oct 2018'!AK21/'NSW Oct 2018'!AI21&lt;='NSW Oct 2018'!L21,($C$5*'NSW Oct 2018'!AK21/'NSW Oct 2018'!AI21-'NSW Oct 2018'!K21)*('NSW Oct 2018'!Q21/100)*'NSW Oct 2018'!AI21,('NSW Oct 2018'!L21-'NSW Oct 2018'!K21)*('NSW Oct 2018'!Q21/100)*'NSW Oct 2018'!AI21))</f>
        <v>0</v>
      </c>
      <c r="H27" s="156">
        <f>IF($C$5*'NSW Oct 2018'!AK21/'NSW Oct 2018'!AI21&lt;'NSW Oct 2018'!L21,0,IF($C$5*'NSW Oct 2018'!AK21/'NSW Oct 2018'!AI21&lt;='NSW Oct 2018'!M21,($C$5*'NSW Oct 2018'!AK21/'NSW Oct 2018'!AI21-'NSW Oct 2018'!L21)*('NSW Oct 2018'!R21/100)*'NSW Oct 2018'!AI21,('NSW Oct 2018'!M21-'NSW Oct 2018'!L21)*('NSW Oct 2018'!R21/100)*'NSW Oct 2018'!AI21))</f>
        <v>0</v>
      </c>
      <c r="I27" s="147">
        <f>IF($C$5*'NSW Oct 2018'!AK21/'NSW Oct 2018'!AI21&lt;'NSW Oct 2018'!M21,0,IF($C$5*'NSW Oct 2018'!AK21/'NSW Oct 2018'!AI21&lt;='NSW Oct 2018'!N21,($C$5*'NSW Oct 2018'!AK21/'NSW Oct 2018'!AI21-'NSW Oct 2018'!M21)*('NSW Oct 2018'!S21/100)*'NSW Oct 2018'!AI21,('NSW Oct 2018'!N21-'NSW Oct 2018'!M21)*('NSW Oct 2018'!S21/100)*'NSW Oct 2018'!AI21))</f>
        <v>0</v>
      </c>
      <c r="J27" s="155">
        <f>IF(($C$5*'NSW Oct 2018'!AK21/'NSW Oct 2018'!AI21&gt;'NSW Oct 2018'!N21),($C$5*'NSW Oct 2018'!AK21/'NSW Oct 2018'!AI21-'NSW Oct 2018'!N21)*'NSW Oct 2018'!T21/100*'NSW Oct 2018'!AI21,0)</f>
        <v>0</v>
      </c>
      <c r="K27" s="146">
        <f>IF($C$5*'NSW Oct 2018'!AL21/'NSW Oct 2018'!AJ21&gt;='NSW Oct 2018'!J21,('NSW Oct 2018'!J21*'NSW Oct 2018'!U21/100)*'NSW Oct 2018'!AJ21,($C$5*'NSW Oct 2018'!AL21/'NSW Oct 2018'!AJ21*'NSW Oct 2018'!U21/100)*'NSW Oct 2018'!AJ21)</f>
        <v>1075</v>
      </c>
      <c r="L27" s="155">
        <f>IF($C$5*'NSW Oct 2018'!AL21/'NSW Oct 2018'!AJ21&lt;'NSW Oct 2018'!J21,0,IF($C$5*'NSW Oct 2018'!AL21/'NSW Oct 2018'!AJ21&lt;='NSW Oct 2018'!K21,($C$5*'NSW Oct 2018'!AL21/'NSW Oct 2018'!AJ21-'NSW Oct 2018'!J21)*('NSW Oct 2018'!V21/100)*'NSW Oct 2018'!AJ21,('NSW Oct 2018'!K21-'NSW Oct 2018'!J21)*('NSW Oct 2018'!V21/100)*'NSW Oct 2018'!AJ21))</f>
        <v>0</v>
      </c>
      <c r="M27" s="146">
        <f>IF($C$5*'NSW Oct 2018'!AL21/'NSW Oct 2018'!AJ21&lt;'NSW Oct 2018'!K21,0,IF($C$5*'NSW Oct 2018'!AL21/'NSW Oct 2018'!AJ21&lt;='NSW Oct 2018'!L21,($C$5*'NSW Oct 2018'!AL21/'NSW Oct 2018'!AJ21-'NSW Oct 2018'!K21)*('NSW Oct 2018'!W21/100)*'NSW Oct 2018'!AJ21,('NSW Oct 2018'!L21-'NSW Oct 2018'!K21)*('NSW Oct 2018'!W21/100)*'NSW Oct 2018'!AJ21))</f>
        <v>0</v>
      </c>
      <c r="N27" s="155">
        <f>IF($C$5*'NSW Oct 2018'!AL21/'NSW Oct 2018'!AJ21&lt;'NSW Oct 2018'!L21,0,IF($C$5*'NSW Oct 2018'!AL21/'NSW Oct 2018'!AJ21&lt;='NSW Oct 2018'!M21,($C$5*'NSW Oct 2018'!AL21/'NSW Oct 2018'!AJ21-'NSW Oct 2018'!L21)*('NSW Oct 2018'!X21/100)*'NSW Oct 2018'!AJ21,('NSW Oct 2018'!M21-'NSW Oct 2018'!L21)*('NSW Oct 2018'!X21/100)*'NSW Oct 2018'!AJ21))</f>
        <v>0</v>
      </c>
      <c r="O27" s="146">
        <f>IF($C$5*'NSW Oct 2018'!AL21/'NSW Oct 2018'!AJ21&lt;'NSW Oct 2018'!M21,0,IF($C$5*'NSW Oct 2018'!AL21/'NSW Oct 2018'!AJ21&lt;='NSW Oct 2018'!N21,($C$5*'NSW Oct 2018'!AL21/'NSW Oct 2018'!AJ21-'NSW Oct 2018'!M21)*('NSW Oct 2018'!Y21/100)*'NSW Oct 2018'!AJ21,('NSW Oct 2018'!N21-'NSW Oct 2018'!M21)*('NSW Oct 2018'!Y21/100)*'NSW Oct 2018'!AJ21))</f>
        <v>0</v>
      </c>
      <c r="P27" s="155">
        <f>IF(($C$5*'NSW Oct 2018'!AL21/'NSW Oct 2018'!AJ21&gt;'NSW Oct 2018'!N21),($C$5*'NSW Oct 2018'!AL21/'NSW Oct 2018'!AJ21-'NSW Oct 2018'!N21)*'NSW Oct 2018'!Z21/100*'NSW Oct 2018'!#REF!,0)</f>
        <v>0</v>
      </c>
      <c r="Q27" s="161">
        <f t="shared" si="1"/>
        <v>2489.4499999999998</v>
      </c>
      <c r="R27" s="87">
        <f>'NSW Oct 2018'!AM21</f>
        <v>0</v>
      </c>
      <c r="S27" s="87">
        <f>'NSW Oct 2018'!AN21</f>
        <v>0</v>
      </c>
      <c r="T27" s="87">
        <f>'NSW Oct 2018'!AO21</f>
        <v>10</v>
      </c>
      <c r="U27" s="87">
        <f>'NSW Oct 2018'!AP21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Oct 2018'!AW21</f>
        <v>0</v>
      </c>
      <c r="AA27" s="162" t="str">
        <f>'NSW Oct 2018'!AX21</f>
        <v>n</v>
      </c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</row>
    <row r="28" spans="1:142" ht="23" customHeight="1" thickTop="1" thickBot="1">
      <c r="A28" s="118" t="str">
        <f>'NSW Oct 2018'!D22</f>
        <v>Envestra Wagga Wagga</v>
      </c>
      <c r="B28" s="163" t="str">
        <f>'NSW Oct 2018'!F22</f>
        <v>Origin Energy</v>
      </c>
      <c r="C28" s="163" t="str">
        <f>'NSW Oct 2018'!G22</f>
        <v>Business Saver</v>
      </c>
      <c r="D28" s="164">
        <f>365*'NSW Oct 2018'!H22/100</f>
        <v>413.32599999999996</v>
      </c>
      <c r="E28" s="165">
        <f>($C$5*'NSW Oct 2018'!O22/100)/2</f>
        <v>840</v>
      </c>
      <c r="F28" s="166">
        <f>IF($C$5*'NSW Oct 2018'!AK22/'NSW Oct 2018'!AI22&lt;'NSW Oct 2018'!J22,0,IF($C$5*'NSW Oct 2018'!AK22/'NSW Oct 2018'!AI22&lt;='NSW Oct 2018'!K22,($C$5*'NSW Oct 2018'!AK22/'NSW Oct 2018'!AI22-'NSW Oct 2018'!J22)*('NSW Oct 2018'!P22/100)*'NSW Oct 2018'!AI22,('NSW Oct 2018'!K22-'NSW Oct 2018'!J22)*('NSW Oct 2018'!P22/100)*'NSW Oct 2018'!AI22))</f>
        <v>0</v>
      </c>
      <c r="G28" s="164">
        <f>IF($C$5*'NSW Oct 2018'!AK22/'NSW Oct 2018'!AI22&lt;'NSW Oct 2018'!K22,0,IF($C$5*'NSW Oct 2018'!AK22/'NSW Oct 2018'!AI22&lt;='NSW Oct 2018'!L22,($C$5*'NSW Oct 2018'!AK22/'NSW Oct 2018'!AI22-'NSW Oct 2018'!K22)*('NSW Oct 2018'!Q22/100)*'NSW Oct 2018'!AI22,('NSW Oct 2018'!L22-'NSW Oct 2018'!K22)*('NSW Oct 2018'!Q22/100)*'NSW Oct 2018'!AI22))</f>
        <v>0</v>
      </c>
      <c r="H28" s="167">
        <f>IF($C$5*'NSW Oct 2018'!AK22/'NSW Oct 2018'!AI22&lt;'NSW Oct 2018'!L22,0,IF($C$5*'NSW Oct 2018'!AK22/'NSW Oct 2018'!AI22&lt;='NSW Oct 2018'!M22,($C$5*'NSW Oct 2018'!AK22/'NSW Oct 2018'!AI22-'NSW Oct 2018'!L22)*('NSW Oct 2018'!R22/100)*'NSW Oct 2018'!AI22,('NSW Oct 2018'!M22-'NSW Oct 2018'!L22)*('NSW Oct 2018'!R22/100)*'NSW Oct 2018'!AI22))</f>
        <v>0</v>
      </c>
      <c r="I28" s="165">
        <f>IF($C$5*'NSW Oct 2018'!AK22/'NSW Oct 2018'!AI22&lt;'NSW Oct 2018'!M22,0,IF($C$5*'NSW Oct 2018'!AK22/'NSW Oct 2018'!AI22&lt;='NSW Oct 2018'!N22,($C$5*'NSW Oct 2018'!AK22/'NSW Oct 2018'!AI22-'NSW Oct 2018'!M22)*('NSW Oct 2018'!S22/100)*'NSW Oct 2018'!AI22,('NSW Oct 2018'!N22-'NSW Oct 2018'!M22)*('NSW Oct 2018'!S22/100)*'NSW Oct 2018'!AI22))</f>
        <v>0</v>
      </c>
      <c r="J28" s="166">
        <f>IF(($C$5*'NSW Oct 2018'!AK22/'NSW Oct 2018'!AI22&gt;'NSW Oct 2018'!N22),($C$5*'NSW Oct 2018'!AK22/'NSW Oct 2018'!AI22-'NSW Oct 2018'!N22)*'NSW Oct 2018'!T22/100*'NSW Oct 2018'!AI22,0)</f>
        <v>0</v>
      </c>
      <c r="K28" s="164">
        <f>($C$5*'NSW Oct 2018'!U22/100)/2</f>
        <v>840</v>
      </c>
      <c r="L28" s="166">
        <v>0</v>
      </c>
      <c r="M28" s="164">
        <v>0</v>
      </c>
      <c r="N28" s="166">
        <v>0</v>
      </c>
      <c r="O28" s="164">
        <f>IF($C$5*'NSW Oct 2018'!AL22/'NSW Oct 2018'!AJ22&lt;'NSW Oct 2018'!M22,0,IF($C$5*'NSW Oct 2018'!AL22/'NSW Oct 2018'!AJ22&lt;='NSW Oct 2018'!N22,($C$5*'NSW Oct 2018'!AL22/'NSW Oct 2018'!AJ22-'NSW Oct 2018'!M22)*('NSW Oct 2018'!Y22/100)*'NSW Oct 2018'!AJ22,('NSW Oct 2018'!N22-'NSW Oct 2018'!M22)*('NSW Oct 2018'!Y22/100)*'NSW Oct 2018'!AJ22))</f>
        <v>0</v>
      </c>
      <c r="P28" s="166">
        <f>IF(($C$5*'NSW Oct 2018'!AL22/'NSW Oct 2018'!AJ22&gt;'NSW Oct 2018'!N22),($C$5*'NSW Oct 2018'!AL22/'NSW Oct 2018'!AJ22-'NSW Oct 2018'!N22)*'NSW Oct 2018'!Z22/100*'NSW Oct 2018'!AJ22,0)</f>
        <v>0</v>
      </c>
      <c r="Q28" s="168">
        <f t="shared" si="1"/>
        <v>2093.326</v>
      </c>
      <c r="R28" s="169">
        <f>'NSW Oct 2018'!AM22</f>
        <v>0</v>
      </c>
      <c r="S28" s="163">
        <f>'NSW Oct 2018'!AN22</f>
        <v>14</v>
      </c>
      <c r="T28" s="169">
        <f>'NSW Oct 2018'!AO22</f>
        <v>0</v>
      </c>
      <c r="U28" s="163">
        <f>'NSW Oct 2018'!AP22</f>
        <v>0</v>
      </c>
      <c r="V28" s="170">
        <f>(Q28-(Q28-D28)*S28/100)</f>
        <v>1858.126</v>
      </c>
      <c r="W28" s="168">
        <f t="shared" si="2"/>
        <v>1858.126</v>
      </c>
      <c r="X28" s="168">
        <f t="shared" si="0"/>
        <v>2043.9386000000002</v>
      </c>
      <c r="Y28" s="168">
        <f t="shared" si="0"/>
        <v>2043.9386000000002</v>
      </c>
      <c r="Z28" s="171">
        <f>'NSW Oct 2018'!AW22</f>
        <v>12</v>
      </c>
      <c r="AA28" s="172" t="str">
        <f>'NSW Oct 2018'!AX22</f>
        <v>y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</row>
  </sheetData>
  <sheetProtection algorithmName="SHA-512" hashValue="4c9sa5kECUclWh/fPUAnMQ0tHdydjMd693sSgAEUnnUHd1uuhhg9z4xlAae4VpfSLbG7nox2V2bYNkYaX3KH/A==" saltValue="FEfFBL34KCTxAKENS8VExw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8439-6254-FF42-BB71-924F6F494F94}">
  <sheetPr codeName="Sheet5">
    <tabColor theme="9" tint="0.59999389629810485"/>
  </sheetPr>
  <dimension ref="A1:EL28"/>
  <sheetViews>
    <sheetView workbookViewId="0">
      <selection activeCell="H23" sqref="H23"/>
    </sheetView>
  </sheetViews>
  <sheetFormatPr baseColWidth="10" defaultRowHeight="13"/>
  <cols>
    <col min="1" max="1" width="24.1640625" style="100" customWidth="1"/>
    <col min="2" max="2" width="14" style="100" bestFit="1" customWidth="1"/>
    <col min="3" max="3" width="15" style="100" bestFit="1" customWidth="1"/>
    <col min="4" max="21" width="12.1640625" style="100" customWidth="1"/>
    <col min="22" max="23" width="12.1640625" style="100" hidden="1" customWidth="1"/>
    <col min="24" max="37" width="12.1640625" style="100" customWidth="1"/>
    <col min="38" max="16384" width="10.83203125" style="100"/>
  </cols>
  <sheetData>
    <row r="1" spans="1:142" ht="14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</row>
    <row r="2" spans="1:142" ht="14">
      <c r="A2" s="101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</row>
    <row r="3" spans="1:142" ht="15" thickBot="1">
      <c r="A3" s="99"/>
      <c r="B3" s="102"/>
      <c r="C3" s="99"/>
      <c r="D3" s="99"/>
      <c r="E3" s="99"/>
      <c r="F3" s="99"/>
      <c r="G3" s="99"/>
      <c r="H3" s="102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</row>
    <row r="5" spans="1:142" ht="14">
      <c r="A5" s="82" t="s">
        <v>291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</row>
    <row r="6" spans="1:142" ht="14">
      <c r="A6" s="27" t="s">
        <v>130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</row>
    <row r="7" spans="1:142" ht="75">
      <c r="A7" s="262" t="s">
        <v>98</v>
      </c>
      <c r="B7" s="285" t="s">
        <v>51</v>
      </c>
      <c r="C7" s="286" t="s">
        <v>52</v>
      </c>
      <c r="D7" s="111" t="s">
        <v>193</v>
      </c>
      <c r="E7" s="111" t="s">
        <v>139</v>
      </c>
      <c r="F7" s="110" t="s">
        <v>140</v>
      </c>
      <c r="G7" s="111" t="s">
        <v>141</v>
      </c>
      <c r="H7" s="111" t="s">
        <v>142</v>
      </c>
      <c r="I7" s="111" t="s">
        <v>137</v>
      </c>
      <c r="J7" s="111" t="s">
        <v>89</v>
      </c>
      <c r="K7" s="111" t="s">
        <v>194</v>
      </c>
      <c r="L7" s="111" t="s">
        <v>90</v>
      </c>
      <c r="M7" s="111" t="s">
        <v>91</v>
      </c>
      <c r="N7" s="111" t="s">
        <v>92</v>
      </c>
      <c r="O7" s="111" t="s">
        <v>138</v>
      </c>
      <c r="P7" s="111" t="s">
        <v>49</v>
      </c>
      <c r="Q7" s="112" t="s">
        <v>83</v>
      </c>
      <c r="R7" s="113" t="s">
        <v>81</v>
      </c>
      <c r="S7" s="113" t="s">
        <v>82</v>
      </c>
      <c r="T7" s="113" t="s">
        <v>56</v>
      </c>
      <c r="U7" s="113" t="s">
        <v>22</v>
      </c>
      <c r="V7" s="114" t="s">
        <v>58</v>
      </c>
      <c r="W7" s="114" t="s">
        <v>64</v>
      </c>
      <c r="X7" s="114" t="s">
        <v>53</v>
      </c>
      <c r="Y7" s="114" t="s">
        <v>54</v>
      </c>
      <c r="Z7" s="115" t="s">
        <v>73</v>
      </c>
      <c r="AA7" s="116" t="s">
        <v>33</v>
      </c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</row>
    <row r="8" spans="1:142" ht="23" customHeight="1">
      <c r="A8" s="437" t="str">
        <f>'NSW Apr 2018'!D2</f>
        <v>Jemena Sydney</v>
      </c>
      <c r="B8" s="86" t="str">
        <f>'NSW Apr 2018'!F2</f>
        <v>AGL</v>
      </c>
      <c r="C8" s="86" t="str">
        <f>'NSW Apr 2018'!G2</f>
        <v>Business Savers</v>
      </c>
      <c r="D8" s="119">
        <f>365*'NSW Apr 2018'!H2/100</f>
        <v>273.75</v>
      </c>
      <c r="E8" s="120">
        <f>($C$5*'NSW Apr 2018'!O2/100)/2</f>
        <v>1250</v>
      </c>
      <c r="F8" s="121">
        <v>0</v>
      </c>
      <c r="G8" s="119">
        <v>0</v>
      </c>
      <c r="H8" s="120">
        <v>0</v>
      </c>
      <c r="I8" s="120">
        <v>0</v>
      </c>
      <c r="J8" s="119">
        <v>0</v>
      </c>
      <c r="K8" s="119">
        <f>($C$5*'NSW Apr 2018'!O2/100)/2</f>
        <v>1250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22">
        <f>SUM(D8:P8)</f>
        <v>2773.75</v>
      </c>
      <c r="R8" s="86">
        <f>'NSW Apr 2018'!AM2</f>
        <v>0</v>
      </c>
      <c r="S8" s="86">
        <f>'NSW Apr 2018'!AN2</f>
        <v>14</v>
      </c>
      <c r="T8" s="86">
        <f>'NSW Apr 2018'!AO2</f>
        <v>0</v>
      </c>
      <c r="U8" s="130">
        <f>'NSW Apr 2018'!AP2</f>
        <v>0</v>
      </c>
      <c r="V8" s="145">
        <f>(Q8-(Q8-D8)*S8/100)</f>
        <v>2423.75</v>
      </c>
      <c r="W8" s="145">
        <f>V8</f>
        <v>2423.75</v>
      </c>
      <c r="X8" s="122">
        <f t="shared" ref="X8:Y28" si="0">V8*1.1</f>
        <v>2666.125</v>
      </c>
      <c r="Y8" s="122">
        <f>W8*1.1</f>
        <v>2666.125</v>
      </c>
      <c r="Z8" s="133">
        <f>'NSW Apr 2018'!AW2</f>
        <v>0</v>
      </c>
      <c r="AA8" s="125" t="str">
        <f>'NSW Apr 2018'!AX2</f>
        <v>n</v>
      </c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</row>
    <row r="9" spans="1:142" ht="23" customHeight="1">
      <c r="A9" s="436"/>
      <c r="B9" s="86" t="str">
        <f>'NSW Apr 2018'!F3</f>
        <v>Covau</v>
      </c>
      <c r="C9" s="86" t="str">
        <f>'NSW Apr 2018'!G3</f>
        <v>Freedom</v>
      </c>
      <c r="D9" s="119">
        <f>365*'NSW Apr 2018'!H3/100</f>
        <v>317.55</v>
      </c>
      <c r="E9" s="120">
        <f>IF($C$5*'NSW Apr 2018'!AK3/'NSW Apr 2018'!AI3&gt;='NSW Apr 2018'!J3,('NSW Apr 2018'!J3*'NSW Apr 2018'!O3/100)*'NSW Apr 2018'!AI3,($C$5*'NSW Apr 2018'!AK3/'NSW Apr 2018'!AI3*'NSW Apr 2018'!O3/100)*'NSW Apr 2018'!AI3)</f>
        <v>152.51609999999999</v>
      </c>
      <c r="F9" s="121">
        <f>IF($C$5*'NSW Apr 2018'!AK3/'NSW Apr 2018'!AI3&lt;'NSW Apr 2018'!J3,0,IF($C$5*'NSW Apr 2018'!AK3/'NSW Apr 2018'!AI3&lt;='NSW Apr 2018'!K3,($C$5*'NSW Apr 2018'!AK3/'NSW Apr 2018'!AI3-'NSW Apr 2018'!J3)*('NSW Apr 2018'!P3/100)*'NSW Apr 2018'!AI3,('NSW Apr 2018'!K3-'NSW Apr 2018'!J3)*('NSW Apr 2018'!P3/100)*'NSW Apr 2018'!AI3))</f>
        <v>99.79679999999999</v>
      </c>
      <c r="G9" s="119">
        <f>IF($C$5*'NSW Apr 2018'!AK3/'NSW Apr 2018'!AI3&lt;'NSW Apr 2018'!K3,0,IF($C$5*'NSW Apr 2018'!AK3/'NSW Apr 2018'!AI3&lt;='NSW Apr 2018'!L3,($C$5*'NSW Apr 2018'!AK3/'NSW Apr 2018'!AI3-'NSW Apr 2018'!K3)*('NSW Apr 2018'!Q3/100)*'NSW Apr 2018'!AI3,('NSW Apr 2018'!L3-'NSW Apr 2018'!K3)*('NSW Apr 2018'!Q3/100)*'NSW Apr 2018'!AI3))</f>
        <v>224.5881</v>
      </c>
      <c r="H9" s="120">
        <f>IF($C$5*'NSW Apr 2018'!AK3/'NSW Apr 2018'!AI3&lt;'NSW Apr 2018'!L3,0,IF($C$5*'NSW Apr 2018'!AK3/'NSW Apr 2018'!AI3&lt;='NSW Apr 2018'!M3,($C$5*'NSW Apr 2018'!AK3/'NSW Apr 2018'!AI3-'NSW Apr 2018'!L3)*('NSW Apr 2018'!R3/100)*'NSW Apr 2018'!AI3,('NSW Apr 2018'!M3-'NSW Apr 2018'!L3)*('NSW Apr 2018'!R3/100)*'NSW Apr 2018'!AI3))</f>
        <v>843.125</v>
      </c>
      <c r="I9" s="120">
        <f>IF($C$5*'NSW Apr 2018'!AK3/'NSW Apr 2018'!AI3&lt;'NSW Apr 2018'!M3,0,IF($C$5*'NSW Apr 2018'!AK3/'NSW Apr 2018'!AI3&lt;='NSW Apr 2018'!N3,($C$5*'NSW Apr 2018'!AK3/'NSW Apr 2018'!AI3-'NSW Apr 2018'!M3)*('NSW Apr 2018'!S3/100)*'NSW Apr 2018'!AI3,('NSW Apr 2018'!N3-'NSW Apr 2018'!M3)*('NSW Apr 2018'!S3/100)*'NSW Apr 2018'!AI3))</f>
        <v>0</v>
      </c>
      <c r="J9" s="119">
        <f>IF(($C$5*'NSW Apr 2018'!AK3/'NSW Apr 2018'!AI3&gt;'NSW Apr 2018'!N3),($C$5*'NSW Apr 2018'!AK3/'NSW Apr 2018'!AI3-'NSW Apr 2018'!N3)*'NSW Apr 2018'!T3/100*'NSW Apr 2018'!AI3,0)</f>
        <v>0</v>
      </c>
      <c r="K9" s="119">
        <f>IF($C$5*'NSW Apr 2018'!AL3/'NSW Apr 2018'!AJ3&gt;='NSW Apr 2018'!J3,('NSW Apr 2018'!J3*'NSW Apr 2018'!U3/100)*'NSW Apr 2018'!AJ3,($C$5*'NSW Apr 2018'!AL3/'NSW Apr 2018'!AJ3*'NSW Apr 2018'!U3/100)*'NSW Apr 2018'!AJ3)</f>
        <v>152.51609999999999</v>
      </c>
      <c r="L9" s="119">
        <f>IF($C$5*'NSW Apr 2018'!AL3/'NSW Apr 2018'!AJ3&lt;'NSW Apr 2018'!J3,0,IF($C$5*'NSW Apr 2018'!AL3/'NSW Apr 2018'!AJ3&lt;='NSW Apr 2018'!K3,($C$5*'NSW Apr 2018'!AL3/'NSW Apr 2018'!AJ3-'NSW Apr 2018'!J3)*('NSW Apr 2018'!V3/100)*'NSW Apr 2018'!AJ3,('NSW Apr 2018'!K3-'NSW Apr 2018'!J3)*('NSW Apr 2018'!V3/100)*'NSW Apr 2018'!AJ3))</f>
        <v>99.79679999999999</v>
      </c>
      <c r="M9" s="119">
        <f>IF($C$5*'NSW Apr 2018'!AL3/'NSW Apr 2018'!AJ3&lt;'NSW Apr 2018'!K3,0,IF($C$5*'NSW Apr 2018'!AL3/'NSW Apr 2018'!AJ3&lt;='NSW Apr 2018'!L3,($C$5*'NSW Apr 2018'!AL3/'NSW Apr 2018'!AJ3-'NSW Apr 2018'!K3)*('NSW Apr 2018'!W3/100)*'NSW Apr 2018'!AJ3,('NSW Apr 2018'!L3-'NSW Apr 2018'!K3)*('NSW Apr 2018'!W3/100)*'NSW Apr 2018'!AJ3))</f>
        <v>224.5881</v>
      </c>
      <c r="N9" s="119">
        <f>IF($C$5*'NSW Apr 2018'!AL3/'NSW Apr 2018'!AJ3&lt;'NSW Apr 2018'!L3,0,IF($C$5*'NSW Apr 2018'!AL3/'NSW Apr 2018'!AJ3&lt;='NSW Apr 2018'!M3,($C$5*'NSW Apr 2018'!AL3/'NSW Apr 2018'!AJ3-'NSW Apr 2018'!L3)*('NSW Apr 2018'!X3/100)*'NSW Apr 2018'!AJ3,('NSW Apr 2018'!M3-'NSW Apr 2018'!L3)*('NSW Apr 2018'!X3/100)*'NSW Apr 2018'!AJ3))</f>
        <v>843.125</v>
      </c>
      <c r="O9" s="119">
        <f>IF($C$5*'NSW Apr 2018'!AL3/'NSW Apr 2018'!AJ3&lt;'NSW Apr 2018'!M3,0,IF($C$5*'NSW Apr 2018'!AL3/'NSW Apr 2018'!AJ3&lt;='NSW Apr 2018'!N3,($C$5*'NSW Apr 2018'!AL3/'NSW Apr 2018'!AJ3-'NSW Apr 2018'!M3)*('NSW Apr 2018'!Y3/100)*'NSW Apr 2018'!AJ3,('NSW Apr 2018'!N3-'NSW Apr 2018'!M3)*('NSW Apr 2018'!Y3/100)*'NSW Apr 2018'!AJ3))</f>
        <v>0</v>
      </c>
      <c r="P9" s="119">
        <f>IF(($C$5*'NSW Apr 2018'!AL3/'NSW Apr 2018'!AJ3&gt;'NSW Apr 2018'!N3),($C$5*'NSW Apr 2018'!AL3/'NSW Apr 2018'!AJ3-'NSW Apr 2018'!N3)*'NSW Apr 2018'!Z3/100*'NSW Apr 2018'!AJ4,0)</f>
        <v>0</v>
      </c>
      <c r="Q9" s="122">
        <f t="shared" ref="Q9:Q28" si="1">SUM(D9:P9)</f>
        <v>2957.6020000000003</v>
      </c>
      <c r="R9" s="86">
        <f>'NSW Apr 2018'!AM3</f>
        <v>0</v>
      </c>
      <c r="S9" s="86">
        <f>'NSW Apr 2018'!AN3</f>
        <v>0</v>
      </c>
      <c r="T9" s="86">
        <f>'NSW Apr 2018'!AO3</f>
        <v>20</v>
      </c>
      <c r="U9" s="130">
        <f>'NSW Apr 2018'!AP3</f>
        <v>0</v>
      </c>
      <c r="V9" s="122">
        <f>Q9</f>
        <v>2957.6020000000003</v>
      </c>
      <c r="W9" s="122">
        <f>V9-(V9*T9/100)</f>
        <v>2366.0816000000004</v>
      </c>
      <c r="X9" s="122">
        <f t="shared" si="0"/>
        <v>3253.3622000000005</v>
      </c>
      <c r="Y9" s="122">
        <f t="shared" si="0"/>
        <v>2602.6897600000007</v>
      </c>
      <c r="Z9" s="133">
        <f>'NSW Apr 2018'!AW3</f>
        <v>0</v>
      </c>
      <c r="AA9" s="125" t="str">
        <f>'NSW Apr 2018'!AX3</f>
        <v>n</v>
      </c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</row>
    <row r="10" spans="1:142" ht="23" customHeight="1">
      <c r="A10" s="436"/>
      <c r="B10" s="86" t="str">
        <f>'NSW Apr 2018'!F4</f>
        <v>EnergyAustralia</v>
      </c>
      <c r="C10" s="86" t="str">
        <f>'NSW Apr 2018'!G4</f>
        <v xml:space="preserve">Everyday Saver </v>
      </c>
      <c r="D10" s="119">
        <f>365*'NSW Apr 2018'!H4/100</f>
        <v>245.64500000000001</v>
      </c>
      <c r="E10" s="120">
        <f>IF($C$5*'NSW Apr 2018'!AK4/'NSW Apr 2018'!AI4&gt;='NSW Apr 2018'!J4,('NSW Apr 2018'!J4*'NSW Apr 2018'!O4/100)*'NSW Apr 2018'!AI4,($C$5*'NSW Apr 2018'!AK4/'NSW Apr 2018'!AI4*'NSW Apr 2018'!O4/100)*'NSW Apr 2018'!AI4)</f>
        <v>157.3638</v>
      </c>
      <c r="F10" s="121">
        <f>IF($C$5*'NSW Apr 2018'!AK4/'NSW Apr 2018'!AI4&lt;'NSW Apr 2018'!J4,0,IF($C$5*'NSW Apr 2018'!AK4/'NSW Apr 2018'!AI4&lt;='NSW Apr 2018'!K4,($C$5*'NSW Apr 2018'!AK4/'NSW Apr 2018'!AI4-'NSW Apr 2018'!J4)*('NSW Apr 2018'!P4/100)*'NSW Apr 2018'!AI4,('NSW Apr 2018'!K4-'NSW Apr 2018'!J4)*('NSW Apr 2018'!P4/100)*'NSW Apr 2018'!AI4))</f>
        <v>106.7679</v>
      </c>
      <c r="G10" s="119">
        <f>IF($C$5*'NSW Apr 2018'!AK4/'NSW Apr 2018'!AI4&lt;'NSW Apr 2018'!K4,0,IF($C$5*'NSW Apr 2018'!AK4/'NSW Apr 2018'!AI4&lt;='NSW Apr 2018'!L4,($C$5*'NSW Apr 2018'!AK4/'NSW Apr 2018'!AI4-'NSW Apr 2018'!K4)*('NSW Apr 2018'!Q4/100)*'NSW Apr 2018'!AI4,('NSW Apr 2018'!L4-'NSW Apr 2018'!K4)*('NSW Apr 2018'!Q4/100)*'NSW Apr 2018'!AI4))</f>
        <v>244.11750000000001</v>
      </c>
      <c r="H10" s="120">
        <f>IF($C$5*'NSW Apr 2018'!AK4/'NSW Apr 2018'!AI4&lt;'NSW Apr 2018'!L4,0,IF($C$5*'NSW Apr 2018'!AK4/'NSW Apr 2018'!AI4&lt;='NSW Apr 2018'!M4,($C$5*'NSW Apr 2018'!AK4/'NSW Apr 2018'!AI4-'NSW Apr 2018'!L4)*('NSW Apr 2018'!R4/100)*'NSW Apr 2018'!AI4,('NSW Apr 2018'!M4-'NSW Apr 2018'!L4)*('NSW Apr 2018'!R4/100)*'NSW Apr 2018'!AI4))</f>
        <v>927.43750000000011</v>
      </c>
      <c r="I10" s="120">
        <f>IF($C$5*'NSW Apr 2018'!AK4/'NSW Apr 2018'!AI4&lt;'NSW Apr 2018'!M4,0,IF($C$5*'NSW Apr 2018'!AK4/'NSW Apr 2018'!AI4&lt;='NSW Apr 2018'!N4,($C$5*'NSW Apr 2018'!AK4/'NSW Apr 2018'!AI4-'NSW Apr 2018'!M4)*('NSW Apr 2018'!S4/100)*'NSW Apr 2018'!AI4,('NSW Apr 2018'!N4-'NSW Apr 2018'!M4)*('NSW Apr 2018'!S4/100)*'NSW Apr 2018'!AI4))</f>
        <v>0</v>
      </c>
      <c r="J10" s="119">
        <f>IF(($C$5*'NSW Apr 2018'!AK4/'NSW Apr 2018'!AI4&gt;'NSW Apr 2018'!N4),($C$5*'NSW Apr 2018'!AK4/'NSW Apr 2018'!AI4-'NSW Apr 2018'!N4)*'NSW Apr 2018'!T4/100*'NSW Apr 2018'!AI4,0)</f>
        <v>0</v>
      </c>
      <c r="K10" s="119">
        <f>IF($C$5*'NSW Apr 2018'!AL4/'NSW Apr 2018'!AJ4&gt;='NSW Apr 2018'!J4,('NSW Apr 2018'!J4*'NSW Apr 2018'!U4/100)*'NSW Apr 2018'!AJ4,($C$5*'NSW Apr 2018'!AL4/'NSW Apr 2018'!AJ4*'NSW Apr 2018'!U4/100)*'NSW Apr 2018'!AJ4)</f>
        <v>157.3638</v>
      </c>
      <c r="L10" s="119">
        <f>IF($C$5*'NSW Apr 2018'!AL4/'NSW Apr 2018'!AJ4&lt;'NSW Apr 2018'!J4,0,IF($C$5*'NSW Apr 2018'!AL4/'NSW Apr 2018'!AJ4&lt;='NSW Apr 2018'!K4,($C$5*'NSW Apr 2018'!AL4/'NSW Apr 2018'!AJ4-'NSW Apr 2018'!J4)*('NSW Apr 2018'!V4/100)*'NSW Apr 2018'!AJ4,('NSW Apr 2018'!K4-'NSW Apr 2018'!J4)*('NSW Apr 2018'!V4/100)*'NSW Apr 2018'!AJ4))</f>
        <v>106.7679</v>
      </c>
      <c r="M10" s="119">
        <f>IF($C$5*'NSW Apr 2018'!AL4/'NSW Apr 2018'!AJ4&lt;'NSW Apr 2018'!K4,0,IF($C$5*'NSW Apr 2018'!AL4/'NSW Apr 2018'!AJ4&lt;='NSW Apr 2018'!L4,($C$5*'NSW Apr 2018'!AL4/'NSW Apr 2018'!AJ4-'NSW Apr 2018'!K4)*('NSW Apr 2018'!W4/100)*'NSW Apr 2018'!AJ4,('NSW Apr 2018'!L4-'NSW Apr 2018'!K4)*('NSW Apr 2018'!W4/100)*'NSW Apr 2018'!AJ4))</f>
        <v>244.11750000000001</v>
      </c>
      <c r="N10" s="119">
        <f>IF($C$5*'NSW Apr 2018'!AL4/'NSW Apr 2018'!AJ4&lt;'NSW Apr 2018'!L4,0,IF($C$5*'NSW Apr 2018'!AL4/'NSW Apr 2018'!AJ4&lt;='NSW Apr 2018'!M4,($C$5*'NSW Apr 2018'!AL4/'NSW Apr 2018'!AJ4-'NSW Apr 2018'!L4)*('NSW Apr 2018'!X4/100)*'NSW Apr 2018'!AJ4,('NSW Apr 2018'!M4-'NSW Apr 2018'!L4)*('NSW Apr 2018'!X4/100)*'NSW Apr 2018'!AJ4))</f>
        <v>927.43750000000011</v>
      </c>
      <c r="O10" s="119">
        <f>IF($C$5*'NSW Apr 2018'!AL4/'NSW Apr 2018'!AJ4&lt;'NSW Apr 2018'!M4,0,IF($C$5*'NSW Apr 2018'!AL4/'NSW Apr 2018'!AJ4&lt;='NSW Apr 2018'!N4,($C$5*'NSW Apr 2018'!AL4/'NSW Apr 2018'!AJ4-'NSW Apr 2018'!M4)*('NSW Apr 2018'!Y4/100)*'NSW Apr 2018'!AJ4,('NSW Apr 2018'!N4-'NSW Apr 2018'!M4)*('NSW Apr 2018'!Y4/100)*'NSW Apr 2018'!AJ4))</f>
        <v>0</v>
      </c>
      <c r="P10" s="119">
        <f>IF(($C$5*'NSW Apr 2018'!AL4/'NSW Apr 2018'!AJ4&gt;'NSW Apr 2018'!N4),($C$5*'NSW Apr 2018'!AL4/'NSW Apr 2018'!AJ4-'NSW Apr 2018'!N4)*'NSW Apr 2018'!Z4/100*'NSW Apr 2018'!AJ5,0)</f>
        <v>0</v>
      </c>
      <c r="Q10" s="122">
        <f t="shared" si="1"/>
        <v>3117.0184000000004</v>
      </c>
      <c r="R10" s="86">
        <f>'NSW Apr 2018'!AM4</f>
        <v>0</v>
      </c>
      <c r="S10" s="86">
        <f>'NSW Apr 2018'!AN4</f>
        <v>14</v>
      </c>
      <c r="T10" s="86">
        <f>'NSW Apr 2018'!AO4</f>
        <v>0</v>
      </c>
      <c r="U10" s="86">
        <f>'NSW Apr 2018'!AP4</f>
        <v>0</v>
      </c>
      <c r="V10" s="122">
        <f>(Q10-(Q10-D10)*S10/100)</f>
        <v>2715.0261240000004</v>
      </c>
      <c r="W10" s="122">
        <f>V10</f>
        <v>2715.0261240000004</v>
      </c>
      <c r="X10" s="122">
        <f t="shared" si="0"/>
        <v>2986.5287364000005</v>
      </c>
      <c r="Y10" s="122">
        <f t="shared" si="0"/>
        <v>2986.5287364000005</v>
      </c>
      <c r="Z10" s="124">
        <f>'NSW Apr 2018'!AW4</f>
        <v>24</v>
      </c>
      <c r="AA10" s="125" t="str">
        <f>'NSW Apr 2018'!AX4</f>
        <v>y</v>
      </c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</row>
    <row r="11" spans="1:142" ht="23" customHeight="1">
      <c r="A11" s="436"/>
      <c r="B11" s="86" t="str">
        <f>'NSW Apr 2018'!F5</f>
        <v>Origin Energy</v>
      </c>
      <c r="C11" s="86" t="str">
        <f>'NSW Apr 2018'!G5</f>
        <v>Business Saver</v>
      </c>
      <c r="D11" s="119">
        <f>365*'NSW Apr 2018'!H5/100</f>
        <v>259.14999999999998</v>
      </c>
      <c r="E11" s="120">
        <f>IF($C$5*'NSW Apr 2018'!AK5/'NSW Apr 2018'!AI5&gt;='NSW Apr 2018'!J5,('NSW Apr 2018'!J5*'NSW Apr 2018'!O5/100)*'NSW Apr 2018'!AI5,($C$5*'NSW Apr 2018'!AK5/'NSW Apr 2018'!AI5*'NSW Apr 2018'!O5/100)*'NSW Apr 2018'!AI5)</f>
        <v>141.702</v>
      </c>
      <c r="F11" s="121">
        <f>IF($C$5*'NSW Apr 2018'!AK5/'NSW Apr 2018'!AI5&lt;'NSW Apr 2018'!J5,0,IF($C$5*'NSW Apr 2018'!AK5/'NSW Apr 2018'!AI5&lt;='NSW Apr 2018'!K5,($C$5*'NSW Apr 2018'!AK5/'NSW Apr 2018'!AI5-'NSW Apr 2018'!J5)*('NSW Apr 2018'!P5/100)*'NSW Apr 2018'!AI5,('NSW Apr 2018'!K5-'NSW Apr 2018'!J5)*('NSW Apr 2018'!P5/100)*'NSW Apr 2018'!AI5))</f>
        <v>102.732</v>
      </c>
      <c r="G11" s="119">
        <f>IF($C$5*'NSW Apr 2018'!AK5/'NSW Apr 2018'!AI5&lt;'NSW Apr 2018'!K5,0,IF($C$5*'NSW Apr 2018'!AK5/'NSW Apr 2018'!AI5&lt;='NSW Apr 2018'!L5,($C$5*'NSW Apr 2018'!AK5/'NSW Apr 2018'!AI5-'NSW Apr 2018'!K5)*('NSW Apr 2018'!Q5/100)*'NSW Apr 2018'!AI5,('NSW Apr 2018'!L5-'NSW Apr 2018'!K5)*('NSW Apr 2018'!Q5/100)*'NSW Apr 2018'!AI5))</f>
        <v>213.048</v>
      </c>
      <c r="H11" s="120">
        <f>IF($C$5*'NSW Apr 2018'!AK5/'NSW Apr 2018'!AI5&lt;'NSW Apr 2018'!L5,0,IF($C$5*'NSW Apr 2018'!AK5/'NSW Apr 2018'!AI5&lt;='NSW Apr 2018'!M5,($C$5*'NSW Apr 2018'!AK5/'NSW Apr 2018'!AI5-'NSW Apr 2018'!L5)*('NSW Apr 2018'!R5/100)*'NSW Apr 2018'!AI5,('NSW Apr 2018'!M5-'NSW Apr 2018'!L5)*('NSW Apr 2018'!R5/100)*'NSW Apr 2018'!AI5))</f>
        <v>809.40000000000009</v>
      </c>
      <c r="I11" s="120">
        <f>IF($C$5*'NSW Apr 2018'!AK5/'NSW Apr 2018'!AI5&lt;'NSW Apr 2018'!M5,0,IF($C$5*'NSW Apr 2018'!AK5/'NSW Apr 2018'!AI5&lt;='NSW Apr 2018'!N5,($C$5*'NSW Apr 2018'!AK5/'NSW Apr 2018'!AI5-'NSW Apr 2018'!M5)*('NSW Apr 2018'!S5/100)*'NSW Apr 2018'!AI5,('NSW Apr 2018'!N5-'NSW Apr 2018'!M5)*('NSW Apr 2018'!S5/100)*'NSW Apr 2018'!AI5))</f>
        <v>0</v>
      </c>
      <c r="J11" s="119">
        <f>IF(($C$5*'NSW Apr 2018'!AK5/'NSW Apr 2018'!AI5&gt;'NSW Apr 2018'!N5),($C$5*'NSW Apr 2018'!AK5/'NSW Apr 2018'!AI5-'NSW Apr 2018'!N5)*'NSW Apr 2018'!T5/100*'NSW Apr 2018'!AI5,0)</f>
        <v>0</v>
      </c>
      <c r="K11" s="119">
        <f>IF($C$5*'NSW Apr 2018'!AL5/'NSW Apr 2018'!AJ5&gt;='NSW Apr 2018'!J5,('NSW Apr 2018'!J5*'NSW Apr 2018'!U5/100)*'NSW Apr 2018'!AJ5,($C$5*'NSW Apr 2018'!AL5/'NSW Apr 2018'!AJ5*'NSW Apr 2018'!U5/100)*'NSW Apr 2018'!AJ5)</f>
        <v>141.702</v>
      </c>
      <c r="L11" s="119">
        <f>IF($C$5*'NSW Apr 2018'!AL5/'NSW Apr 2018'!AJ5&lt;'NSW Apr 2018'!J5,0,IF($C$5*'NSW Apr 2018'!AL5/'NSW Apr 2018'!AJ5&lt;='NSW Apr 2018'!K5,($C$5*'NSW Apr 2018'!AL5/'NSW Apr 2018'!AJ5-'NSW Apr 2018'!J5)*('NSW Apr 2018'!V5/100)*'NSW Apr 2018'!AJ5,('NSW Apr 2018'!K5-'NSW Apr 2018'!J5)*('NSW Apr 2018'!V5/100)*'NSW Apr 2018'!AJ5))</f>
        <v>102.732</v>
      </c>
      <c r="M11" s="119">
        <f>IF($C$5*'NSW Apr 2018'!AL5/'NSW Apr 2018'!AJ5&lt;'NSW Apr 2018'!K5,0,IF($C$5*'NSW Apr 2018'!AL5/'NSW Apr 2018'!AJ5&lt;='NSW Apr 2018'!L5,($C$5*'NSW Apr 2018'!AL5/'NSW Apr 2018'!AJ5-'NSW Apr 2018'!K5)*('NSW Apr 2018'!W5/100)*'NSW Apr 2018'!AJ5,('NSW Apr 2018'!L5-'NSW Apr 2018'!K5)*('NSW Apr 2018'!W5/100)*'NSW Apr 2018'!AJ5))</f>
        <v>213.048</v>
      </c>
      <c r="N11" s="119">
        <f>IF($C$5*'NSW Apr 2018'!AL5/'NSW Apr 2018'!AJ5&lt;'NSW Apr 2018'!L5,0,IF($C$5*'NSW Apr 2018'!AL5/'NSW Apr 2018'!AJ5&lt;='NSW Apr 2018'!M5,($C$5*'NSW Apr 2018'!AL5/'NSW Apr 2018'!AJ5-'NSW Apr 2018'!L5)*('NSW Apr 2018'!X5/100)*'NSW Apr 2018'!AJ5,('NSW Apr 2018'!M5-'NSW Apr 2018'!L5)*('NSW Apr 2018'!X5/100)*'NSW Apr 2018'!AJ5))</f>
        <v>809.40000000000009</v>
      </c>
      <c r="O11" s="119">
        <f>IF($C$5*'NSW Apr 2018'!AL5/'NSW Apr 2018'!AJ5&lt;'NSW Apr 2018'!M5,0,IF($C$5*'NSW Apr 2018'!AL5/'NSW Apr 2018'!AJ5&lt;='NSW Apr 2018'!N5,($C$5*'NSW Apr 2018'!AL5/'NSW Apr 2018'!AJ5-'NSW Apr 2018'!M5)*('NSW Apr 2018'!Y5/100)*'NSW Apr 2018'!AJ5,('NSW Apr 2018'!N5-'NSW Apr 2018'!M5)*('NSW Apr 2018'!Y5/100)*'NSW Apr 2018'!AJ5))</f>
        <v>0</v>
      </c>
      <c r="P11" s="119">
        <f>IF(($C$5*'NSW Apr 2018'!AL5/'NSW Apr 2018'!AJ5&gt;'NSW Apr 2018'!N5),($C$5*'NSW Apr 2018'!AL5/'NSW Apr 2018'!AJ5-'NSW Apr 2018'!N5)*'NSW Apr 2018'!Z5/100*'NSW Apr 2018'!AJ6,0)</f>
        <v>0</v>
      </c>
      <c r="Q11" s="122">
        <f t="shared" si="1"/>
        <v>2792.9140000000002</v>
      </c>
      <c r="R11" s="86">
        <f>'NSW Apr 2018'!AM5</f>
        <v>0</v>
      </c>
      <c r="S11" s="86">
        <f>'NSW Apr 2018'!AN5</f>
        <v>14</v>
      </c>
      <c r="T11" s="86">
        <f>'NSW Apr 2018'!AO5</f>
        <v>0</v>
      </c>
      <c r="U11" s="86">
        <f>'NSW Apr 2018'!AP5</f>
        <v>0</v>
      </c>
      <c r="V11" s="122">
        <f>(Q11-(Q11-D11)*S11/100)</f>
        <v>2438.1870400000003</v>
      </c>
      <c r="W11" s="122">
        <f>V11</f>
        <v>2438.1870400000003</v>
      </c>
      <c r="X11" s="122">
        <f t="shared" si="0"/>
        <v>2682.0057440000005</v>
      </c>
      <c r="Y11" s="122">
        <f t="shared" si="0"/>
        <v>2682.0057440000005</v>
      </c>
      <c r="Z11" s="124">
        <f>'NSW Apr 2018'!AW5</f>
        <v>12</v>
      </c>
      <c r="AA11" s="125" t="str">
        <f>'NSW Apr 2018'!AX5</f>
        <v>y</v>
      </c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</row>
    <row r="12" spans="1:142" ht="23" customHeight="1" thickBot="1">
      <c r="A12" s="435"/>
      <c r="B12" s="87" t="str">
        <f>'NSW Apr 2018'!F6</f>
        <v>Red Energy</v>
      </c>
      <c r="C12" s="87" t="str">
        <f>'NSW Apr 2018'!G6</f>
        <v xml:space="preserve">Easy Saver </v>
      </c>
      <c r="D12" s="146">
        <f>365*'NSW Apr 2018'!H6/100</f>
        <v>235.27899999999997</v>
      </c>
      <c r="E12" s="147">
        <f>IF($C$5*'NSW Apr 2018'!AK6/'NSW Apr 2018'!AI6&gt;='NSW Apr 2018'!J6,('NSW Apr 2018'!J6*'NSW Apr 2018'!O6/100)*'NSW Apr 2018'!AI6,($C$5*'NSW Apr 2018'!AK6/'NSW Apr 2018'!AI6*'NSW Apr 2018'!O6/100)*'NSW Apr 2018'!AI6)</f>
        <v>138.3459</v>
      </c>
      <c r="F12" s="148">
        <f>IF($C$5*'NSW Apr 2018'!AK6/'NSW Apr 2018'!AI6&lt;'NSW Apr 2018'!J6,0,IF($C$5*'NSW Apr 2018'!AK6/'NSW Apr 2018'!AI6&lt;='NSW Apr 2018'!K6,($C$5*'NSW Apr 2018'!AK6/'NSW Apr 2018'!AI6-'NSW Apr 2018'!J6)*('NSW Apr 2018'!P6/100)*'NSW Apr 2018'!AI6,('NSW Apr 2018'!K6-'NSW Apr 2018'!J6)*('NSW Apr 2018'!P6/100)*'NSW Apr 2018'!AI6))</f>
        <v>92.825699999999998</v>
      </c>
      <c r="G12" s="146">
        <f>IF($C$5*'NSW Apr 2018'!AK6/'NSW Apr 2018'!AI6&lt;'NSW Apr 2018'!K6,0,IF($C$5*'NSW Apr 2018'!AK6/'NSW Apr 2018'!AI6&lt;='NSW Apr 2018'!L6,($C$5*'NSW Apr 2018'!AK6/'NSW Apr 2018'!AI6-'NSW Apr 2018'!K6)*('NSW Apr 2018'!Q6/100)*'NSW Apr 2018'!AI6,('NSW Apr 2018'!L6-'NSW Apr 2018'!K6)*('NSW Apr 2018'!Q6/100)*'NSW Apr 2018'!AI6))</f>
        <v>207.72179999999997</v>
      </c>
      <c r="H12" s="147">
        <f>IF($C$5*'NSW Apr 2018'!AK6/'NSW Apr 2018'!AI6&lt;'NSW Apr 2018'!L6,0,IF($C$5*'NSW Apr 2018'!AK6/'NSW Apr 2018'!AI6&lt;='NSW Apr 2018'!M6,($C$5*'NSW Apr 2018'!AK6/'NSW Apr 2018'!AI6-'NSW Apr 2018'!L6)*('NSW Apr 2018'!R6/100)*'NSW Apr 2018'!AI6,('NSW Apr 2018'!M6-'NSW Apr 2018'!L6)*('NSW Apr 2018'!R6/100)*'NSW Apr 2018'!AI6))</f>
        <v>779.04750000000001</v>
      </c>
      <c r="I12" s="147">
        <f>IF($C$5*'NSW Apr 2018'!AK6/'NSW Apr 2018'!AI6&lt;'NSW Apr 2018'!M6,0,IF($C$5*'NSW Apr 2018'!AK6/'NSW Apr 2018'!AI6&lt;='NSW Apr 2018'!N6,($C$5*'NSW Apr 2018'!AK6/'NSW Apr 2018'!AI6-'NSW Apr 2018'!M6)*('NSW Apr 2018'!S6/100)*'NSW Apr 2018'!AI6,('NSW Apr 2018'!N6-'NSW Apr 2018'!M6)*('NSW Apr 2018'!S6/100)*'NSW Apr 2018'!AI6))</f>
        <v>0</v>
      </c>
      <c r="J12" s="146">
        <f>IF(($C$5*'NSW Apr 2018'!AK6/'NSW Apr 2018'!AI6&gt;'NSW Apr 2018'!N6),($C$5*'NSW Apr 2018'!AK6/'NSW Apr 2018'!AI6-'NSW Apr 2018'!N6)*'NSW Apr 2018'!T6/100*'NSW Apr 2018'!AI6,0)</f>
        <v>0</v>
      </c>
      <c r="K12" s="146">
        <f>IF($C$5*'NSW Apr 2018'!AL6/'NSW Apr 2018'!AJ6&gt;='NSW Apr 2018'!J6,('NSW Apr 2018'!J6*'NSW Apr 2018'!U6/100)*'NSW Apr 2018'!AJ6,($C$5*'NSW Apr 2018'!AL6/'NSW Apr 2018'!AJ6*'NSW Apr 2018'!U6/100)*'NSW Apr 2018'!AJ6)</f>
        <v>138.3459</v>
      </c>
      <c r="L12" s="146">
        <f>IF($C$5*'NSW Apr 2018'!AL6/'NSW Apr 2018'!AJ6&lt;'NSW Apr 2018'!J6,0,IF($C$5*'NSW Apr 2018'!AL6/'NSW Apr 2018'!AJ6&lt;='NSW Apr 2018'!K6,($C$5*'NSW Apr 2018'!AL6/'NSW Apr 2018'!AJ6-'NSW Apr 2018'!J6)*('NSW Apr 2018'!V6/100)*'NSW Apr 2018'!AJ6,('NSW Apr 2018'!K6-'NSW Apr 2018'!J6)*('NSW Apr 2018'!V6/100)*'NSW Apr 2018'!AJ6))</f>
        <v>92.825699999999998</v>
      </c>
      <c r="M12" s="146">
        <f>IF($C$5*'NSW Apr 2018'!AL6/'NSW Apr 2018'!AJ6&lt;'NSW Apr 2018'!K6,0,IF($C$5*'NSW Apr 2018'!AL6/'NSW Apr 2018'!AJ6&lt;='NSW Apr 2018'!L6,($C$5*'NSW Apr 2018'!AL6/'NSW Apr 2018'!AJ6-'NSW Apr 2018'!K6)*('NSW Apr 2018'!W6/100)*'NSW Apr 2018'!AJ6,('NSW Apr 2018'!L6-'NSW Apr 2018'!K6)*('NSW Apr 2018'!W6/100)*'NSW Apr 2018'!AJ6))</f>
        <v>207.72179999999997</v>
      </c>
      <c r="N12" s="146">
        <f>IF($C$5*'NSW Apr 2018'!AL6/'NSW Apr 2018'!AJ6&lt;'NSW Apr 2018'!L6,0,IF($C$5*'NSW Apr 2018'!AL6/'NSW Apr 2018'!AJ6&lt;='NSW Apr 2018'!M6,($C$5*'NSW Apr 2018'!AL6/'NSW Apr 2018'!AJ6-'NSW Apr 2018'!L6)*('NSW Apr 2018'!X6/100)*'NSW Apr 2018'!AJ6,('NSW Apr 2018'!M6-'NSW Apr 2018'!L6)*('NSW Apr 2018'!X6/100)*'NSW Apr 2018'!AJ6))</f>
        <v>779.04750000000001</v>
      </c>
      <c r="O12" s="146">
        <f>IF($C$5*'NSW Apr 2018'!AL6/'NSW Apr 2018'!AJ6&lt;'NSW Apr 2018'!M6,0,IF($C$5*'NSW Apr 2018'!AL6/'NSW Apr 2018'!AJ6&lt;='NSW Apr 2018'!N6,($C$5*'NSW Apr 2018'!AL6/'NSW Apr 2018'!AJ6-'NSW Apr 2018'!M6)*('NSW Apr 2018'!Y6/100)*'NSW Apr 2018'!AJ6,('NSW Apr 2018'!N6-'NSW Apr 2018'!M6)*('NSW Apr 2018'!Y6/100)*'NSW Apr 2018'!AJ6))</f>
        <v>0</v>
      </c>
      <c r="P12" s="146">
        <f>IF(($C$5*'NSW Apr 2018'!AL6/'NSW Apr 2018'!AJ6&gt;'NSW Apr 2018'!N6),($C$5*'NSW Apr 2018'!AL6/'NSW Apr 2018'!AJ6-'NSW Apr 2018'!N6)*'NSW Apr 2018'!Z6/100*'NSW Apr 2018'!AJ7,0)</f>
        <v>0</v>
      </c>
      <c r="Q12" s="149">
        <f t="shared" si="1"/>
        <v>2671.1608000000001</v>
      </c>
      <c r="R12" s="87">
        <f>'NSW Apr 2018'!AM6</f>
        <v>0</v>
      </c>
      <c r="S12" s="87">
        <f>'NSW Apr 2018'!AN6</f>
        <v>0</v>
      </c>
      <c r="T12" s="150">
        <f>'NSW Apr 2018'!AO6</f>
        <v>10</v>
      </c>
      <c r="U12" s="87">
        <f>'NSW Apr 2018'!AP6</f>
        <v>0</v>
      </c>
      <c r="V12" s="151">
        <f>Q12</f>
        <v>2671.1608000000001</v>
      </c>
      <c r="W12" s="149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Apr 2018'!AW6</f>
        <v>0</v>
      </c>
      <c r="AA12" s="153" t="str">
        <f>'NSW Apr 2018'!AX6</f>
        <v>n</v>
      </c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</row>
    <row r="13" spans="1:142" ht="23" customHeight="1" thickTop="1">
      <c r="A13" s="434" t="str">
        <f>'NSW Apr 2018'!D7</f>
        <v xml:space="preserve">ActewAGL Queanbeyan </v>
      </c>
      <c r="B13" s="86" t="str">
        <f>'NSW Apr 2018'!F7</f>
        <v>ActewAGL</v>
      </c>
      <c r="C13" s="86" t="str">
        <f>'NSW Apr 2018'!G7</f>
        <v>Business plan</v>
      </c>
      <c r="D13" s="119">
        <f>365*'NSW Apr 2018'!H7/100</f>
        <v>321.2</v>
      </c>
      <c r="E13" s="120">
        <f>IF($C$5*'NSW Apr 2018'!AK7/'NSW Apr 2018'!AI7&gt;='NSW Apr 2018'!J7,('NSW Apr 2018'!J7*'NSW Apr 2018'!O7/100)*'NSW Apr 2018'!AI7,($C$5*'NSW Apr 2018'!AK7/'NSW Apr 2018'!AI7*'NSW Apr 2018'!O7/100)*'NSW Apr 2018'!AI7)</f>
        <v>364.42439999999999</v>
      </c>
      <c r="F13" s="121">
        <f>IF($C$5*'NSW Apr 2018'!AK7/'NSW Apr 2018'!AI7&lt;'NSW Apr 2018'!J7,0,IF($C$5*'NSW Apr 2018'!AK7/'NSW Apr 2018'!AI7&lt;='NSW Apr 2018'!K7,($C$5*'NSW Apr 2018'!AK7/'NSW Apr 2018'!AI7-'NSW Apr 2018'!J7)*('NSW Apr 2018'!P7/100)*'NSW Apr 2018'!AI7,('NSW Apr 2018'!K7-'NSW Apr 2018'!J7)*('NSW Apr 2018'!P7/100)*'NSW Apr 2018'!AI7))</f>
        <v>805.93880000000013</v>
      </c>
      <c r="G13" s="119">
        <f>IF($C$5*'NSW Apr 2018'!AK7/'NSW Apr 2018'!AI7&lt;'NSW Apr 2018'!K7,0,IF($C$5*'NSW Apr 2018'!AK7/'NSW Apr 2018'!AI7&lt;='NSW Apr 2018'!L7,($C$5*'NSW Apr 2018'!AK7/'NSW Apr 2018'!AI7-'NSW Apr 2018'!K7)*('NSW Apr 2018'!Q7/100)*'NSW Apr 2018'!AI7,('NSW Apr 2018'!L7-'NSW Apr 2018'!K7)*('NSW Apr 2018'!Q7/100)*'NSW Apr 2018'!AI7))</f>
        <v>0</v>
      </c>
      <c r="H13" s="127">
        <f>IF($C$5*'NSW Apr 2018'!AK7/'NSW Apr 2018'!AI7&lt;'NSW Apr 2018'!L7,0,IF($C$5*'NSW Apr 2018'!AK7/'NSW Apr 2018'!AI7&lt;='NSW Apr 2018'!M7,($C$5*'NSW Apr 2018'!AK7/'NSW Apr 2018'!AI7-'NSW Apr 2018'!L7)*('NSW Apr 2018'!R7/100)*'NSW Apr 2018'!AI7,('NSW Apr 2018'!M7-'NSW Apr 2018'!L7)*('NSW Apr 2018'!R7/100)*'NSW Apr 2018'!AI7))</f>
        <v>0</v>
      </c>
      <c r="I13" s="120">
        <f>IF($C$5*'NSW Apr 2018'!AK7/'NSW Apr 2018'!AI7&lt;'NSW Apr 2018'!M7,0,IF($C$5*'NSW Apr 2018'!AK7/'NSW Apr 2018'!AI7&lt;='NSW Apr 2018'!N7,($C$5*'NSW Apr 2018'!AK7/'NSW Apr 2018'!AI7-'NSW Apr 2018'!M7)*('NSW Apr 2018'!S7/100)*'NSW Apr 2018'!AI7,('NSW Apr 2018'!N7-'NSW Apr 2018'!M7)*('NSW Apr 2018'!S7/100)*'NSW Apr 2018'!AI7))</f>
        <v>0</v>
      </c>
      <c r="J13" s="129">
        <f>IF(($C$5*'NSW Apr 2018'!AK7/'NSW Apr 2018'!AI7&gt;'NSW Apr 2018'!N7),($C$5*'NSW Apr 2018'!AK7/'NSW Apr 2018'!AI7-'NSW Apr 2018'!N7)*'NSW Apr 2018'!T7/100*'NSW Apr 2018'!AI7,0)</f>
        <v>0</v>
      </c>
      <c r="K13" s="119">
        <f>IF($C$5*'NSW Apr 2018'!AL7/'NSW Apr 2018'!AJ7&gt;='NSW Apr 2018'!J7,('NSW Apr 2018'!J7*'NSW Apr 2018'!U7/100)*'NSW Apr 2018'!AJ7,($C$5*'NSW Apr 2018'!AL7/'NSW Apr 2018'!AJ7*'NSW Apr 2018'!U7/100)*'NSW Apr 2018'!AJ7)</f>
        <v>364.42439999999999</v>
      </c>
      <c r="L13" s="136">
        <f>IF($C$5*'NSW Apr 2018'!AL7/'NSW Apr 2018'!AJ7&lt;'NSW Apr 2018'!J7,0,IF($C$5*'NSW Apr 2018'!AL7/'NSW Apr 2018'!AJ7&lt;='NSW Apr 2018'!K7,($C$5*'NSW Apr 2018'!AL7/'NSW Apr 2018'!AJ7-'NSW Apr 2018'!J7)*('NSW Apr 2018'!V7/100)*'NSW Apr 2018'!AJ7,('NSW Apr 2018'!K7-'NSW Apr 2018'!J7)*('NSW Apr 2018'!V7/100)*'NSW Apr 2018'!AJ7))</f>
        <v>805.93880000000013</v>
      </c>
      <c r="M13" s="119">
        <f>IF($C$5*'NSW Apr 2018'!AL7/'NSW Apr 2018'!AJ7&lt;'NSW Apr 2018'!K7,0,IF($C$5*'NSW Apr 2018'!AL7/'NSW Apr 2018'!AJ7&lt;='NSW Apr 2018'!L7,($C$5*'NSW Apr 2018'!AL7/'NSW Apr 2018'!AJ7-'NSW Apr 2018'!K7)*('NSW Apr 2018'!W7/100)*'NSW Apr 2018'!AJ7,('NSW Apr 2018'!L7-'NSW Apr 2018'!K7)*('NSW Apr 2018'!W7/100)*'NSW Apr 2018'!AJ7))</f>
        <v>0</v>
      </c>
      <c r="N13" s="129">
        <f>IF($C$5*'NSW Apr 2018'!AL7/'NSW Apr 2018'!AJ7&lt;'NSW Apr 2018'!L7,0,IF($C$5*'NSW Apr 2018'!AL7/'NSW Apr 2018'!AJ7&lt;='NSW Apr 2018'!M7,($C$5*'NSW Apr 2018'!AL7/'NSW Apr 2018'!AJ7-'NSW Apr 2018'!L7)*('NSW Apr 2018'!X7/100)*'NSW Apr 2018'!AJ7,('NSW Apr 2018'!M7-'NSW Apr 2018'!L7)*('NSW Apr 2018'!X7/100)*'NSW Apr 2018'!AJ7))</f>
        <v>0</v>
      </c>
      <c r="O13" s="119">
        <f>IF($C$5*'NSW Apr 2018'!AL7/'NSW Apr 2018'!AJ7&lt;'NSW Apr 2018'!M7,0,IF($C$5*'NSW Apr 2018'!AL7/'NSW Apr 2018'!AJ7&lt;='NSW Apr 2018'!N7,($C$5*'NSW Apr 2018'!AL7/'NSW Apr 2018'!AJ7-'NSW Apr 2018'!M7)*('NSW Apr 2018'!Y7/100)*'NSW Apr 2018'!AJ7,('NSW Apr 2018'!N7-'NSW Apr 2018'!M7)*('NSW Apr 2018'!Y7/100)*'NSW Apr 2018'!AJ7))</f>
        <v>0</v>
      </c>
      <c r="P13" s="119">
        <f>IF(($C$5*'NSW Apr 2018'!AL7/'NSW Apr 2018'!AJ7&gt;'NSW Apr 2018'!N7),($C$5*'NSW Apr 2018'!AL7/'NSW Apr 2018'!AJ7-'NSW Apr 2018'!N7)*'NSW Apr 2018'!Z7/100*'NSW Apr 2018'!AJ8,0)</f>
        <v>0</v>
      </c>
      <c r="Q13" s="122">
        <f t="shared" si="1"/>
        <v>2661.9264000000003</v>
      </c>
      <c r="R13" s="130">
        <f>'NSW Apr 2018'!AM7</f>
        <v>0</v>
      </c>
      <c r="S13" s="86">
        <f>'NSW Apr 2018'!AN7</f>
        <v>10</v>
      </c>
      <c r="T13" s="83">
        <f>'NSW Apr 2018'!AO7</f>
        <v>0</v>
      </c>
      <c r="U13" s="130">
        <f>'NSW Apr 2018'!AP7</f>
        <v>0</v>
      </c>
      <c r="V13" s="122">
        <f>(Q13-(Q13-D13)*S13/100)</f>
        <v>2427.8537600000004</v>
      </c>
      <c r="W13" s="157">
        <f t="shared" ref="W13:W28" si="2">V13</f>
        <v>2427.8537600000004</v>
      </c>
      <c r="X13" s="122">
        <f t="shared" si="0"/>
        <v>2670.6391360000007</v>
      </c>
      <c r="Y13" s="122">
        <f t="shared" si="0"/>
        <v>2670.6391360000007</v>
      </c>
      <c r="Z13" s="133">
        <f>'NSW Apr 2018'!AW7</f>
        <v>24</v>
      </c>
      <c r="AA13" s="125" t="str">
        <f>'NSW Apr 2018'!AX7</f>
        <v>y</v>
      </c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</row>
    <row r="14" spans="1:142" ht="23" customHeight="1" thickBot="1">
      <c r="A14" s="435"/>
      <c r="B14" s="87" t="str">
        <f>'NSW Apr 2018'!F8</f>
        <v>EnergyAustralia</v>
      </c>
      <c r="C14" s="87" t="str">
        <f>'NSW Apr 2018'!G8</f>
        <v xml:space="preserve">Everyday Saver </v>
      </c>
      <c r="D14" s="146">
        <f>365*'NSW Apr 2018'!H8/100</f>
        <v>302.95</v>
      </c>
      <c r="E14" s="147">
        <f>IF($C$5*'NSW Apr 2018'!AK8/'NSW Apr 2018'!AI8&gt;='NSW Apr 2018'!J8,('NSW Apr 2018'!J8*'NSW Apr 2018'!O8/100)*'NSW Apr 2018'!AI8,($C$5*'NSW Apr 2018'!AK8/'NSW Apr 2018'!AI8*'NSW Apr 2018'!O8/100)*'NSW Apr 2018'!AI8)</f>
        <v>210.82247999999998</v>
      </c>
      <c r="F14" s="148">
        <f>IF($C$5*'NSW Apr 2018'!AK8/'NSW Apr 2018'!AI8&lt;'NSW Apr 2018'!J8,0,IF($C$5*'NSW Apr 2018'!AK8/'NSW Apr 2018'!AI8&lt;='NSW Apr 2018'!K8,($C$5*'NSW Apr 2018'!AK8/'NSW Apr 2018'!AI8-'NSW Apr 2018'!J8)*('NSW Apr 2018'!P8/100)*'NSW Apr 2018'!AI8,('NSW Apr 2018'!K8-'NSW Apr 2018'!J8)*('NSW Apr 2018'!P8/100)*'NSW Apr 2018'!AI8))</f>
        <v>1103.4104480000001</v>
      </c>
      <c r="G14" s="146">
        <f>IF($C$5*'NSW Apr 2018'!AK8/'NSW Apr 2018'!AI8&lt;'NSW Apr 2018'!K8,0,IF($C$5*'NSW Apr 2018'!AK8/'NSW Apr 2018'!AI8&lt;='NSW Apr 2018'!L8,($C$5*'NSW Apr 2018'!AK8/'NSW Apr 2018'!AI8-'NSW Apr 2018'!K8)*('NSW Apr 2018'!Q8/100)*'NSW Apr 2018'!AI8,('NSW Apr 2018'!L8-'NSW Apr 2018'!K8)*('NSW Apr 2018'!Q8/100)*'NSW Apr 2018'!AI8))</f>
        <v>0</v>
      </c>
      <c r="H14" s="156">
        <f>IF($C$5*'NSW Apr 2018'!AK8/'NSW Apr 2018'!AI8&lt;'NSW Apr 2018'!L8,0,IF($C$5*'NSW Apr 2018'!AK8/'NSW Apr 2018'!AI8&lt;='NSW Apr 2018'!M8,($C$5*'NSW Apr 2018'!AK8/'NSW Apr 2018'!AI8-'NSW Apr 2018'!L8)*('NSW Apr 2018'!R8/100)*'NSW Apr 2018'!AI8,('NSW Apr 2018'!M8-'NSW Apr 2018'!L8)*('NSW Apr 2018'!R8/100)*'NSW Apr 2018'!AI8))</f>
        <v>0</v>
      </c>
      <c r="I14" s="147">
        <f>IF($C$5*'NSW Apr 2018'!AK8/'NSW Apr 2018'!AI8&lt;'NSW Apr 2018'!M8,0,IF($C$5*'NSW Apr 2018'!AK8/'NSW Apr 2018'!AI8&lt;='NSW Apr 2018'!N8,($C$5*'NSW Apr 2018'!AK8/'NSW Apr 2018'!AI8-'NSW Apr 2018'!M8)*('NSW Apr 2018'!S8/100)*'NSW Apr 2018'!AI8,('NSW Apr 2018'!N8-'NSW Apr 2018'!M8)*('NSW Apr 2018'!S8/100)*'NSW Apr 2018'!AI8))</f>
        <v>0</v>
      </c>
      <c r="J14" s="155">
        <f>IF(($C$5*'NSW Apr 2018'!AK8/'NSW Apr 2018'!AI8&gt;'NSW Apr 2018'!N8),($C$5*'NSW Apr 2018'!AK8/'NSW Apr 2018'!AI8-'NSW Apr 2018'!N8)*'NSW Apr 2018'!T8/100*'NSW Apr 2018'!AI8,0)</f>
        <v>0</v>
      </c>
      <c r="K14" s="146">
        <f>IF($C$5*'NSW Apr 2018'!AL8/'NSW Apr 2018'!AJ8&gt;='NSW Apr 2018'!J8,('NSW Apr 2018'!J8*'NSW Apr 2018'!U8/100)*'NSW Apr 2018'!AJ8,($C$5*'NSW Apr 2018'!AL8/'NSW Apr 2018'!AJ8*'NSW Apr 2018'!U8/100)*'NSW Apr 2018'!AJ8)</f>
        <v>210.82247999999998</v>
      </c>
      <c r="L14" s="155">
        <f>IF($C$5*'NSW Apr 2018'!AL8/'NSW Apr 2018'!AJ8&lt;'NSW Apr 2018'!J8,0,IF($C$5*'NSW Apr 2018'!AL8/'NSW Apr 2018'!AJ8&lt;='NSW Apr 2018'!K8,($C$5*'NSW Apr 2018'!AL8/'NSW Apr 2018'!AJ8-'NSW Apr 2018'!J8)*('NSW Apr 2018'!V8/100)*'NSW Apr 2018'!AJ8,('NSW Apr 2018'!K8-'NSW Apr 2018'!J8)*('NSW Apr 2018'!V8/100)*'NSW Apr 2018'!AJ8))</f>
        <v>1103.4104480000001</v>
      </c>
      <c r="M14" s="146">
        <f>IF($C$5*'NSW Apr 2018'!AL8/'NSW Apr 2018'!AJ8&lt;'NSW Apr 2018'!K8,0,IF($C$5*'NSW Apr 2018'!AL8/'NSW Apr 2018'!AJ8&lt;='NSW Apr 2018'!L8,($C$5*'NSW Apr 2018'!AL8/'NSW Apr 2018'!AJ8-'NSW Apr 2018'!K8)*('NSW Apr 2018'!W8/100)*'NSW Apr 2018'!AJ8,('NSW Apr 2018'!L8-'NSW Apr 2018'!K8)*('NSW Apr 2018'!W8/100)*'NSW Apr 2018'!AJ8))</f>
        <v>0</v>
      </c>
      <c r="N14" s="158">
        <f>IF($C$5*'NSW Apr 2018'!AL8/'NSW Apr 2018'!AJ8&lt;'NSW Apr 2018'!L8,0,IF($C$5*'NSW Apr 2018'!AL8/'NSW Apr 2018'!AJ8&lt;='NSW Apr 2018'!M8,($C$5*'NSW Apr 2018'!AL8/'NSW Apr 2018'!AJ8-'NSW Apr 2018'!L8)*('NSW Apr 2018'!X8/100)*'NSW Apr 2018'!AJ8,('NSW Apr 2018'!M8-'NSW Apr 2018'!L8)*('NSW Apr 2018'!X8/100)*'NSW Apr 2018'!AJ8))</f>
        <v>0</v>
      </c>
      <c r="O14" s="146">
        <f>IF($C$5*'NSW Apr 2018'!AL8/'NSW Apr 2018'!AJ8&lt;'NSW Apr 2018'!M8,0,IF($C$5*'NSW Apr 2018'!AL8/'NSW Apr 2018'!AJ8&lt;='NSW Apr 2018'!N8,($C$5*'NSW Apr 2018'!AL8/'NSW Apr 2018'!AJ8-'NSW Apr 2018'!M8)*('NSW Apr 2018'!Y8/100)*'NSW Apr 2018'!AJ8,('NSW Apr 2018'!N8-'NSW Apr 2018'!M8)*('NSW Apr 2018'!Y8/100)*'NSW Apr 2018'!AJ8))</f>
        <v>0</v>
      </c>
      <c r="P14" s="146">
        <f>IF(($C$5*'NSW Apr 2018'!AL8/'NSW Apr 2018'!AJ8&gt;'NSW Apr 2018'!N8),($C$5*'NSW Apr 2018'!AL8/'NSW Apr 2018'!AJ8-'NSW Apr 2018'!N8)*'NSW Apr 2018'!Z8/100*'NSW Apr 2018'!AJ9,0)</f>
        <v>0</v>
      </c>
      <c r="Q14" s="149">
        <f t="shared" si="1"/>
        <v>2931.4158560000005</v>
      </c>
      <c r="R14" s="150">
        <f>'NSW Apr 2018'!AM8</f>
        <v>0</v>
      </c>
      <c r="S14" s="87">
        <f>'NSW Apr 2018'!AN8</f>
        <v>14</v>
      </c>
      <c r="T14" s="154">
        <f>'NSW Apr 2018'!AO8</f>
        <v>0</v>
      </c>
      <c r="U14" s="87">
        <f>'NSW Apr 2018'!AP8</f>
        <v>0</v>
      </c>
      <c r="V14" s="151">
        <f>(Q14-(Q14-D14)*S14/100)</f>
        <v>2563.4306361600006</v>
      </c>
      <c r="W14" s="149">
        <f t="shared" si="2"/>
        <v>2563.4306361600006</v>
      </c>
      <c r="X14" s="149">
        <f t="shared" si="0"/>
        <v>2819.7736997760007</v>
      </c>
      <c r="Y14" s="149">
        <f t="shared" si="0"/>
        <v>2819.7736997760007</v>
      </c>
      <c r="Z14" s="152">
        <f>'NSW Apr 2018'!AW8</f>
        <v>24</v>
      </c>
      <c r="AA14" s="153" t="str">
        <f>'NSW Apr 2018'!AX8</f>
        <v>y</v>
      </c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</row>
    <row r="15" spans="1:142" ht="23" customHeight="1" thickTop="1" thickBot="1">
      <c r="A15" s="117" t="str">
        <f>'NSW Apr 2018'!D9</f>
        <v>ActewAGL Shoalhaven</v>
      </c>
      <c r="B15" s="87" t="str">
        <f>'NSW Apr 2018'!F9</f>
        <v>ActewAGL</v>
      </c>
      <c r="C15" s="87" t="str">
        <f>'NSW Apr 2018'!G9</f>
        <v>Business plan</v>
      </c>
      <c r="D15" s="146">
        <f>365*'NSW Apr 2018'!H9/100</f>
        <v>365.1825</v>
      </c>
      <c r="E15" s="147">
        <f>IF($C$5*'NSW Apr 2018'!AK9/'NSW Apr 2018'!AI9&gt;='NSW Apr 2018'!J9,('NSW Apr 2018'!J9*'NSW Apr 2018'!O9/100)*'NSW Apr 2018'!AI9,($C$5*'NSW Apr 2018'!AK9/'NSW Apr 2018'!AI9*'NSW Apr 2018'!O9/100)*'NSW Apr 2018'!AI9)</f>
        <v>1347.5</v>
      </c>
      <c r="F15" s="155">
        <f>IF($C$5*'NSW Apr 2018'!AK9/'NSW Apr 2018'!AI9&lt;'NSW Apr 2018'!J9,0,IF($C$5*'NSW Apr 2018'!AK9/'NSW Apr 2018'!AI9&lt;='NSW Apr 2018'!K9,($C$5*'NSW Apr 2018'!AK9/'NSW Apr 2018'!AI9-'NSW Apr 2018'!J9)*('NSW Apr 2018'!P9/100)*'NSW Apr 2018'!AI9,('NSW Apr 2018'!K9-'NSW Apr 2018'!J9)*('NSW Apr 2018'!P9/100)*'NSW Apr 2018'!AI9))</f>
        <v>0</v>
      </c>
      <c r="G15" s="146">
        <f>IF($C$5*'NSW Apr 2018'!AK9/'NSW Apr 2018'!AI9&lt;'NSW Apr 2018'!K9,0,IF($C$5*'NSW Apr 2018'!AK9/'NSW Apr 2018'!AI9&lt;='NSW Apr 2018'!L9,($C$5*'NSW Apr 2018'!AK9/'NSW Apr 2018'!AI9-'NSW Apr 2018'!K9)*('NSW Apr 2018'!Q9/100)*'NSW Apr 2018'!AI9,('NSW Apr 2018'!L9-'NSW Apr 2018'!K9)*('NSW Apr 2018'!Q9/100)*'NSW Apr 2018'!AI9))</f>
        <v>0</v>
      </c>
      <c r="H15" s="156">
        <f>IF($C$5*'NSW Apr 2018'!AK9/'NSW Apr 2018'!AI9&lt;'NSW Apr 2018'!L9,0,IF($C$5*'NSW Apr 2018'!AK9/'NSW Apr 2018'!AI9&lt;='NSW Apr 2018'!M9,($C$5*'NSW Apr 2018'!AK9/'NSW Apr 2018'!AI9-'NSW Apr 2018'!L9)*('NSW Apr 2018'!R9/100)*'NSW Apr 2018'!AI9,('NSW Apr 2018'!M9-'NSW Apr 2018'!L9)*('NSW Apr 2018'!R9/100)*'NSW Apr 2018'!AI9))</f>
        <v>0</v>
      </c>
      <c r="I15" s="147">
        <f>IF($C$5*'NSW Apr 2018'!AK9/'NSW Apr 2018'!AI9&lt;'NSW Apr 2018'!M9,0,IF($C$5*'NSW Apr 2018'!AK9/'NSW Apr 2018'!AI9&lt;='NSW Apr 2018'!N9,($C$5*'NSW Apr 2018'!AK9/'NSW Apr 2018'!AI9-'NSW Apr 2018'!M9)*('NSW Apr 2018'!S9/100)*'NSW Apr 2018'!AI9,('NSW Apr 2018'!N9-'NSW Apr 2018'!M9)*('NSW Apr 2018'!S9/100)*'NSW Apr 2018'!AI9))</f>
        <v>0</v>
      </c>
      <c r="J15" s="155">
        <f>IF(($C$5*'NSW Apr 2018'!AK9/'NSW Apr 2018'!AI9&gt;'NSW Apr 2018'!N9),($C$5*'NSW Apr 2018'!AK9/'NSW Apr 2018'!AI9-'NSW Apr 2018'!N9)*'NSW Apr 2018'!T9/100*'NSW Apr 2018'!AI9,0)</f>
        <v>0</v>
      </c>
      <c r="K15" s="146">
        <f>IF($C$5*'NSW Apr 2018'!AL9/'NSW Apr 2018'!AJ9&gt;='NSW Apr 2018'!J9,('NSW Apr 2018'!J9*'NSW Apr 2018'!U9/100)*'NSW Apr 2018'!AJ9,($C$5*'NSW Apr 2018'!AL9/'NSW Apr 2018'!AJ9*'NSW Apr 2018'!U9/100)*'NSW Apr 2018'!AJ9)</f>
        <v>1347.5</v>
      </c>
      <c r="L15" s="155">
        <f>IF($C$5*'NSW Apr 2018'!AL9/'NSW Apr 2018'!AJ9&lt;'NSW Apr 2018'!J9,0,IF($C$5*'NSW Apr 2018'!AL9/'NSW Apr 2018'!AJ9&lt;='NSW Apr 2018'!K9,($C$5*'NSW Apr 2018'!AL9/'NSW Apr 2018'!AJ9-'NSW Apr 2018'!J9)*('NSW Apr 2018'!V9/100)*'NSW Apr 2018'!AJ9,('NSW Apr 2018'!K9-'NSW Apr 2018'!J9)*('NSW Apr 2018'!V9/100)*'NSW Apr 2018'!AJ9))</f>
        <v>0</v>
      </c>
      <c r="M15" s="146">
        <f>IF($C$5*'NSW Apr 2018'!AL9/'NSW Apr 2018'!AJ9&lt;'NSW Apr 2018'!K9,0,IF($C$5*'NSW Apr 2018'!AL9/'NSW Apr 2018'!AJ9&lt;='NSW Apr 2018'!L9,($C$5*'NSW Apr 2018'!AL9/'NSW Apr 2018'!AJ9-'NSW Apr 2018'!K9)*('NSW Apr 2018'!W9/100)*'NSW Apr 2018'!AJ9,('NSW Apr 2018'!L9-'NSW Apr 2018'!K9)*('NSW Apr 2018'!W9/100)*'NSW Apr 2018'!AJ9))</f>
        <v>0</v>
      </c>
      <c r="N15" s="155">
        <f>IF($C$5*'NSW Apr 2018'!AL9/'NSW Apr 2018'!AJ9&lt;'NSW Apr 2018'!L9,0,IF($C$5*'NSW Apr 2018'!AL9/'NSW Apr 2018'!AJ9&lt;='NSW Apr 2018'!M9,($C$5*'NSW Apr 2018'!AL9/'NSW Apr 2018'!AJ9-'NSW Apr 2018'!L9)*('NSW Apr 2018'!X9/100)*'NSW Apr 2018'!AJ9,('NSW Apr 2018'!M9-'NSW Apr 2018'!L9)*('NSW Apr 2018'!X9/100)*'NSW Apr 2018'!AJ9))</f>
        <v>0</v>
      </c>
      <c r="O15" s="146">
        <f>IF($C$5*'NSW Apr 2018'!AL9/'NSW Apr 2018'!AJ9&lt;'NSW Apr 2018'!M9,0,IF($C$5*'NSW Apr 2018'!AL9/'NSW Apr 2018'!AJ9&lt;='NSW Apr 2018'!N9,($C$5*'NSW Apr 2018'!AL9/'NSW Apr 2018'!AJ9-'NSW Apr 2018'!M9)*('NSW Apr 2018'!Y9/100)*'NSW Apr 2018'!AJ9,('NSW Apr 2018'!N9-'NSW Apr 2018'!M9)*('NSW Apr 2018'!Y9/100)*'NSW Apr 2018'!AJ9))</f>
        <v>0</v>
      </c>
      <c r="P15" s="155">
        <f>IF(($C$5*'NSW Apr 2018'!AL9/'NSW Apr 2018'!AJ9&gt;'NSW Apr 2018'!N9),($C$5*'NSW Apr 2018'!AL9/'NSW Apr 2018'!AJ9-'NSW Apr 2018'!N9)*'NSW Apr 2018'!Z9/100*'NSW Apr 2018'!AJ10,0)</f>
        <v>0</v>
      </c>
      <c r="Q15" s="149">
        <f t="shared" si="1"/>
        <v>3060.1824999999999</v>
      </c>
      <c r="R15" s="154">
        <f>'NSW Apr 2018'!AM9</f>
        <v>0</v>
      </c>
      <c r="S15" s="87">
        <f>'NSW Apr 2018'!AN9</f>
        <v>0</v>
      </c>
      <c r="T15" s="154">
        <f>'NSW Apr 2018'!AO9</f>
        <v>0</v>
      </c>
      <c r="U15" s="87">
        <f>'NSW Apr 2018'!AP9</f>
        <v>0</v>
      </c>
      <c r="V15" s="151">
        <f>Q15</f>
        <v>3060.1824999999999</v>
      </c>
      <c r="W15" s="149">
        <f t="shared" si="2"/>
        <v>3060.1824999999999</v>
      </c>
      <c r="X15" s="149">
        <f t="shared" si="0"/>
        <v>3366.20075</v>
      </c>
      <c r="Y15" s="149">
        <f t="shared" si="0"/>
        <v>3366.20075</v>
      </c>
      <c r="Z15" s="152">
        <f>'NSW Apr 2018'!AW9</f>
        <v>0</v>
      </c>
      <c r="AA15" s="153" t="str">
        <f>'NSW Apr 2018'!AX9</f>
        <v>n</v>
      </c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</row>
    <row r="16" spans="1:142" ht="23" customHeight="1" thickTop="1">
      <c r="A16" s="434" t="str">
        <f>'NSW Apr 2018'!D10</f>
        <v>Capital Region</v>
      </c>
      <c r="B16" s="86" t="str">
        <f>'NSW Apr 2018'!F10</f>
        <v>ActewAGL</v>
      </c>
      <c r="C16" s="86" t="str">
        <f>'NSW Apr 2018'!G10</f>
        <v>Business plan</v>
      </c>
      <c r="D16" s="119">
        <f>365*'NSW Apr 2018'!H10/100</f>
        <v>328.97449999999998</v>
      </c>
      <c r="E16" s="120">
        <f>IF($C$5*'NSW Apr 2018'!AK10/'NSW Apr 2018'!AI10&gt;='NSW Apr 2018'!J10,('NSW Apr 2018'!J10*'NSW Apr 2018'!O10/100)*'NSW Apr 2018'!AI10,($C$5*'NSW Apr 2018'!AK10/'NSW Apr 2018'!AI10*'NSW Apr 2018'!O10/100)*'NSW Apr 2018'!AI10)</f>
        <v>140.32226999999997</v>
      </c>
      <c r="F16" s="136">
        <f>IF($C$5*'NSW Apr 2018'!AK10/'NSW Apr 2018'!AI10&lt;'NSW Apr 2018'!J10,0,IF($C$5*'NSW Apr 2018'!AK10/'NSW Apr 2018'!AI10&lt;='NSW Apr 2018'!K10,($C$5*'NSW Apr 2018'!AK10/'NSW Apr 2018'!AI10-'NSW Apr 2018'!J10)*('NSW Apr 2018'!P10/100)*'NSW Apr 2018'!AI10,('NSW Apr 2018'!K10-'NSW Apr 2018'!J10)*('NSW Apr 2018'!P10/100)*'NSW Apr 2018'!AI10))</f>
        <v>89.523599999999988</v>
      </c>
      <c r="G16" s="119">
        <f>IF($C$5*'NSW Apr 2018'!AK10/'NSW Apr 2018'!AI10&lt;'NSW Apr 2018'!K10,0,IF($C$5*'NSW Apr 2018'!AK10/'NSW Apr 2018'!AI10&lt;='NSW Apr 2018'!L10,($C$5*'NSW Apr 2018'!AK10/'NSW Apr 2018'!AI10-'NSW Apr 2018'!K10)*('NSW Apr 2018'!Q10/100)*'NSW Apr 2018'!AI10,('NSW Apr 2018'!L10-'NSW Apr 2018'!K10)*('NSW Apr 2018'!Q10/100)*'NSW Apr 2018'!AI10))</f>
        <v>140.57783999999998</v>
      </c>
      <c r="H16" s="127">
        <f>IF($C$5*'NSW Apr 2018'!AK10/'NSW Apr 2018'!AI10&lt;'NSW Apr 2018'!L10,0,IF($C$5*'NSW Apr 2018'!AK10/'NSW Apr 2018'!AI10&lt;='NSW Apr 2018'!M10,($C$5*'NSW Apr 2018'!AK10/'NSW Apr 2018'!AI10-'NSW Apr 2018'!L10)*('NSW Apr 2018'!R10/100)*'NSW Apr 2018'!AI10,('NSW Apr 2018'!M10-'NSW Apr 2018'!L10)*('NSW Apr 2018'!R10/100)*'NSW Apr 2018'!AI10))</f>
        <v>870.01525000000015</v>
      </c>
      <c r="I16" s="120">
        <f>IF($C$5*'NSW Apr 2018'!AK10/'NSW Apr 2018'!AI10&lt;'NSW Apr 2018'!M10,0,IF($C$5*'NSW Apr 2018'!AK10/'NSW Apr 2018'!AI10&lt;='NSW Apr 2018'!N10,($C$5*'NSW Apr 2018'!AK10/'NSW Apr 2018'!AI10-'NSW Apr 2018'!M10)*('NSW Apr 2018'!S10/100)*'NSW Apr 2018'!AI10,('NSW Apr 2018'!N10-'NSW Apr 2018'!M10)*('NSW Apr 2018'!S10/100)*'NSW Apr 2018'!AI10))</f>
        <v>0</v>
      </c>
      <c r="J16" s="136">
        <f>IF(($C$5*'NSW Apr 2018'!AK10/'NSW Apr 2018'!AI10&gt;'NSW Apr 2018'!N10),($C$5*'NSW Apr 2018'!AK10/'NSW Apr 2018'!AI10-'NSW Apr 2018'!N10)*'NSW Apr 2018'!T10/100*'NSW Apr 2018'!AI10,0)</f>
        <v>0</v>
      </c>
      <c r="K16" s="119">
        <f>IF($C$5*'NSW Apr 2018'!AL10/'NSW Apr 2018'!AJ10&gt;='NSW Apr 2018'!J10,('NSW Apr 2018'!J10*'NSW Apr 2018'!U10/100)*'NSW Apr 2018'!AJ10,($C$5*'NSW Apr 2018'!AL10/'NSW Apr 2018'!AJ10*'NSW Apr 2018'!U10/100)*'NSW Apr 2018'!AJ10)</f>
        <v>140.32226999999997</v>
      </c>
      <c r="L16" s="136">
        <f>IF($C$5*'NSW Apr 2018'!AL10/'NSW Apr 2018'!AJ10&lt;'NSW Apr 2018'!J10,0,IF($C$5*'NSW Apr 2018'!AL10/'NSW Apr 2018'!AJ10&lt;='NSW Apr 2018'!K10,($C$5*'NSW Apr 2018'!AL10/'NSW Apr 2018'!AJ10-'NSW Apr 2018'!J10)*('NSW Apr 2018'!V10/100)*'NSW Apr 2018'!AJ10,('NSW Apr 2018'!K10-'NSW Apr 2018'!J10)*('NSW Apr 2018'!V10/100)*'NSW Apr 2018'!AJ10))</f>
        <v>89.523599999999988</v>
      </c>
      <c r="M16" s="119">
        <f>IF($C$5*'NSW Apr 2018'!AL10/'NSW Apr 2018'!AJ10&lt;'NSW Apr 2018'!K10,0,IF($C$5*'NSW Apr 2018'!AL10/'NSW Apr 2018'!AJ10&lt;='NSW Apr 2018'!L10,($C$5*'NSW Apr 2018'!AL10/'NSW Apr 2018'!AJ10-'NSW Apr 2018'!K10)*('NSW Apr 2018'!W10/100)*'NSW Apr 2018'!AJ10,('NSW Apr 2018'!L10-'NSW Apr 2018'!K10)*('NSW Apr 2018'!W10/100)*'NSW Apr 2018'!AJ10))</f>
        <v>140.57783999999998</v>
      </c>
      <c r="N16" s="129">
        <f>IF($C$5*'NSW Apr 2018'!AL10/'NSW Apr 2018'!AJ10&lt;'NSW Apr 2018'!L10,0,IF($C$5*'NSW Apr 2018'!AL10/'NSW Apr 2018'!AJ10&lt;='NSW Apr 2018'!M10,($C$5*'NSW Apr 2018'!AL10/'NSW Apr 2018'!AJ10-'NSW Apr 2018'!L10)*('NSW Apr 2018'!X10/100)*'NSW Apr 2018'!AJ10,('NSW Apr 2018'!M10-'NSW Apr 2018'!L10)*('NSW Apr 2018'!X10/100)*'NSW Apr 2018'!AJ10))</f>
        <v>870.01525000000015</v>
      </c>
      <c r="O16" s="119">
        <f>IF($C$5*'NSW Apr 2018'!AL10/'NSW Apr 2018'!AJ10&lt;'NSW Apr 2018'!M10,0,IF($C$5*'NSW Apr 2018'!AL10/'NSW Apr 2018'!AJ10&lt;='NSW Apr 2018'!N10,($C$5*'NSW Apr 2018'!AL10/'NSW Apr 2018'!AJ10-'NSW Apr 2018'!M10)*('NSW Apr 2018'!Y10/100)*'NSW Apr 2018'!AJ10,('NSW Apr 2018'!N10-'NSW Apr 2018'!M10)*('NSW Apr 2018'!Y10/100)*'NSW Apr 2018'!AJ10))</f>
        <v>0</v>
      </c>
      <c r="P16" s="121">
        <f>IF(($C$5*'NSW Apr 2018'!AL10/'NSW Apr 2018'!AJ10&gt;'NSW Apr 2018'!N10),($C$5*'NSW Apr 2018'!AL10/'NSW Apr 2018'!AJ10-'NSW Apr 2018'!N10)*'NSW Apr 2018'!Z10/100*'NSW Apr 2018'!AJ11,0)</f>
        <v>0</v>
      </c>
      <c r="Q16" s="122">
        <f t="shared" si="1"/>
        <v>2809.8524200000002</v>
      </c>
      <c r="R16" s="83">
        <f>'NSW Apr 2018'!AM10</f>
        <v>0</v>
      </c>
      <c r="S16" s="86">
        <f>'NSW Apr 2018'!AN10</f>
        <v>10</v>
      </c>
      <c r="T16" s="83">
        <f>'NSW Apr 2018'!AO10</f>
        <v>0</v>
      </c>
      <c r="U16" s="130">
        <f>'NSW Apr 2018'!AP10</f>
        <v>0</v>
      </c>
      <c r="V16" s="122">
        <f t="shared" ref="V16:V21" si="3">(Q16-(Q16-D16)*S16/100)</f>
        <v>2561.7646279999999</v>
      </c>
      <c r="W16" s="157">
        <f t="shared" si="2"/>
        <v>2561.7646279999999</v>
      </c>
      <c r="X16" s="122">
        <f t="shared" si="0"/>
        <v>2817.9410908</v>
      </c>
      <c r="Y16" s="122">
        <f t="shared" si="0"/>
        <v>2817.9410908</v>
      </c>
      <c r="Z16" s="133">
        <f>'NSW Apr 2018'!AW10</f>
        <v>24</v>
      </c>
      <c r="AA16" s="125" t="str">
        <f>'NSW Apr 2018'!AX10</f>
        <v>y</v>
      </c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</row>
    <row r="17" spans="1:142" ht="23" customHeight="1" thickBot="1">
      <c r="A17" s="435"/>
      <c r="B17" s="87" t="str">
        <f>'NSW Apr 2018'!F11</f>
        <v>EnergyAustralia</v>
      </c>
      <c r="C17" s="87" t="str">
        <f>'NSW Apr 2018'!G11</f>
        <v xml:space="preserve">Everyday Saver </v>
      </c>
      <c r="D17" s="146">
        <f>365*'NSW Apr 2018'!H11/100</f>
        <v>240.9</v>
      </c>
      <c r="E17" s="147">
        <f>IF($C$5*'NSW Apr 2018'!AK11/'NSW Apr 2018'!AI11&gt;='NSW Apr 2018'!J11,('NSW Apr 2018'!J11*'NSW Apr 2018'!O11/100)*'NSW Apr 2018'!AI11,($C$5*'NSW Apr 2018'!AK11/'NSW Apr 2018'!AI11*'NSW Apr 2018'!O11/100)*'NSW Apr 2018'!AI11)</f>
        <v>154.38059999999999</v>
      </c>
      <c r="F17" s="155">
        <f>IF($C$5*'NSW Apr 2018'!AK11/'NSW Apr 2018'!AI11&lt;'NSW Apr 2018'!J11,0,IF($C$5*'NSW Apr 2018'!AK11/'NSW Apr 2018'!AI11&lt;='NSW Apr 2018'!K11,($C$5*'NSW Apr 2018'!AK11/'NSW Apr 2018'!AI11-'NSW Apr 2018'!J11)*('NSW Apr 2018'!P11/100)*'NSW Apr 2018'!AI11,('NSW Apr 2018'!K11-'NSW Apr 2018'!J11)*('NSW Apr 2018'!P11/100)*'NSW Apr 2018'!AI11))</f>
        <v>104.56649999999999</v>
      </c>
      <c r="G17" s="146">
        <f>IF($C$5*'NSW Apr 2018'!AK11/'NSW Apr 2018'!AI11&lt;'NSW Apr 2018'!K11,0,IF($C$5*'NSW Apr 2018'!AK11/'NSW Apr 2018'!AI11&lt;='NSW Apr 2018'!L11,($C$5*'NSW Apr 2018'!AK11/'NSW Apr 2018'!AI11-'NSW Apr 2018'!K11)*('NSW Apr 2018'!Q11/100)*'NSW Apr 2018'!AI11,('NSW Apr 2018'!L11-'NSW Apr 2018'!K11)*('NSW Apr 2018'!Q11/100)*'NSW Apr 2018'!AI11))</f>
        <v>158.67900000000003</v>
      </c>
      <c r="H17" s="156">
        <f>IF($C$5*'NSW Apr 2018'!AK11/'NSW Apr 2018'!AI11&lt;'NSW Apr 2018'!L11,0,IF($C$5*'NSW Apr 2018'!AK11/'NSW Apr 2018'!AI11&lt;='NSW Apr 2018'!M11,($C$5*'NSW Apr 2018'!AK11/'NSW Apr 2018'!AI11-'NSW Apr 2018'!L11)*('NSW Apr 2018'!R11/100)*'NSW Apr 2018'!AI11,('NSW Apr 2018'!M11-'NSW Apr 2018'!L11)*('NSW Apr 2018'!R11/100)*'NSW Apr 2018'!AI11))</f>
        <v>984.23000000000013</v>
      </c>
      <c r="I17" s="147">
        <f>IF($C$5*'NSW Apr 2018'!AK11/'NSW Apr 2018'!AI11&lt;'NSW Apr 2018'!M11,0,IF($C$5*'NSW Apr 2018'!AK11/'NSW Apr 2018'!AI11&lt;='NSW Apr 2018'!N11,($C$5*'NSW Apr 2018'!AK11/'NSW Apr 2018'!AI11-'NSW Apr 2018'!M11)*('NSW Apr 2018'!S11/100)*'NSW Apr 2018'!AI11,('NSW Apr 2018'!N11-'NSW Apr 2018'!M11)*('NSW Apr 2018'!S11/100)*'NSW Apr 2018'!AI11))</f>
        <v>0</v>
      </c>
      <c r="J17" s="155">
        <f>IF(($C$5*'NSW Apr 2018'!AK11/'NSW Apr 2018'!AI11&gt;'NSW Apr 2018'!N11),($C$5*'NSW Apr 2018'!AK11/'NSW Apr 2018'!AI11-'NSW Apr 2018'!N11)*'NSW Apr 2018'!T11/100*'NSW Apr 2018'!AI11,0)</f>
        <v>0</v>
      </c>
      <c r="K17" s="146">
        <f>IF($C$5*'NSW Apr 2018'!AL11/'NSW Apr 2018'!AJ11&gt;='NSW Apr 2018'!J11,('NSW Apr 2018'!J11*'NSW Apr 2018'!U11/100)*'NSW Apr 2018'!AJ11,($C$5*'NSW Apr 2018'!AL11/'NSW Apr 2018'!AJ11*'NSW Apr 2018'!U11/100)*'NSW Apr 2018'!AJ11)</f>
        <v>154.38059999999999</v>
      </c>
      <c r="L17" s="155">
        <f>IF($C$5*'NSW Apr 2018'!AL11/'NSW Apr 2018'!AJ11&lt;'NSW Apr 2018'!J11,0,IF($C$5*'NSW Apr 2018'!AL11/'NSW Apr 2018'!AJ11&lt;='NSW Apr 2018'!K11,($C$5*'NSW Apr 2018'!AL11/'NSW Apr 2018'!AJ11-'NSW Apr 2018'!J11)*('NSW Apr 2018'!V11/100)*'NSW Apr 2018'!AJ11,('NSW Apr 2018'!K11-'NSW Apr 2018'!J11)*('NSW Apr 2018'!V11/100)*'NSW Apr 2018'!AJ11))</f>
        <v>104.56649999999999</v>
      </c>
      <c r="M17" s="146">
        <f>IF($C$5*'NSW Apr 2018'!AL11/'NSW Apr 2018'!AJ11&lt;'NSW Apr 2018'!K11,0,IF($C$5*'NSW Apr 2018'!AL11/'NSW Apr 2018'!AJ11&lt;='NSW Apr 2018'!L11,($C$5*'NSW Apr 2018'!AL11/'NSW Apr 2018'!AJ11-'NSW Apr 2018'!K11)*('NSW Apr 2018'!W11/100)*'NSW Apr 2018'!AJ11,('NSW Apr 2018'!L11-'NSW Apr 2018'!K11)*('NSW Apr 2018'!W11/100)*'NSW Apr 2018'!AJ11))</f>
        <v>158.67900000000003</v>
      </c>
      <c r="N17" s="158">
        <f>IF($C$5*'NSW Apr 2018'!AL11/'NSW Apr 2018'!AJ11&lt;'NSW Apr 2018'!L11,0,IF($C$5*'NSW Apr 2018'!AL11/'NSW Apr 2018'!AJ11&lt;='NSW Apr 2018'!M11,($C$5*'NSW Apr 2018'!AL11/'NSW Apr 2018'!AJ11-'NSW Apr 2018'!L11)*('NSW Apr 2018'!X11/100)*'NSW Apr 2018'!AJ11,('NSW Apr 2018'!M11-'NSW Apr 2018'!L11)*('NSW Apr 2018'!X11/100)*'NSW Apr 2018'!AJ11))</f>
        <v>984.23000000000013</v>
      </c>
      <c r="O17" s="146">
        <f>IF($C$5*'NSW Apr 2018'!AL11/'NSW Apr 2018'!AJ11&lt;'NSW Apr 2018'!M11,0,IF($C$5*'NSW Apr 2018'!AL11/'NSW Apr 2018'!AJ11&lt;='NSW Apr 2018'!N11,($C$5*'NSW Apr 2018'!AL11/'NSW Apr 2018'!AJ11-'NSW Apr 2018'!M11)*('NSW Apr 2018'!Y11/100)*'NSW Apr 2018'!AJ11,('NSW Apr 2018'!N11-'NSW Apr 2018'!M11)*('NSW Apr 2018'!Y11/100)*'NSW Apr 2018'!AJ11))</f>
        <v>0</v>
      </c>
      <c r="P17" s="148">
        <f>IF(($C$5*'NSW Apr 2018'!AL11/'NSW Apr 2018'!AJ11&gt;'NSW Apr 2018'!N11),($C$5*'NSW Apr 2018'!AL11/'NSW Apr 2018'!AJ11-'NSW Apr 2018'!N11)*'NSW Apr 2018'!Z11/100*'NSW Apr 2018'!AJ12,0)</f>
        <v>0</v>
      </c>
      <c r="Q17" s="149">
        <f t="shared" si="1"/>
        <v>3044.6122</v>
      </c>
      <c r="R17" s="154">
        <f>'NSW Apr 2018'!AM11</f>
        <v>0</v>
      </c>
      <c r="S17" s="87">
        <f>'NSW Apr 2018'!AN11</f>
        <v>14</v>
      </c>
      <c r="T17" s="154">
        <f>'NSW Apr 2018'!AO11</f>
        <v>0</v>
      </c>
      <c r="U17" s="87">
        <f>'NSW Apr 2018'!AP11</f>
        <v>0</v>
      </c>
      <c r="V17" s="151">
        <f t="shared" si="3"/>
        <v>2652.0924920000002</v>
      </c>
      <c r="W17" s="149">
        <f t="shared" si="2"/>
        <v>2652.0924920000002</v>
      </c>
      <c r="X17" s="149">
        <f t="shared" si="0"/>
        <v>2917.3017412000004</v>
      </c>
      <c r="Y17" s="149">
        <f t="shared" si="0"/>
        <v>2917.3017412000004</v>
      </c>
      <c r="Z17" s="152">
        <f>'NSW Apr 2018'!AW11</f>
        <v>24</v>
      </c>
      <c r="AA17" s="153" t="str">
        <f>'NSW Apr 2018'!AX11</f>
        <v>y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</row>
    <row r="18" spans="1:142" ht="23" customHeight="1" thickTop="1" thickBot="1">
      <c r="A18" s="117" t="str">
        <f>'NSW Apr 2018'!D12</f>
        <v>Tamworth</v>
      </c>
      <c r="B18" s="87" t="str">
        <f>'NSW Apr 2018'!F12</f>
        <v>Origin Energy</v>
      </c>
      <c r="C18" s="87" t="str">
        <f>'NSW Apr 2018'!G12</f>
        <v>Business Saver</v>
      </c>
      <c r="D18" s="146">
        <f>365*'NSW Apr 2018'!H12/100</f>
        <v>354.05</v>
      </c>
      <c r="E18" s="147">
        <f>($C$5*'NSW Apr 2018'!O12/100)/2</f>
        <v>1805</v>
      </c>
      <c r="F18" s="155">
        <v>0</v>
      </c>
      <c r="G18" s="146">
        <v>0</v>
      </c>
      <c r="H18" s="156">
        <v>0</v>
      </c>
      <c r="I18" s="147">
        <f>IF($C$5*'NSW Apr 2018'!AK12/'NSW Apr 2018'!AI12&lt;'NSW Apr 2018'!M12,0,IF($C$5*'NSW Apr 2018'!AK12/'NSW Apr 2018'!AI12&lt;='NSW Apr 2018'!N12,($C$5*'NSW Apr 2018'!AK12/'NSW Apr 2018'!AI12-'NSW Apr 2018'!M12)*('NSW Apr 2018'!S12/100)*'NSW Apr 2018'!AI12,('NSW Apr 2018'!N12-'NSW Apr 2018'!M12)*('NSW Apr 2018'!S12/100)*'NSW Apr 2018'!AI12))</f>
        <v>0</v>
      </c>
      <c r="J18" s="155">
        <f>IF(($C$5*'NSW Apr 2018'!AK12/'NSW Apr 2018'!AI12&gt;'NSW Apr 2018'!N12),($C$5*'NSW Apr 2018'!AK12/'NSW Apr 2018'!AI12-'NSW Apr 2018'!N12)*'NSW Apr 2018'!T12/100*'NSW Apr 2018'!AI12,0)</f>
        <v>0</v>
      </c>
      <c r="K18" s="146">
        <f>($C$5*'NSW Apr 2018'!U12/100)/2</f>
        <v>1805</v>
      </c>
      <c r="L18" s="155">
        <v>0</v>
      </c>
      <c r="M18" s="146">
        <v>0</v>
      </c>
      <c r="N18" s="155">
        <v>0</v>
      </c>
      <c r="O18" s="146">
        <f>IF($C$5*'NSW Apr 2018'!AL12/'NSW Apr 2018'!AJ12&lt;'NSW Apr 2018'!M12,0,IF($C$5*'NSW Apr 2018'!AL12/'NSW Apr 2018'!AJ12&lt;='NSW Apr 2018'!N12,($C$5*'NSW Apr 2018'!AL12/'NSW Apr 2018'!AJ12-'NSW Apr 2018'!M12)*('NSW Apr 2018'!Y12/100)*'NSW Apr 2018'!AJ12,('NSW Apr 2018'!N12-'NSW Apr 2018'!M12)*('NSW Apr 2018'!Y12/100)*'NSW Apr 2018'!AJ12))</f>
        <v>0</v>
      </c>
      <c r="P18" s="155">
        <f>IF(($C$5*'NSW Apr 2018'!AL12/'NSW Apr 2018'!AJ12&gt;'NSW Apr 2018'!N12),($C$5*'NSW Apr 2018'!AL12/'NSW Apr 2018'!AJ12-'NSW Apr 2018'!N12)*'NSW Apr 2018'!Z12/100*'NSW Apr 2018'!AJ13,0)</f>
        <v>0</v>
      </c>
      <c r="Q18" s="149">
        <f t="shared" si="1"/>
        <v>3964.05</v>
      </c>
      <c r="R18" s="154">
        <f>'NSW Apr 2018'!AM12</f>
        <v>0</v>
      </c>
      <c r="S18" s="87">
        <f>'NSW Apr 2018'!AN12</f>
        <v>14</v>
      </c>
      <c r="T18" s="154">
        <f>'NSW Apr 2018'!AO12</f>
        <v>0</v>
      </c>
      <c r="U18" s="87">
        <f>'NSW Apr 2018'!AP12</f>
        <v>0</v>
      </c>
      <c r="V18" s="151">
        <f t="shared" si="3"/>
        <v>3458.65</v>
      </c>
      <c r="W18" s="149">
        <f t="shared" si="2"/>
        <v>3458.65</v>
      </c>
      <c r="X18" s="149">
        <f t="shared" si="0"/>
        <v>3804.5150000000003</v>
      </c>
      <c r="Y18" s="149">
        <f t="shared" si="0"/>
        <v>3804.5150000000003</v>
      </c>
      <c r="Z18" s="152">
        <f>'NSW Apr 2018'!AW12</f>
        <v>12</v>
      </c>
      <c r="AA18" s="153" t="str">
        <f>'NSW Apr 2018'!AX12</f>
        <v>y</v>
      </c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</row>
    <row r="19" spans="1:142" ht="23" customHeight="1" thickTop="1">
      <c r="A19" s="434" t="str">
        <f>'NSW Apr 2018'!D13</f>
        <v>Envestra Albury</v>
      </c>
      <c r="B19" s="86" t="str">
        <f>'NSW Apr 2018'!F13</f>
        <v>EnergyAustralia</v>
      </c>
      <c r="C19" s="86" t="str">
        <f>'NSW Apr 2018'!G13</f>
        <v xml:space="preserve">Everyday Saver </v>
      </c>
      <c r="D19" s="119">
        <f>365*'NSW Apr 2018'!H13/100</f>
        <v>295.64999999999998</v>
      </c>
      <c r="E19" s="120">
        <f>IF($C$5*'NSW Apr 2018'!AK13/'NSW Apr 2018'!AI13&gt;='NSW Apr 2018'!J13,('NSW Apr 2018'!J13*'NSW Apr 2018'!O13/100)*'NSW Apr 2018'!AI13,($C$5*'NSW Apr 2018'!AK13/'NSW Apr 2018'!AI13*'NSW Apr 2018'!O13/100)*'NSW Apr 2018'!AI13)</f>
        <v>448.20000000000005</v>
      </c>
      <c r="F19" s="136">
        <f>IF($C$5*'NSW Apr 2018'!AK13/'NSW Apr 2018'!AI13&lt;'NSW Apr 2018'!J13,0,IF($C$5*'NSW Apr 2018'!AK13/'NSW Apr 2018'!AI13&lt;='NSW Apr 2018'!K13,($C$5*'NSW Apr 2018'!AK13/'NSW Apr 2018'!AI13-'NSW Apr 2018'!J13)*('NSW Apr 2018'!P13/100)*'NSW Apr 2018'!AI13,('NSW Apr 2018'!K13-'NSW Apr 2018'!J13)*('NSW Apr 2018'!P13/100)*'NSW Apr 2018'!AI13))</f>
        <v>405</v>
      </c>
      <c r="G19" s="119">
        <f>IF($C$5*'NSW Apr 2018'!AK13/'NSW Apr 2018'!AI13&lt;'NSW Apr 2018'!K13,0,IF($C$5*'NSW Apr 2018'!AK13/'NSW Apr 2018'!AI13&lt;='NSW Apr 2018'!L13,($C$5*'NSW Apr 2018'!AK13/'NSW Apr 2018'!AI13-'NSW Apr 2018'!K13)*('NSW Apr 2018'!Q13/100)*'NSW Apr 2018'!AI13,('NSW Apr 2018'!L13-'NSW Apr 2018'!K13)*('NSW Apr 2018'!Q13/100)*'NSW Apr 2018'!AI13))</f>
        <v>310.80000000000013</v>
      </c>
      <c r="H19" s="127">
        <f>IF($C$5*'NSW Apr 2018'!AK13/'NSW Apr 2018'!AI13&lt;'NSW Apr 2018'!L13,0,IF($C$5*'NSW Apr 2018'!AK13/'NSW Apr 2018'!AI13&lt;='NSW Apr 2018'!M13,($C$5*'NSW Apr 2018'!AK13/'NSW Apr 2018'!AI13-'NSW Apr 2018'!L13)*('NSW Apr 2018'!R13/100)*'NSW Apr 2018'!AI13,('NSW Apr 2018'!M13-'NSW Apr 2018'!L13)*('NSW Apr 2018'!R13/100)*'NSW Apr 2018'!AI13))</f>
        <v>0</v>
      </c>
      <c r="I19" s="120">
        <f>IF($C$5*'NSW Apr 2018'!AK13/'NSW Apr 2018'!AI13&lt;'NSW Apr 2018'!M13,0,IF($C$5*'NSW Apr 2018'!AK13/'NSW Apr 2018'!AI13&lt;='NSW Apr 2018'!N13,($C$5*'NSW Apr 2018'!AK13/'NSW Apr 2018'!AI13-'NSW Apr 2018'!M13)*('NSW Apr 2018'!S13/100)*'NSW Apr 2018'!AI13,('NSW Apr 2018'!N13-'NSW Apr 2018'!M13)*('NSW Apr 2018'!S13/100)*'NSW Apr 2018'!AI13))</f>
        <v>0</v>
      </c>
      <c r="J19" s="136">
        <f>IF(($C$5*'NSW Apr 2018'!AK13/'NSW Apr 2018'!AI13&gt;'NSW Apr 2018'!N13),($C$5*'NSW Apr 2018'!AK13/'NSW Apr 2018'!AI13-'NSW Apr 2018'!N13)*'NSW Apr 2018'!T13/100*'NSW Apr 2018'!AI13,0)</f>
        <v>0</v>
      </c>
      <c r="K19" s="119">
        <f>IF($C$5*'NSW Apr 2018'!AL13/'NSW Apr 2018'!AJ13&gt;='NSW Apr 2018'!J13,('NSW Apr 2018'!J13*'NSW Apr 2018'!U13/100)*'NSW Apr 2018'!AJ13,($C$5*'NSW Apr 2018'!AL13/'NSW Apr 2018'!AJ13*'NSW Apr 2018'!U13/100)*'NSW Apr 2018'!AJ13)</f>
        <v>448.20000000000005</v>
      </c>
      <c r="L19" s="136">
        <f>IF($C$5*'NSW Apr 2018'!AL13/'NSW Apr 2018'!AJ13&lt;'NSW Apr 2018'!J13,0,IF($C$5*'NSW Apr 2018'!AL13/'NSW Apr 2018'!AJ13&lt;='NSW Apr 2018'!K13,($C$5*'NSW Apr 2018'!AL13/'NSW Apr 2018'!AJ13-'NSW Apr 2018'!J13)*('NSW Apr 2018'!V13/100)*'NSW Apr 2018'!AJ13,('NSW Apr 2018'!K13-'NSW Apr 2018'!J13)*('NSW Apr 2018'!V13/100)*'NSW Apr 2018'!AJ13))</f>
        <v>405</v>
      </c>
      <c r="M19" s="119">
        <f>IF($C$5*'NSW Apr 2018'!AL13/'NSW Apr 2018'!AJ13&lt;'NSW Apr 2018'!K13,0,IF($C$5*'NSW Apr 2018'!AL13/'NSW Apr 2018'!AJ13&lt;='NSW Apr 2018'!L13,($C$5*'NSW Apr 2018'!AL13/'NSW Apr 2018'!AJ13-'NSW Apr 2018'!K13)*('NSW Apr 2018'!W13/100)*'NSW Apr 2018'!AJ13,('NSW Apr 2018'!L13-'NSW Apr 2018'!K13)*('NSW Apr 2018'!W13/100)*'NSW Apr 2018'!AJ13))</f>
        <v>310.80000000000013</v>
      </c>
      <c r="N19" s="136">
        <f>IF($C$5*'NSW Apr 2018'!AL13/'NSW Apr 2018'!AJ13&lt;'NSW Apr 2018'!L13,0,IF($C$5*'NSW Apr 2018'!AL13/'NSW Apr 2018'!AJ13&lt;='NSW Apr 2018'!M13,($C$5*'NSW Apr 2018'!AL13/'NSW Apr 2018'!AJ13-'NSW Apr 2018'!L13)*('NSW Apr 2018'!X13/100)*'NSW Apr 2018'!AJ13,('NSW Apr 2018'!M13-'NSW Apr 2018'!L13)*('NSW Apr 2018'!X13/100)*'NSW Apr 2018'!AJ13))</f>
        <v>0</v>
      </c>
      <c r="O19" s="119">
        <f>IF($C$5*'NSW Apr 2018'!AL13/'NSW Apr 2018'!AJ13&lt;'NSW Apr 2018'!M13,0,IF($C$5*'NSW Apr 2018'!AL13/'NSW Apr 2018'!AJ13&lt;='NSW Apr 2018'!N13,($C$5*'NSW Apr 2018'!AL13/'NSW Apr 2018'!AJ13-'NSW Apr 2018'!M13)*('NSW Apr 2018'!Y13/100)*'NSW Apr 2018'!AJ13,('NSW Apr 2018'!N13-'NSW Apr 2018'!M13)*('NSW Apr 2018'!Y13/100)*'NSW Apr 2018'!AJ13))</f>
        <v>0</v>
      </c>
      <c r="P19" s="136">
        <f>IF(($C$5*'NSW Apr 2018'!AL13/'NSW Apr 2018'!AJ13&gt;'NSW Apr 2018'!N13),($C$5*'NSW Apr 2018'!AL13/'NSW Apr 2018'!AJ13-'NSW Apr 2018'!N13)*'NSW Apr 2018'!Z13/100*'NSW Apr 2018'!AJ14,0)</f>
        <v>0</v>
      </c>
      <c r="Q19" s="122">
        <f t="shared" si="1"/>
        <v>2623.6500000000005</v>
      </c>
      <c r="R19" s="83">
        <f>'NSW Apr 2018'!AM13</f>
        <v>0</v>
      </c>
      <c r="S19" s="86">
        <f>'NSW Apr 2018'!AN13</f>
        <v>14</v>
      </c>
      <c r="T19" s="83">
        <f>'NSW Apr 2018'!AO13</f>
        <v>0</v>
      </c>
      <c r="U19" s="86">
        <f>'NSW Apr 2018'!AP13</f>
        <v>0</v>
      </c>
      <c r="V19" s="132">
        <f t="shared" si="3"/>
        <v>2297.7300000000005</v>
      </c>
      <c r="W19" s="122">
        <f t="shared" si="2"/>
        <v>2297.7300000000005</v>
      </c>
      <c r="X19" s="122">
        <f t="shared" si="0"/>
        <v>2527.5030000000006</v>
      </c>
      <c r="Y19" s="122">
        <f t="shared" si="0"/>
        <v>2527.5030000000006</v>
      </c>
      <c r="Z19" s="133">
        <f>'NSW Apr 2018'!AW13</f>
        <v>24</v>
      </c>
      <c r="AA19" s="125" t="str">
        <f>'NSW Apr 2018'!AX13</f>
        <v>y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</row>
    <row r="20" spans="1:142" ht="23" customHeight="1" thickBot="1">
      <c r="A20" s="435"/>
      <c r="B20" s="87" t="str">
        <f>'NSW Apr 2018'!F14</f>
        <v>Origin Energy</v>
      </c>
      <c r="C20" s="87" t="str">
        <f>'NSW Apr 2018'!G14</f>
        <v>Business Saver</v>
      </c>
      <c r="D20" s="146">
        <f>365*'NSW Apr 2018'!H14/100</f>
        <v>214.29150000000001</v>
      </c>
      <c r="E20" s="147">
        <f>IF($C$5*'NSW Apr 2018'!AK14/'NSW Apr 2018'!AI14&gt;='NSW Apr 2018'!J14,('NSW Apr 2018'!J14*'NSW Apr 2018'!O14/100)*'NSW Apr 2018'!AI14,($C$5*'NSW Apr 2018'!AK14/'NSW Apr 2018'!AI14*'NSW Apr 2018'!O14/100)*'NSW Apr 2018'!AI14)</f>
        <v>200.70000000000002</v>
      </c>
      <c r="F20" s="155">
        <f>IF($C$5*'NSW Apr 2018'!AK14/'NSW Apr 2018'!AI14&lt;'NSW Apr 2018'!J14,0,IF($C$5*'NSW Apr 2018'!AK14/'NSW Apr 2018'!AI14&lt;='NSW Apr 2018'!K14,($C$5*'NSW Apr 2018'!AK14/'NSW Apr 2018'!AI14-'NSW Apr 2018'!J14)*('NSW Apr 2018'!P14/100)*'NSW Apr 2018'!AI14,('NSW Apr 2018'!K14-'NSW Apr 2018'!J14)*('NSW Apr 2018'!P14/100)*'NSW Apr 2018'!AI14))</f>
        <v>811.80000000000007</v>
      </c>
      <c r="G20" s="146">
        <f>IF($C$5*'NSW Apr 2018'!AK14/'NSW Apr 2018'!AI14&lt;'NSW Apr 2018'!K14,0,IF($C$5*'NSW Apr 2018'!AK14/'NSW Apr 2018'!AI14&lt;='NSW Apr 2018'!L14,($C$5*'NSW Apr 2018'!AK14/'NSW Apr 2018'!AI14-'NSW Apr 2018'!K14)*('NSW Apr 2018'!Q14/100)*'NSW Apr 2018'!AI14,('NSW Apr 2018'!L14-'NSW Apr 2018'!K14)*('NSW Apr 2018'!Q14/100)*'NSW Apr 2018'!AI14))</f>
        <v>0</v>
      </c>
      <c r="H20" s="156">
        <f>IF($C$5*'NSW Apr 2018'!AK14/'NSW Apr 2018'!AI14&lt;'NSW Apr 2018'!L14,0,IF($C$5*'NSW Apr 2018'!AK14/'NSW Apr 2018'!AI14&lt;='NSW Apr 2018'!M14,($C$5*'NSW Apr 2018'!AK14/'NSW Apr 2018'!AI14-'NSW Apr 2018'!L14)*('NSW Apr 2018'!R14/100)*'NSW Apr 2018'!AI14,('NSW Apr 2018'!M14-'NSW Apr 2018'!L14)*('NSW Apr 2018'!R14/100)*'NSW Apr 2018'!AI14))</f>
        <v>0</v>
      </c>
      <c r="I20" s="147">
        <f>IF($C$5*'NSW Apr 2018'!AK14/'NSW Apr 2018'!AI14&lt;'NSW Apr 2018'!M14,0,IF($C$5*'NSW Apr 2018'!AK14/'NSW Apr 2018'!AI14&lt;='NSW Apr 2018'!N14,($C$5*'NSW Apr 2018'!AK14/'NSW Apr 2018'!AI14-'NSW Apr 2018'!M14)*('NSW Apr 2018'!S14/100)*'NSW Apr 2018'!AI14,('NSW Apr 2018'!N14-'NSW Apr 2018'!M14)*('NSW Apr 2018'!S14/100)*'NSW Apr 2018'!AI14))</f>
        <v>0</v>
      </c>
      <c r="J20" s="155">
        <f>IF(($C$5*'NSW Apr 2018'!AK14/'NSW Apr 2018'!AI14&gt;'NSW Apr 2018'!N14),($C$5*'NSW Apr 2018'!AK14/'NSW Apr 2018'!AI14-'NSW Apr 2018'!N14)*'NSW Apr 2018'!T14/100*'NSW Apr 2018'!AI14,0)</f>
        <v>0</v>
      </c>
      <c r="K20" s="146">
        <f>IF($C$5*'NSW Apr 2018'!AL14/'NSW Apr 2018'!AJ14&gt;='NSW Apr 2018'!J14,('NSW Apr 2018'!J14*'NSW Apr 2018'!U14/100)*'NSW Apr 2018'!AJ14,($C$5*'NSW Apr 2018'!AL14/'NSW Apr 2018'!AJ14*'NSW Apr 2018'!U14/100)*'NSW Apr 2018'!AJ14)</f>
        <v>200.70000000000002</v>
      </c>
      <c r="L20" s="155">
        <f>IF($C$5*'NSW Apr 2018'!AL14/'NSW Apr 2018'!AJ14&lt;'NSW Apr 2018'!J14,0,IF($C$5*'NSW Apr 2018'!AL14/'NSW Apr 2018'!AJ14&lt;='NSW Apr 2018'!K14,($C$5*'NSW Apr 2018'!AL14/'NSW Apr 2018'!AJ14-'NSW Apr 2018'!J14)*('NSW Apr 2018'!V14/100)*'NSW Apr 2018'!AJ14,('NSW Apr 2018'!K14-'NSW Apr 2018'!J14)*('NSW Apr 2018'!V14/100)*'NSW Apr 2018'!AJ14))</f>
        <v>811.80000000000007</v>
      </c>
      <c r="M20" s="146">
        <f>IF($C$5*'NSW Apr 2018'!AL14/'NSW Apr 2018'!AJ14&lt;'NSW Apr 2018'!K14,0,IF($C$5*'NSW Apr 2018'!AL14/'NSW Apr 2018'!AJ14&lt;='NSW Apr 2018'!L14,($C$5*'NSW Apr 2018'!AL14/'NSW Apr 2018'!AJ14-'NSW Apr 2018'!K14)*('NSW Apr 2018'!W14/100)*'NSW Apr 2018'!AJ14,('NSW Apr 2018'!L14-'NSW Apr 2018'!K14)*('NSW Apr 2018'!W14/100)*'NSW Apr 2018'!AJ14))</f>
        <v>0</v>
      </c>
      <c r="N20" s="155">
        <f>IF($C$5*'NSW Apr 2018'!AL14/'NSW Apr 2018'!AJ14&lt;'NSW Apr 2018'!L14,0,IF($C$5*'NSW Apr 2018'!AL14/'NSW Apr 2018'!AJ14&lt;='NSW Apr 2018'!M14,($C$5*'NSW Apr 2018'!AL14/'NSW Apr 2018'!AJ14-'NSW Apr 2018'!L14)*('NSW Apr 2018'!X14/100)*'NSW Apr 2018'!AJ14,('NSW Apr 2018'!M14-'NSW Apr 2018'!L14)*('NSW Apr 2018'!X14/100)*'NSW Apr 2018'!AJ14))</f>
        <v>0</v>
      </c>
      <c r="O20" s="146">
        <f>IF($C$5*'NSW Apr 2018'!AL14/'NSW Apr 2018'!AJ14&lt;'NSW Apr 2018'!M14,0,IF($C$5*'NSW Apr 2018'!AL14/'NSW Apr 2018'!AJ14&lt;='NSW Apr 2018'!N14,($C$5*'NSW Apr 2018'!AL14/'NSW Apr 2018'!AJ14-'NSW Apr 2018'!M14)*('NSW Apr 2018'!Y14/100)*'NSW Apr 2018'!AJ14,('NSW Apr 2018'!N14-'NSW Apr 2018'!M14)*('NSW Apr 2018'!Y14/100)*'NSW Apr 2018'!AJ14))</f>
        <v>0</v>
      </c>
      <c r="P20" s="155">
        <f>IF(($C$5*'NSW Apr 2018'!AL14/'NSW Apr 2018'!AJ14&gt;'NSW Apr 2018'!N14),($C$5*'NSW Apr 2018'!AL14/'NSW Apr 2018'!AJ14-'NSW Apr 2018'!N14)*'NSW Apr 2018'!Z14/100*'NSW Apr 2018'!AJ15,0)</f>
        <v>0</v>
      </c>
      <c r="Q20" s="149">
        <f t="shared" si="1"/>
        <v>2239.2915000000003</v>
      </c>
      <c r="R20" s="154">
        <f>'NSW Apr 2018'!AM14</f>
        <v>0</v>
      </c>
      <c r="S20" s="87">
        <f>'NSW Apr 2018'!AN14</f>
        <v>14</v>
      </c>
      <c r="T20" s="154">
        <f>'NSW Apr 2018'!AO14</f>
        <v>0</v>
      </c>
      <c r="U20" s="87">
        <f>'NSW Apr 2018'!AP14</f>
        <v>0</v>
      </c>
      <c r="V20" s="151">
        <f t="shared" si="3"/>
        <v>1955.7915000000003</v>
      </c>
      <c r="W20" s="149">
        <f t="shared" si="2"/>
        <v>1955.7915000000003</v>
      </c>
      <c r="X20" s="149">
        <f t="shared" si="0"/>
        <v>2151.3706500000003</v>
      </c>
      <c r="Y20" s="149">
        <f t="shared" si="0"/>
        <v>2151.3706500000003</v>
      </c>
      <c r="Z20" s="152">
        <f>'NSW Apr 2018'!AW14</f>
        <v>12</v>
      </c>
      <c r="AA20" s="153" t="str">
        <f>'NSW Apr 2018'!AX14</f>
        <v>y</v>
      </c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</row>
    <row r="21" spans="1:142" ht="23" customHeight="1" thickTop="1">
      <c r="A21" s="434" t="str">
        <f>'NSW Apr 2018'!D15</f>
        <v>Envestra Cooma</v>
      </c>
      <c r="B21" s="86" t="str">
        <f>'NSW Apr 2018'!F15</f>
        <v>Origin Energy</v>
      </c>
      <c r="C21" s="86" t="str">
        <f>'NSW Apr 2018'!G15</f>
        <v>Business Saver</v>
      </c>
      <c r="D21" s="119">
        <f>365*'NSW Apr 2018'!H15/100</f>
        <v>352.88200000000006</v>
      </c>
      <c r="E21" s="120">
        <f>IF($C$5*'NSW Apr 2018'!AK15/'NSW Apr 2018'!AI15&gt;='NSW Apr 2018'!J15,('NSW Apr 2018'!J15*'NSW Apr 2018'!O15/100)*'NSW Apr 2018'!AI15,($C$5*'NSW Apr 2018'!AK15/'NSW Apr 2018'!AI15*'NSW Apr 2018'!O15/100)*'NSW Apr 2018'!AI15)</f>
        <v>1170</v>
      </c>
      <c r="F21" s="136">
        <f>IF($C$5*'NSW Apr 2018'!AK15/'NSW Apr 2018'!AI15&lt;'NSW Apr 2018'!J15,0,IF($C$5*'NSW Apr 2018'!AK15/'NSW Apr 2018'!AI15&lt;='NSW Apr 2018'!K15,($C$5*'NSW Apr 2018'!AK15/'NSW Apr 2018'!AI15-'NSW Apr 2018'!J15)*('NSW Apr 2018'!P15/100)*'NSW Apr 2018'!AI15,('NSW Apr 2018'!K15-'NSW Apr 2018'!J15)*('NSW Apr 2018'!P15/100)*'NSW Apr 2018'!AI15))</f>
        <v>0</v>
      </c>
      <c r="G21" s="119">
        <f>IF($C$5*'NSW Apr 2018'!AK15/'NSW Apr 2018'!AI15&lt;'NSW Apr 2018'!K15,0,IF($C$5*'NSW Apr 2018'!AK15/'NSW Apr 2018'!AI15&lt;='NSW Apr 2018'!L15,($C$5*'NSW Apr 2018'!AK15/'NSW Apr 2018'!AI15-'NSW Apr 2018'!K15)*('NSW Apr 2018'!Q15/100)*'NSW Apr 2018'!AI15,('NSW Apr 2018'!L15-'NSW Apr 2018'!K15)*('NSW Apr 2018'!Q15/100)*'NSW Apr 2018'!AI15))</f>
        <v>0</v>
      </c>
      <c r="H21" s="127">
        <f>IF($C$5*'NSW Apr 2018'!AK15/'NSW Apr 2018'!AI15&lt;'NSW Apr 2018'!L15,0,IF($C$5*'NSW Apr 2018'!AK15/'NSW Apr 2018'!AI15&lt;='NSW Apr 2018'!M15,($C$5*'NSW Apr 2018'!AK15/'NSW Apr 2018'!AI15-'NSW Apr 2018'!L15)*('NSW Apr 2018'!R15/100)*'NSW Apr 2018'!AI15,('NSW Apr 2018'!M15-'NSW Apr 2018'!L15)*('NSW Apr 2018'!R15/100)*'NSW Apr 2018'!AI15))</f>
        <v>0</v>
      </c>
      <c r="I21" s="120">
        <f>IF($C$5*'NSW Apr 2018'!AK15/'NSW Apr 2018'!AI15&lt;'NSW Apr 2018'!M15,0,IF($C$5*'NSW Apr 2018'!AK15/'NSW Apr 2018'!AI15&lt;='NSW Apr 2018'!N15,($C$5*'NSW Apr 2018'!AK15/'NSW Apr 2018'!AI15-'NSW Apr 2018'!M15)*('NSW Apr 2018'!S15/100)*'NSW Apr 2018'!AI15,('NSW Apr 2018'!N15-'NSW Apr 2018'!M15)*('NSW Apr 2018'!S15/100)*'NSW Apr 2018'!AI15))</f>
        <v>0</v>
      </c>
      <c r="J21" s="136">
        <f>IF(($C$5*'NSW Apr 2018'!AK15/'NSW Apr 2018'!AI15&gt;'NSW Apr 2018'!N15),($C$5*'NSW Apr 2018'!AK15/'NSW Apr 2018'!AI15-'NSW Apr 2018'!N15)*'NSW Apr 2018'!T15/100*'NSW Apr 2018'!AI15,0)</f>
        <v>0</v>
      </c>
      <c r="K21" s="119">
        <f>IF($C$5*'NSW Apr 2018'!AL15/'NSW Apr 2018'!AJ15&gt;='NSW Apr 2018'!J15,('NSW Apr 2018'!J15*'NSW Apr 2018'!U15/100)*'NSW Apr 2018'!AJ15,($C$5*'NSW Apr 2018'!AL15/'NSW Apr 2018'!AJ15*'NSW Apr 2018'!U15/100)*'NSW Apr 2018'!AJ15)</f>
        <v>1170</v>
      </c>
      <c r="L21" s="136">
        <f>IF($C$5*'NSW Apr 2018'!AL15/'NSW Apr 2018'!AJ15&lt;'NSW Apr 2018'!J15,0,IF($C$5*'NSW Apr 2018'!AL15/'NSW Apr 2018'!AJ15&lt;='NSW Apr 2018'!K15,($C$5*'NSW Apr 2018'!AL15/'NSW Apr 2018'!AJ15-'NSW Apr 2018'!J15)*('NSW Apr 2018'!V15/100)*'NSW Apr 2018'!AJ15,('NSW Apr 2018'!K15-'NSW Apr 2018'!J15)*('NSW Apr 2018'!V15/100)*'NSW Apr 2018'!AJ15))</f>
        <v>0</v>
      </c>
      <c r="M21" s="119">
        <f>IF($C$5*'NSW Apr 2018'!AL15/'NSW Apr 2018'!AJ15&lt;'NSW Apr 2018'!K15,0,IF($C$5*'NSW Apr 2018'!AL15/'NSW Apr 2018'!AJ15&lt;='NSW Apr 2018'!L15,($C$5*'NSW Apr 2018'!AL15/'NSW Apr 2018'!AJ15-'NSW Apr 2018'!K15)*('NSW Apr 2018'!W15/100)*'NSW Apr 2018'!AJ15,('NSW Apr 2018'!L15-'NSW Apr 2018'!K15)*('NSW Apr 2018'!W15/100)*'NSW Apr 2018'!AJ15))</f>
        <v>0</v>
      </c>
      <c r="N21" s="136">
        <f>IF($C$5*'NSW Apr 2018'!AL15/'NSW Apr 2018'!AJ15&lt;'NSW Apr 2018'!L15,0,IF($C$5*'NSW Apr 2018'!AL15/'NSW Apr 2018'!AJ15&lt;='NSW Apr 2018'!M15,($C$5*'NSW Apr 2018'!AL15/'NSW Apr 2018'!AJ15-'NSW Apr 2018'!L15)*('NSW Apr 2018'!X15/100)*'NSW Apr 2018'!AJ15,('NSW Apr 2018'!M15-'NSW Apr 2018'!L15)*('NSW Apr 2018'!X15/100)*'NSW Apr 2018'!AJ15))</f>
        <v>0</v>
      </c>
      <c r="O21" s="119">
        <f>IF($C$5*'NSW Apr 2018'!AL15/'NSW Apr 2018'!AJ15&lt;'NSW Apr 2018'!M15,0,IF($C$5*'NSW Apr 2018'!AL15/'NSW Apr 2018'!AJ15&lt;='NSW Apr 2018'!N15,($C$5*'NSW Apr 2018'!AL15/'NSW Apr 2018'!AJ15-'NSW Apr 2018'!M15)*('NSW Apr 2018'!Y15/100)*'NSW Apr 2018'!AJ15,('NSW Apr 2018'!N15-'NSW Apr 2018'!M15)*('NSW Apr 2018'!Y15/100)*'NSW Apr 2018'!AJ15))</f>
        <v>0</v>
      </c>
      <c r="P21" s="136">
        <f>IF(($C$5*'NSW Apr 2018'!AL15/'NSW Apr 2018'!AJ15&gt;'NSW Apr 2018'!N15),($C$5*'NSW Apr 2018'!AL15/'NSW Apr 2018'!AJ15-'NSW Apr 2018'!N15)*'NSW Apr 2018'!Z15/100*'NSW Apr 2018'!AJ17,0)</f>
        <v>0</v>
      </c>
      <c r="Q21" s="122">
        <f t="shared" si="1"/>
        <v>2692.8820000000001</v>
      </c>
      <c r="R21" s="83">
        <f>'NSW Apr 2018'!AM15</f>
        <v>0</v>
      </c>
      <c r="S21" s="86">
        <f>'NSW Apr 2018'!AN15</f>
        <v>14</v>
      </c>
      <c r="T21" s="83">
        <f>'NSW Apr 2018'!AO15</f>
        <v>0</v>
      </c>
      <c r="U21" s="86">
        <f>'NSW Apr 2018'!AP15</f>
        <v>0</v>
      </c>
      <c r="V21" s="132">
        <f t="shared" si="3"/>
        <v>2365.2820000000002</v>
      </c>
      <c r="W21" s="122">
        <f t="shared" si="2"/>
        <v>2365.2820000000002</v>
      </c>
      <c r="X21" s="122">
        <f t="shared" si="0"/>
        <v>2601.8102000000003</v>
      </c>
      <c r="Y21" s="122">
        <f t="shared" si="0"/>
        <v>2601.8102000000003</v>
      </c>
      <c r="Z21" s="133">
        <f>'NSW Apr 2018'!AW15</f>
        <v>12</v>
      </c>
      <c r="AA21" s="125" t="str">
        <f>'NSW Apr 2018'!AX15</f>
        <v>y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</row>
    <row r="22" spans="1:142" ht="23" customHeight="1" thickBot="1">
      <c r="A22" s="435"/>
      <c r="B22" s="87" t="str">
        <f>'NSW Apr 2018'!F16</f>
        <v>Red Energy</v>
      </c>
      <c r="C22" s="87" t="str">
        <f>'NSW Apr 2018'!G16</f>
        <v xml:space="preserve">Easy Saver </v>
      </c>
      <c r="D22" s="146">
        <f>365*'NSW Apr 2018'!H16/100</f>
        <v>350.4</v>
      </c>
      <c r="E22" s="147">
        <f>IF($C$5*'NSW Apr 2018'!AK16/'NSW Apr 2018'!AI16&gt;='NSW Apr 2018'!J16,('NSW Apr 2018'!J16*'NSW Apr 2018'!O16/100)*'NSW Apr 2018'!AI16,($C$5*'NSW Apr 2018'!AK16/'NSW Apr 2018'!AI16*'NSW Apr 2018'!O16/100)*'NSW Apr 2018'!AI16)</f>
        <v>1085.0000000000002</v>
      </c>
      <c r="F22" s="155">
        <f>IF($C$5*'NSW Apr 2018'!AK16/'NSW Apr 2018'!AI16&lt;'NSW Apr 2018'!J16,0,IF($C$5*'NSW Apr 2018'!AK16/'NSW Apr 2018'!AI16&lt;='NSW Apr 2018'!K16,($C$5*'NSW Apr 2018'!AK16/'NSW Apr 2018'!AI16-'NSW Apr 2018'!J16)*('NSW Apr 2018'!P16/100)*'NSW Apr 2018'!AI16,('NSW Apr 2018'!K16-'NSW Apr 2018'!J16)*('NSW Apr 2018'!P16/100)*'NSW Apr 2018'!AI16))</f>
        <v>0</v>
      </c>
      <c r="G22" s="146">
        <f>IF($C$5*'NSW Apr 2018'!AK16/'NSW Apr 2018'!AI16&lt;'NSW Apr 2018'!K16,0,IF($C$5*'NSW Apr 2018'!AK16/'NSW Apr 2018'!AI16&lt;='NSW Apr 2018'!L16,($C$5*'NSW Apr 2018'!AK16/'NSW Apr 2018'!AI16-'NSW Apr 2018'!K16)*('NSW Apr 2018'!Q16/100)*'NSW Apr 2018'!AI16,('NSW Apr 2018'!L16-'NSW Apr 2018'!K16)*('NSW Apr 2018'!Q16/100)*'NSW Apr 2018'!AI16))</f>
        <v>0</v>
      </c>
      <c r="H22" s="156">
        <f>IF($C$5*'NSW Apr 2018'!AK16/'NSW Apr 2018'!AI16&lt;'NSW Apr 2018'!L16,0,IF($C$5*'NSW Apr 2018'!AK16/'NSW Apr 2018'!AI16&lt;='NSW Apr 2018'!M16,($C$5*'NSW Apr 2018'!AK16/'NSW Apr 2018'!AI16-'NSW Apr 2018'!L16)*('NSW Apr 2018'!R16/100)*'NSW Apr 2018'!AI16,('NSW Apr 2018'!M16-'NSW Apr 2018'!L16)*('NSW Apr 2018'!R16/100)*'NSW Apr 2018'!AI16))</f>
        <v>0</v>
      </c>
      <c r="I22" s="147">
        <f>IF($C$5*'NSW Apr 2018'!AK16/'NSW Apr 2018'!AI16&lt;'NSW Apr 2018'!M16,0,IF($C$5*'NSW Apr 2018'!AK16/'NSW Apr 2018'!AI16&lt;='NSW Apr 2018'!N16,($C$5*'NSW Apr 2018'!AK16/'NSW Apr 2018'!AI16-'NSW Apr 2018'!M16)*('NSW Apr 2018'!S16/100)*'NSW Apr 2018'!AI16,('NSW Apr 2018'!N16-'NSW Apr 2018'!M16)*('NSW Apr 2018'!S16/100)*'NSW Apr 2018'!AI16))</f>
        <v>0</v>
      </c>
      <c r="J22" s="155">
        <f>IF(($C$5*'NSW Apr 2018'!AK16/'NSW Apr 2018'!AI16&gt;'NSW Apr 2018'!N16),($C$5*'NSW Apr 2018'!AK16/'NSW Apr 2018'!AI16-'NSW Apr 2018'!N16)*'NSW Apr 2018'!T16/100*'NSW Apr 2018'!AI16,0)</f>
        <v>0</v>
      </c>
      <c r="K22" s="146">
        <f>IF($C$5*'NSW Apr 2018'!AL16/'NSW Apr 2018'!AJ16&gt;='NSW Apr 2018'!J16,('NSW Apr 2018'!J16*'NSW Apr 2018'!U16/100)*'NSW Apr 2018'!AJ16,($C$5*'NSW Apr 2018'!AL16/'NSW Apr 2018'!AJ16*'NSW Apr 2018'!U16/100)*'NSW Apr 2018'!AJ16)</f>
        <v>1085.0000000000002</v>
      </c>
      <c r="L22" s="155">
        <f>IF($C$5*'NSW Apr 2018'!AL16/'NSW Apr 2018'!AJ16&lt;'NSW Apr 2018'!J16,0,IF($C$5*'NSW Apr 2018'!AL16/'NSW Apr 2018'!AJ16&lt;='NSW Apr 2018'!K16,($C$5*'NSW Apr 2018'!AL16/'NSW Apr 2018'!AJ16-'NSW Apr 2018'!J16)*('NSW Apr 2018'!V16/100)*'NSW Apr 2018'!AJ16,('NSW Apr 2018'!K16-'NSW Apr 2018'!J16)*('NSW Apr 2018'!V16/100)*'NSW Apr 2018'!AJ16))</f>
        <v>0</v>
      </c>
      <c r="M22" s="146">
        <f>IF($C$5*'NSW Apr 2018'!AL16/'NSW Apr 2018'!AJ16&lt;'NSW Apr 2018'!K16,0,IF($C$5*'NSW Apr 2018'!AL16/'NSW Apr 2018'!AJ16&lt;='NSW Apr 2018'!L16,($C$5*'NSW Apr 2018'!AL16/'NSW Apr 2018'!AJ16-'NSW Apr 2018'!K16)*('NSW Apr 2018'!W16/100)*'NSW Apr 2018'!AJ16,('NSW Apr 2018'!L16-'NSW Apr 2018'!K16)*('NSW Apr 2018'!W16/100)*'NSW Apr 2018'!AJ16))</f>
        <v>0</v>
      </c>
      <c r="N22" s="155">
        <f>IF($C$5*'NSW Apr 2018'!AL16/'NSW Apr 2018'!AJ16&lt;'NSW Apr 2018'!L16,0,IF($C$5*'NSW Apr 2018'!AL16/'NSW Apr 2018'!AJ16&lt;='NSW Apr 2018'!M16,($C$5*'NSW Apr 2018'!AL16/'NSW Apr 2018'!AJ16-'NSW Apr 2018'!L16)*('NSW Apr 2018'!X16/100)*'NSW Apr 2018'!AJ16,('NSW Apr 2018'!M16-'NSW Apr 2018'!L16)*('NSW Apr 2018'!X16/100)*'NSW Apr 2018'!AJ16))</f>
        <v>0</v>
      </c>
      <c r="O22" s="146">
        <f>IF($C$5*'NSW Apr 2018'!AL16/'NSW Apr 2018'!AJ16&lt;'NSW Apr 2018'!M16,0,IF($C$5*'NSW Apr 2018'!AL16/'NSW Apr 2018'!AJ16&lt;='NSW Apr 2018'!N16,($C$5*'NSW Apr 2018'!AL16/'NSW Apr 2018'!AJ16-'NSW Apr 2018'!M16)*('NSW Apr 2018'!Y16/100)*'NSW Apr 2018'!AJ16,('NSW Apr 2018'!N16-'NSW Apr 2018'!M16)*('NSW Apr 2018'!Y16/100)*'NSW Apr 2018'!AJ16))</f>
        <v>0</v>
      </c>
      <c r="P22" s="155">
        <f>IF(($C$5*'NSW Apr 2018'!AL16/'NSW Apr 2018'!AJ16&gt;'NSW Apr 2018'!N16),($C$5*'NSW Apr 2018'!AL16/'NSW Apr 2018'!AJ16-'NSW Apr 2018'!N16)*'NSW Apr 2018'!Z16/100*'NSW Apr 2018'!#REF!,0)</f>
        <v>0</v>
      </c>
      <c r="Q22" s="149">
        <f t="shared" si="1"/>
        <v>2520.4000000000005</v>
      </c>
      <c r="R22" s="154">
        <f>'NSW Apr 2018'!AM16</f>
        <v>0</v>
      </c>
      <c r="S22" s="87">
        <f>'NSW Apr 2018'!AN16</f>
        <v>0</v>
      </c>
      <c r="T22" s="154">
        <f>'NSW Apr 2018'!AO16</f>
        <v>10</v>
      </c>
      <c r="U22" s="87">
        <f>'NSW Apr 2018'!AP16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Apr 2018'!AW16</f>
        <v>0</v>
      </c>
      <c r="AA22" s="153" t="str">
        <f>'NSW Apr 2018'!AX16</f>
        <v>n</v>
      </c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</row>
    <row r="23" spans="1:142" ht="23" customHeight="1" thickTop="1" thickBot="1">
      <c r="A23" s="117" t="str">
        <f>'NSW Apr 2018'!D17</f>
        <v>Envestra Holbrook</v>
      </c>
      <c r="B23" s="87" t="str">
        <f>'NSW Apr 2018'!F17</f>
        <v>Origin Energy</v>
      </c>
      <c r="C23" s="87" t="str">
        <f>'NSW Apr 2018'!G17</f>
        <v>Business Saver</v>
      </c>
      <c r="D23" s="146">
        <f>365*'NSW Apr 2018'!H17/100</f>
        <v>255.792</v>
      </c>
      <c r="E23" s="147">
        <f>IF($C$5*'NSW Apr 2018'!AK17/'NSW Apr 2018'!AI17&gt;='NSW Apr 2018'!J17,('NSW Apr 2018'!J17*'NSW Apr 2018'!O17/100)*'NSW Apr 2018'!AI17,($C$5*'NSW Apr 2018'!AK17/'NSW Apr 2018'!AI17*'NSW Apr 2018'!O17/100)*'NSW Apr 2018'!AI17)</f>
        <v>1190</v>
      </c>
      <c r="F23" s="155">
        <f>IF($C$5*'NSW Apr 2018'!AK17/'NSW Apr 2018'!AI17&lt;'NSW Apr 2018'!J17,0,IF($C$5*'NSW Apr 2018'!AK17/'NSW Apr 2018'!AI17&lt;='NSW Apr 2018'!K17,($C$5*'NSW Apr 2018'!AK17/'NSW Apr 2018'!AI17-'NSW Apr 2018'!J17)*('NSW Apr 2018'!P17/100)*'NSW Apr 2018'!AI17,('NSW Apr 2018'!K17-'NSW Apr 2018'!J17)*('NSW Apr 2018'!P17/100)*'NSW Apr 2018'!AI17))</f>
        <v>0</v>
      </c>
      <c r="G23" s="146">
        <f>IF($C$5*'NSW Apr 2018'!AK17/'NSW Apr 2018'!AI17&lt;'NSW Apr 2018'!K17,0,IF($C$5*'NSW Apr 2018'!AK17/'NSW Apr 2018'!AI17&lt;='NSW Apr 2018'!L17,($C$5*'NSW Apr 2018'!AK17/'NSW Apr 2018'!AI17-'NSW Apr 2018'!K17)*('NSW Apr 2018'!Q17/100)*'NSW Apr 2018'!AI17,('NSW Apr 2018'!L17-'NSW Apr 2018'!K17)*('NSW Apr 2018'!Q17/100)*'NSW Apr 2018'!AI17))</f>
        <v>0</v>
      </c>
      <c r="H23" s="156">
        <f>IF($C$5*'NSW Apr 2018'!AK17/'NSW Apr 2018'!AI17&lt;'NSW Apr 2018'!L17,0,IF($C$5*'NSW Apr 2018'!AK17/'NSW Apr 2018'!AI17&lt;='NSW Apr 2018'!M17,($C$5*'NSW Apr 2018'!AK17/'NSW Apr 2018'!AI17-'NSW Apr 2018'!L17)*('NSW Apr 2018'!R17/100)*'NSW Apr 2018'!AI17,('NSW Apr 2018'!M17-'NSW Apr 2018'!L17)*('NSW Apr 2018'!R17/100)*'NSW Apr 2018'!AI17))</f>
        <v>0</v>
      </c>
      <c r="I23" s="147">
        <f>IF($C$5*'NSW Apr 2018'!AK17/'NSW Apr 2018'!AI17&lt;'NSW Apr 2018'!M17,0,IF($C$5*'NSW Apr 2018'!AK17/'NSW Apr 2018'!AI17&lt;='NSW Apr 2018'!N17,($C$5*'NSW Apr 2018'!AK17/'NSW Apr 2018'!AI17-'NSW Apr 2018'!M17)*('NSW Apr 2018'!S17/100)*'NSW Apr 2018'!AI17,('NSW Apr 2018'!N17-'NSW Apr 2018'!M17)*('NSW Apr 2018'!S17/100)*'NSW Apr 2018'!AI17))</f>
        <v>0</v>
      </c>
      <c r="J23" s="155">
        <f>IF(($C$5*'NSW Apr 2018'!AK17/'NSW Apr 2018'!AI17&gt;'NSW Apr 2018'!N17),($C$5*'NSW Apr 2018'!AK17/'NSW Apr 2018'!AI17-'NSW Apr 2018'!N17)*'NSW Apr 2018'!T17/100*'NSW Apr 2018'!AI17,0)</f>
        <v>0</v>
      </c>
      <c r="K23" s="146">
        <f>IF($C$5*'NSW Apr 2018'!AL17/'NSW Apr 2018'!AJ17&gt;='NSW Apr 2018'!J17,('NSW Apr 2018'!J17*'NSW Apr 2018'!U17/100)*'NSW Apr 2018'!AJ17,($C$5*'NSW Apr 2018'!AL17/'NSW Apr 2018'!AJ17*'NSW Apr 2018'!U17/100)*'NSW Apr 2018'!AJ17)</f>
        <v>1190</v>
      </c>
      <c r="L23" s="155">
        <f>IF($C$5*'NSW Apr 2018'!AL17/'NSW Apr 2018'!AJ17&lt;'NSW Apr 2018'!J17,0,IF($C$5*'NSW Apr 2018'!AL17/'NSW Apr 2018'!AJ17&lt;='NSW Apr 2018'!K17,($C$5*'NSW Apr 2018'!AL17/'NSW Apr 2018'!AJ17-'NSW Apr 2018'!J17)*('NSW Apr 2018'!V17/100)*'NSW Apr 2018'!AJ17,('NSW Apr 2018'!K17-'NSW Apr 2018'!J17)*('NSW Apr 2018'!V17/100)*'NSW Apr 2018'!AJ17))</f>
        <v>0</v>
      </c>
      <c r="M23" s="146">
        <f>IF($C$5*'NSW Apr 2018'!AL17/'NSW Apr 2018'!AJ17&lt;'NSW Apr 2018'!K17,0,IF($C$5*'NSW Apr 2018'!AL17/'NSW Apr 2018'!AJ17&lt;='NSW Apr 2018'!L17,($C$5*'NSW Apr 2018'!AL17/'NSW Apr 2018'!AJ17-'NSW Apr 2018'!K17)*('NSW Apr 2018'!W17/100)*'NSW Apr 2018'!AJ17,('NSW Apr 2018'!L17-'NSW Apr 2018'!K17)*('NSW Apr 2018'!W17/100)*'NSW Apr 2018'!AJ17))</f>
        <v>0</v>
      </c>
      <c r="N23" s="155">
        <f>IF($C$5*'NSW Apr 2018'!AL17/'NSW Apr 2018'!AJ17&lt;'NSW Apr 2018'!L17,0,IF($C$5*'NSW Apr 2018'!AL17/'NSW Apr 2018'!AJ17&lt;='NSW Apr 2018'!M17,($C$5*'NSW Apr 2018'!AL17/'NSW Apr 2018'!AJ17-'NSW Apr 2018'!L17)*('NSW Apr 2018'!X17/100)*'NSW Apr 2018'!AJ17,('NSW Apr 2018'!M17-'NSW Apr 2018'!L17)*('NSW Apr 2018'!X17/100)*'NSW Apr 2018'!AJ17))</f>
        <v>0</v>
      </c>
      <c r="O23" s="146">
        <f>IF($C$5*'NSW Apr 2018'!AL17/'NSW Apr 2018'!AJ17&lt;'NSW Apr 2018'!M17,0,IF($C$5*'NSW Apr 2018'!AL17/'NSW Apr 2018'!AJ17&lt;='NSW Apr 2018'!N17,($C$5*'NSW Apr 2018'!AL17/'NSW Apr 2018'!AJ17-'NSW Apr 2018'!M17)*('NSW Apr 2018'!Y17/100)*'NSW Apr 2018'!AJ17,('NSW Apr 2018'!N17-'NSW Apr 2018'!M17)*('NSW Apr 2018'!Y17/100)*'NSW Apr 2018'!AJ17))</f>
        <v>0</v>
      </c>
      <c r="P23" s="155">
        <f>IF(($C$5*'NSW Apr 2018'!AL17/'NSW Apr 2018'!AJ17&gt;'NSW Apr 2018'!N17),($C$5*'NSW Apr 2018'!AL17/'NSW Apr 2018'!AJ17-'NSW Apr 2018'!N17)*'NSW Apr 2018'!Z17/100*'NSW Apr 2018'!AJ18,0)</f>
        <v>0</v>
      </c>
      <c r="Q23" s="149">
        <f t="shared" si="1"/>
        <v>2635.7919999999999</v>
      </c>
      <c r="R23" s="154">
        <f>'NSW Apr 2018'!AM17</f>
        <v>0</v>
      </c>
      <c r="S23" s="87">
        <f>'NSW Apr 2018'!AN17</f>
        <v>14</v>
      </c>
      <c r="T23" s="154">
        <f>'NSW Apr 2018'!AO17</f>
        <v>0</v>
      </c>
      <c r="U23" s="87">
        <f>'NSW Apr 2018'!AP17</f>
        <v>0</v>
      </c>
      <c r="V23" s="151">
        <f>(Q23-(Q23-D23)*S23/100)</f>
        <v>2302.5920000000001</v>
      </c>
      <c r="W23" s="149">
        <f t="shared" si="2"/>
        <v>2302.5920000000001</v>
      </c>
      <c r="X23" s="149">
        <f t="shared" si="0"/>
        <v>2532.8512000000005</v>
      </c>
      <c r="Y23" s="149">
        <f t="shared" si="0"/>
        <v>2532.8512000000005</v>
      </c>
      <c r="Z23" s="152">
        <f>'NSW Apr 2018'!AW17</f>
        <v>12</v>
      </c>
      <c r="AA23" s="153" t="str">
        <f>'NSW Apr 2018'!AX17</f>
        <v>y</v>
      </c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</row>
    <row r="24" spans="1:142" ht="23" customHeight="1" thickTop="1">
      <c r="A24" s="434" t="str">
        <f>'NSW Apr 2018'!D18</f>
        <v>Envestra Murray Valley</v>
      </c>
      <c r="B24" s="86" t="str">
        <f>'NSW Apr 2018'!F18</f>
        <v>EnergyAustralia</v>
      </c>
      <c r="C24" s="86" t="str">
        <f>'NSW Apr 2018'!G18</f>
        <v xml:space="preserve">Everyday Saver </v>
      </c>
      <c r="D24" s="119">
        <f>365*'NSW Apr 2018'!H18/100</f>
        <v>335.8</v>
      </c>
      <c r="E24" s="120">
        <f>IF($C$5*'NSW Apr 2018'!AK18/'NSW Apr 2018'!AI18&gt;='NSW Apr 2018'!J18,('NSW Apr 2018'!J18*'NSW Apr 2018'!O18/100)*'NSW Apr 2018'!AI18,($C$5*'NSW Apr 2018'!AK18/'NSW Apr 2018'!AI18*'NSW Apr 2018'!O18/100)*'NSW Apr 2018'!AI18)</f>
        <v>482.40000000000003</v>
      </c>
      <c r="F24" s="136">
        <f>IF($C$5*'NSW Apr 2018'!AK18/'NSW Apr 2018'!AI18&lt;'NSW Apr 2018'!J18,0,IF($C$5*'NSW Apr 2018'!AK18/'NSW Apr 2018'!AI18&lt;='NSW Apr 2018'!K18,($C$5*'NSW Apr 2018'!AK18/'NSW Apr 2018'!AI18-'NSW Apr 2018'!J18)*('NSW Apr 2018'!P18/100)*'NSW Apr 2018'!AI18,('NSW Apr 2018'!K18-'NSW Apr 2018'!J18)*('NSW Apr 2018'!P18/100)*'NSW Apr 2018'!AI18))</f>
        <v>466.20000000000005</v>
      </c>
      <c r="G24" s="119">
        <f>IF($C$5*'NSW Apr 2018'!AK18/'NSW Apr 2018'!AI18&lt;'NSW Apr 2018'!K18,0,IF($C$5*'NSW Apr 2018'!AK18/'NSW Apr 2018'!AI18&lt;='NSW Apr 2018'!L18,($C$5*'NSW Apr 2018'!AK18/'NSW Apr 2018'!AI18-'NSW Apr 2018'!K18)*('NSW Apr 2018'!Q18/100)*'NSW Apr 2018'!AI18,('NSW Apr 2018'!L18-'NSW Apr 2018'!K18)*('NSW Apr 2018'!Q18/100)*'NSW Apr 2018'!AI18))</f>
        <v>329.00000000000011</v>
      </c>
      <c r="H24" s="127">
        <f>IF($C$5*'NSW Apr 2018'!AK18/'NSW Apr 2018'!AI18&lt;'NSW Apr 2018'!L18,0,IF($C$5*'NSW Apr 2018'!AK18/'NSW Apr 2018'!AI18&lt;='NSW Apr 2018'!M18,($C$5*'NSW Apr 2018'!AK18/'NSW Apr 2018'!AI18-'NSW Apr 2018'!L18)*('NSW Apr 2018'!R18/100)*'NSW Apr 2018'!AI18,('NSW Apr 2018'!M18-'NSW Apr 2018'!L18)*('NSW Apr 2018'!R18/100)*'NSW Apr 2018'!AI18))</f>
        <v>0</v>
      </c>
      <c r="I24" s="120">
        <f>IF($C$5*'NSW Apr 2018'!AK18/'NSW Apr 2018'!AI18&lt;'NSW Apr 2018'!M18,0,IF($C$5*'NSW Apr 2018'!AK18/'NSW Apr 2018'!AI18&lt;='NSW Apr 2018'!N18,($C$5*'NSW Apr 2018'!AK18/'NSW Apr 2018'!AI18-'NSW Apr 2018'!M18)*('NSW Apr 2018'!S18/100)*'NSW Apr 2018'!AI18,('NSW Apr 2018'!N18-'NSW Apr 2018'!M18)*('NSW Apr 2018'!S18/100)*'NSW Apr 2018'!AI18))</f>
        <v>0</v>
      </c>
      <c r="J24" s="136">
        <f>IF(($C$5*'NSW Apr 2018'!AK18/'NSW Apr 2018'!AI18&gt;'NSW Apr 2018'!N18),($C$5*'NSW Apr 2018'!AK18/'NSW Apr 2018'!AI18-'NSW Apr 2018'!N18)*'NSW Apr 2018'!T18/100*'NSW Apr 2018'!AI18,0)</f>
        <v>0</v>
      </c>
      <c r="K24" s="119">
        <f>IF($C$5*'NSW Apr 2018'!AL18/'NSW Apr 2018'!AJ18&gt;='NSW Apr 2018'!J18,('NSW Apr 2018'!J18*'NSW Apr 2018'!U18/100)*'NSW Apr 2018'!AJ18,($C$5*'NSW Apr 2018'!AL18/'NSW Apr 2018'!AJ18*'NSW Apr 2018'!U18/100)*'NSW Apr 2018'!AJ18)</f>
        <v>482.40000000000003</v>
      </c>
      <c r="L24" s="136">
        <f>IF($C$5*'NSW Apr 2018'!AL18/'NSW Apr 2018'!AJ18&lt;'NSW Apr 2018'!J18,0,IF($C$5*'NSW Apr 2018'!AL18/'NSW Apr 2018'!AJ18&lt;='NSW Apr 2018'!K18,($C$5*'NSW Apr 2018'!AL18/'NSW Apr 2018'!AJ18-'NSW Apr 2018'!J18)*('NSW Apr 2018'!V18/100)*'NSW Apr 2018'!AJ18,('NSW Apr 2018'!K18-'NSW Apr 2018'!J18)*('NSW Apr 2018'!V18/100)*'NSW Apr 2018'!AJ18))</f>
        <v>466.20000000000005</v>
      </c>
      <c r="M24" s="119">
        <f>IF($C$5*'NSW Apr 2018'!AL18/'NSW Apr 2018'!AJ18&lt;'NSW Apr 2018'!K18,0,IF($C$5*'NSW Apr 2018'!AL18/'NSW Apr 2018'!AJ18&lt;='NSW Apr 2018'!L18,($C$5*'NSW Apr 2018'!AL18/'NSW Apr 2018'!AJ18-'NSW Apr 2018'!K18)*('NSW Apr 2018'!W18/100)*'NSW Apr 2018'!AJ18,('NSW Apr 2018'!L18-'NSW Apr 2018'!K18)*('NSW Apr 2018'!W18/100)*'NSW Apr 2018'!AJ18))</f>
        <v>329.00000000000011</v>
      </c>
      <c r="N24" s="136">
        <f>IF($C$5*'NSW Apr 2018'!AL18/'NSW Apr 2018'!AJ18&lt;'NSW Apr 2018'!L18,0,IF($C$5*'NSW Apr 2018'!AL18/'NSW Apr 2018'!AJ18&lt;='NSW Apr 2018'!M18,($C$5*'NSW Apr 2018'!AL18/'NSW Apr 2018'!AJ18-'NSW Apr 2018'!L18)*('NSW Apr 2018'!X18/100)*'NSW Apr 2018'!AJ18,('NSW Apr 2018'!M18-'NSW Apr 2018'!L18)*('NSW Apr 2018'!X18/100)*'NSW Apr 2018'!AJ18))</f>
        <v>0</v>
      </c>
      <c r="O24" s="119">
        <f>IF($C$5*'NSW Apr 2018'!AL18/'NSW Apr 2018'!AJ18&lt;'NSW Apr 2018'!M18,0,IF($C$5*'NSW Apr 2018'!AL18/'NSW Apr 2018'!AJ18&lt;='NSW Apr 2018'!N18,($C$5*'NSW Apr 2018'!AL18/'NSW Apr 2018'!AJ18-'NSW Apr 2018'!M18)*('NSW Apr 2018'!Y18/100)*'NSW Apr 2018'!AJ18,('NSW Apr 2018'!N18-'NSW Apr 2018'!M18)*('NSW Apr 2018'!Y18/100)*'NSW Apr 2018'!AJ18))</f>
        <v>0</v>
      </c>
      <c r="P24" s="136">
        <f>IF(($C$5*'NSW Apr 2018'!AL18/'NSW Apr 2018'!AJ18&gt;'NSW Apr 2018'!N18),($C$5*'NSW Apr 2018'!AL18/'NSW Apr 2018'!AJ18-'NSW Apr 2018'!N18)*'NSW Apr 2018'!Z18/100*'NSW Apr 2018'!AJ19,0)</f>
        <v>0</v>
      </c>
      <c r="Q24" s="122">
        <f t="shared" si="1"/>
        <v>2891</v>
      </c>
      <c r="R24" s="83">
        <f>'NSW Apr 2018'!AM18</f>
        <v>0</v>
      </c>
      <c r="S24" s="86">
        <f>'NSW Apr 2018'!AN18</f>
        <v>14</v>
      </c>
      <c r="T24" s="83">
        <f>'NSW Apr 2018'!AO18</f>
        <v>0</v>
      </c>
      <c r="U24" s="86">
        <f>'NSW Apr 2018'!AP18</f>
        <v>0</v>
      </c>
      <c r="V24" s="132">
        <f>(Q24-(Q24-D24)*S24/100)</f>
        <v>2533.2719999999999</v>
      </c>
      <c r="W24" s="122">
        <f t="shared" si="2"/>
        <v>2533.2719999999999</v>
      </c>
      <c r="X24" s="122">
        <f t="shared" si="0"/>
        <v>2786.5992000000001</v>
      </c>
      <c r="Y24" s="122">
        <f t="shared" si="0"/>
        <v>2786.5992000000001</v>
      </c>
      <c r="Z24" s="133">
        <f>'NSW Apr 2018'!AW18</f>
        <v>24</v>
      </c>
      <c r="AA24" s="125" t="str">
        <f>'NSW Apr 2018'!AX18</f>
        <v>y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</row>
    <row r="25" spans="1:142" ht="23" customHeight="1" thickBot="1">
      <c r="A25" s="435"/>
      <c r="B25" s="87" t="str">
        <f>'NSW Apr 2018'!F19</f>
        <v>Origin Energy</v>
      </c>
      <c r="C25" s="87" t="str">
        <f>'NSW Apr 2018'!G19</f>
        <v>Business Saver</v>
      </c>
      <c r="D25" s="146">
        <f>365*'NSW Apr 2018'!H19/100</f>
        <v>283.64149999999995</v>
      </c>
      <c r="E25" s="147">
        <f>IF($C$5*'NSW Apr 2018'!AK19/'NSW Apr 2018'!AI19&gt;='NSW Apr 2018'!J19,('NSW Apr 2018'!J19*'NSW Apr 2018'!O19/100)*'NSW Apr 2018'!AI19,($C$5*'NSW Apr 2018'!AK19/'NSW Apr 2018'!AI19*'NSW Apr 2018'!O19/100)*'NSW Apr 2018'!AI19)</f>
        <v>216</v>
      </c>
      <c r="F25" s="155">
        <f>IF($C$5*'NSW Apr 2018'!AK19/'NSW Apr 2018'!AI19&lt;'NSW Apr 2018'!J19,0,IF($C$5*'NSW Apr 2018'!AK19/'NSW Apr 2018'!AI19&lt;='NSW Apr 2018'!K19,($C$5*'NSW Apr 2018'!AK19/'NSW Apr 2018'!AI19-'NSW Apr 2018'!J19)*('NSW Apr 2018'!P19/100)*'NSW Apr 2018'!AI19,('NSW Apr 2018'!K19-'NSW Apr 2018'!J19)*('NSW Apr 2018'!P19/100)*'NSW Apr 2018'!AI19))</f>
        <v>893.8</v>
      </c>
      <c r="G25" s="146">
        <f>IF($C$5*'NSW Apr 2018'!AK19/'NSW Apr 2018'!AI19&lt;'NSW Apr 2018'!K19,0,IF($C$5*'NSW Apr 2018'!AK19/'NSW Apr 2018'!AI19&lt;='NSW Apr 2018'!L19,($C$5*'NSW Apr 2018'!AK19/'NSW Apr 2018'!AI19-'NSW Apr 2018'!K19)*('NSW Apr 2018'!Q19/100)*'NSW Apr 2018'!AI19,('NSW Apr 2018'!L19-'NSW Apr 2018'!K19)*('NSW Apr 2018'!Q19/100)*'NSW Apr 2018'!AI19))</f>
        <v>0</v>
      </c>
      <c r="H25" s="156">
        <f>IF($C$5*'NSW Apr 2018'!AK19/'NSW Apr 2018'!AI19&lt;'NSW Apr 2018'!L19,0,IF($C$5*'NSW Apr 2018'!AK19/'NSW Apr 2018'!AI19&lt;='NSW Apr 2018'!M19,($C$5*'NSW Apr 2018'!AK19/'NSW Apr 2018'!AI19-'NSW Apr 2018'!L19)*('NSW Apr 2018'!R19/100)*'NSW Apr 2018'!AI19,('NSW Apr 2018'!M19-'NSW Apr 2018'!L19)*('NSW Apr 2018'!R19/100)*'NSW Apr 2018'!AI19))</f>
        <v>0</v>
      </c>
      <c r="I25" s="147">
        <f>IF($C$5*'NSW Apr 2018'!AK19/'NSW Apr 2018'!AI19&lt;'NSW Apr 2018'!M19,0,IF($C$5*'NSW Apr 2018'!AK19/'NSW Apr 2018'!AI19&lt;='NSW Apr 2018'!N19,($C$5*'NSW Apr 2018'!AK19/'NSW Apr 2018'!AI19-'NSW Apr 2018'!M19)*('NSW Apr 2018'!S19/100)*'NSW Apr 2018'!AI19,('NSW Apr 2018'!N19-'NSW Apr 2018'!M19)*('NSW Apr 2018'!S19/100)*'NSW Apr 2018'!AI19))</f>
        <v>0</v>
      </c>
      <c r="J25" s="155">
        <f>IF(($C$5*'NSW Apr 2018'!AK19/'NSW Apr 2018'!AI19&gt;'NSW Apr 2018'!N19),($C$5*'NSW Apr 2018'!AK19/'NSW Apr 2018'!AI19-'NSW Apr 2018'!N19)*'NSW Apr 2018'!T19/100*'NSW Apr 2018'!AI19,0)</f>
        <v>0</v>
      </c>
      <c r="K25" s="146">
        <f>IF($C$5*'NSW Apr 2018'!AL19/'NSW Apr 2018'!AJ19&gt;='NSW Apr 2018'!J19,('NSW Apr 2018'!J19*'NSW Apr 2018'!U19/100)*'NSW Apr 2018'!AJ19,($C$5*'NSW Apr 2018'!AL19/'NSW Apr 2018'!AJ19*'NSW Apr 2018'!U19/100)*'NSW Apr 2018'!AJ19)</f>
        <v>216</v>
      </c>
      <c r="L25" s="155">
        <f>IF($C$5*'NSW Apr 2018'!AL19/'NSW Apr 2018'!AJ19&lt;'NSW Apr 2018'!J19,0,IF($C$5*'NSW Apr 2018'!AL19/'NSW Apr 2018'!AJ19&lt;='NSW Apr 2018'!K19,($C$5*'NSW Apr 2018'!AL19/'NSW Apr 2018'!AJ19-'NSW Apr 2018'!J19)*('NSW Apr 2018'!V19/100)*'NSW Apr 2018'!AJ19,('NSW Apr 2018'!K19-'NSW Apr 2018'!J19)*('NSW Apr 2018'!V19/100)*'NSW Apr 2018'!AJ19))</f>
        <v>893.8</v>
      </c>
      <c r="M25" s="146">
        <f>IF($C$5*'NSW Apr 2018'!AL19/'NSW Apr 2018'!AJ19&lt;'NSW Apr 2018'!K19,0,IF($C$5*'NSW Apr 2018'!AL19/'NSW Apr 2018'!AJ19&lt;='NSW Apr 2018'!L19,($C$5*'NSW Apr 2018'!AL19/'NSW Apr 2018'!AJ19-'NSW Apr 2018'!K19)*('NSW Apr 2018'!W19/100)*'NSW Apr 2018'!AJ19,('NSW Apr 2018'!L19-'NSW Apr 2018'!K19)*('NSW Apr 2018'!W19/100)*'NSW Apr 2018'!AJ19))</f>
        <v>0</v>
      </c>
      <c r="N25" s="155">
        <f>IF($C$5*'NSW Apr 2018'!AL19/'NSW Apr 2018'!AJ19&lt;'NSW Apr 2018'!L19,0,IF($C$5*'NSW Apr 2018'!AL19/'NSW Apr 2018'!AJ19&lt;='NSW Apr 2018'!M19,($C$5*'NSW Apr 2018'!AL19/'NSW Apr 2018'!AJ19-'NSW Apr 2018'!L19)*('NSW Apr 2018'!X19/100)*'NSW Apr 2018'!AJ19,('NSW Apr 2018'!M19-'NSW Apr 2018'!L19)*('NSW Apr 2018'!X19/100)*'NSW Apr 2018'!AJ19))</f>
        <v>0</v>
      </c>
      <c r="O25" s="146">
        <f>IF($C$5*'NSW Apr 2018'!AL19/'NSW Apr 2018'!AJ19&lt;'NSW Apr 2018'!M19,0,IF($C$5*'NSW Apr 2018'!AL19/'NSW Apr 2018'!AJ19&lt;='NSW Apr 2018'!N19,($C$5*'NSW Apr 2018'!AL19/'NSW Apr 2018'!AJ19-'NSW Apr 2018'!M19)*('NSW Apr 2018'!Y19/100)*'NSW Apr 2018'!AJ19,('NSW Apr 2018'!N19-'NSW Apr 2018'!M19)*('NSW Apr 2018'!Y19/100)*'NSW Apr 2018'!AJ19))</f>
        <v>0</v>
      </c>
      <c r="P25" s="155">
        <f>IF(($C$5*'NSW Apr 2018'!AL19/'NSW Apr 2018'!AJ19&gt;'NSW Apr 2018'!N19),($C$5*'NSW Apr 2018'!AL19/'NSW Apr 2018'!AJ19-'NSW Apr 2018'!N19)*'NSW Apr 2018'!Z19/100*'NSW Apr 2018'!AJ20,0)</f>
        <v>0</v>
      </c>
      <c r="Q25" s="149">
        <f t="shared" si="1"/>
        <v>2503.2415000000001</v>
      </c>
      <c r="R25" s="154">
        <f>'NSW Apr 2018'!AM19</f>
        <v>0</v>
      </c>
      <c r="S25" s="87">
        <f>'NSW Apr 2018'!AN19</f>
        <v>14</v>
      </c>
      <c r="T25" s="154">
        <f>'NSW Apr 2018'!AO19</f>
        <v>0</v>
      </c>
      <c r="U25" s="87">
        <f>'NSW Apr 2018'!AP19</f>
        <v>0</v>
      </c>
      <c r="V25" s="151">
        <f>(Q25-(Q25-D25)*S25/100)</f>
        <v>2192.4974999999999</v>
      </c>
      <c r="W25" s="149">
        <f t="shared" si="2"/>
        <v>2192.4974999999999</v>
      </c>
      <c r="X25" s="149">
        <f t="shared" si="0"/>
        <v>2411.7472500000003</v>
      </c>
      <c r="Y25" s="149">
        <f t="shared" si="0"/>
        <v>2411.7472500000003</v>
      </c>
      <c r="Z25" s="152">
        <f>'NSW Apr 2018'!AW19</f>
        <v>12</v>
      </c>
      <c r="AA25" s="153" t="str">
        <f>'NSW Apr 2018'!AX19</f>
        <v>y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</row>
    <row r="26" spans="1:142" ht="23" customHeight="1" thickTop="1">
      <c r="A26" s="434" t="str">
        <f>'NSW Apr 2018'!D20</f>
        <v>Envestra Tumut</v>
      </c>
      <c r="B26" s="130" t="str">
        <f>'NSW Apr 2018'!F20</f>
        <v>Origin Energy</v>
      </c>
      <c r="C26" s="130" t="str">
        <f>'NSW Apr 2018'!G20</f>
        <v>Business Saver</v>
      </c>
      <c r="D26" s="121">
        <f>365*'NSW Apr 2018'!H20/100</f>
        <v>344.99799999999993</v>
      </c>
      <c r="E26" s="159">
        <f>IF($C$5*'NSW Apr 2018'!AK20/'NSW Apr 2018'!AI20&gt;='NSW Apr 2018'!J20,('NSW Apr 2018'!J20*'NSW Apr 2018'!O20/100)*'NSW Apr 2018'!AI20,($C$5*'NSW Apr 2018'!AK20/'NSW Apr 2018'!AI20*'NSW Apr 2018'!O20/100)*'NSW Apr 2018'!AI20)</f>
        <v>1160</v>
      </c>
      <c r="F26" s="121">
        <f>IF($C$5*'NSW Apr 2018'!AK20/'NSW Apr 2018'!AI20&lt;'NSW Apr 2018'!J20,0,IF($C$5*'NSW Apr 2018'!AK20/'NSW Apr 2018'!AI20&lt;='NSW Apr 2018'!K20,($C$5*'NSW Apr 2018'!AK20/'NSW Apr 2018'!AI20-'NSW Apr 2018'!J20)*('NSW Apr 2018'!P20/100)*'NSW Apr 2018'!AI20,('NSW Apr 2018'!K20-'NSW Apr 2018'!J20)*('NSW Apr 2018'!P20/100)*'NSW Apr 2018'!AI20))</f>
        <v>0</v>
      </c>
      <c r="G26" s="121">
        <f>IF($C$5*'NSW Apr 2018'!AK20/'NSW Apr 2018'!AI20&lt;'NSW Apr 2018'!K20,0,IF($C$5*'NSW Apr 2018'!AK20/'NSW Apr 2018'!AI20&lt;='NSW Apr 2018'!L20,($C$5*'NSW Apr 2018'!AK20/'NSW Apr 2018'!AI20-'NSW Apr 2018'!K20)*('NSW Apr 2018'!Q20/100)*'NSW Apr 2018'!AI20,('NSW Apr 2018'!L20-'NSW Apr 2018'!K20)*('NSW Apr 2018'!Q20/100)*'NSW Apr 2018'!AI20))</f>
        <v>0</v>
      </c>
      <c r="H26" s="159">
        <f>IF($C$5*'NSW Apr 2018'!AK20/'NSW Apr 2018'!AI20&lt;'NSW Apr 2018'!L20,0,IF($C$5*'NSW Apr 2018'!AK20/'NSW Apr 2018'!AI20&lt;='NSW Apr 2018'!M20,($C$5*'NSW Apr 2018'!AK20/'NSW Apr 2018'!AI20-'NSW Apr 2018'!L20)*('NSW Apr 2018'!R20/100)*'NSW Apr 2018'!AI20,('NSW Apr 2018'!M20-'NSW Apr 2018'!L20)*('NSW Apr 2018'!R20/100)*'NSW Apr 2018'!AI20))</f>
        <v>0</v>
      </c>
      <c r="I26" s="159">
        <f>IF($C$5*'NSW Apr 2018'!AK20/'NSW Apr 2018'!AI20&lt;'NSW Apr 2018'!M20,0,IF($C$5*'NSW Apr 2018'!AK20/'NSW Apr 2018'!AI20&lt;='NSW Apr 2018'!N20,($C$5*'NSW Apr 2018'!AK20/'NSW Apr 2018'!AI20-'NSW Apr 2018'!M20)*('NSW Apr 2018'!S20/100)*'NSW Apr 2018'!AI20,('NSW Apr 2018'!N20-'NSW Apr 2018'!M20)*('NSW Apr 2018'!S20/100)*'NSW Apr 2018'!AI20))</f>
        <v>0</v>
      </c>
      <c r="J26" s="121">
        <f>IF(($C$5*'NSW Apr 2018'!AK20/'NSW Apr 2018'!AI20&gt;'NSW Apr 2018'!N20),($C$5*'NSW Apr 2018'!AK20/'NSW Apr 2018'!AI20-'NSW Apr 2018'!N20)*'NSW Apr 2018'!T20/100*'NSW Apr 2018'!AI20,0)</f>
        <v>0</v>
      </c>
      <c r="K26" s="121">
        <f>IF($C$5*'NSW Apr 2018'!AL20/'NSW Apr 2018'!AJ20&gt;='NSW Apr 2018'!J20,('NSW Apr 2018'!J20*'NSW Apr 2018'!U20/100)*'NSW Apr 2018'!AJ20,($C$5*'NSW Apr 2018'!AL20/'NSW Apr 2018'!AJ20*'NSW Apr 2018'!U20/100)*'NSW Apr 2018'!AJ20)</f>
        <v>1160</v>
      </c>
      <c r="L26" s="121">
        <f>IF($C$5*'NSW Apr 2018'!AL20/'NSW Apr 2018'!AJ20&lt;'NSW Apr 2018'!J20,0,IF($C$5*'NSW Apr 2018'!AL20/'NSW Apr 2018'!AJ20&lt;='NSW Apr 2018'!K20,($C$5*'NSW Apr 2018'!AL20/'NSW Apr 2018'!AJ20-'NSW Apr 2018'!J20)*('NSW Apr 2018'!V20/100)*'NSW Apr 2018'!AJ20,('NSW Apr 2018'!K20-'NSW Apr 2018'!J20)*('NSW Apr 2018'!V20/100)*'NSW Apr 2018'!AJ20))</f>
        <v>0</v>
      </c>
      <c r="M26" s="121">
        <f>IF($C$5*'NSW Apr 2018'!AL20/'NSW Apr 2018'!AJ20&lt;'NSW Apr 2018'!K20,0,IF($C$5*'NSW Apr 2018'!AL20/'NSW Apr 2018'!AJ20&lt;='NSW Apr 2018'!L20,($C$5*'NSW Apr 2018'!AL20/'NSW Apr 2018'!AJ20-'NSW Apr 2018'!K20)*('NSW Apr 2018'!W20/100)*'NSW Apr 2018'!AJ20,('NSW Apr 2018'!L20-'NSW Apr 2018'!K20)*('NSW Apr 2018'!W20/100)*'NSW Apr 2018'!AJ20))</f>
        <v>0</v>
      </c>
      <c r="N26" s="121">
        <f>IF($C$5*'NSW Apr 2018'!AL20/'NSW Apr 2018'!AJ20&lt;'NSW Apr 2018'!L20,0,IF($C$5*'NSW Apr 2018'!AL20/'NSW Apr 2018'!AJ20&lt;='NSW Apr 2018'!M20,($C$5*'NSW Apr 2018'!AL20/'NSW Apr 2018'!AJ20-'NSW Apr 2018'!L20)*('NSW Apr 2018'!X20/100)*'NSW Apr 2018'!AJ20,('NSW Apr 2018'!M20-'NSW Apr 2018'!L20)*('NSW Apr 2018'!X20/100)*'NSW Apr 2018'!AJ20))</f>
        <v>0</v>
      </c>
      <c r="O26" s="119">
        <f>IF($C$5*'NSW Apr 2018'!AL20/'NSW Apr 2018'!AJ20&lt;'NSW Apr 2018'!M20,0,IF($C$5*'NSW Apr 2018'!AL20/'NSW Apr 2018'!AJ20&lt;='NSW Apr 2018'!N20,($C$5*'NSW Apr 2018'!AL20/'NSW Apr 2018'!AJ20-'NSW Apr 2018'!M20)*('NSW Apr 2018'!Y20/100)*'NSW Apr 2018'!AJ20,('NSW Apr 2018'!N20-'NSW Apr 2018'!M20)*('NSW Apr 2018'!Y20/100)*'NSW Apr 2018'!AJ20))</f>
        <v>0</v>
      </c>
      <c r="P26" s="121">
        <f>IF(($C$5*'NSW Apr 2018'!AL20/'NSW Apr 2018'!AJ20&gt;'NSW Apr 2018'!N20),($C$5*'NSW Apr 2018'!AL20/'NSW Apr 2018'!AJ20-'NSW Apr 2018'!N20)*'NSW Apr 2018'!Z20/100*'NSW Apr 2018'!AJ21,0)</f>
        <v>0</v>
      </c>
      <c r="Q26" s="145">
        <f t="shared" si="1"/>
        <v>2664.998</v>
      </c>
      <c r="R26" s="130">
        <f>'NSW Apr 2018'!AM20</f>
        <v>0</v>
      </c>
      <c r="S26" s="130">
        <f>'NSW Apr 2018'!AN20</f>
        <v>14</v>
      </c>
      <c r="T26" s="130">
        <f>'NSW Apr 2018'!AO20</f>
        <v>0</v>
      </c>
      <c r="U26" s="130">
        <f>'NSW Apr 2018'!AP20</f>
        <v>0</v>
      </c>
      <c r="V26" s="145">
        <f>(Q26-(Q26-D26)*S26/100)</f>
        <v>2340.1979999999999</v>
      </c>
      <c r="W26" s="145">
        <f t="shared" si="2"/>
        <v>2340.1979999999999</v>
      </c>
      <c r="X26" s="145">
        <f t="shared" si="0"/>
        <v>2574.2177999999999</v>
      </c>
      <c r="Y26" s="145">
        <f t="shared" si="0"/>
        <v>2574.2177999999999</v>
      </c>
      <c r="Z26" s="160">
        <f>'NSW Apr 2018'!AW20</f>
        <v>12</v>
      </c>
      <c r="AA26" s="143" t="str">
        <f>'NSW Apr 2018'!AX20</f>
        <v>y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</row>
    <row r="27" spans="1:142" ht="23" customHeight="1" thickBot="1">
      <c r="A27" s="435"/>
      <c r="B27" s="87" t="str">
        <f>'NSW Apr 2018'!F21</f>
        <v>Red Energy</v>
      </c>
      <c r="C27" s="87" t="str">
        <f>'NSW Apr 2018'!G21</f>
        <v xml:space="preserve">Easy Saver </v>
      </c>
      <c r="D27" s="146">
        <f>365*'NSW Apr 2018'!H21/100</f>
        <v>339.45</v>
      </c>
      <c r="E27" s="147">
        <f>IF($C$5*'NSW Apr 2018'!AK21/'NSW Apr 2018'!AI21&gt;='NSW Apr 2018'!J21,('NSW Apr 2018'!J21*'NSW Apr 2018'!O21/100)*'NSW Apr 2018'!AI21,($C$5*'NSW Apr 2018'!AK21/'NSW Apr 2018'!AI21*'NSW Apr 2018'!O21/100)*'NSW Apr 2018'!AI21)</f>
        <v>1075</v>
      </c>
      <c r="F27" s="155">
        <f>IF($C$5*'NSW Apr 2018'!AK21/'NSW Apr 2018'!AI21&lt;'NSW Apr 2018'!J21,0,IF($C$5*'NSW Apr 2018'!AK21/'NSW Apr 2018'!AI21&lt;='NSW Apr 2018'!K21,($C$5*'NSW Apr 2018'!AK21/'NSW Apr 2018'!AI21-'NSW Apr 2018'!J21)*('NSW Apr 2018'!P21/100)*'NSW Apr 2018'!AI21,('NSW Apr 2018'!K21-'NSW Apr 2018'!J21)*('NSW Apr 2018'!P21/100)*'NSW Apr 2018'!AI21))</f>
        <v>0</v>
      </c>
      <c r="G27" s="146">
        <f>IF($C$5*'NSW Apr 2018'!AK21/'NSW Apr 2018'!AI21&lt;'NSW Apr 2018'!K21,0,IF($C$5*'NSW Apr 2018'!AK21/'NSW Apr 2018'!AI21&lt;='NSW Apr 2018'!L21,($C$5*'NSW Apr 2018'!AK21/'NSW Apr 2018'!AI21-'NSW Apr 2018'!K21)*('NSW Apr 2018'!Q21/100)*'NSW Apr 2018'!AI21,('NSW Apr 2018'!L21-'NSW Apr 2018'!K21)*('NSW Apr 2018'!Q21/100)*'NSW Apr 2018'!AI21))</f>
        <v>0</v>
      </c>
      <c r="H27" s="156">
        <f>IF($C$5*'NSW Apr 2018'!AK21/'NSW Apr 2018'!AI21&lt;'NSW Apr 2018'!L21,0,IF($C$5*'NSW Apr 2018'!AK21/'NSW Apr 2018'!AI21&lt;='NSW Apr 2018'!M21,($C$5*'NSW Apr 2018'!AK21/'NSW Apr 2018'!AI21-'NSW Apr 2018'!L21)*('NSW Apr 2018'!R21/100)*'NSW Apr 2018'!AI21,('NSW Apr 2018'!M21-'NSW Apr 2018'!L21)*('NSW Apr 2018'!R21/100)*'NSW Apr 2018'!AI21))</f>
        <v>0</v>
      </c>
      <c r="I27" s="147">
        <f>IF($C$5*'NSW Apr 2018'!AK21/'NSW Apr 2018'!AI21&lt;'NSW Apr 2018'!M21,0,IF($C$5*'NSW Apr 2018'!AK21/'NSW Apr 2018'!AI21&lt;='NSW Apr 2018'!N21,($C$5*'NSW Apr 2018'!AK21/'NSW Apr 2018'!AI21-'NSW Apr 2018'!M21)*('NSW Apr 2018'!S21/100)*'NSW Apr 2018'!AI21,('NSW Apr 2018'!N21-'NSW Apr 2018'!M21)*('NSW Apr 2018'!S21/100)*'NSW Apr 2018'!AI21))</f>
        <v>0</v>
      </c>
      <c r="J27" s="155">
        <f>IF(($C$5*'NSW Apr 2018'!AK21/'NSW Apr 2018'!AI21&gt;'NSW Apr 2018'!N21),($C$5*'NSW Apr 2018'!AK21/'NSW Apr 2018'!AI21-'NSW Apr 2018'!N21)*'NSW Apr 2018'!T21/100*'NSW Apr 2018'!AI21,0)</f>
        <v>0</v>
      </c>
      <c r="K27" s="146">
        <f>IF($C$5*'NSW Apr 2018'!AL21/'NSW Apr 2018'!AJ21&gt;='NSW Apr 2018'!J21,('NSW Apr 2018'!J21*'NSW Apr 2018'!U21/100)*'NSW Apr 2018'!AJ21,($C$5*'NSW Apr 2018'!AL21/'NSW Apr 2018'!AJ21*'NSW Apr 2018'!U21/100)*'NSW Apr 2018'!AJ21)</f>
        <v>1075</v>
      </c>
      <c r="L27" s="155">
        <f>IF($C$5*'NSW Apr 2018'!AL21/'NSW Apr 2018'!AJ21&lt;'NSW Apr 2018'!J21,0,IF($C$5*'NSW Apr 2018'!AL21/'NSW Apr 2018'!AJ21&lt;='NSW Apr 2018'!K21,($C$5*'NSW Apr 2018'!AL21/'NSW Apr 2018'!AJ21-'NSW Apr 2018'!J21)*('NSW Apr 2018'!V21/100)*'NSW Apr 2018'!AJ21,('NSW Apr 2018'!K21-'NSW Apr 2018'!J21)*('NSW Apr 2018'!V21/100)*'NSW Apr 2018'!AJ21))</f>
        <v>0</v>
      </c>
      <c r="M27" s="146">
        <f>IF($C$5*'NSW Apr 2018'!AL21/'NSW Apr 2018'!AJ21&lt;'NSW Apr 2018'!K21,0,IF($C$5*'NSW Apr 2018'!AL21/'NSW Apr 2018'!AJ21&lt;='NSW Apr 2018'!L21,($C$5*'NSW Apr 2018'!AL21/'NSW Apr 2018'!AJ21-'NSW Apr 2018'!K21)*('NSW Apr 2018'!W21/100)*'NSW Apr 2018'!AJ21,('NSW Apr 2018'!L21-'NSW Apr 2018'!K21)*('NSW Apr 2018'!W21/100)*'NSW Apr 2018'!AJ21))</f>
        <v>0</v>
      </c>
      <c r="N27" s="155">
        <f>IF($C$5*'NSW Apr 2018'!AL21/'NSW Apr 2018'!AJ21&lt;'NSW Apr 2018'!L21,0,IF($C$5*'NSW Apr 2018'!AL21/'NSW Apr 2018'!AJ21&lt;='NSW Apr 2018'!M21,($C$5*'NSW Apr 2018'!AL21/'NSW Apr 2018'!AJ21-'NSW Apr 2018'!L21)*('NSW Apr 2018'!X21/100)*'NSW Apr 2018'!AJ21,('NSW Apr 2018'!M21-'NSW Apr 2018'!L21)*('NSW Apr 2018'!X21/100)*'NSW Apr 2018'!AJ21))</f>
        <v>0</v>
      </c>
      <c r="O27" s="146">
        <f>IF($C$5*'NSW Apr 2018'!AL21/'NSW Apr 2018'!AJ21&lt;'NSW Apr 2018'!M21,0,IF($C$5*'NSW Apr 2018'!AL21/'NSW Apr 2018'!AJ21&lt;='NSW Apr 2018'!N21,($C$5*'NSW Apr 2018'!AL21/'NSW Apr 2018'!AJ21-'NSW Apr 2018'!M21)*('NSW Apr 2018'!Y21/100)*'NSW Apr 2018'!AJ21,('NSW Apr 2018'!N21-'NSW Apr 2018'!M21)*('NSW Apr 2018'!Y21/100)*'NSW Apr 2018'!AJ21))</f>
        <v>0</v>
      </c>
      <c r="P27" s="155">
        <f>IF(($C$5*'NSW Apr 2018'!AL21/'NSW Apr 2018'!AJ21&gt;'NSW Apr 2018'!N21),($C$5*'NSW Apr 2018'!AL21/'NSW Apr 2018'!AJ21-'NSW Apr 2018'!N21)*'NSW Apr 2018'!Z21/100*'NSW Apr 2018'!#REF!,0)</f>
        <v>0</v>
      </c>
      <c r="Q27" s="161">
        <f t="shared" si="1"/>
        <v>2489.4499999999998</v>
      </c>
      <c r="R27" s="87">
        <f>'NSW Apr 2018'!AM21</f>
        <v>0</v>
      </c>
      <c r="S27" s="87">
        <f>'NSW Apr 2018'!AN21</f>
        <v>0</v>
      </c>
      <c r="T27" s="87">
        <f>'NSW Apr 2018'!AO21</f>
        <v>10</v>
      </c>
      <c r="U27" s="87">
        <f>'NSW Apr 2018'!AP21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Apr 2018'!AW21</f>
        <v>0</v>
      </c>
      <c r="AA27" s="162" t="str">
        <f>'NSW Apr 2018'!AX21</f>
        <v>n</v>
      </c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</row>
    <row r="28" spans="1:142" ht="23" customHeight="1" thickTop="1" thickBot="1">
      <c r="A28" s="118" t="str">
        <f>'NSW Apr 2018'!D22</f>
        <v>Envestra Wagga Wagga</v>
      </c>
      <c r="B28" s="163" t="str">
        <f>'NSW Apr 2018'!F22</f>
        <v>Origin Energy</v>
      </c>
      <c r="C28" s="163" t="str">
        <f>'NSW Apr 2018'!G22</f>
        <v>Business Saver</v>
      </c>
      <c r="D28" s="164">
        <f>365*'NSW Apr 2018'!H22/100</f>
        <v>430.55399999999992</v>
      </c>
      <c r="E28" s="165">
        <f>($C$5*'NSW Apr 2018'!O22/100)/2</f>
        <v>875</v>
      </c>
      <c r="F28" s="166">
        <f>IF($C$5*'NSW Apr 2018'!AK22/'NSW Apr 2018'!AI22&lt;'NSW Apr 2018'!J22,0,IF($C$5*'NSW Apr 2018'!AK22/'NSW Apr 2018'!AI22&lt;='NSW Apr 2018'!K22,($C$5*'NSW Apr 2018'!AK22/'NSW Apr 2018'!AI22-'NSW Apr 2018'!J22)*('NSW Apr 2018'!P22/100)*'NSW Apr 2018'!AI22,('NSW Apr 2018'!K22-'NSW Apr 2018'!J22)*('NSW Apr 2018'!P22/100)*'NSW Apr 2018'!AI22))</f>
        <v>0</v>
      </c>
      <c r="G28" s="164">
        <f>IF($C$5*'NSW Apr 2018'!AK22/'NSW Apr 2018'!AI22&lt;'NSW Apr 2018'!K22,0,IF($C$5*'NSW Apr 2018'!AK22/'NSW Apr 2018'!AI22&lt;='NSW Apr 2018'!L22,($C$5*'NSW Apr 2018'!AK22/'NSW Apr 2018'!AI22-'NSW Apr 2018'!K22)*('NSW Apr 2018'!Q22/100)*'NSW Apr 2018'!AI22,('NSW Apr 2018'!L22-'NSW Apr 2018'!K22)*('NSW Apr 2018'!Q22/100)*'NSW Apr 2018'!AI22))</f>
        <v>0</v>
      </c>
      <c r="H28" s="167">
        <f>IF($C$5*'NSW Apr 2018'!AK22/'NSW Apr 2018'!AI22&lt;'NSW Apr 2018'!L22,0,IF($C$5*'NSW Apr 2018'!AK22/'NSW Apr 2018'!AI22&lt;='NSW Apr 2018'!M22,($C$5*'NSW Apr 2018'!AK22/'NSW Apr 2018'!AI22-'NSW Apr 2018'!L22)*('NSW Apr 2018'!R22/100)*'NSW Apr 2018'!AI22,('NSW Apr 2018'!M22-'NSW Apr 2018'!L22)*('NSW Apr 2018'!R22/100)*'NSW Apr 2018'!AI22))</f>
        <v>0</v>
      </c>
      <c r="I28" s="165">
        <f>IF($C$5*'NSW Apr 2018'!AK22/'NSW Apr 2018'!AI22&lt;'NSW Apr 2018'!M22,0,IF($C$5*'NSW Apr 2018'!AK22/'NSW Apr 2018'!AI22&lt;='NSW Apr 2018'!N22,($C$5*'NSW Apr 2018'!AK22/'NSW Apr 2018'!AI22-'NSW Apr 2018'!M22)*('NSW Apr 2018'!S22/100)*'NSW Apr 2018'!AI22,('NSW Apr 2018'!N22-'NSW Apr 2018'!M22)*('NSW Apr 2018'!S22/100)*'NSW Apr 2018'!AI22))</f>
        <v>0</v>
      </c>
      <c r="J28" s="166">
        <f>IF(($C$5*'NSW Apr 2018'!AK22/'NSW Apr 2018'!AI22&gt;'NSW Apr 2018'!N22),($C$5*'NSW Apr 2018'!AK22/'NSW Apr 2018'!AI22-'NSW Apr 2018'!N22)*'NSW Apr 2018'!T22/100*'NSW Apr 2018'!AI22,0)</f>
        <v>0</v>
      </c>
      <c r="K28" s="164">
        <f>($C$5*'NSW Apr 2018'!U22/100)/2</f>
        <v>875</v>
      </c>
      <c r="L28" s="166">
        <v>0</v>
      </c>
      <c r="M28" s="164">
        <v>0</v>
      </c>
      <c r="N28" s="166">
        <v>0</v>
      </c>
      <c r="O28" s="164">
        <f>IF($C$5*'NSW Apr 2018'!AL22/'NSW Apr 2018'!AJ22&lt;'NSW Apr 2018'!M22,0,IF($C$5*'NSW Apr 2018'!AL22/'NSW Apr 2018'!AJ22&lt;='NSW Apr 2018'!N22,($C$5*'NSW Apr 2018'!AL22/'NSW Apr 2018'!AJ22-'NSW Apr 2018'!M22)*('NSW Apr 2018'!Y22/100)*'NSW Apr 2018'!AJ22,('NSW Apr 2018'!N22-'NSW Apr 2018'!M22)*('NSW Apr 2018'!Y22/100)*'NSW Apr 2018'!AJ22))</f>
        <v>0</v>
      </c>
      <c r="P28" s="166">
        <f>IF(($C$5*'NSW Apr 2018'!AL22/'NSW Apr 2018'!AJ22&gt;'NSW Apr 2018'!N22),($C$5*'NSW Apr 2018'!AL22/'NSW Apr 2018'!AJ22-'NSW Apr 2018'!N22)*'NSW Apr 2018'!Z22/100*'NSW Apr 2018'!AJ22,0)</f>
        <v>0</v>
      </c>
      <c r="Q28" s="168">
        <f t="shared" si="1"/>
        <v>2180.5540000000001</v>
      </c>
      <c r="R28" s="169">
        <f>'NSW Apr 2018'!AM22</f>
        <v>0</v>
      </c>
      <c r="S28" s="163">
        <f>'NSW Apr 2018'!AN22</f>
        <v>14</v>
      </c>
      <c r="T28" s="169">
        <f>'NSW Apr 2018'!AO22</f>
        <v>0</v>
      </c>
      <c r="U28" s="163">
        <f>'NSW Apr 2018'!AP22</f>
        <v>0</v>
      </c>
      <c r="V28" s="170">
        <f>(Q28-(Q28-D28)*S28/100)</f>
        <v>1935.5540000000001</v>
      </c>
      <c r="W28" s="168">
        <f t="shared" si="2"/>
        <v>1935.5540000000001</v>
      </c>
      <c r="X28" s="168">
        <f t="shared" si="0"/>
        <v>2129.1094000000003</v>
      </c>
      <c r="Y28" s="168">
        <f t="shared" si="0"/>
        <v>2129.1094000000003</v>
      </c>
      <c r="Z28" s="171">
        <f>'NSW Apr 2018'!AW22</f>
        <v>12</v>
      </c>
      <c r="AA28" s="172" t="str">
        <f>'NSW Apr 2018'!AX22</f>
        <v>y</v>
      </c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</row>
  </sheetData>
  <sheetProtection algorithmName="SHA-512" hashValue="yTeDzaA4CKvPGHp5oun/4v+oDqjEkLUh/5TLIZntcoQWP6VKHrAFa0I6HnLASO2xpZx99e3oVeJTBiHHlFPxYg==" saltValue="rwy9pUBi2o28fSlT762Xqw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GL554"/>
  <sheetViews>
    <sheetView workbookViewId="0">
      <selection activeCell="G19" sqref="G19"/>
    </sheetView>
  </sheetViews>
  <sheetFormatPr baseColWidth="10" defaultRowHeight="13"/>
  <cols>
    <col min="1" max="1" width="24.1640625" style="77" customWidth="1"/>
    <col min="2" max="2" width="14" style="77" bestFit="1" customWidth="1"/>
    <col min="3" max="3" width="15" style="77" bestFit="1" customWidth="1"/>
    <col min="4" max="21" width="12.1640625" style="77" customWidth="1"/>
    <col min="22" max="23" width="12.1640625" style="77" hidden="1" customWidth="1"/>
    <col min="24" max="27" width="12.1640625" style="77" customWidth="1"/>
    <col min="28" max="37" width="12.1640625" style="96" customWidth="1"/>
    <col min="38" max="194" width="10.83203125" style="96"/>
    <col min="195" max="16384" width="10.83203125" style="77"/>
  </cols>
  <sheetData>
    <row r="1" spans="1:194" s="96" customFormat="1" ht="14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</row>
    <row r="2" spans="1:194" s="96" customFormat="1" ht="14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</row>
    <row r="3" spans="1:194" s="96" customFormat="1" ht="15" thickBot="1">
      <c r="A3" s="95"/>
      <c r="B3" s="98"/>
      <c r="C3" s="95"/>
      <c r="D3" s="95"/>
      <c r="E3" s="95"/>
      <c r="F3" s="95"/>
      <c r="G3" s="95"/>
      <c r="H3" s="98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</row>
    <row r="4" spans="1:194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</row>
    <row r="5" spans="1:194" ht="14">
      <c r="A5" s="82" t="s">
        <v>291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</row>
    <row r="6" spans="1:194" ht="14">
      <c r="A6" s="27" t="s">
        <v>130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</row>
    <row r="7" spans="1:194" ht="75">
      <c r="A7" s="262" t="s">
        <v>98</v>
      </c>
      <c r="B7" s="285" t="s">
        <v>51</v>
      </c>
      <c r="C7" s="286" t="s">
        <v>52</v>
      </c>
      <c r="D7" s="111" t="s">
        <v>193</v>
      </c>
      <c r="E7" s="111" t="s">
        <v>139</v>
      </c>
      <c r="F7" s="110" t="s">
        <v>140</v>
      </c>
      <c r="G7" s="111" t="s">
        <v>141</v>
      </c>
      <c r="H7" s="111" t="s">
        <v>142</v>
      </c>
      <c r="I7" s="111" t="s">
        <v>137</v>
      </c>
      <c r="J7" s="111" t="s">
        <v>89</v>
      </c>
      <c r="K7" s="111" t="s">
        <v>194</v>
      </c>
      <c r="L7" s="111" t="s">
        <v>90</v>
      </c>
      <c r="M7" s="111" t="s">
        <v>91</v>
      </c>
      <c r="N7" s="111" t="s">
        <v>92</v>
      </c>
      <c r="O7" s="111" t="s">
        <v>138</v>
      </c>
      <c r="P7" s="111" t="s">
        <v>49</v>
      </c>
      <c r="Q7" s="112" t="s">
        <v>83</v>
      </c>
      <c r="R7" s="113" t="s">
        <v>81</v>
      </c>
      <c r="S7" s="113" t="s">
        <v>84</v>
      </c>
      <c r="T7" s="113" t="s">
        <v>56</v>
      </c>
      <c r="U7" s="113" t="s">
        <v>22</v>
      </c>
      <c r="V7" s="114" t="s">
        <v>58</v>
      </c>
      <c r="W7" s="114" t="s">
        <v>64</v>
      </c>
      <c r="X7" s="114" t="s">
        <v>53</v>
      </c>
      <c r="Y7" s="114" t="s">
        <v>54</v>
      </c>
      <c r="Z7" s="115" t="s">
        <v>73</v>
      </c>
      <c r="AA7" s="116" t="s">
        <v>33</v>
      </c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</row>
    <row r="8" spans="1:194" ht="23" customHeight="1">
      <c r="A8" s="437" t="str">
        <f>'NSW Oct 2017'!D2</f>
        <v>Jemena Sydney</v>
      </c>
      <c r="B8" s="86" t="str">
        <f>'NSW Oct 2017'!F2</f>
        <v>AGL</v>
      </c>
      <c r="C8" s="86" t="str">
        <f>'NSW Oct 2017'!G2</f>
        <v>Business Savers</v>
      </c>
      <c r="D8" s="119">
        <f>365*'NSW Oct 2017'!H2/100</f>
        <v>273.75</v>
      </c>
      <c r="E8" s="120">
        <f>($C$5*'NSW Oct 2017'!O2/100)/2</f>
        <v>1250</v>
      </c>
      <c r="F8" s="121">
        <v>0</v>
      </c>
      <c r="G8" s="119">
        <v>0</v>
      </c>
      <c r="H8" s="120">
        <v>0</v>
      </c>
      <c r="I8" s="120">
        <v>0</v>
      </c>
      <c r="J8" s="119">
        <v>0</v>
      </c>
      <c r="K8" s="119">
        <f>($C$5*'NSW Oct 2017'!O2/100)/2</f>
        <v>1250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22">
        <f>SUM(D8:P8)</f>
        <v>2773.75</v>
      </c>
      <c r="R8" s="86">
        <f>'NSW Oct 2017'!AM2</f>
        <v>0</v>
      </c>
      <c r="S8" s="86">
        <f>'NSW Oct 2017'!AN2</f>
        <v>14</v>
      </c>
      <c r="T8" s="86">
        <f>'NSW Oct 2017'!AO2</f>
        <v>0</v>
      </c>
      <c r="U8" s="130">
        <f>'NSW Oct 2017'!AP2</f>
        <v>0</v>
      </c>
      <c r="V8" s="145">
        <f>(Q8-(Q8-D8)*S8/100)</f>
        <v>2423.75</v>
      </c>
      <c r="W8" s="145">
        <f>V8</f>
        <v>2423.75</v>
      </c>
      <c r="X8" s="122">
        <f t="shared" ref="X8:Y28" si="0">V8*1.1</f>
        <v>2666.125</v>
      </c>
      <c r="Y8" s="122">
        <f>W8*1.1</f>
        <v>2666.125</v>
      </c>
      <c r="Z8" s="133">
        <f>'NSW Oct 2017'!AW2</f>
        <v>0</v>
      </c>
      <c r="AA8" s="125" t="str">
        <f>'NSW Oct 2017'!AX2</f>
        <v>n</v>
      </c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</row>
    <row r="9" spans="1:194" s="85" customFormat="1" ht="23" customHeight="1">
      <c r="A9" s="436"/>
      <c r="B9" s="86" t="str">
        <f>'NSW Oct 2017'!F3</f>
        <v>Covau</v>
      </c>
      <c r="C9" s="86" t="str">
        <f>'NSW Oct 2017'!G3</f>
        <v>Freedom</v>
      </c>
      <c r="D9" s="119">
        <f>365*'NSW Oct 2017'!H3/100</f>
        <v>273.75</v>
      </c>
      <c r="E9" s="120">
        <f>IF($C$5*'NSW Oct 2017'!AK3/'NSW Oct 2017'!AI3&gt;='NSW Oct 2017'!J3,('NSW Oct 2017'!J3*'NSW Oct 2017'!O3/100)*'NSW Oct 2017'!AI3,($C$5*'NSW Oct 2017'!AK3/'NSW Oct 2017'!AI3*'NSW Oct 2017'!O3/100)*'NSW Oct 2017'!AI3)</f>
        <v>143.56649999999999</v>
      </c>
      <c r="F9" s="121">
        <f>IF($C$5*'NSW Oct 2017'!AK3/'NSW Oct 2017'!AI3&lt;'NSW Oct 2017'!J3,0,IF($C$5*'NSW Oct 2017'!AK3/'NSW Oct 2017'!AI3&lt;='NSW Oct 2017'!K3,($C$5*'NSW Oct 2017'!AK3/'NSW Oct 2017'!AI3-'NSW Oct 2017'!J3)*('NSW Oct 2017'!P3/100)*'NSW Oct 2017'!AI3,('NSW Oct 2017'!K3-'NSW Oct 2017'!J3)*('NSW Oct 2017'!P3/100)*'NSW Oct 2017'!AI3))</f>
        <v>89.890500000000003</v>
      </c>
      <c r="G9" s="119">
        <f>IF($C$5*'NSW Oct 2017'!AK3/'NSW Oct 2017'!AI3&lt;'NSW Oct 2017'!K3,0,IF($C$5*'NSW Oct 2017'!AK3/'NSW Oct 2017'!AI3&lt;='NSW Oct 2017'!L3,($C$5*'NSW Oct 2017'!AK3/'NSW Oct 2017'!AI3-'NSW Oct 2017'!K3)*('NSW Oct 2017'!Q3/100)*'NSW Oct 2017'!AI3,('NSW Oct 2017'!L3-'NSW Oct 2017'!K3)*('NSW Oct 2017'!Q3/100)*'NSW Oct 2017'!AI3))</f>
        <v>205.05869999999999</v>
      </c>
      <c r="H9" s="120">
        <f>IF($C$5*'NSW Oct 2017'!AK3/'NSW Oct 2017'!AI3&lt;'NSW Oct 2017'!L3,0,IF($C$5*'NSW Oct 2017'!AK3/'NSW Oct 2017'!AI3&lt;='NSW Oct 2017'!M3,($C$5*'NSW Oct 2017'!AK3/'NSW Oct 2017'!AI3-'NSW Oct 2017'!L3)*('NSW Oct 2017'!R3/100)*'NSW Oct 2017'!AI3,('NSW Oct 2017'!M3-'NSW Oct 2017'!L3)*('NSW Oct 2017'!R3/100)*'NSW Oct 2017'!AI3))</f>
        <v>779.04750000000001</v>
      </c>
      <c r="I9" s="120">
        <f>IF($C$5*'NSW Oct 2017'!AK3/'NSW Oct 2017'!AI3&lt;'NSW Oct 2017'!M3,0,IF($C$5*'NSW Oct 2017'!AK3/'NSW Oct 2017'!AI3&lt;='NSW Oct 2017'!N3,($C$5*'NSW Oct 2017'!AK3/'NSW Oct 2017'!AI3-'NSW Oct 2017'!M3)*('NSW Oct 2017'!S3/100)*'NSW Oct 2017'!AI3,('NSW Oct 2017'!N3-'NSW Oct 2017'!M3)*('NSW Oct 2017'!S3/100)*'NSW Oct 2017'!AI3))</f>
        <v>0</v>
      </c>
      <c r="J9" s="119">
        <f>IF(($C$5*'NSW Oct 2017'!AK3/'NSW Oct 2017'!AI3&gt;'NSW Oct 2017'!N3),($C$5*'NSW Oct 2017'!AK3/'NSW Oct 2017'!AI3-'NSW Oct 2017'!N3)*'NSW Oct 2017'!T3/100*'NSW Oct 2017'!AI3,0)</f>
        <v>0</v>
      </c>
      <c r="K9" s="119">
        <f>IF($C$5*'NSW Oct 2017'!AL3/'NSW Oct 2017'!AJ3&gt;='NSW Oct 2017'!J3,('NSW Oct 2017'!J3*'NSW Oct 2017'!U3/100)*'NSW Oct 2017'!AJ3,($C$5*'NSW Oct 2017'!AL3/'NSW Oct 2017'!AJ3*'NSW Oct 2017'!U3/100)*'NSW Oct 2017'!AJ3)</f>
        <v>143.56649999999999</v>
      </c>
      <c r="L9" s="119">
        <f>IF($C$5*'NSW Oct 2017'!AL3/'NSW Oct 2017'!AJ3&lt;'NSW Oct 2017'!J3,0,IF($C$5*'NSW Oct 2017'!AL3/'NSW Oct 2017'!AJ3&lt;='NSW Oct 2017'!K3,($C$5*'NSW Oct 2017'!AL3/'NSW Oct 2017'!AJ3-'NSW Oct 2017'!J3)*('NSW Oct 2017'!V3/100)*'NSW Oct 2017'!AJ3,('NSW Oct 2017'!K3-'NSW Oct 2017'!J3)*('NSW Oct 2017'!V3/100)*'NSW Oct 2017'!AJ3))</f>
        <v>89.890500000000003</v>
      </c>
      <c r="M9" s="119">
        <f>IF($C$5*'NSW Oct 2017'!AL3/'NSW Oct 2017'!AJ3&lt;'NSW Oct 2017'!K3,0,IF($C$5*'NSW Oct 2017'!AL3/'NSW Oct 2017'!AJ3&lt;='NSW Oct 2017'!L3,($C$5*'NSW Oct 2017'!AL3/'NSW Oct 2017'!AJ3-'NSW Oct 2017'!K3)*('NSW Oct 2017'!W3/100)*'NSW Oct 2017'!AJ3,('NSW Oct 2017'!L3-'NSW Oct 2017'!K3)*('NSW Oct 2017'!W3/100)*'NSW Oct 2017'!AJ3))</f>
        <v>205.05869999999999</v>
      </c>
      <c r="N9" s="119">
        <f>IF($C$5*'NSW Oct 2017'!AL3/'NSW Oct 2017'!AJ3&lt;'NSW Oct 2017'!L3,0,IF($C$5*'NSW Oct 2017'!AL3/'NSW Oct 2017'!AJ3&lt;='NSW Oct 2017'!M3,($C$5*'NSW Oct 2017'!AL3/'NSW Oct 2017'!AJ3-'NSW Oct 2017'!L3)*('NSW Oct 2017'!X3/100)*'NSW Oct 2017'!AJ3,('NSW Oct 2017'!M3-'NSW Oct 2017'!L3)*('NSW Oct 2017'!X3/100)*'NSW Oct 2017'!AJ3))</f>
        <v>779.04750000000001</v>
      </c>
      <c r="O9" s="119">
        <f>IF($C$5*'NSW Oct 2017'!AL3/'NSW Oct 2017'!AJ3&lt;'NSW Oct 2017'!M3,0,IF($C$5*'NSW Oct 2017'!AL3/'NSW Oct 2017'!AJ3&lt;='NSW Oct 2017'!N3,($C$5*'NSW Oct 2017'!AL3/'NSW Oct 2017'!AJ3-'NSW Oct 2017'!M3)*('NSW Oct 2017'!Y3/100)*'NSW Oct 2017'!AJ3,('NSW Oct 2017'!N3-'NSW Oct 2017'!M3)*('NSW Oct 2017'!Y3/100)*'NSW Oct 2017'!AJ3))</f>
        <v>0</v>
      </c>
      <c r="P9" s="119">
        <f>IF(($C$5*'NSW Oct 2017'!AL3/'NSW Oct 2017'!AJ3&gt;'NSW Oct 2017'!N3),($C$5*'NSW Oct 2017'!AL3/'NSW Oct 2017'!AJ3-'NSW Oct 2017'!N3)*'NSW Oct 2017'!Z3/100*'NSW Oct 2017'!AJ4,0)</f>
        <v>0</v>
      </c>
      <c r="Q9" s="122">
        <f t="shared" ref="Q9:Q28" si="1">SUM(D9:P9)</f>
        <v>2708.8764000000001</v>
      </c>
      <c r="R9" s="86">
        <f>'NSW Oct 2017'!AM3</f>
        <v>0</v>
      </c>
      <c r="S9" s="86">
        <f>'NSW Oct 2017'!AN3</f>
        <v>0</v>
      </c>
      <c r="T9" s="86">
        <f>'NSW Oct 2017'!AO3</f>
        <v>18</v>
      </c>
      <c r="U9" s="130">
        <f>'NSW Oct 2017'!AP3</f>
        <v>0</v>
      </c>
      <c r="V9" s="122">
        <f>Q9</f>
        <v>2708.8764000000001</v>
      </c>
      <c r="W9" s="122">
        <f>V9-(V9*T9/100)</f>
        <v>2221.278648</v>
      </c>
      <c r="X9" s="122">
        <f t="shared" si="0"/>
        <v>2979.7640400000005</v>
      </c>
      <c r="Y9" s="122">
        <f t="shared" si="0"/>
        <v>2443.4065128000002</v>
      </c>
      <c r="Z9" s="133">
        <f>'NSW Oct 2017'!AW3</f>
        <v>0</v>
      </c>
      <c r="AA9" s="125" t="str">
        <f>'NSW Oct 2017'!AX3</f>
        <v>n</v>
      </c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</row>
    <row r="10" spans="1:194" ht="23" customHeight="1">
      <c r="A10" s="436"/>
      <c r="B10" s="86" t="str">
        <f>'NSW Oct 2017'!F4</f>
        <v>EnergyAustralia</v>
      </c>
      <c r="C10" s="86" t="str">
        <f>'NSW Oct 2017'!G4</f>
        <v xml:space="preserve">Everyday Saver </v>
      </c>
      <c r="D10" s="119">
        <f>365*'NSW Oct 2017'!H4/100</f>
        <v>245.64500000000001</v>
      </c>
      <c r="E10" s="120">
        <f>IF($C$5*'NSW Oct 2017'!AK4/'NSW Oct 2017'!AI4&gt;='NSW Oct 2017'!J4,('NSW Oct 2017'!J4*'NSW Oct 2017'!O4/100)*'NSW Oct 2017'!AI4,($C$5*'NSW Oct 2017'!AK4/'NSW Oct 2017'!AI4*'NSW Oct 2017'!O4/100)*'NSW Oct 2017'!AI4)</f>
        <v>157.3638</v>
      </c>
      <c r="F10" s="121">
        <f>IF($C$5*'NSW Oct 2017'!AK4/'NSW Oct 2017'!AI4&lt;'NSW Oct 2017'!J4,0,IF($C$5*'NSW Oct 2017'!AK4/'NSW Oct 2017'!AI4&lt;='NSW Oct 2017'!K4,($C$5*'NSW Oct 2017'!AK4/'NSW Oct 2017'!AI4-'NSW Oct 2017'!J4)*('NSW Oct 2017'!P4/100)*'NSW Oct 2017'!AI4,('NSW Oct 2017'!K4-'NSW Oct 2017'!J4)*('NSW Oct 2017'!P4/100)*'NSW Oct 2017'!AI4))</f>
        <v>106.7679</v>
      </c>
      <c r="G10" s="119">
        <f>IF($C$5*'NSW Oct 2017'!AK4/'NSW Oct 2017'!AI4&lt;'NSW Oct 2017'!K4,0,IF($C$5*'NSW Oct 2017'!AK4/'NSW Oct 2017'!AI4&lt;='NSW Oct 2017'!L4,($C$5*'NSW Oct 2017'!AK4/'NSW Oct 2017'!AI4-'NSW Oct 2017'!K4)*('NSW Oct 2017'!Q4/100)*'NSW Oct 2017'!AI4,('NSW Oct 2017'!L4-'NSW Oct 2017'!K4)*('NSW Oct 2017'!Q4/100)*'NSW Oct 2017'!AI4))</f>
        <v>244.11750000000001</v>
      </c>
      <c r="H10" s="120">
        <f>IF($C$5*'NSW Oct 2017'!AK4/'NSW Oct 2017'!AI4&lt;'NSW Oct 2017'!L4,0,IF($C$5*'NSW Oct 2017'!AK4/'NSW Oct 2017'!AI4&lt;='NSW Oct 2017'!M4,($C$5*'NSW Oct 2017'!AK4/'NSW Oct 2017'!AI4-'NSW Oct 2017'!L4)*('NSW Oct 2017'!R4/100)*'NSW Oct 2017'!AI4,('NSW Oct 2017'!M4-'NSW Oct 2017'!L4)*('NSW Oct 2017'!R4/100)*'NSW Oct 2017'!AI4))</f>
        <v>927.43750000000011</v>
      </c>
      <c r="I10" s="120">
        <f>IF($C$5*'NSW Oct 2017'!AK4/'NSW Oct 2017'!AI4&lt;'NSW Oct 2017'!M4,0,IF($C$5*'NSW Oct 2017'!AK4/'NSW Oct 2017'!AI4&lt;='NSW Oct 2017'!N4,($C$5*'NSW Oct 2017'!AK4/'NSW Oct 2017'!AI4-'NSW Oct 2017'!M4)*('NSW Oct 2017'!S4/100)*'NSW Oct 2017'!AI4,('NSW Oct 2017'!N4-'NSW Oct 2017'!M4)*('NSW Oct 2017'!S4/100)*'NSW Oct 2017'!AI4))</f>
        <v>0</v>
      </c>
      <c r="J10" s="119">
        <f>IF(($C$5*'NSW Oct 2017'!AK4/'NSW Oct 2017'!AI4&gt;'NSW Oct 2017'!N4),($C$5*'NSW Oct 2017'!AK4/'NSW Oct 2017'!AI4-'NSW Oct 2017'!N4)*'NSW Oct 2017'!T4/100*'NSW Oct 2017'!AI4,0)</f>
        <v>0</v>
      </c>
      <c r="K10" s="119">
        <f>IF($C$5*'NSW Oct 2017'!AL4/'NSW Oct 2017'!AJ4&gt;='NSW Oct 2017'!J4,('NSW Oct 2017'!J4*'NSW Oct 2017'!U4/100)*'NSW Oct 2017'!AJ4,($C$5*'NSW Oct 2017'!AL4/'NSW Oct 2017'!AJ4*'NSW Oct 2017'!U4/100)*'NSW Oct 2017'!AJ4)</f>
        <v>157.3638</v>
      </c>
      <c r="L10" s="119">
        <f>IF($C$5*'NSW Oct 2017'!AL4/'NSW Oct 2017'!AJ4&lt;'NSW Oct 2017'!J4,0,IF($C$5*'NSW Oct 2017'!AL4/'NSW Oct 2017'!AJ4&lt;='NSW Oct 2017'!K4,($C$5*'NSW Oct 2017'!AL4/'NSW Oct 2017'!AJ4-'NSW Oct 2017'!J4)*('NSW Oct 2017'!V4/100)*'NSW Oct 2017'!AJ4,('NSW Oct 2017'!K4-'NSW Oct 2017'!J4)*('NSW Oct 2017'!V4/100)*'NSW Oct 2017'!AJ4))</f>
        <v>106.7679</v>
      </c>
      <c r="M10" s="119">
        <f>IF($C$5*'NSW Oct 2017'!AL4/'NSW Oct 2017'!AJ4&lt;'NSW Oct 2017'!K4,0,IF($C$5*'NSW Oct 2017'!AL4/'NSW Oct 2017'!AJ4&lt;='NSW Oct 2017'!L4,($C$5*'NSW Oct 2017'!AL4/'NSW Oct 2017'!AJ4-'NSW Oct 2017'!K4)*('NSW Oct 2017'!W4/100)*'NSW Oct 2017'!AJ4,('NSW Oct 2017'!L4-'NSW Oct 2017'!K4)*('NSW Oct 2017'!W4/100)*'NSW Oct 2017'!AJ4))</f>
        <v>244.11750000000001</v>
      </c>
      <c r="N10" s="119">
        <f>IF($C$5*'NSW Oct 2017'!AL4/'NSW Oct 2017'!AJ4&lt;'NSW Oct 2017'!L4,0,IF($C$5*'NSW Oct 2017'!AL4/'NSW Oct 2017'!AJ4&lt;='NSW Oct 2017'!M4,($C$5*'NSW Oct 2017'!AL4/'NSW Oct 2017'!AJ4-'NSW Oct 2017'!L4)*('NSW Oct 2017'!X4/100)*'NSW Oct 2017'!AJ4,('NSW Oct 2017'!M4-'NSW Oct 2017'!L4)*('NSW Oct 2017'!X4/100)*'NSW Oct 2017'!AJ4))</f>
        <v>927.43750000000011</v>
      </c>
      <c r="O10" s="119">
        <f>IF($C$5*'NSW Oct 2017'!AL4/'NSW Oct 2017'!AJ4&lt;'NSW Oct 2017'!M4,0,IF($C$5*'NSW Oct 2017'!AL4/'NSW Oct 2017'!AJ4&lt;='NSW Oct 2017'!N4,($C$5*'NSW Oct 2017'!AL4/'NSW Oct 2017'!AJ4-'NSW Oct 2017'!M4)*('NSW Oct 2017'!Y4/100)*'NSW Oct 2017'!AJ4,('NSW Oct 2017'!N4-'NSW Oct 2017'!M4)*('NSW Oct 2017'!Y4/100)*'NSW Oct 2017'!AJ4))</f>
        <v>0</v>
      </c>
      <c r="P10" s="119">
        <f>IF(($C$5*'NSW Oct 2017'!AL4/'NSW Oct 2017'!AJ4&gt;'NSW Oct 2017'!N4),($C$5*'NSW Oct 2017'!AL4/'NSW Oct 2017'!AJ4-'NSW Oct 2017'!N4)*'NSW Oct 2017'!Z4/100*'NSW Oct 2017'!AJ5,0)</f>
        <v>0</v>
      </c>
      <c r="Q10" s="122">
        <f t="shared" si="1"/>
        <v>3117.0184000000004</v>
      </c>
      <c r="R10" s="86">
        <f>'NSW Oct 2017'!AM4</f>
        <v>0</v>
      </c>
      <c r="S10" s="86">
        <f>'NSW Oct 2017'!AN4</f>
        <v>14</v>
      </c>
      <c r="T10" s="86">
        <f>'NSW Oct 2017'!AO4</f>
        <v>0</v>
      </c>
      <c r="U10" s="86">
        <f>'NSW Oct 2017'!AP4</f>
        <v>0</v>
      </c>
      <c r="V10" s="122">
        <f>(Q10-(Q10-D10)*S10/100)</f>
        <v>2715.0261240000004</v>
      </c>
      <c r="W10" s="122">
        <f>V10</f>
        <v>2715.0261240000004</v>
      </c>
      <c r="X10" s="122">
        <f t="shared" si="0"/>
        <v>2986.5287364000005</v>
      </c>
      <c r="Y10" s="122">
        <f t="shared" si="0"/>
        <v>2986.5287364000005</v>
      </c>
      <c r="Z10" s="124">
        <f>'NSW Oct 2017'!AW4</f>
        <v>24</v>
      </c>
      <c r="AA10" s="125" t="str">
        <f>'NSW Oct 2017'!AX4</f>
        <v>y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</row>
    <row r="11" spans="1:194" s="85" customFormat="1" ht="23" customHeight="1">
      <c r="A11" s="436"/>
      <c r="B11" s="86" t="str">
        <f>'NSW Oct 2017'!F5</f>
        <v>Origin Energy</v>
      </c>
      <c r="C11" s="86" t="str">
        <f>'NSW Oct 2017'!G5</f>
        <v>Business Saver</v>
      </c>
      <c r="D11" s="119">
        <f>365*'NSW Oct 2017'!H5/100</f>
        <v>259.14999999999998</v>
      </c>
      <c r="E11" s="120">
        <f>IF($C$5*'NSW Oct 2017'!AK5/'NSW Oct 2017'!AI5&gt;='NSW Oct 2017'!J5,('NSW Oct 2017'!J5*'NSW Oct 2017'!O5/100)*'NSW Oct 2017'!AI5,($C$5*'NSW Oct 2017'!AK5/'NSW Oct 2017'!AI5*'NSW Oct 2017'!O5/100)*'NSW Oct 2017'!AI5)</f>
        <v>141.702</v>
      </c>
      <c r="F11" s="121">
        <f>IF($C$5*'NSW Oct 2017'!AK5/'NSW Oct 2017'!AI5&lt;'NSW Oct 2017'!J5,0,IF($C$5*'NSW Oct 2017'!AK5/'NSW Oct 2017'!AI5&lt;='NSW Oct 2017'!K5,($C$5*'NSW Oct 2017'!AK5/'NSW Oct 2017'!AI5-'NSW Oct 2017'!J5)*('NSW Oct 2017'!P5/100)*'NSW Oct 2017'!AI5,('NSW Oct 2017'!K5-'NSW Oct 2017'!J5)*('NSW Oct 2017'!P5/100)*'NSW Oct 2017'!AI5))</f>
        <v>102.732</v>
      </c>
      <c r="G11" s="119">
        <f>IF($C$5*'NSW Oct 2017'!AK5/'NSW Oct 2017'!AI5&lt;'NSW Oct 2017'!K5,0,IF($C$5*'NSW Oct 2017'!AK5/'NSW Oct 2017'!AI5&lt;='NSW Oct 2017'!L5,($C$5*'NSW Oct 2017'!AK5/'NSW Oct 2017'!AI5-'NSW Oct 2017'!K5)*('NSW Oct 2017'!Q5/100)*'NSW Oct 2017'!AI5,('NSW Oct 2017'!L5-'NSW Oct 2017'!K5)*('NSW Oct 2017'!Q5/100)*'NSW Oct 2017'!AI5))</f>
        <v>213.048</v>
      </c>
      <c r="H11" s="120">
        <f>IF($C$5*'NSW Oct 2017'!AK5/'NSW Oct 2017'!AI5&lt;'NSW Oct 2017'!L5,0,IF($C$5*'NSW Oct 2017'!AK5/'NSW Oct 2017'!AI5&lt;='NSW Oct 2017'!M5,($C$5*'NSW Oct 2017'!AK5/'NSW Oct 2017'!AI5-'NSW Oct 2017'!L5)*('NSW Oct 2017'!R5/100)*'NSW Oct 2017'!AI5,('NSW Oct 2017'!M5-'NSW Oct 2017'!L5)*('NSW Oct 2017'!R5/100)*'NSW Oct 2017'!AI5))</f>
        <v>809.40000000000009</v>
      </c>
      <c r="I11" s="120">
        <f>IF($C$5*'NSW Oct 2017'!AK5/'NSW Oct 2017'!AI5&lt;'NSW Oct 2017'!M5,0,IF($C$5*'NSW Oct 2017'!AK5/'NSW Oct 2017'!AI5&lt;='NSW Oct 2017'!N5,($C$5*'NSW Oct 2017'!AK5/'NSW Oct 2017'!AI5-'NSW Oct 2017'!M5)*('NSW Oct 2017'!S5/100)*'NSW Oct 2017'!AI5,('NSW Oct 2017'!N5-'NSW Oct 2017'!M5)*('NSW Oct 2017'!S5/100)*'NSW Oct 2017'!AI5))</f>
        <v>0</v>
      </c>
      <c r="J11" s="119">
        <f>IF(($C$5*'NSW Oct 2017'!AK5/'NSW Oct 2017'!AI5&gt;'NSW Oct 2017'!N5),($C$5*'NSW Oct 2017'!AK5/'NSW Oct 2017'!AI5-'NSW Oct 2017'!N5)*'NSW Oct 2017'!T5/100*'NSW Oct 2017'!AI5,0)</f>
        <v>0</v>
      </c>
      <c r="K11" s="119">
        <f>IF($C$5*'NSW Oct 2017'!AL5/'NSW Oct 2017'!AJ5&gt;='NSW Oct 2017'!J5,('NSW Oct 2017'!J5*'NSW Oct 2017'!U5/100)*'NSW Oct 2017'!AJ5,($C$5*'NSW Oct 2017'!AL5/'NSW Oct 2017'!AJ5*'NSW Oct 2017'!U5/100)*'NSW Oct 2017'!AJ5)</f>
        <v>141.702</v>
      </c>
      <c r="L11" s="119">
        <f>IF($C$5*'NSW Oct 2017'!AL5/'NSW Oct 2017'!AJ5&lt;'NSW Oct 2017'!J5,0,IF($C$5*'NSW Oct 2017'!AL5/'NSW Oct 2017'!AJ5&lt;='NSW Oct 2017'!K5,($C$5*'NSW Oct 2017'!AL5/'NSW Oct 2017'!AJ5-'NSW Oct 2017'!J5)*('NSW Oct 2017'!V5/100)*'NSW Oct 2017'!AJ5,('NSW Oct 2017'!K5-'NSW Oct 2017'!J5)*('NSW Oct 2017'!V5/100)*'NSW Oct 2017'!AJ5))</f>
        <v>102.732</v>
      </c>
      <c r="M11" s="119">
        <f>IF($C$5*'NSW Oct 2017'!AL5/'NSW Oct 2017'!AJ5&lt;'NSW Oct 2017'!K5,0,IF($C$5*'NSW Oct 2017'!AL5/'NSW Oct 2017'!AJ5&lt;='NSW Oct 2017'!L5,($C$5*'NSW Oct 2017'!AL5/'NSW Oct 2017'!AJ5-'NSW Oct 2017'!K5)*('NSW Oct 2017'!W5/100)*'NSW Oct 2017'!AJ5,('NSW Oct 2017'!L5-'NSW Oct 2017'!K5)*('NSW Oct 2017'!W5/100)*'NSW Oct 2017'!AJ5))</f>
        <v>213.048</v>
      </c>
      <c r="N11" s="119">
        <f>IF($C$5*'NSW Oct 2017'!AL5/'NSW Oct 2017'!AJ5&lt;'NSW Oct 2017'!L5,0,IF($C$5*'NSW Oct 2017'!AL5/'NSW Oct 2017'!AJ5&lt;='NSW Oct 2017'!M5,($C$5*'NSW Oct 2017'!AL5/'NSW Oct 2017'!AJ5-'NSW Oct 2017'!L5)*('NSW Oct 2017'!X5/100)*'NSW Oct 2017'!AJ5,('NSW Oct 2017'!M5-'NSW Oct 2017'!L5)*('NSW Oct 2017'!X5/100)*'NSW Oct 2017'!AJ5))</f>
        <v>809.40000000000009</v>
      </c>
      <c r="O11" s="119">
        <f>IF($C$5*'NSW Oct 2017'!AL5/'NSW Oct 2017'!AJ5&lt;'NSW Oct 2017'!M5,0,IF($C$5*'NSW Oct 2017'!AL5/'NSW Oct 2017'!AJ5&lt;='NSW Oct 2017'!N5,($C$5*'NSW Oct 2017'!AL5/'NSW Oct 2017'!AJ5-'NSW Oct 2017'!M5)*('NSW Oct 2017'!Y5/100)*'NSW Oct 2017'!AJ5,('NSW Oct 2017'!N5-'NSW Oct 2017'!M5)*('NSW Oct 2017'!Y5/100)*'NSW Oct 2017'!AJ5))</f>
        <v>0</v>
      </c>
      <c r="P11" s="119">
        <f>IF(($C$5*'NSW Oct 2017'!AL5/'NSW Oct 2017'!AJ5&gt;'NSW Oct 2017'!N5),($C$5*'NSW Oct 2017'!AL5/'NSW Oct 2017'!AJ5-'NSW Oct 2017'!N5)*'NSW Oct 2017'!Z5/100*'NSW Oct 2017'!AJ6,0)</f>
        <v>0</v>
      </c>
      <c r="Q11" s="122">
        <f t="shared" si="1"/>
        <v>2792.9140000000002</v>
      </c>
      <c r="R11" s="86">
        <f>'NSW Oct 2017'!AM5</f>
        <v>0</v>
      </c>
      <c r="S11" s="86">
        <f>'NSW Oct 2017'!AN5</f>
        <v>14</v>
      </c>
      <c r="T11" s="86">
        <f>'NSW Oct 2017'!AO5</f>
        <v>0</v>
      </c>
      <c r="U11" s="86">
        <f>'NSW Oct 2017'!AP5</f>
        <v>0</v>
      </c>
      <c r="V11" s="122">
        <f>(Q11-(Q11-D11)*S11/100)</f>
        <v>2438.1870400000003</v>
      </c>
      <c r="W11" s="122">
        <f>V11</f>
        <v>2438.1870400000003</v>
      </c>
      <c r="X11" s="122">
        <f t="shared" si="0"/>
        <v>2682.0057440000005</v>
      </c>
      <c r="Y11" s="122">
        <f t="shared" si="0"/>
        <v>2682.0057440000005</v>
      </c>
      <c r="Z11" s="124">
        <f>'NSW Oct 2017'!AW5</f>
        <v>12</v>
      </c>
      <c r="AA11" s="125" t="str">
        <f>'NSW Oct 2017'!AX5</f>
        <v>y</v>
      </c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</row>
    <row r="12" spans="1:194" ht="23" customHeight="1" thickBot="1">
      <c r="A12" s="435"/>
      <c r="B12" s="87" t="str">
        <f>'NSW Oct 2017'!F6</f>
        <v>Red Energy</v>
      </c>
      <c r="C12" s="87" t="str">
        <f>'NSW Oct 2017'!G6</f>
        <v xml:space="preserve">Easy Saver </v>
      </c>
      <c r="D12" s="146">
        <f>365*'NSW Oct 2017'!H6/100</f>
        <v>235.27899999999997</v>
      </c>
      <c r="E12" s="147">
        <f>IF($C$5*'NSW Oct 2017'!AK6/'NSW Oct 2017'!AI6&gt;='NSW Oct 2017'!J6,('NSW Oct 2017'!J6*'NSW Oct 2017'!O6/100)*'NSW Oct 2017'!AI6,($C$5*'NSW Oct 2017'!AK6/'NSW Oct 2017'!AI6*'NSW Oct 2017'!O6/100)*'NSW Oct 2017'!AI6)</f>
        <v>138.3459</v>
      </c>
      <c r="F12" s="148">
        <f>IF($C$5*'NSW Oct 2017'!AK6/'NSW Oct 2017'!AI6&lt;'NSW Oct 2017'!J6,0,IF($C$5*'NSW Oct 2017'!AK6/'NSW Oct 2017'!AI6&lt;='NSW Oct 2017'!K6,($C$5*'NSW Oct 2017'!AK6/'NSW Oct 2017'!AI6-'NSW Oct 2017'!J6)*('NSW Oct 2017'!P6/100)*'NSW Oct 2017'!AI6,('NSW Oct 2017'!K6-'NSW Oct 2017'!J6)*('NSW Oct 2017'!P6/100)*'NSW Oct 2017'!AI6))</f>
        <v>92.825699999999998</v>
      </c>
      <c r="G12" s="146">
        <f>IF($C$5*'NSW Oct 2017'!AK6/'NSW Oct 2017'!AI6&lt;'NSW Oct 2017'!K6,0,IF($C$5*'NSW Oct 2017'!AK6/'NSW Oct 2017'!AI6&lt;='NSW Oct 2017'!L6,($C$5*'NSW Oct 2017'!AK6/'NSW Oct 2017'!AI6-'NSW Oct 2017'!K6)*('NSW Oct 2017'!Q6/100)*'NSW Oct 2017'!AI6,('NSW Oct 2017'!L6-'NSW Oct 2017'!K6)*('NSW Oct 2017'!Q6/100)*'NSW Oct 2017'!AI6))</f>
        <v>207.72179999999997</v>
      </c>
      <c r="H12" s="147">
        <f>IF($C$5*'NSW Oct 2017'!AK6/'NSW Oct 2017'!AI6&lt;'NSW Oct 2017'!L6,0,IF($C$5*'NSW Oct 2017'!AK6/'NSW Oct 2017'!AI6&lt;='NSW Oct 2017'!M6,($C$5*'NSW Oct 2017'!AK6/'NSW Oct 2017'!AI6-'NSW Oct 2017'!L6)*('NSW Oct 2017'!R6/100)*'NSW Oct 2017'!AI6,('NSW Oct 2017'!M6-'NSW Oct 2017'!L6)*('NSW Oct 2017'!R6/100)*'NSW Oct 2017'!AI6))</f>
        <v>779.04750000000001</v>
      </c>
      <c r="I12" s="147">
        <f>IF($C$5*'NSW Oct 2017'!AK6/'NSW Oct 2017'!AI6&lt;'NSW Oct 2017'!M6,0,IF($C$5*'NSW Oct 2017'!AK6/'NSW Oct 2017'!AI6&lt;='NSW Oct 2017'!N6,($C$5*'NSW Oct 2017'!AK6/'NSW Oct 2017'!AI6-'NSW Oct 2017'!M6)*('NSW Oct 2017'!S6/100)*'NSW Oct 2017'!AI6,('NSW Oct 2017'!N6-'NSW Oct 2017'!M6)*('NSW Oct 2017'!S6/100)*'NSW Oct 2017'!AI6))</f>
        <v>0</v>
      </c>
      <c r="J12" s="146">
        <f>IF(($C$5*'NSW Oct 2017'!AK6/'NSW Oct 2017'!AI6&gt;'NSW Oct 2017'!N6),($C$5*'NSW Oct 2017'!AK6/'NSW Oct 2017'!AI6-'NSW Oct 2017'!N6)*'NSW Oct 2017'!T6/100*'NSW Oct 2017'!AI6,0)</f>
        <v>0</v>
      </c>
      <c r="K12" s="146">
        <f>IF($C$5*'NSW Oct 2017'!AL6/'NSW Oct 2017'!AJ6&gt;='NSW Oct 2017'!J6,('NSW Oct 2017'!J6*'NSW Oct 2017'!U6/100)*'NSW Oct 2017'!AJ6,($C$5*'NSW Oct 2017'!AL6/'NSW Oct 2017'!AJ6*'NSW Oct 2017'!U6/100)*'NSW Oct 2017'!AJ6)</f>
        <v>138.3459</v>
      </c>
      <c r="L12" s="146">
        <f>IF($C$5*'NSW Oct 2017'!AL6/'NSW Oct 2017'!AJ6&lt;'NSW Oct 2017'!J6,0,IF($C$5*'NSW Oct 2017'!AL6/'NSW Oct 2017'!AJ6&lt;='NSW Oct 2017'!K6,($C$5*'NSW Oct 2017'!AL6/'NSW Oct 2017'!AJ6-'NSW Oct 2017'!J6)*('NSW Oct 2017'!V6/100)*'NSW Oct 2017'!AJ6,('NSW Oct 2017'!K6-'NSW Oct 2017'!J6)*('NSW Oct 2017'!V6/100)*'NSW Oct 2017'!AJ6))</f>
        <v>92.825699999999998</v>
      </c>
      <c r="M12" s="146">
        <f>IF($C$5*'NSW Oct 2017'!AL6/'NSW Oct 2017'!AJ6&lt;'NSW Oct 2017'!K6,0,IF($C$5*'NSW Oct 2017'!AL6/'NSW Oct 2017'!AJ6&lt;='NSW Oct 2017'!L6,($C$5*'NSW Oct 2017'!AL6/'NSW Oct 2017'!AJ6-'NSW Oct 2017'!K6)*('NSW Oct 2017'!W6/100)*'NSW Oct 2017'!AJ6,('NSW Oct 2017'!L6-'NSW Oct 2017'!K6)*('NSW Oct 2017'!W6/100)*'NSW Oct 2017'!AJ6))</f>
        <v>207.72179999999997</v>
      </c>
      <c r="N12" s="146">
        <f>IF($C$5*'NSW Oct 2017'!AL6/'NSW Oct 2017'!AJ6&lt;'NSW Oct 2017'!L6,0,IF($C$5*'NSW Oct 2017'!AL6/'NSW Oct 2017'!AJ6&lt;='NSW Oct 2017'!M6,($C$5*'NSW Oct 2017'!AL6/'NSW Oct 2017'!AJ6-'NSW Oct 2017'!L6)*('NSW Oct 2017'!X6/100)*'NSW Oct 2017'!AJ6,('NSW Oct 2017'!M6-'NSW Oct 2017'!L6)*('NSW Oct 2017'!X6/100)*'NSW Oct 2017'!AJ6))</f>
        <v>779.04750000000001</v>
      </c>
      <c r="O12" s="146">
        <f>IF($C$5*'NSW Oct 2017'!AL6/'NSW Oct 2017'!AJ6&lt;'NSW Oct 2017'!M6,0,IF($C$5*'NSW Oct 2017'!AL6/'NSW Oct 2017'!AJ6&lt;='NSW Oct 2017'!N6,($C$5*'NSW Oct 2017'!AL6/'NSW Oct 2017'!AJ6-'NSW Oct 2017'!M6)*('NSW Oct 2017'!Y6/100)*'NSW Oct 2017'!AJ6,('NSW Oct 2017'!N6-'NSW Oct 2017'!M6)*('NSW Oct 2017'!Y6/100)*'NSW Oct 2017'!AJ6))</f>
        <v>0</v>
      </c>
      <c r="P12" s="146">
        <f>IF(($C$5*'NSW Oct 2017'!AL6/'NSW Oct 2017'!AJ6&gt;'NSW Oct 2017'!N6),($C$5*'NSW Oct 2017'!AL6/'NSW Oct 2017'!AJ6-'NSW Oct 2017'!N6)*'NSW Oct 2017'!Z6/100*'NSW Oct 2017'!AJ7,0)</f>
        <v>0</v>
      </c>
      <c r="Q12" s="149">
        <f t="shared" si="1"/>
        <v>2671.1608000000001</v>
      </c>
      <c r="R12" s="87">
        <f>'NSW Oct 2017'!AM6</f>
        <v>0</v>
      </c>
      <c r="S12" s="87">
        <f>'NSW Oct 2017'!AN6</f>
        <v>0</v>
      </c>
      <c r="T12" s="150">
        <f>'NSW Oct 2017'!AO6</f>
        <v>10</v>
      </c>
      <c r="U12" s="87">
        <f>'NSW Oct 2017'!AP6</f>
        <v>0</v>
      </c>
      <c r="V12" s="151">
        <f>Q12</f>
        <v>2671.1608000000001</v>
      </c>
      <c r="W12" s="149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Oct 2017'!AW6</f>
        <v>0</v>
      </c>
      <c r="AA12" s="153" t="str">
        <f>'NSW Oct 2017'!AX6</f>
        <v>n</v>
      </c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</row>
    <row r="13" spans="1:194" s="85" customFormat="1" ht="23" customHeight="1" thickTop="1">
      <c r="A13" s="434" t="str">
        <f>'NSW Oct 2017'!D7</f>
        <v xml:space="preserve">ActewAGL Queanbeyan </v>
      </c>
      <c r="B13" s="86" t="str">
        <f>'NSW Oct 2017'!F7</f>
        <v>ActewAGL</v>
      </c>
      <c r="C13" s="86" t="str">
        <f>'NSW Oct 2017'!G7</f>
        <v>Business plan</v>
      </c>
      <c r="D13" s="119">
        <f>365*'NSW Oct 2017'!H7/100</f>
        <v>321.2</v>
      </c>
      <c r="E13" s="120">
        <f>IF($C$5*'NSW Oct 2017'!AK7/'NSW Oct 2017'!AI7&gt;='NSW Oct 2017'!J7,('NSW Oct 2017'!J7*'NSW Oct 2017'!O7/100)*'NSW Oct 2017'!AI7,($C$5*'NSW Oct 2017'!AK7/'NSW Oct 2017'!AI7*'NSW Oct 2017'!O7/100)*'NSW Oct 2017'!AI7)</f>
        <v>364.42439999999999</v>
      </c>
      <c r="F13" s="121">
        <f>IF($C$5*'NSW Oct 2017'!AK7/'NSW Oct 2017'!AI7&lt;'NSW Oct 2017'!J7,0,IF($C$5*'NSW Oct 2017'!AK7/'NSW Oct 2017'!AI7&lt;='NSW Oct 2017'!K7,($C$5*'NSW Oct 2017'!AK7/'NSW Oct 2017'!AI7-'NSW Oct 2017'!J7)*('NSW Oct 2017'!P7/100)*'NSW Oct 2017'!AI7,('NSW Oct 2017'!K7-'NSW Oct 2017'!J7)*('NSW Oct 2017'!P7/100)*'NSW Oct 2017'!AI7))</f>
        <v>805.93880000000013</v>
      </c>
      <c r="G13" s="119">
        <f>IF($C$5*'NSW Oct 2017'!AK7/'NSW Oct 2017'!AI7&lt;'NSW Oct 2017'!K7,0,IF($C$5*'NSW Oct 2017'!AK7/'NSW Oct 2017'!AI7&lt;='NSW Oct 2017'!L7,($C$5*'NSW Oct 2017'!AK7/'NSW Oct 2017'!AI7-'NSW Oct 2017'!K7)*('NSW Oct 2017'!Q7/100)*'NSW Oct 2017'!AI7,('NSW Oct 2017'!L7-'NSW Oct 2017'!K7)*('NSW Oct 2017'!Q7/100)*'NSW Oct 2017'!AI7))</f>
        <v>0</v>
      </c>
      <c r="H13" s="127">
        <f>IF($C$5*'NSW Oct 2017'!AK7/'NSW Oct 2017'!AI7&lt;'NSW Oct 2017'!L7,0,IF($C$5*'NSW Oct 2017'!AK7/'NSW Oct 2017'!AI7&lt;='NSW Oct 2017'!M7,($C$5*'NSW Oct 2017'!AK7/'NSW Oct 2017'!AI7-'NSW Oct 2017'!L7)*('NSW Oct 2017'!R7/100)*'NSW Oct 2017'!AI7,('NSW Oct 2017'!M7-'NSW Oct 2017'!L7)*('NSW Oct 2017'!R7/100)*'NSW Oct 2017'!AI7))</f>
        <v>0</v>
      </c>
      <c r="I13" s="120">
        <f>IF($C$5*'NSW Oct 2017'!AK7/'NSW Oct 2017'!AI7&lt;'NSW Oct 2017'!M7,0,IF($C$5*'NSW Oct 2017'!AK7/'NSW Oct 2017'!AI7&lt;='NSW Oct 2017'!N7,($C$5*'NSW Oct 2017'!AK7/'NSW Oct 2017'!AI7-'NSW Oct 2017'!M7)*('NSW Oct 2017'!S7/100)*'NSW Oct 2017'!AI7,('NSW Oct 2017'!N7-'NSW Oct 2017'!M7)*('NSW Oct 2017'!S7/100)*'NSW Oct 2017'!AI7))</f>
        <v>0</v>
      </c>
      <c r="J13" s="129">
        <f>IF(($C$5*'NSW Oct 2017'!AK7/'NSW Oct 2017'!AI7&gt;'NSW Oct 2017'!N7),($C$5*'NSW Oct 2017'!AK7/'NSW Oct 2017'!AI7-'NSW Oct 2017'!N7)*'NSW Oct 2017'!T7/100*'NSW Oct 2017'!AI7,0)</f>
        <v>0</v>
      </c>
      <c r="K13" s="119">
        <f>IF($C$5*'NSW Oct 2017'!AL7/'NSW Oct 2017'!AJ7&gt;='NSW Oct 2017'!J7,('NSW Oct 2017'!J7*'NSW Oct 2017'!U7/100)*'NSW Oct 2017'!AJ7,($C$5*'NSW Oct 2017'!AL7/'NSW Oct 2017'!AJ7*'NSW Oct 2017'!U7/100)*'NSW Oct 2017'!AJ7)</f>
        <v>364.42439999999999</v>
      </c>
      <c r="L13" s="136">
        <f>IF($C$5*'NSW Oct 2017'!AL7/'NSW Oct 2017'!AJ7&lt;'NSW Oct 2017'!J7,0,IF($C$5*'NSW Oct 2017'!AL7/'NSW Oct 2017'!AJ7&lt;='NSW Oct 2017'!K7,($C$5*'NSW Oct 2017'!AL7/'NSW Oct 2017'!AJ7-'NSW Oct 2017'!J7)*('NSW Oct 2017'!V7/100)*'NSW Oct 2017'!AJ7,('NSW Oct 2017'!K7-'NSW Oct 2017'!J7)*('NSW Oct 2017'!V7/100)*'NSW Oct 2017'!AJ7))</f>
        <v>805.93880000000013</v>
      </c>
      <c r="M13" s="119">
        <f>IF($C$5*'NSW Oct 2017'!AL7/'NSW Oct 2017'!AJ7&lt;'NSW Oct 2017'!K7,0,IF($C$5*'NSW Oct 2017'!AL7/'NSW Oct 2017'!AJ7&lt;='NSW Oct 2017'!L7,($C$5*'NSW Oct 2017'!AL7/'NSW Oct 2017'!AJ7-'NSW Oct 2017'!K7)*('NSW Oct 2017'!W7/100)*'NSW Oct 2017'!AJ7,('NSW Oct 2017'!L7-'NSW Oct 2017'!K7)*('NSW Oct 2017'!W7/100)*'NSW Oct 2017'!AJ7))</f>
        <v>0</v>
      </c>
      <c r="N13" s="129">
        <f>IF($C$5*'NSW Oct 2017'!AL7/'NSW Oct 2017'!AJ7&lt;'NSW Oct 2017'!L7,0,IF($C$5*'NSW Oct 2017'!AL7/'NSW Oct 2017'!AJ7&lt;='NSW Oct 2017'!M7,($C$5*'NSW Oct 2017'!AL7/'NSW Oct 2017'!AJ7-'NSW Oct 2017'!L7)*('NSW Oct 2017'!X7/100)*'NSW Oct 2017'!AJ7,('NSW Oct 2017'!M7-'NSW Oct 2017'!L7)*('NSW Oct 2017'!X7/100)*'NSW Oct 2017'!AJ7))</f>
        <v>0</v>
      </c>
      <c r="O13" s="119">
        <f>IF($C$5*'NSW Oct 2017'!AL7/'NSW Oct 2017'!AJ7&lt;'NSW Oct 2017'!M7,0,IF($C$5*'NSW Oct 2017'!AL7/'NSW Oct 2017'!AJ7&lt;='NSW Oct 2017'!N7,($C$5*'NSW Oct 2017'!AL7/'NSW Oct 2017'!AJ7-'NSW Oct 2017'!M7)*('NSW Oct 2017'!Y7/100)*'NSW Oct 2017'!AJ7,('NSW Oct 2017'!N7-'NSW Oct 2017'!M7)*('NSW Oct 2017'!Y7/100)*'NSW Oct 2017'!AJ7))</f>
        <v>0</v>
      </c>
      <c r="P13" s="119">
        <f>IF(($C$5*'NSW Oct 2017'!AL7/'NSW Oct 2017'!AJ7&gt;'NSW Oct 2017'!N7),($C$5*'NSW Oct 2017'!AL7/'NSW Oct 2017'!AJ7-'NSW Oct 2017'!N7)*'NSW Oct 2017'!Z7/100*'NSW Oct 2017'!AJ8,0)</f>
        <v>0</v>
      </c>
      <c r="Q13" s="122">
        <f t="shared" si="1"/>
        <v>2661.9264000000003</v>
      </c>
      <c r="R13" s="130">
        <f>'NSW Oct 2017'!AM7</f>
        <v>0</v>
      </c>
      <c r="S13" s="86">
        <f>'NSW Oct 2017'!AN7</f>
        <v>10</v>
      </c>
      <c r="T13" s="83">
        <f>'NSW Oct 2017'!AO7</f>
        <v>0</v>
      </c>
      <c r="U13" s="130">
        <f>'NSW Oct 2017'!AP7</f>
        <v>0</v>
      </c>
      <c r="V13" s="122">
        <f>(Q13-(Q13-D13)*S13/100)</f>
        <v>2427.8537600000004</v>
      </c>
      <c r="W13" s="157">
        <f t="shared" ref="W13:W28" si="2">V13</f>
        <v>2427.8537600000004</v>
      </c>
      <c r="X13" s="122">
        <f t="shared" si="0"/>
        <v>2670.6391360000007</v>
      </c>
      <c r="Y13" s="122">
        <f t="shared" si="0"/>
        <v>2670.6391360000007</v>
      </c>
      <c r="Z13" s="133">
        <f>'NSW Oct 2017'!AW7</f>
        <v>24</v>
      </c>
      <c r="AA13" s="125" t="str">
        <f>'NSW Oct 2017'!AX7</f>
        <v>y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</row>
    <row r="14" spans="1:194" ht="23" customHeight="1" thickBot="1">
      <c r="A14" s="435"/>
      <c r="B14" s="87" t="str">
        <f>'NSW Oct 2017'!F8</f>
        <v>EnergyAustralia</v>
      </c>
      <c r="C14" s="87" t="str">
        <f>'NSW Oct 2017'!G8</f>
        <v xml:space="preserve">Everyday Saver </v>
      </c>
      <c r="D14" s="146">
        <f>365*'NSW Oct 2017'!H8/100</f>
        <v>302.95</v>
      </c>
      <c r="E14" s="147">
        <f>IF($C$5*'NSW Oct 2017'!AK8/'NSW Oct 2017'!AI8&gt;='NSW Oct 2017'!J8,('NSW Oct 2017'!J8*'NSW Oct 2017'!O8/100)*'NSW Oct 2017'!AI8,($C$5*'NSW Oct 2017'!AK8/'NSW Oct 2017'!AI8*'NSW Oct 2017'!O8/100)*'NSW Oct 2017'!AI8)</f>
        <v>210.82247999999998</v>
      </c>
      <c r="F14" s="148">
        <f>IF($C$5*'NSW Oct 2017'!AK8/'NSW Oct 2017'!AI8&lt;'NSW Oct 2017'!J8,0,IF($C$5*'NSW Oct 2017'!AK8/'NSW Oct 2017'!AI8&lt;='NSW Oct 2017'!K8,($C$5*'NSW Oct 2017'!AK8/'NSW Oct 2017'!AI8-'NSW Oct 2017'!J8)*('NSW Oct 2017'!P8/100)*'NSW Oct 2017'!AI8,('NSW Oct 2017'!K8-'NSW Oct 2017'!J8)*('NSW Oct 2017'!P8/100)*'NSW Oct 2017'!AI8))</f>
        <v>1103.4104480000001</v>
      </c>
      <c r="G14" s="146">
        <f>IF($C$5*'NSW Oct 2017'!AK8/'NSW Oct 2017'!AI8&lt;'NSW Oct 2017'!K8,0,IF($C$5*'NSW Oct 2017'!AK8/'NSW Oct 2017'!AI8&lt;='NSW Oct 2017'!L8,($C$5*'NSW Oct 2017'!AK8/'NSW Oct 2017'!AI8-'NSW Oct 2017'!K8)*('NSW Oct 2017'!Q8/100)*'NSW Oct 2017'!AI8,('NSW Oct 2017'!L8-'NSW Oct 2017'!K8)*('NSW Oct 2017'!Q8/100)*'NSW Oct 2017'!AI8))</f>
        <v>0</v>
      </c>
      <c r="H14" s="156">
        <f>IF($C$5*'NSW Oct 2017'!AK8/'NSW Oct 2017'!AI8&lt;'NSW Oct 2017'!L8,0,IF($C$5*'NSW Oct 2017'!AK8/'NSW Oct 2017'!AI8&lt;='NSW Oct 2017'!M8,($C$5*'NSW Oct 2017'!AK8/'NSW Oct 2017'!AI8-'NSW Oct 2017'!L8)*('NSW Oct 2017'!R8/100)*'NSW Oct 2017'!AI8,('NSW Oct 2017'!M8-'NSW Oct 2017'!L8)*('NSW Oct 2017'!R8/100)*'NSW Oct 2017'!AI8))</f>
        <v>0</v>
      </c>
      <c r="I14" s="147">
        <f>IF($C$5*'NSW Oct 2017'!AK8/'NSW Oct 2017'!AI8&lt;'NSW Oct 2017'!M8,0,IF($C$5*'NSW Oct 2017'!AK8/'NSW Oct 2017'!AI8&lt;='NSW Oct 2017'!N8,($C$5*'NSW Oct 2017'!AK8/'NSW Oct 2017'!AI8-'NSW Oct 2017'!M8)*('NSW Oct 2017'!S8/100)*'NSW Oct 2017'!AI8,('NSW Oct 2017'!N8-'NSW Oct 2017'!M8)*('NSW Oct 2017'!S8/100)*'NSW Oct 2017'!AI8))</f>
        <v>0</v>
      </c>
      <c r="J14" s="155">
        <f>IF(($C$5*'NSW Oct 2017'!AK8/'NSW Oct 2017'!AI8&gt;'NSW Oct 2017'!N8),($C$5*'NSW Oct 2017'!AK8/'NSW Oct 2017'!AI8-'NSW Oct 2017'!N8)*'NSW Oct 2017'!T8/100*'NSW Oct 2017'!AI8,0)</f>
        <v>0</v>
      </c>
      <c r="K14" s="146">
        <f>IF($C$5*'NSW Oct 2017'!AL8/'NSW Oct 2017'!AJ8&gt;='NSW Oct 2017'!J8,('NSW Oct 2017'!J8*'NSW Oct 2017'!U8/100)*'NSW Oct 2017'!AJ8,($C$5*'NSW Oct 2017'!AL8/'NSW Oct 2017'!AJ8*'NSW Oct 2017'!U8/100)*'NSW Oct 2017'!AJ8)</f>
        <v>210.82247999999998</v>
      </c>
      <c r="L14" s="155">
        <f>IF($C$5*'NSW Oct 2017'!AL8/'NSW Oct 2017'!AJ8&lt;'NSW Oct 2017'!J8,0,IF($C$5*'NSW Oct 2017'!AL8/'NSW Oct 2017'!AJ8&lt;='NSW Oct 2017'!K8,($C$5*'NSW Oct 2017'!AL8/'NSW Oct 2017'!AJ8-'NSW Oct 2017'!J8)*('NSW Oct 2017'!V8/100)*'NSW Oct 2017'!AJ8,('NSW Oct 2017'!K8-'NSW Oct 2017'!J8)*('NSW Oct 2017'!V8/100)*'NSW Oct 2017'!AJ8))</f>
        <v>1103.4104480000001</v>
      </c>
      <c r="M14" s="146">
        <f>IF($C$5*'NSW Oct 2017'!AL8/'NSW Oct 2017'!AJ8&lt;'NSW Oct 2017'!K8,0,IF($C$5*'NSW Oct 2017'!AL8/'NSW Oct 2017'!AJ8&lt;='NSW Oct 2017'!L8,($C$5*'NSW Oct 2017'!AL8/'NSW Oct 2017'!AJ8-'NSW Oct 2017'!K8)*('NSW Oct 2017'!W8/100)*'NSW Oct 2017'!AJ8,('NSW Oct 2017'!L8-'NSW Oct 2017'!K8)*('NSW Oct 2017'!W8/100)*'NSW Oct 2017'!AJ8))</f>
        <v>0</v>
      </c>
      <c r="N14" s="158">
        <f>IF($C$5*'NSW Oct 2017'!AL8/'NSW Oct 2017'!AJ8&lt;'NSW Oct 2017'!L8,0,IF($C$5*'NSW Oct 2017'!AL8/'NSW Oct 2017'!AJ8&lt;='NSW Oct 2017'!M8,($C$5*'NSW Oct 2017'!AL8/'NSW Oct 2017'!AJ8-'NSW Oct 2017'!L8)*('NSW Oct 2017'!X8/100)*'NSW Oct 2017'!AJ8,('NSW Oct 2017'!M8-'NSW Oct 2017'!L8)*('NSW Oct 2017'!X8/100)*'NSW Oct 2017'!AJ8))</f>
        <v>0</v>
      </c>
      <c r="O14" s="146">
        <f>IF($C$5*'NSW Oct 2017'!AL8/'NSW Oct 2017'!AJ8&lt;'NSW Oct 2017'!M8,0,IF($C$5*'NSW Oct 2017'!AL8/'NSW Oct 2017'!AJ8&lt;='NSW Oct 2017'!N8,($C$5*'NSW Oct 2017'!AL8/'NSW Oct 2017'!AJ8-'NSW Oct 2017'!M8)*('NSW Oct 2017'!Y8/100)*'NSW Oct 2017'!AJ8,('NSW Oct 2017'!N8-'NSW Oct 2017'!M8)*('NSW Oct 2017'!Y8/100)*'NSW Oct 2017'!AJ8))</f>
        <v>0</v>
      </c>
      <c r="P14" s="146">
        <f>IF(($C$5*'NSW Oct 2017'!AL8/'NSW Oct 2017'!AJ8&gt;'NSW Oct 2017'!N8),($C$5*'NSW Oct 2017'!AL8/'NSW Oct 2017'!AJ8-'NSW Oct 2017'!N8)*'NSW Oct 2017'!Z8/100*'NSW Oct 2017'!AJ9,0)</f>
        <v>0</v>
      </c>
      <c r="Q14" s="149">
        <f t="shared" si="1"/>
        <v>2931.4158560000005</v>
      </c>
      <c r="R14" s="150">
        <f>'NSW Oct 2017'!AM8</f>
        <v>0</v>
      </c>
      <c r="S14" s="87">
        <f>'NSW Oct 2017'!AN8</f>
        <v>14</v>
      </c>
      <c r="T14" s="154">
        <f>'NSW Oct 2017'!AO8</f>
        <v>0</v>
      </c>
      <c r="U14" s="87">
        <f>'NSW Oct 2017'!AP8</f>
        <v>0</v>
      </c>
      <c r="V14" s="151">
        <f>(Q14-(Q14-D14)*S14/100)</f>
        <v>2563.4306361600006</v>
      </c>
      <c r="W14" s="149">
        <f t="shared" si="2"/>
        <v>2563.4306361600006</v>
      </c>
      <c r="X14" s="149">
        <f t="shared" si="0"/>
        <v>2819.7736997760007</v>
      </c>
      <c r="Y14" s="149">
        <f t="shared" si="0"/>
        <v>2819.7736997760007</v>
      </c>
      <c r="Z14" s="152">
        <f>'NSW Oct 2017'!AW8</f>
        <v>24</v>
      </c>
      <c r="AA14" s="153" t="str">
        <f>'NSW Oct 2017'!AX8</f>
        <v>y</v>
      </c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</row>
    <row r="15" spans="1:194" s="85" customFormat="1" ht="23" customHeight="1" thickTop="1" thickBot="1">
      <c r="A15" s="117" t="str">
        <f>'NSW Oct 2017'!D9</f>
        <v>ActewAGL Shoalhaven</v>
      </c>
      <c r="B15" s="87" t="str">
        <f>'NSW Oct 2017'!F9</f>
        <v>ActewAGL</v>
      </c>
      <c r="C15" s="87" t="str">
        <f>'NSW Oct 2017'!G9</f>
        <v>Business plan</v>
      </c>
      <c r="D15" s="146">
        <f>365*'NSW Oct 2017'!H9/100</f>
        <v>365.1825</v>
      </c>
      <c r="E15" s="147">
        <f>IF($C$5*'NSW Oct 2017'!AK9/'NSW Oct 2017'!AI9&gt;='NSW Oct 2017'!J9,('NSW Oct 2017'!J9*'NSW Oct 2017'!O9/100)*'NSW Oct 2017'!AI9,($C$5*'NSW Oct 2017'!AK9/'NSW Oct 2017'!AI9*'NSW Oct 2017'!O9/100)*'NSW Oct 2017'!AI9)</f>
        <v>1347.5</v>
      </c>
      <c r="F15" s="155">
        <f>IF($C$5*'NSW Oct 2017'!AK9/'NSW Oct 2017'!AI9&lt;'NSW Oct 2017'!J9,0,IF($C$5*'NSW Oct 2017'!AK9/'NSW Oct 2017'!AI9&lt;='NSW Oct 2017'!K9,($C$5*'NSW Oct 2017'!AK9/'NSW Oct 2017'!AI9-'NSW Oct 2017'!J9)*('NSW Oct 2017'!P9/100)*'NSW Oct 2017'!AI9,('NSW Oct 2017'!K9-'NSW Oct 2017'!J9)*('NSW Oct 2017'!P9/100)*'NSW Oct 2017'!AI9))</f>
        <v>0</v>
      </c>
      <c r="G15" s="146">
        <f>IF($C$5*'NSW Oct 2017'!AK9/'NSW Oct 2017'!AI9&lt;'NSW Oct 2017'!K9,0,IF($C$5*'NSW Oct 2017'!AK9/'NSW Oct 2017'!AI9&lt;='NSW Oct 2017'!L9,($C$5*'NSW Oct 2017'!AK9/'NSW Oct 2017'!AI9-'NSW Oct 2017'!K9)*('NSW Oct 2017'!Q9/100)*'NSW Oct 2017'!AI9,('NSW Oct 2017'!L9-'NSW Oct 2017'!K9)*('NSW Oct 2017'!Q9/100)*'NSW Oct 2017'!AI9))</f>
        <v>0</v>
      </c>
      <c r="H15" s="156">
        <f>IF($C$5*'NSW Oct 2017'!AK9/'NSW Oct 2017'!AI9&lt;'NSW Oct 2017'!L9,0,IF($C$5*'NSW Oct 2017'!AK9/'NSW Oct 2017'!AI9&lt;='NSW Oct 2017'!M9,($C$5*'NSW Oct 2017'!AK9/'NSW Oct 2017'!AI9-'NSW Oct 2017'!L9)*('NSW Oct 2017'!R9/100)*'NSW Oct 2017'!AI9,('NSW Oct 2017'!M9-'NSW Oct 2017'!L9)*('NSW Oct 2017'!R9/100)*'NSW Oct 2017'!AI9))</f>
        <v>0</v>
      </c>
      <c r="I15" s="147">
        <f>IF($C$5*'NSW Oct 2017'!AK9/'NSW Oct 2017'!AI9&lt;'NSW Oct 2017'!M9,0,IF($C$5*'NSW Oct 2017'!AK9/'NSW Oct 2017'!AI9&lt;='NSW Oct 2017'!N9,($C$5*'NSW Oct 2017'!AK9/'NSW Oct 2017'!AI9-'NSW Oct 2017'!M9)*('NSW Oct 2017'!S9/100)*'NSW Oct 2017'!AI9,('NSW Oct 2017'!N9-'NSW Oct 2017'!M9)*('NSW Oct 2017'!S9/100)*'NSW Oct 2017'!AI9))</f>
        <v>0</v>
      </c>
      <c r="J15" s="155">
        <f>IF(($C$5*'NSW Oct 2017'!AK9/'NSW Oct 2017'!AI9&gt;'NSW Oct 2017'!N9),($C$5*'NSW Oct 2017'!AK9/'NSW Oct 2017'!AI9-'NSW Oct 2017'!N9)*'NSW Oct 2017'!T9/100*'NSW Oct 2017'!AI9,0)</f>
        <v>0</v>
      </c>
      <c r="K15" s="146">
        <f>IF($C$5*'NSW Oct 2017'!AL9/'NSW Oct 2017'!AJ9&gt;='NSW Oct 2017'!J9,('NSW Oct 2017'!J9*'NSW Oct 2017'!U9/100)*'NSW Oct 2017'!AJ9,($C$5*'NSW Oct 2017'!AL9/'NSW Oct 2017'!AJ9*'NSW Oct 2017'!U9/100)*'NSW Oct 2017'!AJ9)</f>
        <v>1347.5</v>
      </c>
      <c r="L15" s="155">
        <f>IF($C$5*'NSW Oct 2017'!AL9/'NSW Oct 2017'!AJ9&lt;'NSW Oct 2017'!J9,0,IF($C$5*'NSW Oct 2017'!AL9/'NSW Oct 2017'!AJ9&lt;='NSW Oct 2017'!K9,($C$5*'NSW Oct 2017'!AL9/'NSW Oct 2017'!AJ9-'NSW Oct 2017'!J9)*('NSW Oct 2017'!V9/100)*'NSW Oct 2017'!AJ9,('NSW Oct 2017'!K9-'NSW Oct 2017'!J9)*('NSW Oct 2017'!V9/100)*'NSW Oct 2017'!AJ9))</f>
        <v>0</v>
      </c>
      <c r="M15" s="146">
        <f>IF($C$5*'NSW Oct 2017'!AL9/'NSW Oct 2017'!AJ9&lt;'NSW Oct 2017'!K9,0,IF($C$5*'NSW Oct 2017'!AL9/'NSW Oct 2017'!AJ9&lt;='NSW Oct 2017'!L9,($C$5*'NSW Oct 2017'!AL9/'NSW Oct 2017'!AJ9-'NSW Oct 2017'!K9)*('NSW Oct 2017'!W9/100)*'NSW Oct 2017'!AJ9,('NSW Oct 2017'!L9-'NSW Oct 2017'!K9)*('NSW Oct 2017'!W9/100)*'NSW Oct 2017'!AJ9))</f>
        <v>0</v>
      </c>
      <c r="N15" s="155">
        <f>IF($C$5*'NSW Oct 2017'!AL9/'NSW Oct 2017'!AJ9&lt;'NSW Oct 2017'!L9,0,IF($C$5*'NSW Oct 2017'!AL9/'NSW Oct 2017'!AJ9&lt;='NSW Oct 2017'!M9,($C$5*'NSW Oct 2017'!AL9/'NSW Oct 2017'!AJ9-'NSW Oct 2017'!L9)*('NSW Oct 2017'!X9/100)*'NSW Oct 2017'!AJ9,('NSW Oct 2017'!M9-'NSW Oct 2017'!L9)*('NSW Oct 2017'!X9/100)*'NSW Oct 2017'!AJ9))</f>
        <v>0</v>
      </c>
      <c r="O15" s="146">
        <f>IF($C$5*'NSW Oct 2017'!AL9/'NSW Oct 2017'!AJ9&lt;'NSW Oct 2017'!M9,0,IF($C$5*'NSW Oct 2017'!AL9/'NSW Oct 2017'!AJ9&lt;='NSW Oct 2017'!N9,($C$5*'NSW Oct 2017'!AL9/'NSW Oct 2017'!AJ9-'NSW Oct 2017'!M9)*('NSW Oct 2017'!Y9/100)*'NSW Oct 2017'!AJ9,('NSW Oct 2017'!N9-'NSW Oct 2017'!M9)*('NSW Oct 2017'!Y9/100)*'NSW Oct 2017'!AJ9))</f>
        <v>0</v>
      </c>
      <c r="P15" s="155">
        <f>IF(($C$5*'NSW Oct 2017'!AL9/'NSW Oct 2017'!AJ9&gt;'NSW Oct 2017'!N9),($C$5*'NSW Oct 2017'!AL9/'NSW Oct 2017'!AJ9-'NSW Oct 2017'!N9)*'NSW Oct 2017'!Z9/100*'NSW Oct 2017'!AJ10,0)</f>
        <v>0</v>
      </c>
      <c r="Q15" s="149">
        <f t="shared" si="1"/>
        <v>3060.1824999999999</v>
      </c>
      <c r="R15" s="154">
        <f>'NSW Oct 2017'!AM9</f>
        <v>0</v>
      </c>
      <c r="S15" s="87">
        <f>'NSW Oct 2017'!AN9</f>
        <v>0</v>
      </c>
      <c r="T15" s="154">
        <f>'NSW Oct 2017'!AO9</f>
        <v>0</v>
      </c>
      <c r="U15" s="87">
        <f>'NSW Oct 2017'!AP9</f>
        <v>0</v>
      </c>
      <c r="V15" s="151">
        <f>Q15</f>
        <v>3060.1824999999999</v>
      </c>
      <c r="W15" s="149">
        <f t="shared" si="2"/>
        <v>3060.1824999999999</v>
      </c>
      <c r="X15" s="149">
        <f t="shared" si="0"/>
        <v>3366.20075</v>
      </c>
      <c r="Y15" s="149">
        <f t="shared" si="0"/>
        <v>3366.20075</v>
      </c>
      <c r="Z15" s="152">
        <f>'NSW Oct 2017'!AW9</f>
        <v>0</v>
      </c>
      <c r="AA15" s="153" t="str">
        <f>'NSW Oct 2017'!AX9</f>
        <v>n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</row>
    <row r="16" spans="1:194" ht="23" customHeight="1" thickTop="1">
      <c r="A16" s="434" t="str">
        <f>'NSW Oct 2017'!D10</f>
        <v>Capital Region</v>
      </c>
      <c r="B16" s="86" t="str">
        <f>'NSW Oct 2017'!F10</f>
        <v>ActewAGL</v>
      </c>
      <c r="C16" s="86" t="str">
        <f>'NSW Oct 2017'!G10</f>
        <v>Business plan</v>
      </c>
      <c r="D16" s="119">
        <f>365*'NSW Oct 2017'!H10/100</f>
        <v>328.97449999999998</v>
      </c>
      <c r="E16" s="120">
        <f>IF($C$5*'NSW Oct 2017'!AK10/'NSW Oct 2017'!AI10&gt;='NSW Oct 2017'!J10,('NSW Oct 2017'!J10*'NSW Oct 2017'!O10/100)*'NSW Oct 2017'!AI10,($C$5*'NSW Oct 2017'!AK10/'NSW Oct 2017'!AI10*'NSW Oct 2017'!O10/100)*'NSW Oct 2017'!AI10)</f>
        <v>140.32226999999997</v>
      </c>
      <c r="F16" s="136">
        <f>IF($C$5*'NSW Oct 2017'!AK10/'NSW Oct 2017'!AI10&lt;'NSW Oct 2017'!J10,0,IF($C$5*'NSW Oct 2017'!AK10/'NSW Oct 2017'!AI10&lt;='NSW Oct 2017'!K10,($C$5*'NSW Oct 2017'!AK10/'NSW Oct 2017'!AI10-'NSW Oct 2017'!J10)*('NSW Oct 2017'!P10/100)*'NSW Oct 2017'!AI10,('NSW Oct 2017'!K10-'NSW Oct 2017'!J10)*('NSW Oct 2017'!P10/100)*'NSW Oct 2017'!AI10))</f>
        <v>89.523599999999988</v>
      </c>
      <c r="G16" s="119">
        <f>IF($C$5*'NSW Oct 2017'!AK10/'NSW Oct 2017'!AI10&lt;'NSW Oct 2017'!K10,0,IF($C$5*'NSW Oct 2017'!AK10/'NSW Oct 2017'!AI10&lt;='NSW Oct 2017'!L10,($C$5*'NSW Oct 2017'!AK10/'NSW Oct 2017'!AI10-'NSW Oct 2017'!K10)*('NSW Oct 2017'!Q10/100)*'NSW Oct 2017'!AI10,('NSW Oct 2017'!L10-'NSW Oct 2017'!K10)*('NSW Oct 2017'!Q10/100)*'NSW Oct 2017'!AI10))</f>
        <v>140.57783999999998</v>
      </c>
      <c r="H16" s="127">
        <f>IF($C$5*'NSW Oct 2017'!AK10/'NSW Oct 2017'!AI10&lt;'NSW Oct 2017'!L10,0,IF($C$5*'NSW Oct 2017'!AK10/'NSW Oct 2017'!AI10&lt;='NSW Oct 2017'!M10,($C$5*'NSW Oct 2017'!AK10/'NSW Oct 2017'!AI10-'NSW Oct 2017'!L10)*('NSW Oct 2017'!R10/100)*'NSW Oct 2017'!AI10,('NSW Oct 2017'!M10-'NSW Oct 2017'!L10)*('NSW Oct 2017'!R10/100)*'NSW Oct 2017'!AI10))</f>
        <v>870.01525000000015</v>
      </c>
      <c r="I16" s="120">
        <f>IF($C$5*'NSW Oct 2017'!AK10/'NSW Oct 2017'!AI10&lt;'NSW Oct 2017'!M10,0,IF($C$5*'NSW Oct 2017'!AK10/'NSW Oct 2017'!AI10&lt;='NSW Oct 2017'!N10,($C$5*'NSW Oct 2017'!AK10/'NSW Oct 2017'!AI10-'NSW Oct 2017'!M10)*('NSW Oct 2017'!S10/100)*'NSW Oct 2017'!AI10,('NSW Oct 2017'!N10-'NSW Oct 2017'!M10)*('NSW Oct 2017'!S10/100)*'NSW Oct 2017'!AI10))</f>
        <v>0</v>
      </c>
      <c r="J16" s="136">
        <f>IF(($C$5*'NSW Oct 2017'!AK10/'NSW Oct 2017'!AI10&gt;'NSW Oct 2017'!N10),($C$5*'NSW Oct 2017'!AK10/'NSW Oct 2017'!AI10-'NSW Oct 2017'!N10)*'NSW Oct 2017'!T10/100*'NSW Oct 2017'!AI10,0)</f>
        <v>0</v>
      </c>
      <c r="K16" s="119">
        <f>IF($C$5*'NSW Oct 2017'!AL10/'NSW Oct 2017'!AJ10&gt;='NSW Oct 2017'!J10,('NSW Oct 2017'!J10*'NSW Oct 2017'!U10/100)*'NSW Oct 2017'!AJ10,($C$5*'NSW Oct 2017'!AL10/'NSW Oct 2017'!AJ10*'NSW Oct 2017'!U10/100)*'NSW Oct 2017'!AJ10)</f>
        <v>140.32226999999997</v>
      </c>
      <c r="L16" s="136">
        <f>IF($C$5*'NSW Oct 2017'!AL10/'NSW Oct 2017'!AJ10&lt;'NSW Oct 2017'!J10,0,IF($C$5*'NSW Oct 2017'!AL10/'NSW Oct 2017'!AJ10&lt;='NSW Oct 2017'!K10,($C$5*'NSW Oct 2017'!AL10/'NSW Oct 2017'!AJ10-'NSW Oct 2017'!J10)*('NSW Oct 2017'!V10/100)*'NSW Oct 2017'!AJ10,('NSW Oct 2017'!K10-'NSW Oct 2017'!J10)*('NSW Oct 2017'!V10/100)*'NSW Oct 2017'!AJ10))</f>
        <v>89.523599999999988</v>
      </c>
      <c r="M16" s="119">
        <f>IF($C$5*'NSW Oct 2017'!AL10/'NSW Oct 2017'!AJ10&lt;'NSW Oct 2017'!K10,0,IF($C$5*'NSW Oct 2017'!AL10/'NSW Oct 2017'!AJ10&lt;='NSW Oct 2017'!L10,($C$5*'NSW Oct 2017'!AL10/'NSW Oct 2017'!AJ10-'NSW Oct 2017'!K10)*('NSW Oct 2017'!W10/100)*'NSW Oct 2017'!AJ10,('NSW Oct 2017'!L10-'NSW Oct 2017'!K10)*('NSW Oct 2017'!W10/100)*'NSW Oct 2017'!AJ10))</f>
        <v>140.57783999999998</v>
      </c>
      <c r="N16" s="129">
        <f>IF($C$5*'NSW Oct 2017'!AL10/'NSW Oct 2017'!AJ10&lt;'NSW Oct 2017'!L10,0,IF($C$5*'NSW Oct 2017'!AL10/'NSW Oct 2017'!AJ10&lt;='NSW Oct 2017'!M10,($C$5*'NSW Oct 2017'!AL10/'NSW Oct 2017'!AJ10-'NSW Oct 2017'!L10)*('NSW Oct 2017'!X10/100)*'NSW Oct 2017'!AJ10,('NSW Oct 2017'!M10-'NSW Oct 2017'!L10)*('NSW Oct 2017'!X10/100)*'NSW Oct 2017'!AJ10))</f>
        <v>870.01525000000015</v>
      </c>
      <c r="O16" s="119">
        <f>IF($C$5*'NSW Oct 2017'!AL10/'NSW Oct 2017'!AJ10&lt;'NSW Oct 2017'!M10,0,IF($C$5*'NSW Oct 2017'!AL10/'NSW Oct 2017'!AJ10&lt;='NSW Oct 2017'!N10,($C$5*'NSW Oct 2017'!AL10/'NSW Oct 2017'!AJ10-'NSW Oct 2017'!M10)*('NSW Oct 2017'!Y10/100)*'NSW Oct 2017'!AJ10,('NSW Oct 2017'!N10-'NSW Oct 2017'!M10)*('NSW Oct 2017'!Y10/100)*'NSW Oct 2017'!AJ10))</f>
        <v>0</v>
      </c>
      <c r="P16" s="121">
        <f>IF(($C$5*'NSW Oct 2017'!AL10/'NSW Oct 2017'!AJ10&gt;'NSW Oct 2017'!N10),($C$5*'NSW Oct 2017'!AL10/'NSW Oct 2017'!AJ10-'NSW Oct 2017'!N10)*'NSW Oct 2017'!Z10/100*'NSW Oct 2017'!AJ11,0)</f>
        <v>0</v>
      </c>
      <c r="Q16" s="122">
        <f t="shared" si="1"/>
        <v>2809.8524200000002</v>
      </c>
      <c r="R16" s="83">
        <f>'NSW Oct 2017'!AM10</f>
        <v>0</v>
      </c>
      <c r="S16" s="86">
        <f>'NSW Oct 2017'!AN10</f>
        <v>10</v>
      </c>
      <c r="T16" s="83">
        <f>'NSW Oct 2017'!AO10</f>
        <v>0</v>
      </c>
      <c r="U16" s="130">
        <f>'NSW Oct 2017'!AP10</f>
        <v>0</v>
      </c>
      <c r="V16" s="122">
        <f t="shared" ref="V16:V21" si="3">(Q16-(Q16-D16)*S16/100)</f>
        <v>2561.7646279999999</v>
      </c>
      <c r="W16" s="157">
        <f t="shared" si="2"/>
        <v>2561.7646279999999</v>
      </c>
      <c r="X16" s="122">
        <f t="shared" si="0"/>
        <v>2817.9410908</v>
      </c>
      <c r="Y16" s="122">
        <f t="shared" si="0"/>
        <v>2817.9410908</v>
      </c>
      <c r="Z16" s="133">
        <f>'NSW Oct 2017'!AW10</f>
        <v>24</v>
      </c>
      <c r="AA16" s="125" t="str">
        <f>'NSW Oct 2017'!AX10</f>
        <v>y</v>
      </c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</row>
    <row r="17" spans="1:194" s="85" customFormat="1" ht="23" customHeight="1" thickBot="1">
      <c r="A17" s="435"/>
      <c r="B17" s="87" t="str">
        <f>'NSW Oct 2017'!F11</f>
        <v>EnergyAustralia</v>
      </c>
      <c r="C17" s="87" t="str">
        <f>'NSW Oct 2017'!G11</f>
        <v xml:space="preserve">Everyday Saver </v>
      </c>
      <c r="D17" s="146">
        <f>365*'NSW Oct 2017'!H11/100</f>
        <v>240.9</v>
      </c>
      <c r="E17" s="147">
        <f>IF($C$5*'NSW Oct 2017'!AK11/'NSW Oct 2017'!AI11&gt;='NSW Oct 2017'!J11,('NSW Oct 2017'!J11*'NSW Oct 2017'!O11/100)*'NSW Oct 2017'!AI11,($C$5*'NSW Oct 2017'!AK11/'NSW Oct 2017'!AI11*'NSW Oct 2017'!O11/100)*'NSW Oct 2017'!AI11)</f>
        <v>154.38059999999999</v>
      </c>
      <c r="F17" s="155">
        <f>IF($C$5*'NSW Oct 2017'!AK11/'NSW Oct 2017'!AI11&lt;'NSW Oct 2017'!J11,0,IF($C$5*'NSW Oct 2017'!AK11/'NSW Oct 2017'!AI11&lt;='NSW Oct 2017'!K11,($C$5*'NSW Oct 2017'!AK11/'NSW Oct 2017'!AI11-'NSW Oct 2017'!J11)*('NSW Oct 2017'!P11/100)*'NSW Oct 2017'!AI11,('NSW Oct 2017'!K11-'NSW Oct 2017'!J11)*('NSW Oct 2017'!P11/100)*'NSW Oct 2017'!AI11))</f>
        <v>104.56649999999999</v>
      </c>
      <c r="G17" s="146">
        <f>IF($C$5*'NSW Oct 2017'!AK11/'NSW Oct 2017'!AI11&lt;'NSW Oct 2017'!K11,0,IF($C$5*'NSW Oct 2017'!AK11/'NSW Oct 2017'!AI11&lt;='NSW Oct 2017'!L11,($C$5*'NSW Oct 2017'!AK11/'NSW Oct 2017'!AI11-'NSW Oct 2017'!K11)*('NSW Oct 2017'!Q11/100)*'NSW Oct 2017'!AI11,('NSW Oct 2017'!L11-'NSW Oct 2017'!K11)*('NSW Oct 2017'!Q11/100)*'NSW Oct 2017'!AI11))</f>
        <v>158.67900000000003</v>
      </c>
      <c r="H17" s="156">
        <f>IF($C$5*'NSW Oct 2017'!AK11/'NSW Oct 2017'!AI11&lt;'NSW Oct 2017'!L11,0,IF($C$5*'NSW Oct 2017'!AK11/'NSW Oct 2017'!AI11&lt;='NSW Oct 2017'!M11,($C$5*'NSW Oct 2017'!AK11/'NSW Oct 2017'!AI11-'NSW Oct 2017'!L11)*('NSW Oct 2017'!R11/100)*'NSW Oct 2017'!AI11,('NSW Oct 2017'!M11-'NSW Oct 2017'!L11)*('NSW Oct 2017'!R11/100)*'NSW Oct 2017'!AI11))</f>
        <v>984.23000000000013</v>
      </c>
      <c r="I17" s="147">
        <f>IF($C$5*'NSW Oct 2017'!AK11/'NSW Oct 2017'!AI11&lt;'NSW Oct 2017'!M11,0,IF($C$5*'NSW Oct 2017'!AK11/'NSW Oct 2017'!AI11&lt;='NSW Oct 2017'!N11,($C$5*'NSW Oct 2017'!AK11/'NSW Oct 2017'!AI11-'NSW Oct 2017'!M11)*('NSW Oct 2017'!S11/100)*'NSW Oct 2017'!AI11,('NSW Oct 2017'!N11-'NSW Oct 2017'!M11)*('NSW Oct 2017'!S11/100)*'NSW Oct 2017'!AI11))</f>
        <v>0</v>
      </c>
      <c r="J17" s="155">
        <f>IF(($C$5*'NSW Oct 2017'!AK11/'NSW Oct 2017'!AI11&gt;'NSW Oct 2017'!N11),($C$5*'NSW Oct 2017'!AK11/'NSW Oct 2017'!AI11-'NSW Oct 2017'!N11)*'NSW Oct 2017'!T11/100*'NSW Oct 2017'!AI11,0)</f>
        <v>0</v>
      </c>
      <c r="K17" s="146">
        <f>IF($C$5*'NSW Oct 2017'!AL11/'NSW Oct 2017'!AJ11&gt;='NSW Oct 2017'!J11,('NSW Oct 2017'!J11*'NSW Oct 2017'!U11/100)*'NSW Oct 2017'!AJ11,($C$5*'NSW Oct 2017'!AL11/'NSW Oct 2017'!AJ11*'NSW Oct 2017'!U11/100)*'NSW Oct 2017'!AJ11)</f>
        <v>154.38059999999999</v>
      </c>
      <c r="L17" s="155">
        <f>IF($C$5*'NSW Oct 2017'!AL11/'NSW Oct 2017'!AJ11&lt;'NSW Oct 2017'!J11,0,IF($C$5*'NSW Oct 2017'!AL11/'NSW Oct 2017'!AJ11&lt;='NSW Oct 2017'!K11,($C$5*'NSW Oct 2017'!AL11/'NSW Oct 2017'!AJ11-'NSW Oct 2017'!J11)*('NSW Oct 2017'!V11/100)*'NSW Oct 2017'!AJ11,('NSW Oct 2017'!K11-'NSW Oct 2017'!J11)*('NSW Oct 2017'!V11/100)*'NSW Oct 2017'!AJ11))</f>
        <v>104.56649999999999</v>
      </c>
      <c r="M17" s="146">
        <f>IF($C$5*'NSW Oct 2017'!AL11/'NSW Oct 2017'!AJ11&lt;'NSW Oct 2017'!K11,0,IF($C$5*'NSW Oct 2017'!AL11/'NSW Oct 2017'!AJ11&lt;='NSW Oct 2017'!L11,($C$5*'NSW Oct 2017'!AL11/'NSW Oct 2017'!AJ11-'NSW Oct 2017'!K11)*('NSW Oct 2017'!W11/100)*'NSW Oct 2017'!AJ11,('NSW Oct 2017'!L11-'NSW Oct 2017'!K11)*('NSW Oct 2017'!W11/100)*'NSW Oct 2017'!AJ11))</f>
        <v>158.67900000000003</v>
      </c>
      <c r="N17" s="158">
        <f>IF($C$5*'NSW Oct 2017'!AL11/'NSW Oct 2017'!AJ11&lt;'NSW Oct 2017'!L11,0,IF($C$5*'NSW Oct 2017'!AL11/'NSW Oct 2017'!AJ11&lt;='NSW Oct 2017'!M11,($C$5*'NSW Oct 2017'!AL11/'NSW Oct 2017'!AJ11-'NSW Oct 2017'!L11)*('NSW Oct 2017'!X11/100)*'NSW Oct 2017'!AJ11,('NSW Oct 2017'!M11-'NSW Oct 2017'!L11)*('NSW Oct 2017'!X11/100)*'NSW Oct 2017'!AJ11))</f>
        <v>984.23000000000013</v>
      </c>
      <c r="O17" s="146">
        <f>IF($C$5*'NSW Oct 2017'!AL11/'NSW Oct 2017'!AJ11&lt;'NSW Oct 2017'!M11,0,IF($C$5*'NSW Oct 2017'!AL11/'NSW Oct 2017'!AJ11&lt;='NSW Oct 2017'!N11,($C$5*'NSW Oct 2017'!AL11/'NSW Oct 2017'!AJ11-'NSW Oct 2017'!M11)*('NSW Oct 2017'!Y11/100)*'NSW Oct 2017'!AJ11,('NSW Oct 2017'!N11-'NSW Oct 2017'!M11)*('NSW Oct 2017'!Y11/100)*'NSW Oct 2017'!AJ11))</f>
        <v>0</v>
      </c>
      <c r="P17" s="148">
        <f>IF(($C$5*'NSW Oct 2017'!AL11/'NSW Oct 2017'!AJ11&gt;'NSW Oct 2017'!N11),($C$5*'NSW Oct 2017'!AL11/'NSW Oct 2017'!AJ11-'NSW Oct 2017'!N11)*'NSW Oct 2017'!Z11/100*'NSW Oct 2017'!AJ12,0)</f>
        <v>0</v>
      </c>
      <c r="Q17" s="149">
        <f t="shared" si="1"/>
        <v>3044.6122</v>
      </c>
      <c r="R17" s="154">
        <f>'NSW Oct 2017'!AM11</f>
        <v>0</v>
      </c>
      <c r="S17" s="87">
        <f>'NSW Oct 2017'!AN11</f>
        <v>14</v>
      </c>
      <c r="T17" s="154">
        <f>'NSW Oct 2017'!AO11</f>
        <v>0</v>
      </c>
      <c r="U17" s="87">
        <f>'NSW Oct 2017'!AP11</f>
        <v>0</v>
      </c>
      <c r="V17" s="151">
        <f t="shared" si="3"/>
        <v>2652.0924920000002</v>
      </c>
      <c r="W17" s="149">
        <f t="shared" si="2"/>
        <v>2652.0924920000002</v>
      </c>
      <c r="X17" s="149">
        <f t="shared" si="0"/>
        <v>2917.3017412000004</v>
      </c>
      <c r="Y17" s="149">
        <f t="shared" si="0"/>
        <v>2917.3017412000004</v>
      </c>
      <c r="Z17" s="152">
        <f>'NSW Oct 2017'!AW11</f>
        <v>24</v>
      </c>
      <c r="AA17" s="153" t="str">
        <f>'NSW Oct 2017'!AX11</f>
        <v>y</v>
      </c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</row>
    <row r="18" spans="1:194" ht="23" customHeight="1" thickTop="1" thickBot="1">
      <c r="A18" s="117" t="str">
        <f>'NSW Oct 2017'!D12</f>
        <v>Tamworth</v>
      </c>
      <c r="B18" s="87" t="str">
        <f>'NSW Oct 2017'!F12</f>
        <v>Origin Energy</v>
      </c>
      <c r="C18" s="87" t="str">
        <f>'NSW Oct 2017'!G12</f>
        <v>Business Saver</v>
      </c>
      <c r="D18" s="146">
        <f>365*'NSW Oct 2017'!H12/100</f>
        <v>354.05</v>
      </c>
      <c r="E18" s="147">
        <f>($C$5*'NSW Oct 2017'!O12/100)/2</f>
        <v>1805</v>
      </c>
      <c r="F18" s="155">
        <v>0</v>
      </c>
      <c r="G18" s="146">
        <v>0</v>
      </c>
      <c r="H18" s="156">
        <v>0</v>
      </c>
      <c r="I18" s="147">
        <f>IF($C$5*'NSW Oct 2017'!AK12/'NSW Oct 2017'!AI12&lt;'NSW Oct 2017'!M12,0,IF($C$5*'NSW Oct 2017'!AK12/'NSW Oct 2017'!AI12&lt;='NSW Oct 2017'!N12,($C$5*'NSW Oct 2017'!AK12/'NSW Oct 2017'!AI12-'NSW Oct 2017'!M12)*('NSW Oct 2017'!S12/100)*'NSW Oct 2017'!AI12,('NSW Oct 2017'!N12-'NSW Oct 2017'!M12)*('NSW Oct 2017'!S12/100)*'NSW Oct 2017'!AI12))</f>
        <v>0</v>
      </c>
      <c r="J18" s="155">
        <f>IF(($C$5*'NSW Oct 2017'!AK12/'NSW Oct 2017'!AI12&gt;'NSW Oct 2017'!N12),($C$5*'NSW Oct 2017'!AK12/'NSW Oct 2017'!AI12-'NSW Oct 2017'!N12)*'NSW Oct 2017'!T12/100*'NSW Oct 2017'!AI12,0)</f>
        <v>0</v>
      </c>
      <c r="K18" s="146">
        <f>($C$5*'NSW Oct 2017'!U12/100)/2</f>
        <v>1805</v>
      </c>
      <c r="L18" s="155">
        <v>0</v>
      </c>
      <c r="M18" s="146">
        <v>0</v>
      </c>
      <c r="N18" s="155">
        <v>0</v>
      </c>
      <c r="O18" s="146">
        <f>IF($C$5*'NSW Oct 2017'!AL12/'NSW Oct 2017'!AJ12&lt;'NSW Oct 2017'!M12,0,IF($C$5*'NSW Oct 2017'!AL12/'NSW Oct 2017'!AJ12&lt;='NSW Oct 2017'!N12,($C$5*'NSW Oct 2017'!AL12/'NSW Oct 2017'!AJ12-'NSW Oct 2017'!M12)*('NSW Oct 2017'!Y12/100)*'NSW Oct 2017'!AJ12,('NSW Oct 2017'!N12-'NSW Oct 2017'!M12)*('NSW Oct 2017'!Y12/100)*'NSW Oct 2017'!AJ12))</f>
        <v>0</v>
      </c>
      <c r="P18" s="155">
        <f>IF(($C$5*'NSW Oct 2017'!AL12/'NSW Oct 2017'!AJ12&gt;'NSW Oct 2017'!N12),($C$5*'NSW Oct 2017'!AL12/'NSW Oct 2017'!AJ12-'NSW Oct 2017'!N12)*'NSW Oct 2017'!Z12/100*'NSW Oct 2017'!AJ13,0)</f>
        <v>0</v>
      </c>
      <c r="Q18" s="149">
        <f t="shared" si="1"/>
        <v>3964.05</v>
      </c>
      <c r="R18" s="154">
        <f>'NSW Oct 2017'!AM12</f>
        <v>0</v>
      </c>
      <c r="S18" s="87">
        <f>'NSW Oct 2017'!AN12</f>
        <v>14</v>
      </c>
      <c r="T18" s="154">
        <f>'NSW Oct 2017'!AO12</f>
        <v>0</v>
      </c>
      <c r="U18" s="87">
        <f>'NSW Oct 2017'!AP12</f>
        <v>0</v>
      </c>
      <c r="V18" s="151">
        <f t="shared" si="3"/>
        <v>3458.65</v>
      </c>
      <c r="W18" s="149">
        <f t="shared" si="2"/>
        <v>3458.65</v>
      </c>
      <c r="X18" s="149">
        <f t="shared" si="0"/>
        <v>3804.5150000000003</v>
      </c>
      <c r="Y18" s="149">
        <f t="shared" si="0"/>
        <v>3804.5150000000003</v>
      </c>
      <c r="Z18" s="152">
        <f>'NSW Oct 2017'!AW12</f>
        <v>12</v>
      </c>
      <c r="AA18" s="153" t="str">
        <f>'NSW Oct 2017'!AX12</f>
        <v>y</v>
      </c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</row>
    <row r="19" spans="1:194" s="85" customFormat="1" ht="23" customHeight="1" thickTop="1">
      <c r="A19" s="434" t="str">
        <f>'NSW Oct 2017'!D13</f>
        <v>Envestra Albury</v>
      </c>
      <c r="B19" s="86" t="str">
        <f>'NSW Oct 2017'!F13</f>
        <v>EnergyAustralia</v>
      </c>
      <c r="C19" s="86" t="str">
        <f>'NSW Oct 2017'!G13</f>
        <v xml:space="preserve">Everyday Saver </v>
      </c>
      <c r="D19" s="119">
        <f>365*'NSW Oct 2017'!H13/100</f>
        <v>295.64999999999998</v>
      </c>
      <c r="E19" s="120">
        <f>IF($C$5*'NSW Oct 2017'!AK13/'NSW Oct 2017'!AI13&gt;='NSW Oct 2017'!J13,('NSW Oct 2017'!J13*'NSW Oct 2017'!O13/100)*'NSW Oct 2017'!AI13,($C$5*'NSW Oct 2017'!AK13/'NSW Oct 2017'!AI13*'NSW Oct 2017'!O13/100)*'NSW Oct 2017'!AI13)</f>
        <v>448.20000000000005</v>
      </c>
      <c r="F19" s="136">
        <f>IF($C$5*'NSW Oct 2017'!AK13/'NSW Oct 2017'!AI13&lt;'NSW Oct 2017'!J13,0,IF($C$5*'NSW Oct 2017'!AK13/'NSW Oct 2017'!AI13&lt;='NSW Oct 2017'!K13,($C$5*'NSW Oct 2017'!AK13/'NSW Oct 2017'!AI13-'NSW Oct 2017'!J13)*('NSW Oct 2017'!P13/100)*'NSW Oct 2017'!AI13,('NSW Oct 2017'!K13-'NSW Oct 2017'!J13)*('NSW Oct 2017'!P13/100)*'NSW Oct 2017'!AI13))</f>
        <v>405</v>
      </c>
      <c r="G19" s="119">
        <f>IF($C$5*'NSW Oct 2017'!AK13/'NSW Oct 2017'!AI13&lt;'NSW Oct 2017'!K13,0,IF($C$5*'NSW Oct 2017'!AK13/'NSW Oct 2017'!AI13&lt;='NSW Oct 2017'!L13,($C$5*'NSW Oct 2017'!AK13/'NSW Oct 2017'!AI13-'NSW Oct 2017'!K13)*('NSW Oct 2017'!Q13/100)*'NSW Oct 2017'!AI13,('NSW Oct 2017'!L13-'NSW Oct 2017'!K13)*('NSW Oct 2017'!Q13/100)*'NSW Oct 2017'!AI13))</f>
        <v>310.80000000000013</v>
      </c>
      <c r="H19" s="127">
        <f>IF($C$5*'NSW Oct 2017'!AK13/'NSW Oct 2017'!AI13&lt;'NSW Oct 2017'!L13,0,IF($C$5*'NSW Oct 2017'!AK13/'NSW Oct 2017'!AI13&lt;='NSW Oct 2017'!M13,($C$5*'NSW Oct 2017'!AK13/'NSW Oct 2017'!AI13-'NSW Oct 2017'!L13)*('NSW Oct 2017'!R13/100)*'NSW Oct 2017'!AI13,('NSW Oct 2017'!M13-'NSW Oct 2017'!L13)*('NSW Oct 2017'!R13/100)*'NSW Oct 2017'!AI13))</f>
        <v>0</v>
      </c>
      <c r="I19" s="120">
        <f>IF($C$5*'NSW Oct 2017'!AK13/'NSW Oct 2017'!AI13&lt;'NSW Oct 2017'!M13,0,IF($C$5*'NSW Oct 2017'!AK13/'NSW Oct 2017'!AI13&lt;='NSW Oct 2017'!N13,($C$5*'NSW Oct 2017'!AK13/'NSW Oct 2017'!AI13-'NSW Oct 2017'!M13)*('NSW Oct 2017'!S13/100)*'NSW Oct 2017'!AI13,('NSW Oct 2017'!N13-'NSW Oct 2017'!M13)*('NSW Oct 2017'!S13/100)*'NSW Oct 2017'!AI13))</f>
        <v>0</v>
      </c>
      <c r="J19" s="136">
        <f>IF(($C$5*'NSW Oct 2017'!AK13/'NSW Oct 2017'!AI13&gt;'NSW Oct 2017'!N13),($C$5*'NSW Oct 2017'!AK13/'NSW Oct 2017'!AI13-'NSW Oct 2017'!N13)*'NSW Oct 2017'!T13/100*'NSW Oct 2017'!AI13,0)</f>
        <v>0</v>
      </c>
      <c r="K19" s="119">
        <f>IF($C$5*'NSW Oct 2017'!AL13/'NSW Oct 2017'!AJ13&gt;='NSW Oct 2017'!J13,('NSW Oct 2017'!J13*'NSW Oct 2017'!U13/100)*'NSW Oct 2017'!AJ13,($C$5*'NSW Oct 2017'!AL13/'NSW Oct 2017'!AJ13*'NSW Oct 2017'!U13/100)*'NSW Oct 2017'!AJ13)</f>
        <v>448.20000000000005</v>
      </c>
      <c r="L19" s="136">
        <f>IF($C$5*'NSW Oct 2017'!AL13/'NSW Oct 2017'!AJ13&lt;'NSW Oct 2017'!J13,0,IF($C$5*'NSW Oct 2017'!AL13/'NSW Oct 2017'!AJ13&lt;='NSW Oct 2017'!K13,($C$5*'NSW Oct 2017'!AL13/'NSW Oct 2017'!AJ13-'NSW Oct 2017'!J13)*('NSW Oct 2017'!V13/100)*'NSW Oct 2017'!AJ13,('NSW Oct 2017'!K13-'NSW Oct 2017'!J13)*('NSW Oct 2017'!V13/100)*'NSW Oct 2017'!AJ13))</f>
        <v>405</v>
      </c>
      <c r="M19" s="119">
        <f>IF($C$5*'NSW Oct 2017'!AL13/'NSW Oct 2017'!AJ13&lt;'NSW Oct 2017'!K13,0,IF($C$5*'NSW Oct 2017'!AL13/'NSW Oct 2017'!AJ13&lt;='NSW Oct 2017'!L13,($C$5*'NSW Oct 2017'!AL13/'NSW Oct 2017'!AJ13-'NSW Oct 2017'!K13)*('NSW Oct 2017'!W13/100)*'NSW Oct 2017'!AJ13,('NSW Oct 2017'!L13-'NSW Oct 2017'!K13)*('NSW Oct 2017'!W13/100)*'NSW Oct 2017'!AJ13))</f>
        <v>310.80000000000013</v>
      </c>
      <c r="N19" s="136">
        <f>IF($C$5*'NSW Oct 2017'!AL13/'NSW Oct 2017'!AJ13&lt;'NSW Oct 2017'!L13,0,IF($C$5*'NSW Oct 2017'!AL13/'NSW Oct 2017'!AJ13&lt;='NSW Oct 2017'!M13,($C$5*'NSW Oct 2017'!AL13/'NSW Oct 2017'!AJ13-'NSW Oct 2017'!L13)*('NSW Oct 2017'!X13/100)*'NSW Oct 2017'!AJ13,('NSW Oct 2017'!M13-'NSW Oct 2017'!L13)*('NSW Oct 2017'!X13/100)*'NSW Oct 2017'!AJ13))</f>
        <v>0</v>
      </c>
      <c r="O19" s="119">
        <f>IF($C$5*'NSW Oct 2017'!AL13/'NSW Oct 2017'!AJ13&lt;'NSW Oct 2017'!M13,0,IF($C$5*'NSW Oct 2017'!AL13/'NSW Oct 2017'!AJ13&lt;='NSW Oct 2017'!N13,($C$5*'NSW Oct 2017'!AL13/'NSW Oct 2017'!AJ13-'NSW Oct 2017'!M13)*('NSW Oct 2017'!Y13/100)*'NSW Oct 2017'!AJ13,('NSW Oct 2017'!N13-'NSW Oct 2017'!M13)*('NSW Oct 2017'!Y13/100)*'NSW Oct 2017'!AJ13))</f>
        <v>0</v>
      </c>
      <c r="P19" s="136">
        <f>IF(($C$5*'NSW Oct 2017'!AL13/'NSW Oct 2017'!AJ13&gt;'NSW Oct 2017'!N13),($C$5*'NSW Oct 2017'!AL13/'NSW Oct 2017'!AJ13-'NSW Oct 2017'!N13)*'NSW Oct 2017'!Z13/100*'NSW Oct 2017'!AJ14,0)</f>
        <v>0</v>
      </c>
      <c r="Q19" s="122">
        <f t="shared" si="1"/>
        <v>2623.6500000000005</v>
      </c>
      <c r="R19" s="83">
        <f>'NSW Oct 2017'!AM13</f>
        <v>0</v>
      </c>
      <c r="S19" s="86">
        <f>'NSW Oct 2017'!AN13</f>
        <v>14</v>
      </c>
      <c r="T19" s="83">
        <f>'NSW Oct 2017'!AO13</f>
        <v>0</v>
      </c>
      <c r="U19" s="86">
        <f>'NSW Oct 2017'!AP13</f>
        <v>0</v>
      </c>
      <c r="V19" s="132">
        <f t="shared" si="3"/>
        <v>2297.7300000000005</v>
      </c>
      <c r="W19" s="122">
        <f t="shared" si="2"/>
        <v>2297.7300000000005</v>
      </c>
      <c r="X19" s="122">
        <f t="shared" si="0"/>
        <v>2527.5030000000006</v>
      </c>
      <c r="Y19" s="122">
        <f t="shared" si="0"/>
        <v>2527.5030000000006</v>
      </c>
      <c r="Z19" s="133">
        <f>'NSW Oct 2017'!AW13</f>
        <v>24</v>
      </c>
      <c r="AA19" s="125" t="str">
        <f>'NSW Oct 2017'!AX13</f>
        <v>y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</row>
    <row r="20" spans="1:194" ht="23" customHeight="1" thickBot="1">
      <c r="A20" s="435"/>
      <c r="B20" s="87" t="str">
        <f>'NSW Oct 2017'!F14</f>
        <v>Origin Energy</v>
      </c>
      <c r="C20" s="87" t="str">
        <f>'NSW Oct 2017'!G14</f>
        <v>Business Saver</v>
      </c>
      <c r="D20" s="146">
        <f>365*'NSW Oct 2017'!H14/100</f>
        <v>214.29150000000001</v>
      </c>
      <c r="E20" s="147">
        <f>IF($C$5*'NSW Oct 2017'!AK14/'NSW Oct 2017'!AI14&gt;='NSW Oct 2017'!J14,('NSW Oct 2017'!J14*'NSW Oct 2017'!O14/100)*'NSW Oct 2017'!AI14,($C$5*'NSW Oct 2017'!AK14/'NSW Oct 2017'!AI14*'NSW Oct 2017'!O14/100)*'NSW Oct 2017'!AI14)</f>
        <v>200.70000000000002</v>
      </c>
      <c r="F20" s="155">
        <f>IF($C$5*'NSW Oct 2017'!AK14/'NSW Oct 2017'!AI14&lt;'NSW Oct 2017'!J14,0,IF($C$5*'NSW Oct 2017'!AK14/'NSW Oct 2017'!AI14&lt;='NSW Oct 2017'!K14,($C$5*'NSW Oct 2017'!AK14/'NSW Oct 2017'!AI14-'NSW Oct 2017'!J14)*('NSW Oct 2017'!P14/100)*'NSW Oct 2017'!AI14,('NSW Oct 2017'!K14-'NSW Oct 2017'!J14)*('NSW Oct 2017'!P14/100)*'NSW Oct 2017'!AI14))</f>
        <v>811.80000000000007</v>
      </c>
      <c r="G20" s="146">
        <f>IF($C$5*'NSW Oct 2017'!AK14/'NSW Oct 2017'!AI14&lt;'NSW Oct 2017'!K14,0,IF($C$5*'NSW Oct 2017'!AK14/'NSW Oct 2017'!AI14&lt;='NSW Oct 2017'!L14,($C$5*'NSW Oct 2017'!AK14/'NSW Oct 2017'!AI14-'NSW Oct 2017'!K14)*('NSW Oct 2017'!Q14/100)*'NSW Oct 2017'!AI14,('NSW Oct 2017'!L14-'NSW Oct 2017'!K14)*('NSW Oct 2017'!Q14/100)*'NSW Oct 2017'!AI14))</f>
        <v>0</v>
      </c>
      <c r="H20" s="156">
        <f>IF($C$5*'NSW Oct 2017'!AK14/'NSW Oct 2017'!AI14&lt;'NSW Oct 2017'!L14,0,IF($C$5*'NSW Oct 2017'!AK14/'NSW Oct 2017'!AI14&lt;='NSW Oct 2017'!M14,($C$5*'NSW Oct 2017'!AK14/'NSW Oct 2017'!AI14-'NSW Oct 2017'!L14)*('NSW Oct 2017'!R14/100)*'NSW Oct 2017'!AI14,('NSW Oct 2017'!M14-'NSW Oct 2017'!L14)*('NSW Oct 2017'!R14/100)*'NSW Oct 2017'!AI14))</f>
        <v>0</v>
      </c>
      <c r="I20" s="147">
        <f>IF($C$5*'NSW Oct 2017'!AK14/'NSW Oct 2017'!AI14&lt;'NSW Oct 2017'!M14,0,IF($C$5*'NSW Oct 2017'!AK14/'NSW Oct 2017'!AI14&lt;='NSW Oct 2017'!N14,($C$5*'NSW Oct 2017'!AK14/'NSW Oct 2017'!AI14-'NSW Oct 2017'!M14)*('NSW Oct 2017'!S14/100)*'NSW Oct 2017'!AI14,('NSW Oct 2017'!N14-'NSW Oct 2017'!M14)*('NSW Oct 2017'!S14/100)*'NSW Oct 2017'!AI14))</f>
        <v>0</v>
      </c>
      <c r="J20" s="155">
        <f>IF(($C$5*'NSW Oct 2017'!AK14/'NSW Oct 2017'!AI14&gt;'NSW Oct 2017'!N14),($C$5*'NSW Oct 2017'!AK14/'NSW Oct 2017'!AI14-'NSW Oct 2017'!N14)*'NSW Oct 2017'!T14/100*'NSW Oct 2017'!AI14,0)</f>
        <v>0</v>
      </c>
      <c r="K20" s="146">
        <f>IF($C$5*'NSW Oct 2017'!AL14/'NSW Oct 2017'!AJ14&gt;='NSW Oct 2017'!J14,('NSW Oct 2017'!J14*'NSW Oct 2017'!U14/100)*'NSW Oct 2017'!AJ14,($C$5*'NSW Oct 2017'!AL14/'NSW Oct 2017'!AJ14*'NSW Oct 2017'!U14/100)*'NSW Oct 2017'!AJ14)</f>
        <v>200.70000000000002</v>
      </c>
      <c r="L20" s="155">
        <f>IF($C$5*'NSW Oct 2017'!AL14/'NSW Oct 2017'!AJ14&lt;'NSW Oct 2017'!J14,0,IF($C$5*'NSW Oct 2017'!AL14/'NSW Oct 2017'!AJ14&lt;='NSW Oct 2017'!K14,($C$5*'NSW Oct 2017'!AL14/'NSW Oct 2017'!AJ14-'NSW Oct 2017'!J14)*('NSW Oct 2017'!V14/100)*'NSW Oct 2017'!AJ14,('NSW Oct 2017'!K14-'NSW Oct 2017'!J14)*('NSW Oct 2017'!V14/100)*'NSW Oct 2017'!AJ14))</f>
        <v>811.80000000000007</v>
      </c>
      <c r="M20" s="146">
        <f>IF($C$5*'NSW Oct 2017'!AL14/'NSW Oct 2017'!AJ14&lt;'NSW Oct 2017'!K14,0,IF($C$5*'NSW Oct 2017'!AL14/'NSW Oct 2017'!AJ14&lt;='NSW Oct 2017'!L14,($C$5*'NSW Oct 2017'!AL14/'NSW Oct 2017'!AJ14-'NSW Oct 2017'!K14)*('NSW Oct 2017'!W14/100)*'NSW Oct 2017'!AJ14,('NSW Oct 2017'!L14-'NSW Oct 2017'!K14)*('NSW Oct 2017'!W14/100)*'NSW Oct 2017'!AJ14))</f>
        <v>0</v>
      </c>
      <c r="N20" s="155">
        <f>IF($C$5*'NSW Oct 2017'!AL14/'NSW Oct 2017'!AJ14&lt;'NSW Oct 2017'!L14,0,IF($C$5*'NSW Oct 2017'!AL14/'NSW Oct 2017'!AJ14&lt;='NSW Oct 2017'!M14,($C$5*'NSW Oct 2017'!AL14/'NSW Oct 2017'!AJ14-'NSW Oct 2017'!L14)*('NSW Oct 2017'!X14/100)*'NSW Oct 2017'!AJ14,('NSW Oct 2017'!M14-'NSW Oct 2017'!L14)*('NSW Oct 2017'!X14/100)*'NSW Oct 2017'!AJ14))</f>
        <v>0</v>
      </c>
      <c r="O20" s="146">
        <f>IF($C$5*'NSW Oct 2017'!AL14/'NSW Oct 2017'!AJ14&lt;'NSW Oct 2017'!M14,0,IF($C$5*'NSW Oct 2017'!AL14/'NSW Oct 2017'!AJ14&lt;='NSW Oct 2017'!N14,($C$5*'NSW Oct 2017'!AL14/'NSW Oct 2017'!AJ14-'NSW Oct 2017'!M14)*('NSW Oct 2017'!Y14/100)*'NSW Oct 2017'!AJ14,('NSW Oct 2017'!N14-'NSW Oct 2017'!M14)*('NSW Oct 2017'!Y14/100)*'NSW Oct 2017'!AJ14))</f>
        <v>0</v>
      </c>
      <c r="P20" s="155">
        <f>IF(($C$5*'NSW Oct 2017'!AL14/'NSW Oct 2017'!AJ14&gt;'NSW Oct 2017'!N14),($C$5*'NSW Oct 2017'!AL14/'NSW Oct 2017'!AJ14-'NSW Oct 2017'!N14)*'NSW Oct 2017'!Z14/100*'NSW Oct 2017'!AJ15,0)</f>
        <v>0</v>
      </c>
      <c r="Q20" s="149">
        <f t="shared" si="1"/>
        <v>2239.2915000000003</v>
      </c>
      <c r="R20" s="154">
        <f>'NSW Oct 2017'!AM14</f>
        <v>0</v>
      </c>
      <c r="S20" s="87">
        <f>'NSW Oct 2017'!AN14</f>
        <v>14</v>
      </c>
      <c r="T20" s="154">
        <f>'NSW Oct 2017'!AO14</f>
        <v>0</v>
      </c>
      <c r="U20" s="87">
        <f>'NSW Oct 2017'!AP14</f>
        <v>0</v>
      </c>
      <c r="V20" s="151">
        <f t="shared" si="3"/>
        <v>1955.7915000000003</v>
      </c>
      <c r="W20" s="149">
        <f t="shared" si="2"/>
        <v>1955.7915000000003</v>
      </c>
      <c r="X20" s="149">
        <f t="shared" si="0"/>
        <v>2151.3706500000003</v>
      </c>
      <c r="Y20" s="149">
        <f t="shared" si="0"/>
        <v>2151.3706500000003</v>
      </c>
      <c r="Z20" s="152">
        <f>'NSW Oct 2017'!AW14</f>
        <v>12</v>
      </c>
      <c r="AA20" s="153" t="str">
        <f>'NSW Oct 2017'!AX14</f>
        <v>y</v>
      </c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</row>
    <row r="21" spans="1:194" s="85" customFormat="1" ht="23" customHeight="1" thickTop="1">
      <c r="A21" s="434" t="str">
        <f>'NSW Oct 2017'!D15</f>
        <v>Envestra Cooma</v>
      </c>
      <c r="B21" s="86" t="str">
        <f>'NSW Oct 2017'!F15</f>
        <v>Origin Energy</v>
      </c>
      <c r="C21" s="86" t="str">
        <f>'NSW Oct 2017'!G15</f>
        <v>Business Saver</v>
      </c>
      <c r="D21" s="119">
        <f>365*'NSW Oct 2017'!H15/100</f>
        <v>352.88200000000006</v>
      </c>
      <c r="E21" s="120">
        <f>IF($C$5*'NSW Oct 2017'!AK15/'NSW Oct 2017'!AI15&gt;='NSW Oct 2017'!J15,('NSW Oct 2017'!J15*'NSW Oct 2017'!O15/100)*'NSW Oct 2017'!AI15,($C$5*'NSW Oct 2017'!AK15/'NSW Oct 2017'!AI15*'NSW Oct 2017'!O15/100)*'NSW Oct 2017'!AI15)</f>
        <v>1170</v>
      </c>
      <c r="F21" s="136">
        <f>IF($C$5*'NSW Oct 2017'!AK15/'NSW Oct 2017'!AI15&lt;'NSW Oct 2017'!J15,0,IF($C$5*'NSW Oct 2017'!AK15/'NSW Oct 2017'!AI15&lt;='NSW Oct 2017'!K15,($C$5*'NSW Oct 2017'!AK15/'NSW Oct 2017'!AI15-'NSW Oct 2017'!J15)*('NSW Oct 2017'!P15/100)*'NSW Oct 2017'!AI15,('NSW Oct 2017'!K15-'NSW Oct 2017'!J15)*('NSW Oct 2017'!P15/100)*'NSW Oct 2017'!AI15))</f>
        <v>0</v>
      </c>
      <c r="G21" s="119">
        <f>IF($C$5*'NSW Oct 2017'!AK15/'NSW Oct 2017'!AI15&lt;'NSW Oct 2017'!K15,0,IF($C$5*'NSW Oct 2017'!AK15/'NSW Oct 2017'!AI15&lt;='NSW Oct 2017'!L15,($C$5*'NSW Oct 2017'!AK15/'NSW Oct 2017'!AI15-'NSW Oct 2017'!K15)*('NSW Oct 2017'!Q15/100)*'NSW Oct 2017'!AI15,('NSW Oct 2017'!L15-'NSW Oct 2017'!K15)*('NSW Oct 2017'!Q15/100)*'NSW Oct 2017'!AI15))</f>
        <v>0</v>
      </c>
      <c r="H21" s="127">
        <f>IF($C$5*'NSW Oct 2017'!AK15/'NSW Oct 2017'!AI15&lt;'NSW Oct 2017'!L15,0,IF($C$5*'NSW Oct 2017'!AK15/'NSW Oct 2017'!AI15&lt;='NSW Oct 2017'!M15,($C$5*'NSW Oct 2017'!AK15/'NSW Oct 2017'!AI15-'NSW Oct 2017'!L15)*('NSW Oct 2017'!R15/100)*'NSW Oct 2017'!AI15,('NSW Oct 2017'!M15-'NSW Oct 2017'!L15)*('NSW Oct 2017'!R15/100)*'NSW Oct 2017'!AI15))</f>
        <v>0</v>
      </c>
      <c r="I21" s="120">
        <f>IF($C$5*'NSW Oct 2017'!AK15/'NSW Oct 2017'!AI15&lt;'NSW Oct 2017'!M15,0,IF($C$5*'NSW Oct 2017'!AK15/'NSW Oct 2017'!AI15&lt;='NSW Oct 2017'!N15,($C$5*'NSW Oct 2017'!AK15/'NSW Oct 2017'!AI15-'NSW Oct 2017'!M15)*('NSW Oct 2017'!S15/100)*'NSW Oct 2017'!AI15,('NSW Oct 2017'!N15-'NSW Oct 2017'!M15)*('NSW Oct 2017'!S15/100)*'NSW Oct 2017'!AI15))</f>
        <v>0</v>
      </c>
      <c r="J21" s="136">
        <f>IF(($C$5*'NSW Oct 2017'!AK15/'NSW Oct 2017'!AI15&gt;'NSW Oct 2017'!N15),($C$5*'NSW Oct 2017'!AK15/'NSW Oct 2017'!AI15-'NSW Oct 2017'!N15)*'NSW Oct 2017'!T15/100*'NSW Oct 2017'!AI15,0)</f>
        <v>0</v>
      </c>
      <c r="K21" s="119">
        <f>IF($C$5*'NSW Oct 2017'!AL15/'NSW Oct 2017'!AJ15&gt;='NSW Oct 2017'!J15,('NSW Oct 2017'!J15*'NSW Oct 2017'!U15/100)*'NSW Oct 2017'!AJ15,($C$5*'NSW Oct 2017'!AL15/'NSW Oct 2017'!AJ15*'NSW Oct 2017'!U15/100)*'NSW Oct 2017'!AJ15)</f>
        <v>1170</v>
      </c>
      <c r="L21" s="136">
        <f>IF($C$5*'NSW Oct 2017'!AL15/'NSW Oct 2017'!AJ15&lt;'NSW Oct 2017'!J15,0,IF($C$5*'NSW Oct 2017'!AL15/'NSW Oct 2017'!AJ15&lt;='NSW Oct 2017'!K15,($C$5*'NSW Oct 2017'!AL15/'NSW Oct 2017'!AJ15-'NSW Oct 2017'!J15)*('NSW Oct 2017'!V15/100)*'NSW Oct 2017'!AJ15,('NSW Oct 2017'!K15-'NSW Oct 2017'!J15)*('NSW Oct 2017'!V15/100)*'NSW Oct 2017'!AJ15))</f>
        <v>0</v>
      </c>
      <c r="M21" s="119">
        <f>IF($C$5*'NSW Oct 2017'!AL15/'NSW Oct 2017'!AJ15&lt;'NSW Oct 2017'!K15,0,IF($C$5*'NSW Oct 2017'!AL15/'NSW Oct 2017'!AJ15&lt;='NSW Oct 2017'!L15,($C$5*'NSW Oct 2017'!AL15/'NSW Oct 2017'!AJ15-'NSW Oct 2017'!K15)*('NSW Oct 2017'!W15/100)*'NSW Oct 2017'!AJ15,('NSW Oct 2017'!L15-'NSW Oct 2017'!K15)*('NSW Oct 2017'!W15/100)*'NSW Oct 2017'!AJ15))</f>
        <v>0</v>
      </c>
      <c r="N21" s="136">
        <f>IF($C$5*'NSW Oct 2017'!AL15/'NSW Oct 2017'!AJ15&lt;'NSW Oct 2017'!L15,0,IF($C$5*'NSW Oct 2017'!AL15/'NSW Oct 2017'!AJ15&lt;='NSW Oct 2017'!M15,($C$5*'NSW Oct 2017'!AL15/'NSW Oct 2017'!AJ15-'NSW Oct 2017'!L15)*('NSW Oct 2017'!X15/100)*'NSW Oct 2017'!AJ15,('NSW Oct 2017'!M15-'NSW Oct 2017'!L15)*('NSW Oct 2017'!X15/100)*'NSW Oct 2017'!AJ15))</f>
        <v>0</v>
      </c>
      <c r="O21" s="119">
        <f>IF($C$5*'NSW Oct 2017'!AL15/'NSW Oct 2017'!AJ15&lt;'NSW Oct 2017'!M15,0,IF($C$5*'NSW Oct 2017'!AL15/'NSW Oct 2017'!AJ15&lt;='NSW Oct 2017'!N15,($C$5*'NSW Oct 2017'!AL15/'NSW Oct 2017'!AJ15-'NSW Oct 2017'!M15)*('NSW Oct 2017'!Y15/100)*'NSW Oct 2017'!AJ15,('NSW Oct 2017'!N15-'NSW Oct 2017'!M15)*('NSW Oct 2017'!Y15/100)*'NSW Oct 2017'!AJ15))</f>
        <v>0</v>
      </c>
      <c r="P21" s="136">
        <f>IF(($C$5*'NSW Oct 2017'!AL15/'NSW Oct 2017'!AJ15&gt;'NSW Oct 2017'!N15),($C$5*'NSW Oct 2017'!AL15/'NSW Oct 2017'!AJ15-'NSW Oct 2017'!N15)*'NSW Oct 2017'!Z15/100*'NSW Oct 2017'!AJ17,0)</f>
        <v>0</v>
      </c>
      <c r="Q21" s="122">
        <f t="shared" si="1"/>
        <v>2692.8820000000001</v>
      </c>
      <c r="R21" s="83">
        <f>'NSW Oct 2017'!AM15</f>
        <v>0</v>
      </c>
      <c r="S21" s="86">
        <f>'NSW Oct 2017'!AN15</f>
        <v>14</v>
      </c>
      <c r="T21" s="83">
        <f>'NSW Oct 2017'!AO15</f>
        <v>0</v>
      </c>
      <c r="U21" s="86">
        <f>'NSW Oct 2017'!AP15</f>
        <v>0</v>
      </c>
      <c r="V21" s="132">
        <f t="shared" si="3"/>
        <v>2365.2820000000002</v>
      </c>
      <c r="W21" s="122">
        <f t="shared" si="2"/>
        <v>2365.2820000000002</v>
      </c>
      <c r="X21" s="122">
        <f t="shared" si="0"/>
        <v>2601.8102000000003</v>
      </c>
      <c r="Y21" s="122">
        <f t="shared" si="0"/>
        <v>2601.8102000000003</v>
      </c>
      <c r="Z21" s="133">
        <f>'NSW Oct 2017'!AW15</f>
        <v>12</v>
      </c>
      <c r="AA21" s="125" t="str">
        <f>'NSW Oct 2017'!AX15</f>
        <v>y</v>
      </c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</row>
    <row r="22" spans="1:194" s="85" customFormat="1" ht="23" customHeight="1" thickBot="1">
      <c r="A22" s="435"/>
      <c r="B22" s="87" t="str">
        <f>'NSW Oct 2017'!F16</f>
        <v>Red Energy</v>
      </c>
      <c r="C22" s="87" t="str">
        <f>'NSW Oct 2017'!G16</f>
        <v xml:space="preserve">Easy Saver </v>
      </c>
      <c r="D22" s="146">
        <f>365*'NSW Oct 2017'!H16/100</f>
        <v>350.4</v>
      </c>
      <c r="E22" s="147">
        <f>IF($C$5*'NSW Oct 2017'!AK16/'NSW Oct 2017'!AI16&gt;='NSW Oct 2017'!J16,('NSW Oct 2017'!J16*'NSW Oct 2017'!O16/100)*'NSW Oct 2017'!AI16,($C$5*'NSW Oct 2017'!AK16/'NSW Oct 2017'!AI16*'NSW Oct 2017'!O16/100)*'NSW Oct 2017'!AI16)</f>
        <v>1085.0000000000002</v>
      </c>
      <c r="F22" s="155">
        <f>IF($C$5*'NSW Oct 2017'!AK16/'NSW Oct 2017'!AI16&lt;'NSW Oct 2017'!J16,0,IF($C$5*'NSW Oct 2017'!AK16/'NSW Oct 2017'!AI16&lt;='NSW Oct 2017'!K16,($C$5*'NSW Oct 2017'!AK16/'NSW Oct 2017'!AI16-'NSW Oct 2017'!J16)*('NSW Oct 2017'!P16/100)*'NSW Oct 2017'!AI16,('NSW Oct 2017'!K16-'NSW Oct 2017'!J16)*('NSW Oct 2017'!P16/100)*'NSW Oct 2017'!AI16))</f>
        <v>0</v>
      </c>
      <c r="G22" s="146">
        <f>IF($C$5*'NSW Oct 2017'!AK16/'NSW Oct 2017'!AI16&lt;'NSW Oct 2017'!K16,0,IF($C$5*'NSW Oct 2017'!AK16/'NSW Oct 2017'!AI16&lt;='NSW Oct 2017'!L16,($C$5*'NSW Oct 2017'!AK16/'NSW Oct 2017'!AI16-'NSW Oct 2017'!K16)*('NSW Oct 2017'!Q16/100)*'NSW Oct 2017'!AI16,('NSW Oct 2017'!L16-'NSW Oct 2017'!K16)*('NSW Oct 2017'!Q16/100)*'NSW Oct 2017'!AI16))</f>
        <v>0</v>
      </c>
      <c r="H22" s="156">
        <f>IF($C$5*'NSW Oct 2017'!AK16/'NSW Oct 2017'!AI16&lt;'NSW Oct 2017'!L16,0,IF($C$5*'NSW Oct 2017'!AK16/'NSW Oct 2017'!AI16&lt;='NSW Oct 2017'!M16,($C$5*'NSW Oct 2017'!AK16/'NSW Oct 2017'!AI16-'NSW Oct 2017'!L16)*('NSW Oct 2017'!R16/100)*'NSW Oct 2017'!AI16,('NSW Oct 2017'!M16-'NSW Oct 2017'!L16)*('NSW Oct 2017'!R16/100)*'NSW Oct 2017'!AI16))</f>
        <v>0</v>
      </c>
      <c r="I22" s="147">
        <f>IF($C$5*'NSW Oct 2017'!AK16/'NSW Oct 2017'!AI16&lt;'NSW Oct 2017'!M16,0,IF($C$5*'NSW Oct 2017'!AK16/'NSW Oct 2017'!AI16&lt;='NSW Oct 2017'!N16,($C$5*'NSW Oct 2017'!AK16/'NSW Oct 2017'!AI16-'NSW Oct 2017'!M16)*('NSW Oct 2017'!S16/100)*'NSW Oct 2017'!AI16,('NSW Oct 2017'!N16-'NSW Oct 2017'!M16)*('NSW Oct 2017'!S16/100)*'NSW Oct 2017'!AI16))</f>
        <v>0</v>
      </c>
      <c r="J22" s="155">
        <f>IF(($C$5*'NSW Oct 2017'!AK16/'NSW Oct 2017'!AI16&gt;'NSW Oct 2017'!N16),($C$5*'NSW Oct 2017'!AK16/'NSW Oct 2017'!AI16-'NSW Oct 2017'!N16)*'NSW Oct 2017'!T16/100*'NSW Oct 2017'!AI16,0)</f>
        <v>0</v>
      </c>
      <c r="K22" s="146">
        <f>IF($C$5*'NSW Oct 2017'!AL16/'NSW Oct 2017'!AJ16&gt;='NSW Oct 2017'!J16,('NSW Oct 2017'!J16*'NSW Oct 2017'!U16/100)*'NSW Oct 2017'!AJ16,($C$5*'NSW Oct 2017'!AL16/'NSW Oct 2017'!AJ16*'NSW Oct 2017'!U16/100)*'NSW Oct 2017'!AJ16)</f>
        <v>1085.0000000000002</v>
      </c>
      <c r="L22" s="155">
        <f>IF($C$5*'NSW Oct 2017'!AL16/'NSW Oct 2017'!AJ16&lt;'NSW Oct 2017'!J16,0,IF($C$5*'NSW Oct 2017'!AL16/'NSW Oct 2017'!AJ16&lt;='NSW Oct 2017'!K16,($C$5*'NSW Oct 2017'!AL16/'NSW Oct 2017'!AJ16-'NSW Oct 2017'!J16)*('NSW Oct 2017'!V16/100)*'NSW Oct 2017'!AJ16,('NSW Oct 2017'!K16-'NSW Oct 2017'!J16)*('NSW Oct 2017'!V16/100)*'NSW Oct 2017'!AJ16))</f>
        <v>0</v>
      </c>
      <c r="M22" s="146">
        <f>IF($C$5*'NSW Oct 2017'!AL16/'NSW Oct 2017'!AJ16&lt;'NSW Oct 2017'!K16,0,IF($C$5*'NSW Oct 2017'!AL16/'NSW Oct 2017'!AJ16&lt;='NSW Oct 2017'!L16,($C$5*'NSW Oct 2017'!AL16/'NSW Oct 2017'!AJ16-'NSW Oct 2017'!K16)*('NSW Oct 2017'!W16/100)*'NSW Oct 2017'!AJ16,('NSW Oct 2017'!L16-'NSW Oct 2017'!K16)*('NSW Oct 2017'!W16/100)*'NSW Oct 2017'!AJ16))</f>
        <v>0</v>
      </c>
      <c r="N22" s="155">
        <f>IF($C$5*'NSW Oct 2017'!AL16/'NSW Oct 2017'!AJ16&lt;'NSW Oct 2017'!L16,0,IF($C$5*'NSW Oct 2017'!AL16/'NSW Oct 2017'!AJ16&lt;='NSW Oct 2017'!M16,($C$5*'NSW Oct 2017'!AL16/'NSW Oct 2017'!AJ16-'NSW Oct 2017'!L16)*('NSW Oct 2017'!X16/100)*'NSW Oct 2017'!AJ16,('NSW Oct 2017'!M16-'NSW Oct 2017'!L16)*('NSW Oct 2017'!X16/100)*'NSW Oct 2017'!AJ16))</f>
        <v>0</v>
      </c>
      <c r="O22" s="146">
        <f>IF($C$5*'NSW Oct 2017'!AL16/'NSW Oct 2017'!AJ16&lt;'NSW Oct 2017'!M16,0,IF($C$5*'NSW Oct 2017'!AL16/'NSW Oct 2017'!AJ16&lt;='NSW Oct 2017'!N16,($C$5*'NSW Oct 2017'!AL16/'NSW Oct 2017'!AJ16-'NSW Oct 2017'!M16)*('NSW Oct 2017'!Y16/100)*'NSW Oct 2017'!AJ16,('NSW Oct 2017'!N16-'NSW Oct 2017'!M16)*('NSW Oct 2017'!Y16/100)*'NSW Oct 2017'!AJ16))</f>
        <v>0</v>
      </c>
      <c r="P22" s="155">
        <f>IF(($C$5*'NSW Oct 2017'!AL16/'NSW Oct 2017'!AJ16&gt;'NSW Oct 2017'!N16),($C$5*'NSW Oct 2017'!AL16/'NSW Oct 2017'!AJ16-'NSW Oct 2017'!N16)*'NSW Oct 2017'!Z16/100*'NSW Oct 2017'!#REF!,0)</f>
        <v>0</v>
      </c>
      <c r="Q22" s="149">
        <f t="shared" si="1"/>
        <v>2520.4000000000005</v>
      </c>
      <c r="R22" s="154">
        <f>'NSW Oct 2017'!AM16</f>
        <v>0</v>
      </c>
      <c r="S22" s="87">
        <f>'NSW Oct 2017'!AN16</f>
        <v>0</v>
      </c>
      <c r="T22" s="154">
        <f>'NSW Oct 2017'!AO16</f>
        <v>10</v>
      </c>
      <c r="U22" s="87">
        <f>'NSW Oct 2017'!AP16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Oct 2017'!AW16</f>
        <v>0</v>
      </c>
      <c r="AA22" s="153" t="str">
        <f>'NSW Oct 2017'!AX16</f>
        <v>n</v>
      </c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</row>
    <row r="23" spans="1:194" ht="23" customHeight="1" thickTop="1" thickBot="1">
      <c r="A23" s="117" t="str">
        <f>'NSW Oct 2017'!D17</f>
        <v>Envestra Holbrook</v>
      </c>
      <c r="B23" s="87" t="str">
        <f>'NSW Oct 2017'!F17</f>
        <v>Origin Energy</v>
      </c>
      <c r="C23" s="87" t="str">
        <f>'NSW Oct 2017'!G17</f>
        <v>Business Saver</v>
      </c>
      <c r="D23" s="146">
        <f>365*'NSW Oct 2017'!H17/100</f>
        <v>255.792</v>
      </c>
      <c r="E23" s="147">
        <f>IF($C$5*'NSW Oct 2017'!AK17/'NSW Oct 2017'!AI17&gt;='NSW Oct 2017'!J17,('NSW Oct 2017'!J17*'NSW Oct 2017'!O17/100)*'NSW Oct 2017'!AI17,($C$5*'NSW Oct 2017'!AK17/'NSW Oct 2017'!AI17*'NSW Oct 2017'!O17/100)*'NSW Oct 2017'!AI17)</f>
        <v>1190</v>
      </c>
      <c r="F23" s="155">
        <f>IF($C$5*'NSW Oct 2017'!AK17/'NSW Oct 2017'!AI17&lt;'NSW Oct 2017'!J17,0,IF($C$5*'NSW Oct 2017'!AK17/'NSW Oct 2017'!AI17&lt;='NSW Oct 2017'!K17,($C$5*'NSW Oct 2017'!AK17/'NSW Oct 2017'!AI17-'NSW Oct 2017'!J17)*('NSW Oct 2017'!P17/100)*'NSW Oct 2017'!AI17,('NSW Oct 2017'!K17-'NSW Oct 2017'!J17)*('NSW Oct 2017'!P17/100)*'NSW Oct 2017'!AI17))</f>
        <v>0</v>
      </c>
      <c r="G23" s="146">
        <f>IF($C$5*'NSW Oct 2017'!AK17/'NSW Oct 2017'!AI17&lt;'NSW Oct 2017'!K17,0,IF($C$5*'NSW Oct 2017'!AK17/'NSW Oct 2017'!AI17&lt;='NSW Oct 2017'!L17,($C$5*'NSW Oct 2017'!AK17/'NSW Oct 2017'!AI17-'NSW Oct 2017'!K17)*('NSW Oct 2017'!Q17/100)*'NSW Oct 2017'!AI17,('NSW Oct 2017'!L17-'NSW Oct 2017'!K17)*('NSW Oct 2017'!Q17/100)*'NSW Oct 2017'!AI17))</f>
        <v>0</v>
      </c>
      <c r="H23" s="156">
        <f>IF($C$5*'NSW Oct 2017'!AK17/'NSW Oct 2017'!AI17&lt;'NSW Oct 2017'!L17,0,IF($C$5*'NSW Oct 2017'!AK17/'NSW Oct 2017'!AI17&lt;='NSW Oct 2017'!M17,($C$5*'NSW Oct 2017'!AK17/'NSW Oct 2017'!AI17-'NSW Oct 2017'!L17)*('NSW Oct 2017'!R17/100)*'NSW Oct 2017'!AI17,('NSW Oct 2017'!M17-'NSW Oct 2017'!L17)*('NSW Oct 2017'!R17/100)*'NSW Oct 2017'!AI17))</f>
        <v>0</v>
      </c>
      <c r="I23" s="147">
        <f>IF($C$5*'NSW Oct 2017'!AK17/'NSW Oct 2017'!AI17&lt;'NSW Oct 2017'!M17,0,IF($C$5*'NSW Oct 2017'!AK17/'NSW Oct 2017'!AI17&lt;='NSW Oct 2017'!N17,($C$5*'NSW Oct 2017'!AK17/'NSW Oct 2017'!AI17-'NSW Oct 2017'!M17)*('NSW Oct 2017'!S17/100)*'NSW Oct 2017'!AI17,('NSW Oct 2017'!N17-'NSW Oct 2017'!M17)*('NSW Oct 2017'!S17/100)*'NSW Oct 2017'!AI17))</f>
        <v>0</v>
      </c>
      <c r="J23" s="155">
        <f>IF(($C$5*'NSW Oct 2017'!AK17/'NSW Oct 2017'!AI17&gt;'NSW Oct 2017'!N17),($C$5*'NSW Oct 2017'!AK17/'NSW Oct 2017'!AI17-'NSW Oct 2017'!N17)*'NSW Oct 2017'!T17/100*'NSW Oct 2017'!AI17,0)</f>
        <v>0</v>
      </c>
      <c r="K23" s="146">
        <f>IF($C$5*'NSW Oct 2017'!AL17/'NSW Oct 2017'!AJ17&gt;='NSW Oct 2017'!J17,('NSW Oct 2017'!J17*'NSW Oct 2017'!U17/100)*'NSW Oct 2017'!AJ17,($C$5*'NSW Oct 2017'!AL17/'NSW Oct 2017'!AJ17*'NSW Oct 2017'!U17/100)*'NSW Oct 2017'!AJ17)</f>
        <v>1190</v>
      </c>
      <c r="L23" s="155">
        <f>IF($C$5*'NSW Oct 2017'!AL17/'NSW Oct 2017'!AJ17&lt;'NSW Oct 2017'!J17,0,IF($C$5*'NSW Oct 2017'!AL17/'NSW Oct 2017'!AJ17&lt;='NSW Oct 2017'!K17,($C$5*'NSW Oct 2017'!AL17/'NSW Oct 2017'!AJ17-'NSW Oct 2017'!J17)*('NSW Oct 2017'!V17/100)*'NSW Oct 2017'!AJ17,('NSW Oct 2017'!K17-'NSW Oct 2017'!J17)*('NSW Oct 2017'!V17/100)*'NSW Oct 2017'!AJ17))</f>
        <v>0</v>
      </c>
      <c r="M23" s="146">
        <f>IF($C$5*'NSW Oct 2017'!AL17/'NSW Oct 2017'!AJ17&lt;'NSW Oct 2017'!K17,0,IF($C$5*'NSW Oct 2017'!AL17/'NSW Oct 2017'!AJ17&lt;='NSW Oct 2017'!L17,($C$5*'NSW Oct 2017'!AL17/'NSW Oct 2017'!AJ17-'NSW Oct 2017'!K17)*('NSW Oct 2017'!W17/100)*'NSW Oct 2017'!AJ17,('NSW Oct 2017'!L17-'NSW Oct 2017'!K17)*('NSW Oct 2017'!W17/100)*'NSW Oct 2017'!AJ17))</f>
        <v>0</v>
      </c>
      <c r="N23" s="155">
        <f>IF($C$5*'NSW Oct 2017'!AL17/'NSW Oct 2017'!AJ17&lt;'NSW Oct 2017'!L17,0,IF($C$5*'NSW Oct 2017'!AL17/'NSW Oct 2017'!AJ17&lt;='NSW Oct 2017'!M17,($C$5*'NSW Oct 2017'!AL17/'NSW Oct 2017'!AJ17-'NSW Oct 2017'!L17)*('NSW Oct 2017'!X17/100)*'NSW Oct 2017'!AJ17,('NSW Oct 2017'!M17-'NSW Oct 2017'!L17)*('NSW Oct 2017'!X17/100)*'NSW Oct 2017'!AJ17))</f>
        <v>0</v>
      </c>
      <c r="O23" s="146">
        <f>IF($C$5*'NSW Oct 2017'!AL17/'NSW Oct 2017'!AJ17&lt;'NSW Oct 2017'!M17,0,IF($C$5*'NSW Oct 2017'!AL17/'NSW Oct 2017'!AJ17&lt;='NSW Oct 2017'!N17,($C$5*'NSW Oct 2017'!AL17/'NSW Oct 2017'!AJ17-'NSW Oct 2017'!M17)*('NSW Oct 2017'!Y17/100)*'NSW Oct 2017'!AJ17,('NSW Oct 2017'!N17-'NSW Oct 2017'!M17)*('NSW Oct 2017'!Y17/100)*'NSW Oct 2017'!AJ17))</f>
        <v>0</v>
      </c>
      <c r="P23" s="155">
        <f>IF(($C$5*'NSW Oct 2017'!AL17/'NSW Oct 2017'!AJ17&gt;'NSW Oct 2017'!N17),($C$5*'NSW Oct 2017'!AL17/'NSW Oct 2017'!AJ17-'NSW Oct 2017'!N17)*'NSW Oct 2017'!Z17/100*'NSW Oct 2017'!AJ18,0)</f>
        <v>0</v>
      </c>
      <c r="Q23" s="149">
        <f t="shared" si="1"/>
        <v>2635.7919999999999</v>
      </c>
      <c r="R23" s="154">
        <f>'NSW Oct 2017'!AM17</f>
        <v>0</v>
      </c>
      <c r="S23" s="87">
        <f>'NSW Oct 2017'!AN17</f>
        <v>14</v>
      </c>
      <c r="T23" s="154">
        <f>'NSW Oct 2017'!AO17</f>
        <v>0</v>
      </c>
      <c r="U23" s="87">
        <f>'NSW Oct 2017'!AP17</f>
        <v>0</v>
      </c>
      <c r="V23" s="151">
        <f>(Q23-(Q23-D23)*S23/100)</f>
        <v>2302.5920000000001</v>
      </c>
      <c r="W23" s="149">
        <f t="shared" si="2"/>
        <v>2302.5920000000001</v>
      </c>
      <c r="X23" s="149">
        <f t="shared" si="0"/>
        <v>2532.8512000000005</v>
      </c>
      <c r="Y23" s="149">
        <f t="shared" si="0"/>
        <v>2532.8512000000005</v>
      </c>
      <c r="Z23" s="152">
        <f>'NSW Oct 2017'!AW17</f>
        <v>12</v>
      </c>
      <c r="AA23" s="153" t="str">
        <f>'NSW Oct 2017'!AX17</f>
        <v>y</v>
      </c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</row>
    <row r="24" spans="1:194" s="85" customFormat="1" ht="23" customHeight="1" thickTop="1">
      <c r="A24" s="434" t="str">
        <f>'NSW Oct 2017'!D18</f>
        <v>Envestra Murray Valley</v>
      </c>
      <c r="B24" s="86" t="str">
        <f>'NSW Oct 2017'!F18</f>
        <v>EnergyAustralia</v>
      </c>
      <c r="C24" s="86" t="str">
        <f>'NSW Oct 2017'!G18</f>
        <v xml:space="preserve">Everyday Saver </v>
      </c>
      <c r="D24" s="119">
        <f>365*'NSW Oct 2017'!H18/100</f>
        <v>335.8</v>
      </c>
      <c r="E24" s="120">
        <f>IF($C$5*'NSW Oct 2017'!AK18/'NSW Oct 2017'!AI18&gt;='NSW Oct 2017'!J18,('NSW Oct 2017'!J18*'NSW Oct 2017'!O18/100)*'NSW Oct 2017'!AI18,($C$5*'NSW Oct 2017'!AK18/'NSW Oct 2017'!AI18*'NSW Oct 2017'!O18/100)*'NSW Oct 2017'!AI18)</f>
        <v>482.40000000000003</v>
      </c>
      <c r="F24" s="136">
        <f>IF($C$5*'NSW Oct 2017'!AK18/'NSW Oct 2017'!AI18&lt;'NSW Oct 2017'!J18,0,IF($C$5*'NSW Oct 2017'!AK18/'NSW Oct 2017'!AI18&lt;='NSW Oct 2017'!K18,($C$5*'NSW Oct 2017'!AK18/'NSW Oct 2017'!AI18-'NSW Oct 2017'!J18)*('NSW Oct 2017'!P18/100)*'NSW Oct 2017'!AI18,('NSW Oct 2017'!K18-'NSW Oct 2017'!J18)*('NSW Oct 2017'!P18/100)*'NSW Oct 2017'!AI18))</f>
        <v>466.20000000000005</v>
      </c>
      <c r="G24" s="119">
        <f>IF($C$5*'NSW Oct 2017'!AK18/'NSW Oct 2017'!AI18&lt;'NSW Oct 2017'!K18,0,IF($C$5*'NSW Oct 2017'!AK18/'NSW Oct 2017'!AI18&lt;='NSW Oct 2017'!L18,($C$5*'NSW Oct 2017'!AK18/'NSW Oct 2017'!AI18-'NSW Oct 2017'!K18)*('NSW Oct 2017'!Q18/100)*'NSW Oct 2017'!AI18,('NSW Oct 2017'!L18-'NSW Oct 2017'!K18)*('NSW Oct 2017'!Q18/100)*'NSW Oct 2017'!AI18))</f>
        <v>329.00000000000011</v>
      </c>
      <c r="H24" s="127">
        <f>IF($C$5*'NSW Oct 2017'!AK18/'NSW Oct 2017'!AI18&lt;'NSW Oct 2017'!L18,0,IF($C$5*'NSW Oct 2017'!AK18/'NSW Oct 2017'!AI18&lt;='NSW Oct 2017'!M18,($C$5*'NSW Oct 2017'!AK18/'NSW Oct 2017'!AI18-'NSW Oct 2017'!L18)*('NSW Oct 2017'!R18/100)*'NSW Oct 2017'!AI18,('NSW Oct 2017'!M18-'NSW Oct 2017'!L18)*('NSW Oct 2017'!R18/100)*'NSW Oct 2017'!AI18))</f>
        <v>0</v>
      </c>
      <c r="I24" s="120">
        <f>IF($C$5*'NSW Oct 2017'!AK18/'NSW Oct 2017'!AI18&lt;'NSW Oct 2017'!M18,0,IF($C$5*'NSW Oct 2017'!AK18/'NSW Oct 2017'!AI18&lt;='NSW Oct 2017'!N18,($C$5*'NSW Oct 2017'!AK18/'NSW Oct 2017'!AI18-'NSW Oct 2017'!M18)*('NSW Oct 2017'!S18/100)*'NSW Oct 2017'!AI18,('NSW Oct 2017'!N18-'NSW Oct 2017'!M18)*('NSW Oct 2017'!S18/100)*'NSW Oct 2017'!AI18))</f>
        <v>0</v>
      </c>
      <c r="J24" s="136">
        <f>IF(($C$5*'NSW Oct 2017'!AK18/'NSW Oct 2017'!AI18&gt;'NSW Oct 2017'!N18),($C$5*'NSW Oct 2017'!AK18/'NSW Oct 2017'!AI18-'NSW Oct 2017'!N18)*'NSW Oct 2017'!T18/100*'NSW Oct 2017'!AI18,0)</f>
        <v>0</v>
      </c>
      <c r="K24" s="119">
        <f>IF($C$5*'NSW Oct 2017'!AL18/'NSW Oct 2017'!AJ18&gt;='NSW Oct 2017'!J18,('NSW Oct 2017'!J18*'NSW Oct 2017'!U18/100)*'NSW Oct 2017'!AJ18,($C$5*'NSW Oct 2017'!AL18/'NSW Oct 2017'!AJ18*'NSW Oct 2017'!U18/100)*'NSW Oct 2017'!AJ18)</f>
        <v>482.40000000000003</v>
      </c>
      <c r="L24" s="136">
        <f>IF($C$5*'NSW Oct 2017'!AL18/'NSW Oct 2017'!AJ18&lt;'NSW Oct 2017'!J18,0,IF($C$5*'NSW Oct 2017'!AL18/'NSW Oct 2017'!AJ18&lt;='NSW Oct 2017'!K18,($C$5*'NSW Oct 2017'!AL18/'NSW Oct 2017'!AJ18-'NSW Oct 2017'!J18)*('NSW Oct 2017'!V18/100)*'NSW Oct 2017'!AJ18,('NSW Oct 2017'!K18-'NSW Oct 2017'!J18)*('NSW Oct 2017'!V18/100)*'NSW Oct 2017'!AJ18))</f>
        <v>466.20000000000005</v>
      </c>
      <c r="M24" s="119">
        <f>IF($C$5*'NSW Oct 2017'!AL18/'NSW Oct 2017'!AJ18&lt;'NSW Oct 2017'!K18,0,IF($C$5*'NSW Oct 2017'!AL18/'NSW Oct 2017'!AJ18&lt;='NSW Oct 2017'!L18,($C$5*'NSW Oct 2017'!AL18/'NSW Oct 2017'!AJ18-'NSW Oct 2017'!K18)*('NSW Oct 2017'!W18/100)*'NSW Oct 2017'!AJ18,('NSW Oct 2017'!L18-'NSW Oct 2017'!K18)*('NSW Oct 2017'!W18/100)*'NSW Oct 2017'!AJ18))</f>
        <v>329.00000000000011</v>
      </c>
      <c r="N24" s="136">
        <f>IF($C$5*'NSW Oct 2017'!AL18/'NSW Oct 2017'!AJ18&lt;'NSW Oct 2017'!L18,0,IF($C$5*'NSW Oct 2017'!AL18/'NSW Oct 2017'!AJ18&lt;='NSW Oct 2017'!M18,($C$5*'NSW Oct 2017'!AL18/'NSW Oct 2017'!AJ18-'NSW Oct 2017'!L18)*('NSW Oct 2017'!X18/100)*'NSW Oct 2017'!AJ18,('NSW Oct 2017'!M18-'NSW Oct 2017'!L18)*('NSW Oct 2017'!X18/100)*'NSW Oct 2017'!AJ18))</f>
        <v>0</v>
      </c>
      <c r="O24" s="119">
        <f>IF($C$5*'NSW Oct 2017'!AL18/'NSW Oct 2017'!AJ18&lt;'NSW Oct 2017'!M18,0,IF($C$5*'NSW Oct 2017'!AL18/'NSW Oct 2017'!AJ18&lt;='NSW Oct 2017'!N18,($C$5*'NSW Oct 2017'!AL18/'NSW Oct 2017'!AJ18-'NSW Oct 2017'!M18)*('NSW Oct 2017'!Y18/100)*'NSW Oct 2017'!AJ18,('NSW Oct 2017'!N18-'NSW Oct 2017'!M18)*('NSW Oct 2017'!Y18/100)*'NSW Oct 2017'!AJ18))</f>
        <v>0</v>
      </c>
      <c r="P24" s="136">
        <f>IF(($C$5*'NSW Oct 2017'!AL18/'NSW Oct 2017'!AJ18&gt;'NSW Oct 2017'!N18),($C$5*'NSW Oct 2017'!AL18/'NSW Oct 2017'!AJ18-'NSW Oct 2017'!N18)*'NSW Oct 2017'!Z18/100*'NSW Oct 2017'!AJ19,0)</f>
        <v>0</v>
      </c>
      <c r="Q24" s="122">
        <f t="shared" si="1"/>
        <v>2891</v>
      </c>
      <c r="R24" s="83">
        <f>'NSW Oct 2017'!AM18</f>
        <v>0</v>
      </c>
      <c r="S24" s="86">
        <f>'NSW Oct 2017'!AN18</f>
        <v>14</v>
      </c>
      <c r="T24" s="83">
        <f>'NSW Oct 2017'!AO18</f>
        <v>0</v>
      </c>
      <c r="U24" s="86">
        <f>'NSW Oct 2017'!AP18</f>
        <v>0</v>
      </c>
      <c r="V24" s="132">
        <f>(Q24-(Q24-D24)*S24/100)</f>
        <v>2533.2719999999999</v>
      </c>
      <c r="W24" s="122">
        <f t="shared" si="2"/>
        <v>2533.2719999999999</v>
      </c>
      <c r="X24" s="122">
        <f t="shared" si="0"/>
        <v>2786.5992000000001</v>
      </c>
      <c r="Y24" s="122">
        <f t="shared" si="0"/>
        <v>2786.5992000000001</v>
      </c>
      <c r="Z24" s="133">
        <f>'NSW Oct 2017'!AW18</f>
        <v>24</v>
      </c>
      <c r="AA24" s="125" t="str">
        <f>'NSW Oct 2017'!AX18</f>
        <v>y</v>
      </c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</row>
    <row r="25" spans="1:194" ht="23" customHeight="1" thickBot="1">
      <c r="A25" s="435"/>
      <c r="B25" s="87" t="str">
        <f>'NSW Oct 2017'!F19</f>
        <v>Origin Energy</v>
      </c>
      <c r="C25" s="87" t="str">
        <f>'NSW Oct 2017'!G19</f>
        <v>Business Saver</v>
      </c>
      <c r="D25" s="146">
        <f>365*'NSW Oct 2017'!H19/100</f>
        <v>283.64149999999995</v>
      </c>
      <c r="E25" s="147">
        <f>IF($C$5*'NSW Oct 2017'!AK19/'NSW Oct 2017'!AI19&gt;='NSW Oct 2017'!J19,('NSW Oct 2017'!J19*'NSW Oct 2017'!O19/100)*'NSW Oct 2017'!AI19,($C$5*'NSW Oct 2017'!AK19/'NSW Oct 2017'!AI19*'NSW Oct 2017'!O19/100)*'NSW Oct 2017'!AI19)</f>
        <v>216</v>
      </c>
      <c r="F25" s="155">
        <f>IF($C$5*'NSW Oct 2017'!AK19/'NSW Oct 2017'!AI19&lt;'NSW Oct 2017'!J19,0,IF($C$5*'NSW Oct 2017'!AK19/'NSW Oct 2017'!AI19&lt;='NSW Oct 2017'!K19,($C$5*'NSW Oct 2017'!AK19/'NSW Oct 2017'!AI19-'NSW Oct 2017'!J19)*('NSW Oct 2017'!P19/100)*'NSW Oct 2017'!AI19,('NSW Oct 2017'!K19-'NSW Oct 2017'!J19)*('NSW Oct 2017'!P19/100)*'NSW Oct 2017'!AI19))</f>
        <v>893.8</v>
      </c>
      <c r="G25" s="146">
        <f>IF($C$5*'NSW Oct 2017'!AK19/'NSW Oct 2017'!AI19&lt;'NSW Oct 2017'!K19,0,IF($C$5*'NSW Oct 2017'!AK19/'NSW Oct 2017'!AI19&lt;='NSW Oct 2017'!L19,($C$5*'NSW Oct 2017'!AK19/'NSW Oct 2017'!AI19-'NSW Oct 2017'!K19)*('NSW Oct 2017'!Q19/100)*'NSW Oct 2017'!AI19,('NSW Oct 2017'!L19-'NSW Oct 2017'!K19)*('NSW Oct 2017'!Q19/100)*'NSW Oct 2017'!AI19))</f>
        <v>0</v>
      </c>
      <c r="H25" s="156">
        <f>IF($C$5*'NSW Oct 2017'!AK19/'NSW Oct 2017'!AI19&lt;'NSW Oct 2017'!L19,0,IF($C$5*'NSW Oct 2017'!AK19/'NSW Oct 2017'!AI19&lt;='NSW Oct 2017'!M19,($C$5*'NSW Oct 2017'!AK19/'NSW Oct 2017'!AI19-'NSW Oct 2017'!L19)*('NSW Oct 2017'!R19/100)*'NSW Oct 2017'!AI19,('NSW Oct 2017'!M19-'NSW Oct 2017'!L19)*('NSW Oct 2017'!R19/100)*'NSW Oct 2017'!AI19))</f>
        <v>0</v>
      </c>
      <c r="I25" s="147">
        <f>IF($C$5*'NSW Oct 2017'!AK19/'NSW Oct 2017'!AI19&lt;'NSW Oct 2017'!M19,0,IF($C$5*'NSW Oct 2017'!AK19/'NSW Oct 2017'!AI19&lt;='NSW Oct 2017'!N19,($C$5*'NSW Oct 2017'!AK19/'NSW Oct 2017'!AI19-'NSW Oct 2017'!M19)*('NSW Oct 2017'!S19/100)*'NSW Oct 2017'!AI19,('NSW Oct 2017'!N19-'NSW Oct 2017'!M19)*('NSW Oct 2017'!S19/100)*'NSW Oct 2017'!AI19))</f>
        <v>0</v>
      </c>
      <c r="J25" s="155">
        <f>IF(($C$5*'NSW Oct 2017'!AK19/'NSW Oct 2017'!AI19&gt;'NSW Oct 2017'!N19),($C$5*'NSW Oct 2017'!AK19/'NSW Oct 2017'!AI19-'NSW Oct 2017'!N19)*'NSW Oct 2017'!T19/100*'NSW Oct 2017'!AI19,0)</f>
        <v>0</v>
      </c>
      <c r="K25" s="146">
        <f>IF($C$5*'NSW Oct 2017'!AL19/'NSW Oct 2017'!AJ19&gt;='NSW Oct 2017'!J19,('NSW Oct 2017'!J19*'NSW Oct 2017'!U19/100)*'NSW Oct 2017'!AJ19,($C$5*'NSW Oct 2017'!AL19/'NSW Oct 2017'!AJ19*'NSW Oct 2017'!U19/100)*'NSW Oct 2017'!AJ19)</f>
        <v>216</v>
      </c>
      <c r="L25" s="155">
        <f>IF($C$5*'NSW Oct 2017'!AL19/'NSW Oct 2017'!AJ19&lt;'NSW Oct 2017'!J19,0,IF($C$5*'NSW Oct 2017'!AL19/'NSW Oct 2017'!AJ19&lt;='NSW Oct 2017'!K19,($C$5*'NSW Oct 2017'!AL19/'NSW Oct 2017'!AJ19-'NSW Oct 2017'!J19)*('NSW Oct 2017'!V19/100)*'NSW Oct 2017'!AJ19,('NSW Oct 2017'!K19-'NSW Oct 2017'!J19)*('NSW Oct 2017'!V19/100)*'NSW Oct 2017'!AJ19))</f>
        <v>893.8</v>
      </c>
      <c r="M25" s="146">
        <f>IF($C$5*'NSW Oct 2017'!AL19/'NSW Oct 2017'!AJ19&lt;'NSW Oct 2017'!K19,0,IF($C$5*'NSW Oct 2017'!AL19/'NSW Oct 2017'!AJ19&lt;='NSW Oct 2017'!L19,($C$5*'NSW Oct 2017'!AL19/'NSW Oct 2017'!AJ19-'NSW Oct 2017'!K19)*('NSW Oct 2017'!W19/100)*'NSW Oct 2017'!AJ19,('NSW Oct 2017'!L19-'NSW Oct 2017'!K19)*('NSW Oct 2017'!W19/100)*'NSW Oct 2017'!AJ19))</f>
        <v>0</v>
      </c>
      <c r="N25" s="155">
        <f>IF($C$5*'NSW Oct 2017'!AL19/'NSW Oct 2017'!AJ19&lt;'NSW Oct 2017'!L19,0,IF($C$5*'NSW Oct 2017'!AL19/'NSW Oct 2017'!AJ19&lt;='NSW Oct 2017'!M19,($C$5*'NSW Oct 2017'!AL19/'NSW Oct 2017'!AJ19-'NSW Oct 2017'!L19)*('NSW Oct 2017'!X19/100)*'NSW Oct 2017'!AJ19,('NSW Oct 2017'!M19-'NSW Oct 2017'!L19)*('NSW Oct 2017'!X19/100)*'NSW Oct 2017'!AJ19))</f>
        <v>0</v>
      </c>
      <c r="O25" s="146">
        <f>IF($C$5*'NSW Oct 2017'!AL19/'NSW Oct 2017'!AJ19&lt;'NSW Oct 2017'!M19,0,IF($C$5*'NSW Oct 2017'!AL19/'NSW Oct 2017'!AJ19&lt;='NSW Oct 2017'!N19,($C$5*'NSW Oct 2017'!AL19/'NSW Oct 2017'!AJ19-'NSW Oct 2017'!M19)*('NSW Oct 2017'!Y19/100)*'NSW Oct 2017'!AJ19,('NSW Oct 2017'!N19-'NSW Oct 2017'!M19)*('NSW Oct 2017'!Y19/100)*'NSW Oct 2017'!AJ19))</f>
        <v>0</v>
      </c>
      <c r="P25" s="155">
        <f>IF(($C$5*'NSW Oct 2017'!AL19/'NSW Oct 2017'!AJ19&gt;'NSW Oct 2017'!N19),($C$5*'NSW Oct 2017'!AL19/'NSW Oct 2017'!AJ19-'NSW Oct 2017'!N19)*'NSW Oct 2017'!Z19/100*'NSW Oct 2017'!AJ20,0)</f>
        <v>0</v>
      </c>
      <c r="Q25" s="149">
        <f t="shared" si="1"/>
        <v>2503.2415000000001</v>
      </c>
      <c r="R25" s="154">
        <f>'NSW Oct 2017'!AM19</f>
        <v>0</v>
      </c>
      <c r="S25" s="87">
        <f>'NSW Oct 2017'!AN19</f>
        <v>14</v>
      </c>
      <c r="T25" s="154">
        <f>'NSW Oct 2017'!AO19</f>
        <v>0</v>
      </c>
      <c r="U25" s="87">
        <f>'NSW Oct 2017'!AP19</f>
        <v>0</v>
      </c>
      <c r="V25" s="151">
        <f>(Q25-(Q25-D25)*S25/100)</f>
        <v>2192.4974999999999</v>
      </c>
      <c r="W25" s="149">
        <f t="shared" si="2"/>
        <v>2192.4974999999999</v>
      </c>
      <c r="X25" s="149">
        <f t="shared" si="0"/>
        <v>2411.7472500000003</v>
      </c>
      <c r="Y25" s="149">
        <f t="shared" si="0"/>
        <v>2411.7472500000003</v>
      </c>
      <c r="Z25" s="152">
        <f>'NSW Oct 2017'!AW19</f>
        <v>12</v>
      </c>
      <c r="AA25" s="153" t="str">
        <f>'NSW Oct 2017'!AX19</f>
        <v>y</v>
      </c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</row>
    <row r="26" spans="1:194" s="85" customFormat="1" ht="23" customHeight="1" thickTop="1">
      <c r="A26" s="434" t="str">
        <f>'NSW Oct 2017'!D20</f>
        <v>Envestra Tumut</v>
      </c>
      <c r="B26" s="130" t="str">
        <f>'NSW Oct 2017'!F20</f>
        <v>Origin Energy</v>
      </c>
      <c r="C26" s="130" t="str">
        <f>'NSW Oct 2017'!G20</f>
        <v>Business Saver</v>
      </c>
      <c r="D26" s="121">
        <f>365*'NSW Oct 2017'!H20/100</f>
        <v>344.99799999999993</v>
      </c>
      <c r="E26" s="159">
        <f>IF($C$5*'NSW Oct 2017'!AK20/'NSW Oct 2017'!AI20&gt;='NSW Oct 2017'!J20,('NSW Oct 2017'!J20*'NSW Oct 2017'!O20/100)*'NSW Oct 2017'!AI20,($C$5*'NSW Oct 2017'!AK20/'NSW Oct 2017'!AI20*'NSW Oct 2017'!O20/100)*'NSW Oct 2017'!AI20)</f>
        <v>1160</v>
      </c>
      <c r="F26" s="121">
        <f>IF($C$5*'NSW Oct 2017'!AK20/'NSW Oct 2017'!AI20&lt;'NSW Oct 2017'!J20,0,IF($C$5*'NSW Oct 2017'!AK20/'NSW Oct 2017'!AI20&lt;='NSW Oct 2017'!K20,($C$5*'NSW Oct 2017'!AK20/'NSW Oct 2017'!AI20-'NSW Oct 2017'!J20)*('NSW Oct 2017'!P20/100)*'NSW Oct 2017'!AI20,('NSW Oct 2017'!K20-'NSW Oct 2017'!J20)*('NSW Oct 2017'!P20/100)*'NSW Oct 2017'!AI20))</f>
        <v>0</v>
      </c>
      <c r="G26" s="121">
        <f>IF($C$5*'NSW Oct 2017'!AK20/'NSW Oct 2017'!AI20&lt;'NSW Oct 2017'!K20,0,IF($C$5*'NSW Oct 2017'!AK20/'NSW Oct 2017'!AI20&lt;='NSW Oct 2017'!L20,($C$5*'NSW Oct 2017'!AK20/'NSW Oct 2017'!AI20-'NSW Oct 2017'!K20)*('NSW Oct 2017'!Q20/100)*'NSW Oct 2017'!AI20,('NSW Oct 2017'!L20-'NSW Oct 2017'!K20)*('NSW Oct 2017'!Q20/100)*'NSW Oct 2017'!AI20))</f>
        <v>0</v>
      </c>
      <c r="H26" s="159">
        <f>IF($C$5*'NSW Oct 2017'!AK20/'NSW Oct 2017'!AI20&lt;'NSW Oct 2017'!L20,0,IF($C$5*'NSW Oct 2017'!AK20/'NSW Oct 2017'!AI20&lt;='NSW Oct 2017'!M20,($C$5*'NSW Oct 2017'!AK20/'NSW Oct 2017'!AI20-'NSW Oct 2017'!L20)*('NSW Oct 2017'!R20/100)*'NSW Oct 2017'!AI20,('NSW Oct 2017'!M20-'NSW Oct 2017'!L20)*('NSW Oct 2017'!R20/100)*'NSW Oct 2017'!AI20))</f>
        <v>0</v>
      </c>
      <c r="I26" s="159">
        <f>IF($C$5*'NSW Oct 2017'!AK20/'NSW Oct 2017'!AI20&lt;'NSW Oct 2017'!M20,0,IF($C$5*'NSW Oct 2017'!AK20/'NSW Oct 2017'!AI20&lt;='NSW Oct 2017'!N20,($C$5*'NSW Oct 2017'!AK20/'NSW Oct 2017'!AI20-'NSW Oct 2017'!M20)*('NSW Oct 2017'!S20/100)*'NSW Oct 2017'!AI20,('NSW Oct 2017'!N20-'NSW Oct 2017'!M20)*('NSW Oct 2017'!S20/100)*'NSW Oct 2017'!AI20))</f>
        <v>0</v>
      </c>
      <c r="J26" s="121">
        <f>IF(($C$5*'NSW Oct 2017'!AK20/'NSW Oct 2017'!AI20&gt;'NSW Oct 2017'!N20),($C$5*'NSW Oct 2017'!AK20/'NSW Oct 2017'!AI20-'NSW Oct 2017'!N20)*'NSW Oct 2017'!T20/100*'NSW Oct 2017'!AI20,0)</f>
        <v>0</v>
      </c>
      <c r="K26" s="121">
        <f>IF($C$5*'NSW Oct 2017'!AL20/'NSW Oct 2017'!AJ20&gt;='NSW Oct 2017'!J20,('NSW Oct 2017'!J20*'NSW Oct 2017'!U20/100)*'NSW Oct 2017'!AJ20,($C$5*'NSW Oct 2017'!AL20/'NSW Oct 2017'!AJ20*'NSW Oct 2017'!U20/100)*'NSW Oct 2017'!AJ20)</f>
        <v>1160</v>
      </c>
      <c r="L26" s="121">
        <f>IF($C$5*'NSW Oct 2017'!AL20/'NSW Oct 2017'!AJ20&lt;'NSW Oct 2017'!J20,0,IF($C$5*'NSW Oct 2017'!AL20/'NSW Oct 2017'!AJ20&lt;='NSW Oct 2017'!K20,($C$5*'NSW Oct 2017'!AL20/'NSW Oct 2017'!AJ20-'NSW Oct 2017'!J20)*('NSW Oct 2017'!V20/100)*'NSW Oct 2017'!AJ20,('NSW Oct 2017'!K20-'NSW Oct 2017'!J20)*('NSW Oct 2017'!V20/100)*'NSW Oct 2017'!AJ20))</f>
        <v>0</v>
      </c>
      <c r="M26" s="121">
        <f>IF($C$5*'NSW Oct 2017'!AL20/'NSW Oct 2017'!AJ20&lt;'NSW Oct 2017'!K20,0,IF($C$5*'NSW Oct 2017'!AL20/'NSW Oct 2017'!AJ20&lt;='NSW Oct 2017'!L20,($C$5*'NSW Oct 2017'!AL20/'NSW Oct 2017'!AJ20-'NSW Oct 2017'!K20)*('NSW Oct 2017'!W20/100)*'NSW Oct 2017'!AJ20,('NSW Oct 2017'!L20-'NSW Oct 2017'!K20)*('NSW Oct 2017'!W20/100)*'NSW Oct 2017'!AJ20))</f>
        <v>0</v>
      </c>
      <c r="N26" s="121">
        <f>IF($C$5*'NSW Oct 2017'!AL20/'NSW Oct 2017'!AJ20&lt;'NSW Oct 2017'!L20,0,IF($C$5*'NSW Oct 2017'!AL20/'NSW Oct 2017'!AJ20&lt;='NSW Oct 2017'!M20,($C$5*'NSW Oct 2017'!AL20/'NSW Oct 2017'!AJ20-'NSW Oct 2017'!L20)*('NSW Oct 2017'!X20/100)*'NSW Oct 2017'!AJ20,('NSW Oct 2017'!M20-'NSW Oct 2017'!L20)*('NSW Oct 2017'!X20/100)*'NSW Oct 2017'!AJ20))</f>
        <v>0</v>
      </c>
      <c r="O26" s="119">
        <f>IF($C$5*'NSW Oct 2017'!AL20/'NSW Oct 2017'!AJ20&lt;'NSW Oct 2017'!M20,0,IF($C$5*'NSW Oct 2017'!AL20/'NSW Oct 2017'!AJ20&lt;='NSW Oct 2017'!N20,($C$5*'NSW Oct 2017'!AL20/'NSW Oct 2017'!AJ20-'NSW Oct 2017'!M20)*('NSW Oct 2017'!Y20/100)*'NSW Oct 2017'!AJ20,('NSW Oct 2017'!N20-'NSW Oct 2017'!M20)*('NSW Oct 2017'!Y20/100)*'NSW Oct 2017'!AJ20))</f>
        <v>0</v>
      </c>
      <c r="P26" s="121">
        <f>IF(($C$5*'NSW Oct 2017'!AL20/'NSW Oct 2017'!AJ20&gt;'NSW Oct 2017'!N20),($C$5*'NSW Oct 2017'!AL20/'NSW Oct 2017'!AJ20-'NSW Oct 2017'!N20)*'NSW Oct 2017'!Z20/100*'NSW Oct 2017'!AJ21,0)</f>
        <v>0</v>
      </c>
      <c r="Q26" s="145">
        <f t="shared" si="1"/>
        <v>2664.998</v>
      </c>
      <c r="R26" s="130">
        <f>'NSW Oct 2017'!AM20</f>
        <v>0</v>
      </c>
      <c r="S26" s="130">
        <f>'NSW Oct 2017'!AN20</f>
        <v>14</v>
      </c>
      <c r="T26" s="130">
        <f>'NSW Oct 2017'!AO20</f>
        <v>0</v>
      </c>
      <c r="U26" s="130">
        <f>'NSW Oct 2017'!AP20</f>
        <v>0</v>
      </c>
      <c r="V26" s="145">
        <f>(Q26-(Q26-D26)*S26/100)</f>
        <v>2340.1979999999999</v>
      </c>
      <c r="W26" s="145">
        <f t="shared" si="2"/>
        <v>2340.1979999999999</v>
      </c>
      <c r="X26" s="145">
        <f t="shared" si="0"/>
        <v>2574.2177999999999</v>
      </c>
      <c r="Y26" s="145">
        <f t="shared" si="0"/>
        <v>2574.2177999999999</v>
      </c>
      <c r="Z26" s="160">
        <f>'NSW Oct 2017'!AW20</f>
        <v>12</v>
      </c>
      <c r="AA26" s="143" t="str">
        <f>'NSW Oct 2017'!AX20</f>
        <v>y</v>
      </c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</row>
    <row r="27" spans="1:194" s="85" customFormat="1" ht="23" customHeight="1" thickBot="1">
      <c r="A27" s="435"/>
      <c r="B27" s="87" t="str">
        <f>'NSW Oct 2017'!F21</f>
        <v>Red Energy</v>
      </c>
      <c r="C27" s="87" t="str">
        <f>'NSW Oct 2017'!G21</f>
        <v xml:space="preserve">Easy Saver </v>
      </c>
      <c r="D27" s="146">
        <f>365*'NSW Oct 2017'!H21/100</f>
        <v>339.45</v>
      </c>
      <c r="E27" s="147">
        <f>IF($C$5*'NSW Oct 2017'!AK21/'NSW Oct 2017'!AI21&gt;='NSW Oct 2017'!J21,('NSW Oct 2017'!J21*'NSW Oct 2017'!O21/100)*'NSW Oct 2017'!AI21,($C$5*'NSW Oct 2017'!AK21/'NSW Oct 2017'!AI21*'NSW Oct 2017'!O21/100)*'NSW Oct 2017'!AI21)</f>
        <v>1075</v>
      </c>
      <c r="F27" s="155">
        <f>IF($C$5*'NSW Oct 2017'!AK21/'NSW Oct 2017'!AI21&lt;'NSW Oct 2017'!J21,0,IF($C$5*'NSW Oct 2017'!AK21/'NSW Oct 2017'!AI21&lt;='NSW Oct 2017'!K21,($C$5*'NSW Oct 2017'!AK21/'NSW Oct 2017'!AI21-'NSW Oct 2017'!J21)*('NSW Oct 2017'!P21/100)*'NSW Oct 2017'!AI21,('NSW Oct 2017'!K21-'NSW Oct 2017'!J21)*('NSW Oct 2017'!P21/100)*'NSW Oct 2017'!AI21))</f>
        <v>0</v>
      </c>
      <c r="G27" s="146">
        <f>IF($C$5*'NSW Oct 2017'!AK21/'NSW Oct 2017'!AI21&lt;'NSW Oct 2017'!K21,0,IF($C$5*'NSW Oct 2017'!AK21/'NSW Oct 2017'!AI21&lt;='NSW Oct 2017'!L21,($C$5*'NSW Oct 2017'!AK21/'NSW Oct 2017'!AI21-'NSW Oct 2017'!K21)*('NSW Oct 2017'!Q21/100)*'NSW Oct 2017'!AI21,('NSW Oct 2017'!L21-'NSW Oct 2017'!K21)*('NSW Oct 2017'!Q21/100)*'NSW Oct 2017'!AI21))</f>
        <v>0</v>
      </c>
      <c r="H27" s="156">
        <f>IF($C$5*'NSW Oct 2017'!AK21/'NSW Oct 2017'!AI21&lt;'NSW Oct 2017'!L21,0,IF($C$5*'NSW Oct 2017'!AK21/'NSW Oct 2017'!AI21&lt;='NSW Oct 2017'!M21,($C$5*'NSW Oct 2017'!AK21/'NSW Oct 2017'!AI21-'NSW Oct 2017'!L21)*('NSW Oct 2017'!R21/100)*'NSW Oct 2017'!AI21,('NSW Oct 2017'!M21-'NSW Oct 2017'!L21)*('NSW Oct 2017'!R21/100)*'NSW Oct 2017'!AI21))</f>
        <v>0</v>
      </c>
      <c r="I27" s="147">
        <f>IF($C$5*'NSW Oct 2017'!AK21/'NSW Oct 2017'!AI21&lt;'NSW Oct 2017'!M21,0,IF($C$5*'NSW Oct 2017'!AK21/'NSW Oct 2017'!AI21&lt;='NSW Oct 2017'!N21,($C$5*'NSW Oct 2017'!AK21/'NSW Oct 2017'!AI21-'NSW Oct 2017'!M21)*('NSW Oct 2017'!S21/100)*'NSW Oct 2017'!AI21,('NSW Oct 2017'!N21-'NSW Oct 2017'!M21)*('NSW Oct 2017'!S21/100)*'NSW Oct 2017'!AI21))</f>
        <v>0</v>
      </c>
      <c r="J27" s="155">
        <f>IF(($C$5*'NSW Oct 2017'!AK21/'NSW Oct 2017'!AI21&gt;'NSW Oct 2017'!N21),($C$5*'NSW Oct 2017'!AK21/'NSW Oct 2017'!AI21-'NSW Oct 2017'!N21)*'NSW Oct 2017'!T21/100*'NSW Oct 2017'!AI21,0)</f>
        <v>0</v>
      </c>
      <c r="K27" s="146">
        <f>IF($C$5*'NSW Oct 2017'!AL21/'NSW Oct 2017'!AJ21&gt;='NSW Oct 2017'!J21,('NSW Oct 2017'!J21*'NSW Oct 2017'!U21/100)*'NSW Oct 2017'!AJ21,($C$5*'NSW Oct 2017'!AL21/'NSW Oct 2017'!AJ21*'NSW Oct 2017'!U21/100)*'NSW Oct 2017'!AJ21)</f>
        <v>1075</v>
      </c>
      <c r="L27" s="155">
        <f>IF($C$5*'NSW Oct 2017'!AL21/'NSW Oct 2017'!AJ21&lt;'NSW Oct 2017'!J21,0,IF($C$5*'NSW Oct 2017'!AL21/'NSW Oct 2017'!AJ21&lt;='NSW Oct 2017'!K21,($C$5*'NSW Oct 2017'!AL21/'NSW Oct 2017'!AJ21-'NSW Oct 2017'!J21)*('NSW Oct 2017'!V21/100)*'NSW Oct 2017'!AJ21,('NSW Oct 2017'!K21-'NSW Oct 2017'!J21)*('NSW Oct 2017'!V21/100)*'NSW Oct 2017'!AJ21))</f>
        <v>0</v>
      </c>
      <c r="M27" s="146">
        <f>IF($C$5*'NSW Oct 2017'!AL21/'NSW Oct 2017'!AJ21&lt;'NSW Oct 2017'!K21,0,IF($C$5*'NSW Oct 2017'!AL21/'NSW Oct 2017'!AJ21&lt;='NSW Oct 2017'!L21,($C$5*'NSW Oct 2017'!AL21/'NSW Oct 2017'!AJ21-'NSW Oct 2017'!K21)*('NSW Oct 2017'!W21/100)*'NSW Oct 2017'!AJ21,('NSW Oct 2017'!L21-'NSW Oct 2017'!K21)*('NSW Oct 2017'!W21/100)*'NSW Oct 2017'!AJ21))</f>
        <v>0</v>
      </c>
      <c r="N27" s="155">
        <f>IF($C$5*'NSW Oct 2017'!AL21/'NSW Oct 2017'!AJ21&lt;'NSW Oct 2017'!L21,0,IF($C$5*'NSW Oct 2017'!AL21/'NSW Oct 2017'!AJ21&lt;='NSW Oct 2017'!M21,($C$5*'NSW Oct 2017'!AL21/'NSW Oct 2017'!AJ21-'NSW Oct 2017'!L21)*('NSW Oct 2017'!X21/100)*'NSW Oct 2017'!AJ21,('NSW Oct 2017'!M21-'NSW Oct 2017'!L21)*('NSW Oct 2017'!X21/100)*'NSW Oct 2017'!AJ21))</f>
        <v>0</v>
      </c>
      <c r="O27" s="146">
        <f>IF($C$5*'NSW Oct 2017'!AL21/'NSW Oct 2017'!AJ21&lt;'NSW Oct 2017'!M21,0,IF($C$5*'NSW Oct 2017'!AL21/'NSW Oct 2017'!AJ21&lt;='NSW Oct 2017'!N21,($C$5*'NSW Oct 2017'!AL21/'NSW Oct 2017'!AJ21-'NSW Oct 2017'!M21)*('NSW Oct 2017'!Y21/100)*'NSW Oct 2017'!AJ21,('NSW Oct 2017'!N21-'NSW Oct 2017'!M21)*('NSW Oct 2017'!Y21/100)*'NSW Oct 2017'!AJ21))</f>
        <v>0</v>
      </c>
      <c r="P27" s="155">
        <f>IF(($C$5*'NSW Oct 2017'!AL21/'NSW Oct 2017'!AJ21&gt;'NSW Oct 2017'!N21),($C$5*'NSW Oct 2017'!AL21/'NSW Oct 2017'!AJ21-'NSW Oct 2017'!N21)*'NSW Oct 2017'!Z21/100*'NSW Oct 2017'!#REF!,0)</f>
        <v>0</v>
      </c>
      <c r="Q27" s="161">
        <f t="shared" si="1"/>
        <v>2489.4499999999998</v>
      </c>
      <c r="R27" s="87">
        <f>'NSW Oct 2017'!AM21</f>
        <v>0</v>
      </c>
      <c r="S27" s="87">
        <f>'NSW Oct 2017'!AN21</f>
        <v>0</v>
      </c>
      <c r="T27" s="87">
        <f>'NSW Oct 2017'!AO21</f>
        <v>10</v>
      </c>
      <c r="U27" s="87">
        <f>'NSW Oct 2017'!AP21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Oct 2017'!AW21</f>
        <v>0</v>
      </c>
      <c r="AA27" s="162" t="str">
        <f>'NSW Oct 2017'!AX21</f>
        <v>n</v>
      </c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</row>
    <row r="28" spans="1:194" ht="23" customHeight="1" thickTop="1" thickBot="1">
      <c r="A28" s="118" t="str">
        <f>'NSW Oct 2017'!D22</f>
        <v>Envestra Wagga Wagga</v>
      </c>
      <c r="B28" s="163" t="str">
        <f>'NSW Oct 2017'!F22</f>
        <v>Origin Energy</v>
      </c>
      <c r="C28" s="163" t="str">
        <f>'NSW Oct 2017'!G22</f>
        <v>Business Saver</v>
      </c>
      <c r="D28" s="164">
        <f>365*'NSW Oct 2017'!H22/100</f>
        <v>430.55399999999992</v>
      </c>
      <c r="E28" s="165">
        <f>($C$5*'NSW Oct 2017'!O22/100)/2</f>
        <v>875</v>
      </c>
      <c r="F28" s="166">
        <f>IF($C$5*'NSW Oct 2017'!AK22/'NSW Oct 2017'!AI22&lt;'NSW Oct 2017'!J22,0,IF($C$5*'NSW Oct 2017'!AK22/'NSW Oct 2017'!AI22&lt;='NSW Oct 2017'!K22,($C$5*'NSW Oct 2017'!AK22/'NSW Oct 2017'!AI22-'NSW Oct 2017'!J22)*('NSW Oct 2017'!P22/100)*'NSW Oct 2017'!AI22,('NSW Oct 2017'!K22-'NSW Oct 2017'!J22)*('NSW Oct 2017'!P22/100)*'NSW Oct 2017'!AI22))</f>
        <v>0</v>
      </c>
      <c r="G28" s="164">
        <f>IF($C$5*'NSW Oct 2017'!AK22/'NSW Oct 2017'!AI22&lt;'NSW Oct 2017'!K22,0,IF($C$5*'NSW Oct 2017'!AK22/'NSW Oct 2017'!AI22&lt;='NSW Oct 2017'!L22,($C$5*'NSW Oct 2017'!AK22/'NSW Oct 2017'!AI22-'NSW Oct 2017'!K22)*('NSW Oct 2017'!Q22/100)*'NSW Oct 2017'!AI22,('NSW Oct 2017'!L22-'NSW Oct 2017'!K22)*('NSW Oct 2017'!Q22/100)*'NSW Oct 2017'!AI22))</f>
        <v>0</v>
      </c>
      <c r="H28" s="167">
        <f>IF($C$5*'NSW Oct 2017'!AK22/'NSW Oct 2017'!AI22&lt;'NSW Oct 2017'!L22,0,IF($C$5*'NSW Oct 2017'!AK22/'NSW Oct 2017'!AI22&lt;='NSW Oct 2017'!M22,($C$5*'NSW Oct 2017'!AK22/'NSW Oct 2017'!AI22-'NSW Oct 2017'!L22)*('NSW Oct 2017'!R22/100)*'NSW Oct 2017'!AI22,('NSW Oct 2017'!M22-'NSW Oct 2017'!L22)*('NSW Oct 2017'!R22/100)*'NSW Oct 2017'!AI22))</f>
        <v>0</v>
      </c>
      <c r="I28" s="165">
        <f>IF($C$5*'NSW Oct 2017'!AK22/'NSW Oct 2017'!AI22&lt;'NSW Oct 2017'!M22,0,IF($C$5*'NSW Oct 2017'!AK22/'NSW Oct 2017'!AI22&lt;='NSW Oct 2017'!N22,($C$5*'NSW Oct 2017'!AK22/'NSW Oct 2017'!AI22-'NSW Oct 2017'!M22)*('NSW Oct 2017'!S22/100)*'NSW Oct 2017'!AI22,('NSW Oct 2017'!N22-'NSW Oct 2017'!M22)*('NSW Oct 2017'!S22/100)*'NSW Oct 2017'!AI22))</f>
        <v>0</v>
      </c>
      <c r="J28" s="166">
        <f>IF(($C$5*'NSW Oct 2017'!AK22/'NSW Oct 2017'!AI22&gt;'NSW Oct 2017'!N22),($C$5*'NSW Oct 2017'!AK22/'NSW Oct 2017'!AI22-'NSW Oct 2017'!N22)*'NSW Oct 2017'!T22/100*'NSW Oct 2017'!AI22,0)</f>
        <v>0</v>
      </c>
      <c r="K28" s="164">
        <f>($C$5*'NSW Oct 2017'!U22/100)/2</f>
        <v>875</v>
      </c>
      <c r="L28" s="166">
        <v>0</v>
      </c>
      <c r="M28" s="164">
        <v>0</v>
      </c>
      <c r="N28" s="166">
        <v>0</v>
      </c>
      <c r="O28" s="164">
        <f>IF($C$5*'NSW Oct 2017'!AL22/'NSW Oct 2017'!AJ22&lt;'NSW Oct 2017'!M22,0,IF($C$5*'NSW Oct 2017'!AL22/'NSW Oct 2017'!AJ22&lt;='NSW Oct 2017'!N22,($C$5*'NSW Oct 2017'!AL22/'NSW Oct 2017'!AJ22-'NSW Oct 2017'!M22)*('NSW Oct 2017'!Y22/100)*'NSW Oct 2017'!AJ22,('NSW Oct 2017'!N22-'NSW Oct 2017'!M22)*('NSW Oct 2017'!Y22/100)*'NSW Oct 2017'!AJ22))</f>
        <v>0</v>
      </c>
      <c r="P28" s="166">
        <f>IF(($C$5*'NSW Oct 2017'!AL22/'NSW Oct 2017'!AJ22&gt;'NSW Oct 2017'!N22),($C$5*'NSW Oct 2017'!AL22/'NSW Oct 2017'!AJ22-'NSW Oct 2017'!N22)*'NSW Oct 2017'!Z22/100*'NSW Oct 2017'!AJ22,0)</f>
        <v>0</v>
      </c>
      <c r="Q28" s="168">
        <f t="shared" si="1"/>
        <v>2180.5540000000001</v>
      </c>
      <c r="R28" s="169">
        <f>'NSW Oct 2017'!AM22</f>
        <v>0</v>
      </c>
      <c r="S28" s="163">
        <f>'NSW Oct 2017'!AN22</f>
        <v>14</v>
      </c>
      <c r="T28" s="169">
        <f>'NSW Oct 2017'!AO22</f>
        <v>0</v>
      </c>
      <c r="U28" s="163">
        <f>'NSW Oct 2017'!AP22</f>
        <v>0</v>
      </c>
      <c r="V28" s="170">
        <f>(Q28-(Q28-D28)*S28/100)</f>
        <v>1935.5540000000001</v>
      </c>
      <c r="W28" s="168">
        <f t="shared" si="2"/>
        <v>1935.5540000000001</v>
      </c>
      <c r="X28" s="168">
        <f t="shared" si="0"/>
        <v>2129.1094000000003</v>
      </c>
      <c r="Y28" s="168">
        <f t="shared" si="0"/>
        <v>2129.1094000000003</v>
      </c>
      <c r="Z28" s="171">
        <f>'NSW Oct 2017'!AW22</f>
        <v>12</v>
      </c>
      <c r="AA28" s="172" t="str">
        <f>'NSW Oct 2017'!AX22</f>
        <v>y</v>
      </c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</row>
    <row r="29" spans="1:194" s="96" customFormat="1"/>
    <row r="30" spans="1:194" s="96" customFormat="1"/>
    <row r="31" spans="1:194" s="96" customFormat="1"/>
    <row r="32" spans="1:194" s="96" customFormat="1"/>
    <row r="33" s="96" customFormat="1"/>
    <row r="34" s="96" customFormat="1"/>
    <row r="35" s="96" customFormat="1"/>
    <row r="36" s="96" customFormat="1"/>
    <row r="37" s="96" customFormat="1"/>
    <row r="38" s="96" customFormat="1"/>
    <row r="39" s="96" customFormat="1"/>
    <row r="40" s="96" customFormat="1"/>
    <row r="41" s="96" customFormat="1"/>
    <row r="42" s="96" customFormat="1"/>
    <row r="43" s="96" customFormat="1"/>
    <row r="44" s="96" customFormat="1"/>
    <row r="45" s="96" customFormat="1"/>
    <row r="46" s="96" customFormat="1"/>
    <row r="47" s="96" customFormat="1"/>
    <row r="48" s="96" customFormat="1"/>
    <row r="49" s="96" customFormat="1"/>
    <row r="50" s="96" customFormat="1"/>
    <row r="51" s="96" customFormat="1"/>
    <row r="52" s="96" customFormat="1"/>
    <row r="53" s="96" customFormat="1"/>
    <row r="54" s="96" customFormat="1"/>
    <row r="55" s="96" customFormat="1"/>
    <row r="56" s="96" customFormat="1"/>
    <row r="57" s="96" customFormat="1"/>
    <row r="58" s="96" customFormat="1"/>
    <row r="59" s="96" customFormat="1"/>
    <row r="60" s="96" customFormat="1"/>
    <row r="61" s="96" customFormat="1"/>
    <row r="62" s="96" customFormat="1"/>
    <row r="63" s="96" customFormat="1"/>
    <row r="64" s="96" customFormat="1"/>
    <row r="65" s="96" customFormat="1"/>
    <row r="66" s="96" customFormat="1"/>
    <row r="67" s="96" customFormat="1"/>
    <row r="68" s="96" customFormat="1"/>
    <row r="69" s="96" customFormat="1"/>
    <row r="70" s="96" customFormat="1"/>
    <row r="71" s="96" customFormat="1"/>
    <row r="72" s="96" customFormat="1"/>
    <row r="73" s="96" customFormat="1"/>
    <row r="74" s="96" customFormat="1"/>
    <row r="75" s="96" customFormat="1"/>
    <row r="76" s="96" customFormat="1"/>
    <row r="77" s="96" customFormat="1"/>
    <row r="78" s="96" customFormat="1"/>
    <row r="79" s="96" customFormat="1"/>
    <row r="80" s="96" customFormat="1"/>
    <row r="81" s="96" customFormat="1"/>
    <row r="82" s="96" customFormat="1"/>
    <row r="83" s="96" customFormat="1"/>
    <row r="84" s="96" customFormat="1"/>
    <row r="85" s="96" customFormat="1"/>
    <row r="86" s="96" customFormat="1"/>
    <row r="87" s="96" customFormat="1"/>
    <row r="88" s="96" customFormat="1"/>
    <row r="89" s="96" customFormat="1"/>
    <row r="90" s="96" customFormat="1"/>
    <row r="91" s="96" customFormat="1"/>
    <row r="92" s="96" customFormat="1"/>
    <row r="93" s="96" customFormat="1"/>
    <row r="94" s="96" customFormat="1"/>
    <row r="95" s="96" customFormat="1"/>
    <row r="96" s="96" customFormat="1"/>
    <row r="97" s="96" customFormat="1"/>
    <row r="98" s="96" customFormat="1"/>
    <row r="99" s="96" customFormat="1"/>
    <row r="100" s="96" customFormat="1"/>
    <row r="101" s="96" customFormat="1"/>
    <row r="102" s="96" customFormat="1"/>
    <row r="103" s="96" customFormat="1"/>
    <row r="104" s="96" customFormat="1"/>
    <row r="105" s="96" customFormat="1"/>
    <row r="106" s="96" customFormat="1"/>
    <row r="107" s="96" customFormat="1"/>
    <row r="108" s="96" customFormat="1"/>
    <row r="109" s="96" customFormat="1"/>
    <row r="110" s="96" customFormat="1"/>
    <row r="111" s="96" customFormat="1"/>
    <row r="112" s="96" customFormat="1"/>
    <row r="113" s="96" customFormat="1"/>
    <row r="114" s="96" customFormat="1"/>
    <row r="115" s="96" customFormat="1"/>
    <row r="116" s="96" customFormat="1"/>
    <row r="117" s="96" customFormat="1"/>
    <row r="118" s="96" customFormat="1"/>
    <row r="119" s="96" customFormat="1"/>
    <row r="120" s="96" customFormat="1"/>
    <row r="121" s="96" customFormat="1"/>
    <row r="122" s="96" customFormat="1"/>
    <row r="123" s="96" customFormat="1"/>
    <row r="124" s="96" customFormat="1"/>
    <row r="125" s="96" customFormat="1"/>
    <row r="126" s="96" customFormat="1"/>
    <row r="127" s="96" customFormat="1"/>
    <row r="128" s="96" customFormat="1"/>
    <row r="129" s="96" customFormat="1"/>
    <row r="130" s="96" customFormat="1"/>
    <row r="131" s="96" customFormat="1"/>
    <row r="132" s="96" customFormat="1"/>
    <row r="133" s="96" customFormat="1"/>
    <row r="134" s="96" customFormat="1"/>
    <row r="135" s="96" customFormat="1"/>
    <row r="136" s="96" customFormat="1"/>
    <row r="137" s="96" customFormat="1"/>
    <row r="138" s="96" customFormat="1"/>
    <row r="139" s="96" customFormat="1"/>
    <row r="140" s="96" customFormat="1"/>
    <row r="141" s="96" customFormat="1"/>
    <row r="142" s="96" customFormat="1"/>
    <row r="143" s="96" customFormat="1"/>
    <row r="144" s="96" customFormat="1"/>
    <row r="145" s="96" customFormat="1"/>
    <row r="146" s="96" customFormat="1"/>
    <row r="147" s="96" customFormat="1"/>
    <row r="148" s="96" customFormat="1"/>
    <row r="149" s="96" customFormat="1"/>
    <row r="150" s="96" customFormat="1"/>
    <row r="151" s="96" customFormat="1"/>
    <row r="152" s="96" customFormat="1"/>
    <row r="153" s="96" customFormat="1"/>
    <row r="154" s="96" customFormat="1"/>
    <row r="155" s="96" customFormat="1"/>
    <row r="156" s="96" customFormat="1"/>
    <row r="157" s="96" customFormat="1"/>
    <row r="158" s="96" customFormat="1"/>
    <row r="159" s="96" customFormat="1"/>
    <row r="160" s="96" customFormat="1"/>
    <row r="161" s="96" customFormat="1"/>
    <row r="162" s="96" customFormat="1"/>
    <row r="163" s="96" customFormat="1"/>
    <row r="164" s="96" customFormat="1"/>
    <row r="165" s="96" customFormat="1"/>
    <row r="166" s="96" customFormat="1"/>
    <row r="167" s="96" customFormat="1"/>
    <row r="168" s="96" customFormat="1"/>
    <row r="169" s="96" customFormat="1"/>
    <row r="170" s="96" customFormat="1"/>
    <row r="171" s="96" customFormat="1"/>
    <row r="172" s="96" customFormat="1"/>
    <row r="173" s="96" customFormat="1"/>
    <row r="174" s="96" customFormat="1"/>
    <row r="175" s="96" customFormat="1"/>
    <row r="176" s="96" customFormat="1"/>
    <row r="177" s="96" customFormat="1"/>
    <row r="178" s="96" customFormat="1"/>
    <row r="179" s="96" customFormat="1"/>
    <row r="180" s="96" customFormat="1"/>
    <row r="181" s="96" customFormat="1"/>
    <row r="182" s="96" customFormat="1"/>
    <row r="183" s="96" customFormat="1"/>
    <row r="184" s="96" customFormat="1"/>
    <row r="185" s="96" customFormat="1"/>
    <row r="186" s="96" customFormat="1"/>
    <row r="187" s="96" customFormat="1"/>
    <row r="188" s="96" customFormat="1"/>
    <row r="189" s="96" customFormat="1"/>
    <row r="190" s="96" customFormat="1"/>
    <row r="191" s="96" customFormat="1"/>
    <row r="192" s="96" customFormat="1"/>
    <row r="193" s="96" customFormat="1"/>
    <row r="194" s="96" customFormat="1"/>
    <row r="195" s="96" customFormat="1"/>
    <row r="196" s="96" customFormat="1"/>
    <row r="197" s="96" customFormat="1"/>
    <row r="198" s="96" customFormat="1"/>
    <row r="199" s="96" customFormat="1"/>
    <row r="200" s="96" customFormat="1"/>
    <row r="201" s="96" customFormat="1"/>
    <row r="202" s="96" customFormat="1"/>
    <row r="203" s="96" customFormat="1"/>
    <row r="204" s="96" customFormat="1"/>
    <row r="205" s="96" customFormat="1"/>
    <row r="206" s="96" customFormat="1"/>
    <row r="207" s="96" customFormat="1"/>
    <row r="208" s="96" customFormat="1"/>
    <row r="209" s="96" customFormat="1"/>
    <row r="210" s="96" customFormat="1"/>
    <row r="211" s="96" customFormat="1"/>
    <row r="212" s="96" customFormat="1"/>
    <row r="213" s="96" customFormat="1"/>
    <row r="214" s="96" customFormat="1"/>
    <row r="215" s="96" customFormat="1"/>
    <row r="216" s="96" customFormat="1"/>
    <row r="217" s="96" customFormat="1"/>
    <row r="218" s="96" customFormat="1"/>
    <row r="219" s="96" customFormat="1"/>
    <row r="220" s="96" customFormat="1"/>
    <row r="221" s="96" customFormat="1"/>
    <row r="222" s="96" customFormat="1"/>
    <row r="223" s="96" customFormat="1"/>
    <row r="224" s="96" customFormat="1"/>
    <row r="225" s="96" customFormat="1"/>
    <row r="226" s="96" customFormat="1"/>
    <row r="227" s="96" customFormat="1"/>
    <row r="228" s="96" customFormat="1"/>
    <row r="229" s="96" customFormat="1"/>
    <row r="230" s="96" customFormat="1"/>
    <row r="231" s="96" customFormat="1"/>
    <row r="232" s="96" customFormat="1"/>
    <row r="233" s="96" customFormat="1"/>
    <row r="234" s="96" customFormat="1"/>
    <row r="235" s="96" customFormat="1"/>
    <row r="236" s="96" customFormat="1"/>
    <row r="237" s="96" customFormat="1"/>
    <row r="238" s="96" customFormat="1"/>
    <row r="239" s="96" customFormat="1"/>
    <row r="240" s="96" customFormat="1"/>
    <row r="241" s="96" customFormat="1"/>
    <row r="242" s="96" customFormat="1"/>
    <row r="243" s="96" customFormat="1"/>
    <row r="244" s="96" customFormat="1"/>
    <row r="245" s="96" customFormat="1"/>
    <row r="246" s="96" customFormat="1"/>
    <row r="247" s="96" customFormat="1"/>
    <row r="248" s="96" customFormat="1"/>
    <row r="249" s="96" customFormat="1"/>
    <row r="250" s="96" customFormat="1"/>
    <row r="251" s="96" customFormat="1"/>
    <row r="252" s="96" customFormat="1"/>
    <row r="253" s="96" customFormat="1"/>
    <row r="254" s="96" customFormat="1"/>
    <row r="255" s="96" customFormat="1"/>
    <row r="256" s="96" customFormat="1"/>
    <row r="257" s="96" customFormat="1"/>
    <row r="258" s="96" customFormat="1"/>
    <row r="259" s="96" customFormat="1"/>
    <row r="260" s="96" customFormat="1"/>
    <row r="261" s="96" customFormat="1"/>
    <row r="262" s="96" customFormat="1"/>
    <row r="263" s="96" customFormat="1"/>
    <row r="264" s="96" customFormat="1"/>
    <row r="265" s="96" customFormat="1"/>
    <row r="266" s="96" customFormat="1"/>
    <row r="267" s="96" customFormat="1"/>
    <row r="268" s="96" customFormat="1"/>
    <row r="269" s="96" customFormat="1"/>
    <row r="270" s="96" customFormat="1"/>
    <row r="271" s="96" customFormat="1"/>
    <row r="272" s="96" customFormat="1"/>
    <row r="273" s="96" customFormat="1"/>
    <row r="274" s="96" customFormat="1"/>
    <row r="275" s="96" customFormat="1"/>
    <row r="276" s="96" customFormat="1"/>
    <row r="277" s="96" customFormat="1"/>
    <row r="278" s="96" customFormat="1"/>
    <row r="279" s="96" customFormat="1"/>
    <row r="280" s="96" customFormat="1"/>
    <row r="281" s="96" customFormat="1"/>
    <row r="282" s="96" customFormat="1"/>
    <row r="283" s="96" customFormat="1"/>
    <row r="284" s="96" customFormat="1"/>
    <row r="285" s="96" customFormat="1"/>
    <row r="286" s="96" customFormat="1"/>
    <row r="287" s="96" customFormat="1"/>
    <row r="288" s="96" customFormat="1"/>
    <row r="289" s="96" customFormat="1"/>
    <row r="290" s="96" customFormat="1"/>
    <row r="291" s="96" customFormat="1"/>
    <row r="292" s="96" customFormat="1"/>
    <row r="293" s="96" customFormat="1"/>
    <row r="294" s="96" customFormat="1"/>
    <row r="295" s="96" customFormat="1"/>
    <row r="296" s="96" customFormat="1"/>
    <row r="297" s="96" customFormat="1"/>
    <row r="298" s="96" customFormat="1"/>
    <row r="299" s="96" customFormat="1"/>
    <row r="300" s="96" customFormat="1"/>
    <row r="301" s="96" customFormat="1"/>
    <row r="302" s="96" customFormat="1"/>
    <row r="303" s="96" customFormat="1"/>
    <row r="304" s="96" customFormat="1"/>
    <row r="305" s="96" customFormat="1"/>
    <row r="306" s="96" customFormat="1"/>
    <row r="307" s="96" customFormat="1"/>
    <row r="308" s="96" customFormat="1"/>
    <row r="309" s="96" customFormat="1"/>
    <row r="310" s="96" customFormat="1"/>
    <row r="311" s="96" customFormat="1"/>
    <row r="312" s="96" customFormat="1"/>
    <row r="313" s="96" customFormat="1"/>
    <row r="314" s="96" customFormat="1"/>
    <row r="315" s="96" customFormat="1"/>
    <row r="316" s="96" customFormat="1"/>
    <row r="317" s="96" customFormat="1"/>
    <row r="318" s="96" customFormat="1"/>
    <row r="319" s="96" customFormat="1"/>
    <row r="320" s="96" customFormat="1"/>
    <row r="321" s="96" customFormat="1"/>
    <row r="322" s="96" customFormat="1"/>
    <row r="323" s="96" customFormat="1"/>
    <row r="324" s="96" customFormat="1"/>
    <row r="325" s="96" customFormat="1"/>
    <row r="326" s="96" customFormat="1"/>
    <row r="327" s="96" customFormat="1"/>
    <row r="328" s="96" customFormat="1"/>
    <row r="329" s="96" customFormat="1"/>
    <row r="330" s="96" customFormat="1"/>
    <row r="331" s="96" customFormat="1"/>
    <row r="332" s="96" customFormat="1"/>
    <row r="333" s="96" customFormat="1"/>
    <row r="334" s="96" customFormat="1"/>
    <row r="335" s="96" customFormat="1"/>
    <row r="336" s="96" customFormat="1"/>
    <row r="337" spans="28:194" s="96" customFormat="1"/>
    <row r="338" spans="28:194" s="96" customFormat="1"/>
    <row r="339" spans="28:194" s="96" customFormat="1"/>
    <row r="340" spans="28:194" s="96" customFormat="1"/>
    <row r="341" spans="28:194" s="96" customFormat="1"/>
    <row r="342" spans="28:194" s="96" customFormat="1"/>
    <row r="343" spans="28:194" s="96" customFormat="1"/>
    <row r="344" spans="28:194" s="96" customFormat="1"/>
    <row r="345" spans="28:194" s="96" customFormat="1"/>
    <row r="346" spans="28:194" s="96" customFormat="1"/>
    <row r="347" spans="28:194" s="96" customFormat="1"/>
    <row r="348" spans="28:194" s="91" customFormat="1"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</row>
    <row r="349" spans="28:194" s="91" customFormat="1"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</row>
    <row r="350" spans="28:194" s="91" customFormat="1"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</row>
    <row r="351" spans="28:194" s="91" customFormat="1"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</row>
    <row r="352" spans="28:194" s="91" customFormat="1"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</row>
    <row r="353" spans="28:194" s="91" customFormat="1"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</row>
    <row r="354" spans="28:194" s="91" customFormat="1"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</row>
    <row r="355" spans="28:194" s="91" customFormat="1"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</row>
    <row r="356" spans="28:194" s="91" customFormat="1"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</row>
    <row r="357" spans="28:194" s="91" customFormat="1"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</row>
    <row r="358" spans="28:194" s="91" customFormat="1"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</row>
    <row r="359" spans="28:194" s="91" customFormat="1"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</row>
    <row r="360" spans="28:194" s="91" customFormat="1"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</row>
    <row r="361" spans="28:194" s="91" customFormat="1"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</row>
    <row r="362" spans="28:194" s="91" customFormat="1"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</row>
    <row r="363" spans="28:194" s="91" customFormat="1"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</row>
    <row r="364" spans="28:194" s="91" customFormat="1"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</row>
    <row r="365" spans="28:194" s="91" customFormat="1"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</row>
    <row r="366" spans="28:194" s="91" customFormat="1"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</row>
    <row r="367" spans="28:194" s="91" customFormat="1"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</row>
    <row r="368" spans="28:194" s="91" customFormat="1"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</row>
    <row r="369" spans="28:194" s="91" customFormat="1"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</row>
    <row r="370" spans="28:194" s="91" customFormat="1"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</row>
    <row r="371" spans="28:194" s="91" customFormat="1"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</row>
    <row r="372" spans="28:194" s="91" customFormat="1"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</row>
    <row r="373" spans="28:194" s="91" customFormat="1"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</row>
    <row r="374" spans="28:194" s="91" customFormat="1"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</row>
    <row r="375" spans="28:194" s="91" customFormat="1"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</row>
    <row r="376" spans="28:194" s="91" customFormat="1"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</row>
    <row r="377" spans="28:194" s="91" customFormat="1"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</row>
    <row r="378" spans="28:194" s="91" customFormat="1"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</row>
    <row r="379" spans="28:194" s="91" customFormat="1"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</row>
    <row r="380" spans="28:194" s="91" customFormat="1"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</row>
    <row r="381" spans="28:194" s="91" customFormat="1"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</row>
    <row r="382" spans="28:194" s="91" customFormat="1"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</row>
    <row r="383" spans="28:194" s="91" customFormat="1"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</row>
    <row r="384" spans="28:194" s="91" customFormat="1"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</row>
    <row r="385" spans="28:194" s="91" customFormat="1"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</row>
    <row r="386" spans="28:194" s="91" customFormat="1"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</row>
    <row r="387" spans="28:194" s="91" customFormat="1"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</row>
    <row r="388" spans="28:194" s="91" customFormat="1"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</row>
    <row r="389" spans="28:194" s="91" customFormat="1"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</row>
    <row r="390" spans="28:194" s="91" customFormat="1"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</row>
    <row r="391" spans="28:194" s="91" customFormat="1"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</row>
    <row r="392" spans="28:194" s="91" customFormat="1"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</row>
    <row r="393" spans="28:194" s="91" customFormat="1"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</row>
    <row r="394" spans="28:194" s="91" customFormat="1"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</row>
    <row r="395" spans="28:194" s="91" customFormat="1"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</row>
    <row r="396" spans="28:194" s="91" customFormat="1"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</row>
    <row r="397" spans="28:194" s="91" customFormat="1"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</row>
    <row r="398" spans="28:194" s="91" customFormat="1"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</row>
    <row r="399" spans="28:194" s="91" customFormat="1"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</row>
    <row r="400" spans="28:194" s="91" customFormat="1"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</row>
    <row r="401" spans="28:194" s="91" customFormat="1"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</row>
    <row r="402" spans="28:194" s="91" customFormat="1"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</row>
    <row r="403" spans="28:194" s="91" customFormat="1"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</row>
    <row r="404" spans="28:194" s="91" customFormat="1"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</row>
    <row r="405" spans="28:194" s="91" customFormat="1"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</row>
    <row r="406" spans="28:194" s="91" customFormat="1"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</row>
    <row r="407" spans="28:194" s="91" customFormat="1"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</row>
    <row r="408" spans="28:194" s="91" customFormat="1"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</row>
    <row r="409" spans="28:194" s="91" customFormat="1"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</row>
    <row r="410" spans="28:194" s="91" customFormat="1"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</row>
    <row r="411" spans="28:194" s="91" customFormat="1"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</row>
    <row r="412" spans="28:194" s="91" customFormat="1"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</row>
    <row r="413" spans="28:194" s="91" customFormat="1"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</row>
    <row r="414" spans="28:194" s="91" customFormat="1"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</row>
    <row r="415" spans="28:194" s="91" customFormat="1"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</row>
    <row r="416" spans="28:194" s="91" customFormat="1"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</row>
    <row r="417" spans="28:194" s="91" customFormat="1"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</row>
    <row r="418" spans="28:194" s="91" customFormat="1"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</row>
    <row r="419" spans="28:194" s="91" customFormat="1"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</row>
    <row r="420" spans="28:194" s="91" customFormat="1"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</row>
    <row r="421" spans="28:194" s="91" customFormat="1"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</row>
    <row r="422" spans="28:194" s="91" customFormat="1"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</row>
    <row r="423" spans="28:194" s="91" customFormat="1"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</row>
    <row r="424" spans="28:194" s="91" customFormat="1"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</row>
    <row r="425" spans="28:194" s="91" customFormat="1"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</row>
    <row r="426" spans="28:194" s="91" customFormat="1"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</row>
    <row r="427" spans="28:194" s="91" customFormat="1"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</row>
    <row r="428" spans="28:194" s="91" customFormat="1"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</row>
    <row r="429" spans="28:194" s="91" customFormat="1"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</row>
    <row r="430" spans="28:194" s="91" customFormat="1"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</row>
    <row r="431" spans="28:194" s="91" customFormat="1"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</row>
    <row r="432" spans="28:194" s="91" customFormat="1"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</row>
    <row r="433" spans="28:194" s="91" customFormat="1"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</row>
    <row r="434" spans="28:194" s="91" customFormat="1"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</row>
    <row r="435" spans="28:194" s="91" customFormat="1"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</row>
    <row r="436" spans="28:194" s="91" customFormat="1"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</row>
    <row r="437" spans="28:194" s="91" customFormat="1"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</row>
    <row r="438" spans="28:194" s="91" customFormat="1"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</row>
    <row r="439" spans="28:194" s="91" customFormat="1"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</row>
    <row r="440" spans="28:194" s="91" customFormat="1"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</row>
    <row r="441" spans="28:194" s="91" customFormat="1"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</row>
    <row r="442" spans="28:194" s="91" customFormat="1"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</row>
    <row r="443" spans="28:194" s="91" customFormat="1"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</row>
    <row r="444" spans="28:194" s="91" customFormat="1"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</row>
    <row r="445" spans="28:194" s="91" customFormat="1"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</row>
    <row r="446" spans="28:194" s="91" customFormat="1"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</row>
    <row r="447" spans="28:194" s="91" customFormat="1"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</row>
    <row r="448" spans="28:194" s="91" customFormat="1"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</row>
    <row r="449" spans="28:194" s="91" customFormat="1"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</row>
    <row r="450" spans="28:194" s="91" customFormat="1"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</row>
    <row r="451" spans="28:194" s="91" customFormat="1"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</row>
    <row r="452" spans="28:194" s="91" customFormat="1"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</row>
    <row r="453" spans="28:194" s="91" customFormat="1"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</row>
    <row r="454" spans="28:194" s="91" customFormat="1"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</row>
    <row r="455" spans="28:194" s="91" customFormat="1"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</row>
    <row r="456" spans="28:194" s="91" customFormat="1"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</row>
    <row r="457" spans="28:194" s="91" customFormat="1"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</row>
    <row r="458" spans="28:194" s="91" customFormat="1"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</row>
    <row r="459" spans="28:194" s="91" customFormat="1"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</row>
    <row r="460" spans="28:194" s="91" customFormat="1"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</row>
    <row r="461" spans="28:194" s="91" customFormat="1"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</row>
    <row r="462" spans="28:194" s="91" customFormat="1"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</row>
    <row r="463" spans="28:194" s="91" customFormat="1"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</row>
    <row r="464" spans="28:194" s="91" customFormat="1"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</row>
    <row r="465" spans="28:194" s="91" customFormat="1"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</row>
    <row r="466" spans="28:194" s="91" customFormat="1"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</row>
    <row r="467" spans="28:194" s="91" customFormat="1"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</row>
    <row r="468" spans="28:194" s="91" customFormat="1"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</row>
    <row r="469" spans="28:194" s="91" customFormat="1"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</row>
    <row r="470" spans="28:194" s="91" customFormat="1"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</row>
    <row r="471" spans="28:194" s="91" customFormat="1"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  <c r="AV471" s="96"/>
      <c r="AW471" s="96"/>
      <c r="AX471" s="96"/>
      <c r="AY471" s="96"/>
      <c r="AZ471" s="96"/>
      <c r="BA471" s="96"/>
      <c r="BB471" s="96"/>
      <c r="BC471" s="96"/>
      <c r="BD471" s="96"/>
      <c r="BE471" s="96"/>
      <c r="BF471" s="96"/>
      <c r="BG471" s="96"/>
      <c r="BH471" s="96"/>
      <c r="BI471" s="96"/>
      <c r="BJ471" s="96"/>
      <c r="BK471" s="96"/>
      <c r="BL471" s="96"/>
      <c r="BM471" s="96"/>
      <c r="BN471" s="96"/>
      <c r="BO471" s="96"/>
      <c r="BP471" s="96"/>
      <c r="BQ471" s="96"/>
      <c r="BR471" s="96"/>
      <c r="BS471" s="96"/>
      <c r="BT471" s="96"/>
      <c r="BU471" s="96"/>
      <c r="BV471" s="96"/>
      <c r="BW471" s="96"/>
      <c r="BX471" s="96"/>
      <c r="BY471" s="96"/>
      <c r="BZ471" s="96"/>
      <c r="CA471" s="96"/>
      <c r="CB471" s="96"/>
      <c r="CC471" s="96"/>
      <c r="CD471" s="96"/>
      <c r="CE471" s="96"/>
      <c r="CF471" s="96"/>
      <c r="CG471" s="96"/>
      <c r="CH471" s="96"/>
      <c r="CI471" s="96"/>
      <c r="CJ471" s="96"/>
      <c r="CK471" s="96"/>
      <c r="CL471" s="96"/>
      <c r="CM471" s="96"/>
      <c r="CN471" s="96"/>
      <c r="CO471" s="96"/>
      <c r="CP471" s="96"/>
      <c r="CQ471" s="96"/>
      <c r="CR471" s="96"/>
      <c r="CS471" s="96"/>
      <c r="CT471" s="96"/>
      <c r="CU471" s="96"/>
      <c r="CV471" s="96"/>
      <c r="CW471" s="96"/>
      <c r="CX471" s="96"/>
      <c r="CY471" s="96"/>
      <c r="CZ471" s="96"/>
      <c r="DA471" s="96"/>
      <c r="DB471" s="96"/>
      <c r="DC471" s="96"/>
      <c r="DD471" s="96"/>
      <c r="DE471" s="96"/>
      <c r="DF471" s="96"/>
      <c r="DG471" s="96"/>
      <c r="DH471" s="96"/>
      <c r="DI471" s="96"/>
      <c r="DJ471" s="96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6"/>
      <c r="DV471" s="96"/>
      <c r="DW471" s="96"/>
      <c r="DX471" s="96"/>
      <c r="DY471" s="96"/>
      <c r="DZ471" s="96"/>
      <c r="EA471" s="96"/>
      <c r="EB471" s="96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96"/>
      <c r="EZ471" s="96"/>
      <c r="FA471" s="96"/>
      <c r="FB471" s="96"/>
      <c r="FC471" s="96"/>
      <c r="FD471" s="96"/>
      <c r="FE471" s="96"/>
      <c r="FF471" s="96"/>
      <c r="FG471" s="96"/>
      <c r="FH471" s="96"/>
      <c r="FI471" s="96"/>
      <c r="FJ471" s="96"/>
      <c r="FK471" s="96"/>
      <c r="FL471" s="96"/>
      <c r="FM471" s="96"/>
      <c r="FN471" s="96"/>
      <c r="FO471" s="96"/>
      <c r="FP471" s="96"/>
      <c r="FQ471" s="96"/>
      <c r="FR471" s="96"/>
      <c r="FS471" s="96"/>
      <c r="FT471" s="96"/>
      <c r="FU471" s="96"/>
      <c r="FV471" s="96"/>
      <c r="FW471" s="96"/>
      <c r="FX471" s="96"/>
      <c r="FY471" s="96"/>
      <c r="FZ471" s="96"/>
      <c r="GA471" s="96"/>
      <c r="GB471" s="96"/>
      <c r="GC471" s="96"/>
      <c r="GD471" s="96"/>
      <c r="GE471" s="96"/>
      <c r="GF471" s="96"/>
      <c r="GG471" s="96"/>
      <c r="GH471" s="96"/>
      <c r="GI471" s="96"/>
      <c r="GJ471" s="96"/>
      <c r="GK471" s="96"/>
      <c r="GL471" s="96"/>
    </row>
    <row r="472" spans="28:194" s="91" customFormat="1"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  <c r="AT472" s="96"/>
      <c r="AU472" s="96"/>
      <c r="AV472" s="96"/>
      <c r="AW472" s="96"/>
      <c r="AX472" s="96"/>
      <c r="AY472" s="96"/>
      <c r="AZ472" s="96"/>
      <c r="BA472" s="96"/>
      <c r="BB472" s="96"/>
      <c r="BC472" s="96"/>
      <c r="BD472" s="96"/>
      <c r="BE472" s="96"/>
      <c r="BF472" s="96"/>
      <c r="BG472" s="96"/>
      <c r="BH472" s="96"/>
      <c r="BI472" s="96"/>
      <c r="BJ472" s="96"/>
      <c r="BK472" s="96"/>
      <c r="BL472" s="96"/>
      <c r="BM472" s="96"/>
      <c r="BN472" s="96"/>
      <c r="BO472" s="96"/>
      <c r="BP472" s="96"/>
      <c r="BQ472" s="96"/>
      <c r="BR472" s="96"/>
      <c r="BS472" s="96"/>
      <c r="BT472" s="96"/>
      <c r="BU472" s="96"/>
      <c r="BV472" s="96"/>
      <c r="BW472" s="96"/>
      <c r="BX472" s="96"/>
      <c r="BY472" s="96"/>
      <c r="BZ472" s="96"/>
      <c r="CA472" s="96"/>
      <c r="CB472" s="96"/>
      <c r="CC472" s="96"/>
      <c r="CD472" s="96"/>
      <c r="CE472" s="96"/>
      <c r="CF472" s="96"/>
      <c r="CG472" s="96"/>
      <c r="CH472" s="96"/>
      <c r="CI472" s="96"/>
      <c r="CJ472" s="96"/>
      <c r="CK472" s="96"/>
      <c r="CL472" s="96"/>
      <c r="CM472" s="96"/>
      <c r="CN472" s="96"/>
      <c r="CO472" s="96"/>
      <c r="CP472" s="96"/>
      <c r="CQ472" s="96"/>
      <c r="CR472" s="96"/>
      <c r="CS472" s="96"/>
      <c r="CT472" s="96"/>
      <c r="CU472" s="96"/>
      <c r="CV472" s="96"/>
      <c r="CW472" s="96"/>
      <c r="CX472" s="96"/>
      <c r="CY472" s="96"/>
      <c r="CZ472" s="96"/>
      <c r="DA472" s="96"/>
      <c r="DB472" s="96"/>
      <c r="DC472" s="96"/>
      <c r="DD472" s="96"/>
      <c r="DE472" s="96"/>
      <c r="DF472" s="96"/>
      <c r="DG472" s="96"/>
      <c r="DH472" s="96"/>
      <c r="DI472" s="96"/>
      <c r="DJ472" s="96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6"/>
      <c r="DV472" s="96"/>
      <c r="DW472" s="96"/>
      <c r="DX472" s="96"/>
      <c r="DY472" s="96"/>
      <c r="DZ472" s="96"/>
      <c r="EA472" s="96"/>
      <c r="EB472" s="96"/>
      <c r="EC472" s="96"/>
      <c r="ED472" s="96"/>
      <c r="EE472" s="96"/>
      <c r="EF472" s="96"/>
      <c r="EG472" s="96"/>
      <c r="EH472" s="96"/>
      <c r="EI472" s="96"/>
      <c r="EJ472" s="96"/>
      <c r="EK472" s="96"/>
      <c r="EL472" s="96"/>
      <c r="EM472" s="96"/>
      <c r="EN472" s="96"/>
      <c r="EO472" s="96"/>
      <c r="EP472" s="96"/>
      <c r="EQ472" s="96"/>
      <c r="ER472" s="96"/>
      <c r="ES472" s="96"/>
      <c r="ET472" s="96"/>
      <c r="EU472" s="96"/>
      <c r="EV472" s="96"/>
      <c r="EW472" s="96"/>
      <c r="EX472" s="96"/>
      <c r="EY472" s="96"/>
      <c r="EZ472" s="96"/>
      <c r="FA472" s="96"/>
      <c r="FB472" s="96"/>
      <c r="FC472" s="96"/>
      <c r="FD472" s="96"/>
      <c r="FE472" s="96"/>
      <c r="FF472" s="96"/>
      <c r="FG472" s="96"/>
      <c r="FH472" s="96"/>
      <c r="FI472" s="96"/>
      <c r="FJ472" s="96"/>
      <c r="FK472" s="96"/>
      <c r="FL472" s="96"/>
      <c r="FM472" s="96"/>
      <c r="FN472" s="96"/>
      <c r="FO472" s="96"/>
      <c r="FP472" s="96"/>
      <c r="FQ472" s="96"/>
      <c r="FR472" s="96"/>
      <c r="FS472" s="96"/>
      <c r="FT472" s="96"/>
      <c r="FU472" s="96"/>
      <c r="FV472" s="96"/>
      <c r="FW472" s="96"/>
      <c r="FX472" s="96"/>
      <c r="FY472" s="96"/>
      <c r="FZ472" s="96"/>
      <c r="GA472" s="96"/>
      <c r="GB472" s="96"/>
      <c r="GC472" s="96"/>
      <c r="GD472" s="96"/>
      <c r="GE472" s="96"/>
      <c r="GF472" s="96"/>
      <c r="GG472" s="96"/>
      <c r="GH472" s="96"/>
      <c r="GI472" s="96"/>
      <c r="GJ472" s="96"/>
      <c r="GK472" s="96"/>
      <c r="GL472" s="96"/>
    </row>
    <row r="473" spans="28:194" s="91" customFormat="1"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  <c r="AT473" s="96"/>
      <c r="AU473" s="96"/>
      <c r="AV473" s="96"/>
      <c r="AW473" s="96"/>
      <c r="AX473" s="96"/>
      <c r="AY473" s="96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96"/>
      <c r="BL473" s="96"/>
      <c r="BM473" s="96"/>
      <c r="BN473" s="96"/>
      <c r="BO473" s="96"/>
      <c r="BP473" s="96"/>
      <c r="BQ473" s="96"/>
      <c r="BR473" s="96"/>
      <c r="BS473" s="96"/>
      <c r="BT473" s="96"/>
      <c r="BU473" s="96"/>
      <c r="BV473" s="96"/>
      <c r="BW473" s="96"/>
      <c r="BX473" s="96"/>
      <c r="BY473" s="96"/>
      <c r="BZ473" s="96"/>
      <c r="CA473" s="96"/>
      <c r="CB473" s="96"/>
      <c r="CC473" s="96"/>
      <c r="CD473" s="96"/>
      <c r="CE473" s="96"/>
      <c r="CF473" s="96"/>
      <c r="CG473" s="96"/>
      <c r="CH473" s="96"/>
      <c r="CI473" s="96"/>
      <c r="CJ473" s="96"/>
      <c r="CK473" s="96"/>
      <c r="CL473" s="96"/>
      <c r="CM473" s="96"/>
      <c r="CN473" s="96"/>
      <c r="CO473" s="96"/>
      <c r="CP473" s="96"/>
      <c r="CQ473" s="96"/>
      <c r="CR473" s="96"/>
      <c r="CS473" s="96"/>
      <c r="CT473" s="96"/>
      <c r="CU473" s="96"/>
      <c r="CV473" s="96"/>
      <c r="CW473" s="96"/>
      <c r="CX473" s="96"/>
      <c r="CY473" s="96"/>
      <c r="CZ473" s="96"/>
      <c r="DA473" s="96"/>
      <c r="DB473" s="96"/>
      <c r="DC473" s="96"/>
      <c r="DD473" s="96"/>
      <c r="DE473" s="96"/>
      <c r="DF473" s="96"/>
      <c r="DG473" s="96"/>
      <c r="DH473" s="96"/>
      <c r="DI473" s="96"/>
      <c r="DJ473" s="96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6"/>
      <c r="DV473" s="96"/>
      <c r="DW473" s="96"/>
      <c r="DX473" s="96"/>
      <c r="DY473" s="96"/>
      <c r="DZ473" s="96"/>
      <c r="EA473" s="96"/>
      <c r="EB473" s="96"/>
      <c r="EC473" s="96"/>
      <c r="ED473" s="96"/>
      <c r="EE473" s="96"/>
      <c r="EF473" s="96"/>
      <c r="EG473" s="96"/>
      <c r="EH473" s="96"/>
      <c r="EI473" s="96"/>
      <c r="EJ473" s="96"/>
      <c r="EK473" s="96"/>
      <c r="EL473" s="96"/>
      <c r="EM473" s="96"/>
      <c r="EN473" s="96"/>
      <c r="EO473" s="96"/>
      <c r="EP473" s="96"/>
      <c r="EQ473" s="96"/>
      <c r="ER473" s="96"/>
      <c r="ES473" s="96"/>
      <c r="ET473" s="96"/>
      <c r="EU473" s="96"/>
      <c r="EV473" s="96"/>
      <c r="EW473" s="96"/>
      <c r="EX473" s="96"/>
      <c r="EY473" s="96"/>
      <c r="EZ473" s="96"/>
      <c r="FA473" s="96"/>
      <c r="FB473" s="96"/>
      <c r="FC473" s="96"/>
      <c r="FD473" s="96"/>
      <c r="FE473" s="96"/>
      <c r="FF473" s="96"/>
      <c r="FG473" s="96"/>
      <c r="FH473" s="96"/>
      <c r="FI473" s="96"/>
      <c r="FJ473" s="96"/>
      <c r="FK473" s="96"/>
      <c r="FL473" s="96"/>
      <c r="FM473" s="96"/>
      <c r="FN473" s="96"/>
      <c r="FO473" s="96"/>
      <c r="FP473" s="96"/>
      <c r="FQ473" s="96"/>
      <c r="FR473" s="96"/>
      <c r="FS473" s="96"/>
      <c r="FT473" s="96"/>
      <c r="FU473" s="96"/>
      <c r="FV473" s="96"/>
      <c r="FW473" s="96"/>
      <c r="FX473" s="96"/>
      <c r="FY473" s="96"/>
      <c r="FZ473" s="96"/>
      <c r="GA473" s="96"/>
      <c r="GB473" s="96"/>
      <c r="GC473" s="96"/>
      <c r="GD473" s="96"/>
      <c r="GE473" s="96"/>
      <c r="GF473" s="96"/>
      <c r="GG473" s="96"/>
      <c r="GH473" s="96"/>
      <c r="GI473" s="96"/>
      <c r="GJ473" s="96"/>
      <c r="GK473" s="96"/>
      <c r="GL473" s="96"/>
    </row>
    <row r="474" spans="28:194" s="91" customFormat="1"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  <c r="AT474" s="96"/>
      <c r="AU474" s="96"/>
      <c r="AV474" s="96"/>
      <c r="AW474" s="96"/>
      <c r="AX474" s="96"/>
      <c r="AY474" s="96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96"/>
      <c r="BL474" s="96"/>
      <c r="BM474" s="96"/>
      <c r="BN474" s="96"/>
      <c r="BO474" s="96"/>
      <c r="BP474" s="96"/>
      <c r="BQ474" s="96"/>
      <c r="BR474" s="96"/>
      <c r="BS474" s="96"/>
      <c r="BT474" s="96"/>
      <c r="BU474" s="96"/>
      <c r="BV474" s="96"/>
      <c r="BW474" s="96"/>
      <c r="BX474" s="96"/>
      <c r="BY474" s="96"/>
      <c r="BZ474" s="96"/>
      <c r="CA474" s="96"/>
      <c r="CB474" s="96"/>
      <c r="CC474" s="96"/>
      <c r="CD474" s="96"/>
      <c r="CE474" s="96"/>
      <c r="CF474" s="96"/>
      <c r="CG474" s="96"/>
      <c r="CH474" s="96"/>
      <c r="CI474" s="96"/>
      <c r="CJ474" s="96"/>
      <c r="CK474" s="96"/>
      <c r="CL474" s="96"/>
      <c r="CM474" s="96"/>
      <c r="CN474" s="96"/>
      <c r="CO474" s="96"/>
      <c r="CP474" s="96"/>
      <c r="CQ474" s="96"/>
      <c r="CR474" s="96"/>
      <c r="CS474" s="96"/>
      <c r="CT474" s="96"/>
      <c r="CU474" s="96"/>
      <c r="CV474" s="96"/>
      <c r="CW474" s="96"/>
      <c r="CX474" s="96"/>
      <c r="CY474" s="96"/>
      <c r="CZ474" s="96"/>
      <c r="DA474" s="96"/>
      <c r="DB474" s="96"/>
      <c r="DC474" s="96"/>
      <c r="DD474" s="96"/>
      <c r="DE474" s="96"/>
      <c r="DF474" s="96"/>
      <c r="DG474" s="96"/>
      <c r="DH474" s="96"/>
      <c r="DI474" s="96"/>
      <c r="DJ474" s="96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6"/>
      <c r="DV474" s="96"/>
      <c r="DW474" s="96"/>
      <c r="DX474" s="96"/>
      <c r="DY474" s="96"/>
      <c r="DZ474" s="96"/>
      <c r="EA474" s="96"/>
      <c r="EB474" s="96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96"/>
      <c r="EZ474" s="96"/>
      <c r="FA474" s="96"/>
      <c r="FB474" s="96"/>
      <c r="FC474" s="96"/>
      <c r="FD474" s="96"/>
      <c r="FE474" s="96"/>
      <c r="FF474" s="96"/>
      <c r="FG474" s="96"/>
      <c r="FH474" s="96"/>
      <c r="FI474" s="96"/>
      <c r="FJ474" s="96"/>
      <c r="FK474" s="96"/>
      <c r="FL474" s="96"/>
      <c r="FM474" s="96"/>
      <c r="FN474" s="96"/>
      <c r="FO474" s="96"/>
      <c r="FP474" s="96"/>
      <c r="FQ474" s="96"/>
      <c r="FR474" s="96"/>
      <c r="FS474" s="96"/>
      <c r="FT474" s="96"/>
      <c r="FU474" s="96"/>
      <c r="FV474" s="96"/>
      <c r="FW474" s="96"/>
      <c r="FX474" s="96"/>
      <c r="FY474" s="96"/>
      <c r="FZ474" s="96"/>
      <c r="GA474" s="96"/>
      <c r="GB474" s="96"/>
      <c r="GC474" s="96"/>
      <c r="GD474" s="96"/>
      <c r="GE474" s="96"/>
      <c r="GF474" s="96"/>
      <c r="GG474" s="96"/>
      <c r="GH474" s="96"/>
      <c r="GI474" s="96"/>
      <c r="GJ474" s="96"/>
      <c r="GK474" s="96"/>
      <c r="GL474" s="96"/>
    </row>
    <row r="475" spans="28:194" s="91" customFormat="1"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6"/>
      <c r="DV475" s="96"/>
      <c r="DW475" s="96"/>
      <c r="DX475" s="96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96"/>
      <c r="EZ475" s="96"/>
      <c r="FA475" s="96"/>
      <c r="FB475" s="96"/>
      <c r="FC475" s="96"/>
      <c r="FD475" s="96"/>
      <c r="FE475" s="96"/>
      <c r="FF475" s="96"/>
      <c r="FG475" s="96"/>
      <c r="FH475" s="96"/>
      <c r="FI475" s="96"/>
      <c r="FJ475" s="96"/>
      <c r="FK475" s="96"/>
      <c r="FL475" s="96"/>
      <c r="FM475" s="96"/>
      <c r="FN475" s="96"/>
      <c r="FO475" s="96"/>
      <c r="FP475" s="96"/>
      <c r="FQ475" s="96"/>
      <c r="FR475" s="96"/>
      <c r="FS475" s="96"/>
      <c r="FT475" s="96"/>
      <c r="FU475" s="96"/>
      <c r="FV475" s="96"/>
      <c r="FW475" s="96"/>
      <c r="FX475" s="96"/>
      <c r="FY475" s="96"/>
      <c r="FZ475" s="96"/>
      <c r="GA475" s="96"/>
      <c r="GB475" s="96"/>
      <c r="GC475" s="96"/>
      <c r="GD475" s="96"/>
      <c r="GE475" s="96"/>
      <c r="GF475" s="96"/>
      <c r="GG475" s="96"/>
      <c r="GH475" s="96"/>
      <c r="GI475" s="96"/>
      <c r="GJ475" s="96"/>
      <c r="GK475" s="96"/>
      <c r="GL475" s="96"/>
    </row>
    <row r="476" spans="28:194" s="91" customFormat="1"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  <c r="BB476" s="96"/>
      <c r="BC476" s="96"/>
      <c r="BD476" s="96"/>
      <c r="BE476" s="96"/>
      <c r="BF476" s="96"/>
      <c r="BG476" s="96"/>
      <c r="BH476" s="96"/>
      <c r="BI476" s="96"/>
      <c r="BJ476" s="96"/>
      <c r="BK476" s="96"/>
      <c r="BL476" s="96"/>
      <c r="BM476" s="96"/>
      <c r="BN476" s="96"/>
      <c r="BO476" s="96"/>
      <c r="BP476" s="96"/>
      <c r="BQ476" s="96"/>
      <c r="BR476" s="96"/>
      <c r="BS476" s="96"/>
      <c r="BT476" s="96"/>
      <c r="BU476" s="96"/>
      <c r="BV476" s="96"/>
      <c r="BW476" s="96"/>
      <c r="BX476" s="96"/>
      <c r="BY476" s="96"/>
      <c r="BZ476" s="96"/>
      <c r="CA476" s="96"/>
      <c r="CB476" s="96"/>
      <c r="CC476" s="96"/>
      <c r="CD476" s="96"/>
      <c r="CE476" s="96"/>
      <c r="CF476" s="96"/>
      <c r="CG476" s="96"/>
      <c r="CH476" s="96"/>
      <c r="CI476" s="96"/>
      <c r="CJ476" s="96"/>
      <c r="CK476" s="96"/>
      <c r="CL476" s="96"/>
      <c r="CM476" s="96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6"/>
      <c r="DV476" s="96"/>
      <c r="DW476" s="96"/>
      <c r="DX476" s="96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96"/>
      <c r="EZ476" s="96"/>
      <c r="FA476" s="96"/>
      <c r="FB476" s="96"/>
      <c r="FC476" s="96"/>
      <c r="FD476" s="96"/>
      <c r="FE476" s="96"/>
      <c r="FF476" s="96"/>
      <c r="FG476" s="96"/>
      <c r="FH476" s="96"/>
      <c r="FI476" s="96"/>
      <c r="FJ476" s="96"/>
      <c r="FK476" s="96"/>
      <c r="FL476" s="96"/>
      <c r="FM476" s="96"/>
      <c r="FN476" s="96"/>
      <c r="FO476" s="96"/>
      <c r="FP476" s="96"/>
      <c r="FQ476" s="96"/>
      <c r="FR476" s="96"/>
      <c r="FS476" s="96"/>
      <c r="FT476" s="96"/>
      <c r="FU476" s="96"/>
      <c r="FV476" s="96"/>
      <c r="FW476" s="96"/>
      <c r="FX476" s="96"/>
      <c r="FY476" s="96"/>
      <c r="FZ476" s="96"/>
      <c r="GA476" s="96"/>
      <c r="GB476" s="96"/>
      <c r="GC476" s="96"/>
      <c r="GD476" s="96"/>
      <c r="GE476" s="96"/>
      <c r="GF476" s="96"/>
      <c r="GG476" s="96"/>
      <c r="GH476" s="96"/>
      <c r="GI476" s="96"/>
      <c r="GJ476" s="96"/>
      <c r="GK476" s="96"/>
      <c r="GL476" s="96"/>
    </row>
    <row r="477" spans="28:194" s="91" customFormat="1"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  <c r="AT477" s="96"/>
      <c r="AU477" s="96"/>
      <c r="AV477" s="96"/>
      <c r="AW477" s="96"/>
      <c r="AX477" s="96"/>
      <c r="AY477" s="96"/>
      <c r="AZ477" s="96"/>
      <c r="BA477" s="96"/>
      <c r="BB477" s="96"/>
      <c r="BC477" s="96"/>
      <c r="BD477" s="96"/>
      <c r="BE477" s="96"/>
      <c r="BF477" s="96"/>
      <c r="BG477" s="96"/>
      <c r="BH477" s="96"/>
      <c r="BI477" s="96"/>
      <c r="BJ477" s="96"/>
      <c r="BK477" s="96"/>
      <c r="BL477" s="96"/>
      <c r="BM477" s="96"/>
      <c r="BN477" s="96"/>
      <c r="BO477" s="96"/>
      <c r="BP477" s="96"/>
      <c r="BQ477" s="96"/>
      <c r="BR477" s="96"/>
      <c r="BS477" s="96"/>
      <c r="BT477" s="96"/>
      <c r="BU477" s="96"/>
      <c r="BV477" s="96"/>
      <c r="BW477" s="96"/>
      <c r="BX477" s="96"/>
      <c r="BY477" s="96"/>
      <c r="BZ477" s="96"/>
      <c r="CA477" s="96"/>
      <c r="CB477" s="96"/>
      <c r="CC477" s="96"/>
      <c r="CD477" s="96"/>
      <c r="CE477" s="96"/>
      <c r="CF477" s="96"/>
      <c r="CG477" s="96"/>
      <c r="CH477" s="96"/>
      <c r="CI477" s="96"/>
      <c r="CJ477" s="96"/>
      <c r="CK477" s="96"/>
      <c r="CL477" s="96"/>
      <c r="CM477" s="96"/>
      <c r="CN477" s="96"/>
      <c r="CO477" s="96"/>
      <c r="CP477" s="96"/>
      <c r="CQ477" s="96"/>
      <c r="CR477" s="96"/>
      <c r="CS477" s="96"/>
      <c r="CT477" s="96"/>
      <c r="CU477" s="96"/>
      <c r="CV477" s="96"/>
      <c r="CW477" s="96"/>
      <c r="CX477" s="96"/>
      <c r="CY477" s="96"/>
      <c r="CZ477" s="96"/>
      <c r="DA477" s="96"/>
      <c r="DB477" s="96"/>
      <c r="DC477" s="96"/>
      <c r="DD477" s="96"/>
      <c r="DE477" s="96"/>
      <c r="DF477" s="96"/>
      <c r="DG477" s="96"/>
      <c r="DH477" s="96"/>
      <c r="DI477" s="96"/>
      <c r="DJ477" s="96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6"/>
      <c r="DV477" s="96"/>
      <c r="DW477" s="96"/>
      <c r="DX477" s="96"/>
      <c r="DY477" s="96"/>
      <c r="DZ477" s="96"/>
      <c r="EA477" s="96"/>
      <c r="EB477" s="96"/>
      <c r="EC477" s="96"/>
      <c r="ED477" s="96"/>
      <c r="EE477" s="96"/>
      <c r="EF477" s="96"/>
      <c r="EG477" s="96"/>
      <c r="EH477" s="96"/>
      <c r="EI477" s="96"/>
      <c r="EJ477" s="96"/>
      <c r="EK477" s="96"/>
      <c r="EL477" s="96"/>
      <c r="EM477" s="96"/>
      <c r="EN477" s="96"/>
      <c r="EO477" s="96"/>
      <c r="EP477" s="96"/>
      <c r="EQ477" s="96"/>
      <c r="ER477" s="96"/>
      <c r="ES477" s="96"/>
      <c r="ET477" s="96"/>
      <c r="EU477" s="96"/>
      <c r="EV477" s="96"/>
      <c r="EW477" s="96"/>
      <c r="EX477" s="96"/>
      <c r="EY477" s="96"/>
      <c r="EZ477" s="96"/>
      <c r="FA477" s="96"/>
      <c r="FB477" s="96"/>
      <c r="FC477" s="96"/>
      <c r="FD477" s="96"/>
      <c r="FE477" s="96"/>
      <c r="FF477" s="96"/>
      <c r="FG477" s="96"/>
      <c r="FH477" s="96"/>
      <c r="FI477" s="96"/>
      <c r="FJ477" s="96"/>
      <c r="FK477" s="96"/>
      <c r="FL477" s="96"/>
      <c r="FM477" s="96"/>
      <c r="FN477" s="96"/>
      <c r="FO477" s="96"/>
      <c r="FP477" s="96"/>
      <c r="FQ477" s="96"/>
      <c r="FR477" s="96"/>
      <c r="FS477" s="96"/>
      <c r="FT477" s="96"/>
      <c r="FU477" s="96"/>
      <c r="FV477" s="96"/>
      <c r="FW477" s="96"/>
      <c r="FX477" s="96"/>
      <c r="FY477" s="96"/>
      <c r="FZ477" s="96"/>
      <c r="GA477" s="96"/>
      <c r="GB477" s="96"/>
      <c r="GC477" s="96"/>
      <c r="GD477" s="96"/>
      <c r="GE477" s="96"/>
      <c r="GF477" s="96"/>
      <c r="GG477" s="96"/>
      <c r="GH477" s="96"/>
      <c r="GI477" s="96"/>
      <c r="GJ477" s="96"/>
      <c r="GK477" s="96"/>
      <c r="GL477" s="96"/>
    </row>
    <row r="478" spans="28:194" s="91" customFormat="1"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  <c r="AT478" s="96"/>
      <c r="AU478" s="96"/>
      <c r="AV478" s="96"/>
      <c r="AW478" s="96"/>
      <c r="AX478" s="96"/>
      <c r="AY478" s="96"/>
      <c r="AZ478" s="96"/>
      <c r="BA478" s="96"/>
      <c r="BB478" s="96"/>
      <c r="BC478" s="96"/>
      <c r="BD478" s="96"/>
      <c r="BE478" s="96"/>
      <c r="BF478" s="96"/>
      <c r="BG478" s="96"/>
      <c r="BH478" s="96"/>
      <c r="BI478" s="96"/>
      <c r="BJ478" s="96"/>
      <c r="BK478" s="96"/>
      <c r="BL478" s="96"/>
      <c r="BM478" s="96"/>
      <c r="BN478" s="96"/>
      <c r="BO478" s="96"/>
      <c r="BP478" s="96"/>
      <c r="BQ478" s="96"/>
      <c r="BR478" s="96"/>
      <c r="BS478" s="96"/>
      <c r="BT478" s="96"/>
      <c r="BU478" s="96"/>
      <c r="BV478" s="96"/>
      <c r="BW478" s="96"/>
      <c r="BX478" s="96"/>
      <c r="BY478" s="96"/>
      <c r="BZ478" s="96"/>
      <c r="CA478" s="96"/>
      <c r="CB478" s="96"/>
      <c r="CC478" s="96"/>
      <c r="CD478" s="96"/>
      <c r="CE478" s="96"/>
      <c r="CF478" s="96"/>
      <c r="CG478" s="96"/>
      <c r="CH478" s="96"/>
      <c r="CI478" s="96"/>
      <c r="CJ478" s="96"/>
      <c r="CK478" s="96"/>
      <c r="CL478" s="96"/>
      <c r="CM478" s="96"/>
      <c r="CN478" s="96"/>
      <c r="CO478" s="96"/>
      <c r="CP478" s="96"/>
      <c r="CQ478" s="96"/>
      <c r="CR478" s="96"/>
      <c r="CS478" s="96"/>
      <c r="CT478" s="96"/>
      <c r="CU478" s="96"/>
      <c r="CV478" s="96"/>
      <c r="CW478" s="96"/>
      <c r="CX478" s="96"/>
      <c r="CY478" s="96"/>
      <c r="CZ478" s="96"/>
      <c r="DA478" s="96"/>
      <c r="DB478" s="96"/>
      <c r="DC478" s="96"/>
      <c r="DD478" s="96"/>
      <c r="DE478" s="96"/>
      <c r="DF478" s="96"/>
      <c r="DG478" s="96"/>
      <c r="DH478" s="96"/>
      <c r="DI478" s="96"/>
      <c r="DJ478" s="96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6"/>
      <c r="DV478" s="96"/>
      <c r="DW478" s="96"/>
      <c r="DX478" s="96"/>
      <c r="DY478" s="96"/>
      <c r="DZ478" s="96"/>
      <c r="EA478" s="96"/>
      <c r="EB478" s="96"/>
      <c r="EC478" s="96"/>
      <c r="ED478" s="96"/>
      <c r="EE478" s="96"/>
      <c r="EF478" s="96"/>
      <c r="EG478" s="96"/>
      <c r="EH478" s="96"/>
      <c r="EI478" s="96"/>
      <c r="EJ478" s="96"/>
      <c r="EK478" s="96"/>
      <c r="EL478" s="96"/>
      <c r="EM478" s="96"/>
      <c r="EN478" s="96"/>
      <c r="EO478" s="96"/>
      <c r="EP478" s="96"/>
      <c r="EQ478" s="96"/>
      <c r="ER478" s="96"/>
      <c r="ES478" s="96"/>
      <c r="ET478" s="96"/>
      <c r="EU478" s="96"/>
      <c r="EV478" s="96"/>
      <c r="EW478" s="96"/>
      <c r="EX478" s="96"/>
      <c r="EY478" s="96"/>
      <c r="EZ478" s="96"/>
      <c r="FA478" s="96"/>
      <c r="FB478" s="96"/>
      <c r="FC478" s="96"/>
      <c r="FD478" s="96"/>
      <c r="FE478" s="96"/>
      <c r="FF478" s="96"/>
      <c r="FG478" s="96"/>
      <c r="FH478" s="96"/>
      <c r="FI478" s="96"/>
      <c r="FJ478" s="96"/>
      <c r="FK478" s="96"/>
      <c r="FL478" s="96"/>
      <c r="FM478" s="96"/>
      <c r="FN478" s="96"/>
      <c r="FO478" s="96"/>
      <c r="FP478" s="96"/>
      <c r="FQ478" s="96"/>
      <c r="FR478" s="96"/>
      <c r="FS478" s="96"/>
      <c r="FT478" s="96"/>
      <c r="FU478" s="96"/>
      <c r="FV478" s="96"/>
      <c r="FW478" s="96"/>
      <c r="FX478" s="96"/>
      <c r="FY478" s="96"/>
      <c r="FZ478" s="96"/>
      <c r="GA478" s="96"/>
      <c r="GB478" s="96"/>
      <c r="GC478" s="96"/>
      <c r="GD478" s="96"/>
      <c r="GE478" s="96"/>
      <c r="GF478" s="96"/>
      <c r="GG478" s="96"/>
      <c r="GH478" s="96"/>
      <c r="GI478" s="96"/>
      <c r="GJ478" s="96"/>
      <c r="GK478" s="96"/>
      <c r="GL478" s="96"/>
    </row>
    <row r="479" spans="28:194" s="91" customFormat="1"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  <c r="AT479" s="96"/>
      <c r="AU479" s="96"/>
      <c r="AV479" s="96"/>
      <c r="AW479" s="96"/>
      <c r="AX479" s="96"/>
      <c r="AY479" s="96"/>
      <c r="AZ479" s="96"/>
      <c r="BA479" s="96"/>
      <c r="BB479" s="96"/>
      <c r="BC479" s="96"/>
      <c r="BD479" s="96"/>
      <c r="BE479" s="96"/>
      <c r="BF479" s="96"/>
      <c r="BG479" s="96"/>
      <c r="BH479" s="96"/>
      <c r="BI479" s="96"/>
      <c r="BJ479" s="96"/>
      <c r="BK479" s="96"/>
      <c r="BL479" s="96"/>
      <c r="BM479" s="96"/>
      <c r="BN479" s="96"/>
      <c r="BO479" s="96"/>
      <c r="BP479" s="96"/>
      <c r="BQ479" s="96"/>
      <c r="BR479" s="96"/>
      <c r="BS479" s="96"/>
      <c r="BT479" s="96"/>
      <c r="BU479" s="96"/>
      <c r="BV479" s="96"/>
      <c r="BW479" s="96"/>
      <c r="BX479" s="96"/>
      <c r="BY479" s="96"/>
      <c r="BZ479" s="96"/>
      <c r="CA479" s="96"/>
      <c r="CB479" s="96"/>
      <c r="CC479" s="96"/>
      <c r="CD479" s="96"/>
      <c r="CE479" s="96"/>
      <c r="CF479" s="96"/>
      <c r="CG479" s="96"/>
      <c r="CH479" s="96"/>
      <c r="CI479" s="96"/>
      <c r="CJ479" s="96"/>
      <c r="CK479" s="96"/>
      <c r="CL479" s="96"/>
      <c r="CM479" s="96"/>
      <c r="CN479" s="96"/>
      <c r="CO479" s="96"/>
      <c r="CP479" s="96"/>
      <c r="CQ479" s="96"/>
      <c r="CR479" s="96"/>
      <c r="CS479" s="96"/>
      <c r="CT479" s="96"/>
      <c r="CU479" s="96"/>
      <c r="CV479" s="96"/>
      <c r="CW479" s="96"/>
      <c r="CX479" s="96"/>
      <c r="CY479" s="96"/>
      <c r="CZ479" s="96"/>
      <c r="DA479" s="96"/>
      <c r="DB479" s="96"/>
      <c r="DC479" s="96"/>
      <c r="DD479" s="96"/>
      <c r="DE479" s="96"/>
      <c r="DF479" s="96"/>
      <c r="DG479" s="96"/>
      <c r="DH479" s="96"/>
      <c r="DI479" s="96"/>
      <c r="DJ479" s="96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6"/>
      <c r="DV479" s="96"/>
      <c r="DW479" s="96"/>
      <c r="DX479" s="96"/>
      <c r="DY479" s="96"/>
      <c r="DZ479" s="96"/>
      <c r="EA479" s="96"/>
      <c r="EB479" s="96"/>
      <c r="EC479" s="96"/>
      <c r="ED479" s="96"/>
      <c r="EE479" s="96"/>
      <c r="EF479" s="96"/>
      <c r="EG479" s="96"/>
      <c r="EH479" s="96"/>
      <c r="EI479" s="96"/>
      <c r="EJ479" s="96"/>
      <c r="EK479" s="96"/>
      <c r="EL479" s="96"/>
      <c r="EM479" s="96"/>
      <c r="EN479" s="96"/>
      <c r="EO479" s="96"/>
      <c r="EP479" s="96"/>
      <c r="EQ479" s="96"/>
      <c r="ER479" s="96"/>
      <c r="ES479" s="96"/>
      <c r="ET479" s="96"/>
      <c r="EU479" s="96"/>
      <c r="EV479" s="96"/>
      <c r="EW479" s="96"/>
      <c r="EX479" s="96"/>
      <c r="EY479" s="96"/>
      <c r="EZ479" s="96"/>
      <c r="FA479" s="96"/>
      <c r="FB479" s="96"/>
      <c r="FC479" s="96"/>
      <c r="FD479" s="96"/>
      <c r="FE479" s="96"/>
      <c r="FF479" s="96"/>
      <c r="FG479" s="96"/>
      <c r="FH479" s="96"/>
      <c r="FI479" s="96"/>
      <c r="FJ479" s="96"/>
      <c r="FK479" s="96"/>
      <c r="FL479" s="96"/>
      <c r="FM479" s="96"/>
      <c r="FN479" s="96"/>
      <c r="FO479" s="96"/>
      <c r="FP479" s="96"/>
      <c r="FQ479" s="96"/>
      <c r="FR479" s="96"/>
      <c r="FS479" s="96"/>
      <c r="FT479" s="96"/>
      <c r="FU479" s="96"/>
      <c r="FV479" s="96"/>
      <c r="FW479" s="96"/>
      <c r="FX479" s="96"/>
      <c r="FY479" s="96"/>
      <c r="FZ479" s="96"/>
      <c r="GA479" s="96"/>
      <c r="GB479" s="96"/>
      <c r="GC479" s="96"/>
      <c r="GD479" s="96"/>
      <c r="GE479" s="96"/>
      <c r="GF479" s="96"/>
      <c r="GG479" s="96"/>
      <c r="GH479" s="96"/>
      <c r="GI479" s="96"/>
      <c r="GJ479" s="96"/>
      <c r="GK479" s="96"/>
      <c r="GL479" s="96"/>
    </row>
    <row r="480" spans="28:194" s="91" customFormat="1"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  <c r="AT480" s="96"/>
      <c r="AU480" s="96"/>
      <c r="AV480" s="96"/>
      <c r="AW480" s="96"/>
      <c r="AX480" s="96"/>
      <c r="AY480" s="96"/>
      <c r="AZ480" s="96"/>
      <c r="BA480" s="96"/>
      <c r="BB480" s="96"/>
      <c r="BC480" s="96"/>
      <c r="BD480" s="96"/>
      <c r="BE480" s="96"/>
      <c r="BF480" s="96"/>
      <c r="BG480" s="96"/>
      <c r="BH480" s="96"/>
      <c r="BI480" s="96"/>
      <c r="BJ480" s="96"/>
      <c r="BK480" s="96"/>
      <c r="BL480" s="96"/>
      <c r="BM480" s="96"/>
      <c r="BN480" s="96"/>
      <c r="BO480" s="96"/>
      <c r="BP480" s="96"/>
      <c r="BQ480" s="96"/>
      <c r="BR480" s="96"/>
      <c r="BS480" s="96"/>
      <c r="BT480" s="96"/>
      <c r="BU480" s="96"/>
      <c r="BV480" s="96"/>
      <c r="BW480" s="96"/>
      <c r="BX480" s="96"/>
      <c r="BY480" s="96"/>
      <c r="BZ480" s="96"/>
      <c r="CA480" s="96"/>
      <c r="CB480" s="96"/>
      <c r="CC480" s="96"/>
      <c r="CD480" s="96"/>
      <c r="CE480" s="96"/>
      <c r="CF480" s="96"/>
      <c r="CG480" s="96"/>
      <c r="CH480" s="96"/>
      <c r="CI480" s="96"/>
      <c r="CJ480" s="96"/>
      <c r="CK480" s="96"/>
      <c r="CL480" s="96"/>
      <c r="CM480" s="96"/>
      <c r="CN480" s="96"/>
      <c r="CO480" s="96"/>
      <c r="CP480" s="96"/>
      <c r="CQ480" s="96"/>
      <c r="CR480" s="96"/>
      <c r="CS480" s="96"/>
      <c r="CT480" s="96"/>
      <c r="CU480" s="96"/>
      <c r="CV480" s="96"/>
      <c r="CW480" s="96"/>
      <c r="CX480" s="96"/>
      <c r="CY480" s="96"/>
      <c r="CZ480" s="96"/>
      <c r="DA480" s="96"/>
      <c r="DB480" s="96"/>
      <c r="DC480" s="96"/>
      <c r="DD480" s="96"/>
      <c r="DE480" s="96"/>
      <c r="DF480" s="96"/>
      <c r="DG480" s="96"/>
      <c r="DH480" s="96"/>
      <c r="DI480" s="96"/>
      <c r="DJ480" s="96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6"/>
      <c r="DV480" s="96"/>
      <c r="DW480" s="96"/>
      <c r="DX480" s="96"/>
      <c r="DY480" s="96"/>
      <c r="DZ480" s="96"/>
      <c r="EA480" s="96"/>
      <c r="EB480" s="96"/>
      <c r="EC480" s="96"/>
      <c r="ED480" s="96"/>
      <c r="EE480" s="96"/>
      <c r="EF480" s="96"/>
      <c r="EG480" s="96"/>
      <c r="EH480" s="96"/>
      <c r="EI480" s="96"/>
      <c r="EJ480" s="96"/>
      <c r="EK480" s="96"/>
      <c r="EL480" s="96"/>
      <c r="EM480" s="96"/>
      <c r="EN480" s="96"/>
      <c r="EO480" s="96"/>
      <c r="EP480" s="96"/>
      <c r="EQ480" s="96"/>
      <c r="ER480" s="96"/>
      <c r="ES480" s="96"/>
      <c r="ET480" s="96"/>
      <c r="EU480" s="96"/>
      <c r="EV480" s="96"/>
      <c r="EW480" s="96"/>
      <c r="EX480" s="96"/>
      <c r="EY480" s="96"/>
      <c r="EZ480" s="96"/>
      <c r="FA480" s="96"/>
      <c r="FB480" s="96"/>
      <c r="FC480" s="96"/>
      <c r="FD480" s="96"/>
      <c r="FE480" s="96"/>
      <c r="FF480" s="96"/>
      <c r="FG480" s="96"/>
      <c r="FH480" s="96"/>
      <c r="FI480" s="96"/>
      <c r="FJ480" s="96"/>
      <c r="FK480" s="96"/>
      <c r="FL480" s="96"/>
      <c r="FM480" s="96"/>
      <c r="FN480" s="96"/>
      <c r="FO480" s="96"/>
      <c r="FP480" s="96"/>
      <c r="FQ480" s="96"/>
      <c r="FR480" s="96"/>
      <c r="FS480" s="96"/>
      <c r="FT480" s="96"/>
      <c r="FU480" s="96"/>
      <c r="FV480" s="96"/>
      <c r="FW480" s="96"/>
      <c r="FX480" s="96"/>
      <c r="FY480" s="96"/>
      <c r="FZ480" s="96"/>
      <c r="GA480" s="96"/>
      <c r="GB480" s="96"/>
      <c r="GC480" s="96"/>
      <c r="GD480" s="96"/>
      <c r="GE480" s="96"/>
      <c r="GF480" s="96"/>
      <c r="GG480" s="96"/>
      <c r="GH480" s="96"/>
      <c r="GI480" s="96"/>
      <c r="GJ480" s="96"/>
      <c r="GK480" s="96"/>
      <c r="GL480" s="96"/>
    </row>
    <row r="481" spans="28:194" s="91" customFormat="1"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  <c r="AT481" s="96"/>
      <c r="AU481" s="96"/>
      <c r="AV481" s="96"/>
      <c r="AW481" s="96"/>
      <c r="AX481" s="96"/>
      <c r="AY481" s="96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96"/>
      <c r="BL481" s="96"/>
      <c r="BM481" s="96"/>
      <c r="BN481" s="96"/>
      <c r="BO481" s="96"/>
      <c r="BP481" s="96"/>
      <c r="BQ481" s="96"/>
      <c r="BR481" s="96"/>
      <c r="BS481" s="96"/>
      <c r="BT481" s="96"/>
      <c r="BU481" s="96"/>
      <c r="BV481" s="96"/>
      <c r="BW481" s="96"/>
      <c r="BX481" s="96"/>
      <c r="BY481" s="96"/>
      <c r="BZ481" s="96"/>
      <c r="CA481" s="96"/>
      <c r="CB481" s="96"/>
      <c r="CC481" s="96"/>
      <c r="CD481" s="96"/>
      <c r="CE481" s="96"/>
      <c r="CF481" s="96"/>
      <c r="CG481" s="96"/>
      <c r="CH481" s="96"/>
      <c r="CI481" s="96"/>
      <c r="CJ481" s="96"/>
      <c r="CK481" s="96"/>
      <c r="CL481" s="96"/>
      <c r="CM481" s="96"/>
      <c r="CN481" s="96"/>
      <c r="CO481" s="96"/>
      <c r="CP481" s="96"/>
      <c r="CQ481" s="96"/>
      <c r="CR481" s="96"/>
      <c r="CS481" s="96"/>
      <c r="CT481" s="96"/>
      <c r="CU481" s="96"/>
      <c r="CV481" s="96"/>
      <c r="CW481" s="96"/>
      <c r="CX481" s="96"/>
      <c r="CY481" s="96"/>
      <c r="CZ481" s="96"/>
      <c r="DA481" s="96"/>
      <c r="DB481" s="96"/>
      <c r="DC481" s="96"/>
      <c r="DD481" s="96"/>
      <c r="DE481" s="96"/>
      <c r="DF481" s="96"/>
      <c r="DG481" s="96"/>
      <c r="DH481" s="96"/>
      <c r="DI481" s="96"/>
      <c r="DJ481" s="96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6"/>
      <c r="DV481" s="96"/>
      <c r="DW481" s="96"/>
      <c r="DX481" s="96"/>
      <c r="DY481" s="96"/>
      <c r="DZ481" s="96"/>
      <c r="EA481" s="96"/>
      <c r="EB481" s="96"/>
      <c r="EC481" s="96"/>
      <c r="ED481" s="96"/>
      <c r="EE481" s="96"/>
      <c r="EF481" s="96"/>
      <c r="EG481" s="96"/>
      <c r="EH481" s="96"/>
      <c r="EI481" s="96"/>
      <c r="EJ481" s="96"/>
      <c r="EK481" s="96"/>
      <c r="EL481" s="96"/>
      <c r="EM481" s="96"/>
      <c r="EN481" s="96"/>
      <c r="EO481" s="96"/>
      <c r="EP481" s="96"/>
      <c r="EQ481" s="96"/>
      <c r="ER481" s="96"/>
      <c r="ES481" s="96"/>
      <c r="ET481" s="96"/>
      <c r="EU481" s="96"/>
      <c r="EV481" s="96"/>
      <c r="EW481" s="96"/>
      <c r="EX481" s="96"/>
      <c r="EY481" s="96"/>
      <c r="EZ481" s="96"/>
      <c r="FA481" s="96"/>
      <c r="FB481" s="96"/>
      <c r="FC481" s="96"/>
      <c r="FD481" s="96"/>
      <c r="FE481" s="96"/>
      <c r="FF481" s="96"/>
      <c r="FG481" s="96"/>
      <c r="FH481" s="96"/>
      <c r="FI481" s="96"/>
      <c r="FJ481" s="96"/>
      <c r="FK481" s="96"/>
      <c r="FL481" s="96"/>
      <c r="FM481" s="96"/>
      <c r="FN481" s="96"/>
      <c r="FO481" s="96"/>
      <c r="FP481" s="96"/>
      <c r="FQ481" s="96"/>
      <c r="FR481" s="96"/>
      <c r="FS481" s="96"/>
      <c r="FT481" s="96"/>
      <c r="FU481" s="96"/>
      <c r="FV481" s="96"/>
      <c r="FW481" s="96"/>
      <c r="FX481" s="96"/>
      <c r="FY481" s="96"/>
      <c r="FZ481" s="96"/>
      <c r="GA481" s="96"/>
      <c r="GB481" s="96"/>
      <c r="GC481" s="96"/>
      <c r="GD481" s="96"/>
      <c r="GE481" s="96"/>
      <c r="GF481" s="96"/>
      <c r="GG481" s="96"/>
      <c r="GH481" s="96"/>
      <c r="GI481" s="96"/>
      <c r="GJ481" s="96"/>
      <c r="GK481" s="96"/>
      <c r="GL481" s="96"/>
    </row>
    <row r="482" spans="28:194" s="91" customFormat="1"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  <c r="AT482" s="96"/>
      <c r="AU482" s="96"/>
      <c r="AV482" s="96"/>
      <c r="AW482" s="96"/>
      <c r="AX482" s="96"/>
      <c r="AY482" s="96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96"/>
      <c r="BL482" s="96"/>
      <c r="BM482" s="96"/>
      <c r="BN482" s="96"/>
      <c r="BO482" s="96"/>
      <c r="BP482" s="96"/>
      <c r="BQ482" s="96"/>
      <c r="BR482" s="96"/>
      <c r="BS482" s="96"/>
      <c r="BT482" s="96"/>
      <c r="BU482" s="96"/>
      <c r="BV482" s="96"/>
      <c r="BW482" s="96"/>
      <c r="BX482" s="96"/>
      <c r="BY482" s="96"/>
      <c r="BZ482" s="96"/>
      <c r="CA482" s="96"/>
      <c r="CB482" s="96"/>
      <c r="CC482" s="96"/>
      <c r="CD482" s="96"/>
      <c r="CE482" s="96"/>
      <c r="CF482" s="96"/>
      <c r="CG482" s="96"/>
      <c r="CH482" s="96"/>
      <c r="CI482" s="96"/>
      <c r="CJ482" s="96"/>
      <c r="CK482" s="96"/>
      <c r="CL482" s="96"/>
      <c r="CM482" s="96"/>
      <c r="CN482" s="96"/>
      <c r="CO482" s="96"/>
      <c r="CP482" s="96"/>
      <c r="CQ482" s="96"/>
      <c r="CR482" s="96"/>
      <c r="CS482" s="96"/>
      <c r="CT482" s="96"/>
      <c r="CU482" s="96"/>
      <c r="CV482" s="96"/>
      <c r="CW482" s="96"/>
      <c r="CX482" s="96"/>
      <c r="CY482" s="96"/>
      <c r="CZ482" s="96"/>
      <c r="DA482" s="96"/>
      <c r="DB482" s="96"/>
      <c r="DC482" s="96"/>
      <c r="DD482" s="96"/>
      <c r="DE482" s="96"/>
      <c r="DF482" s="96"/>
      <c r="DG482" s="96"/>
      <c r="DH482" s="96"/>
      <c r="DI482" s="96"/>
      <c r="DJ482" s="96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6"/>
      <c r="DV482" s="96"/>
      <c r="DW482" s="96"/>
      <c r="DX482" s="96"/>
      <c r="DY482" s="96"/>
      <c r="DZ482" s="96"/>
      <c r="EA482" s="96"/>
      <c r="EB482" s="96"/>
      <c r="EC482" s="96"/>
      <c r="ED482" s="96"/>
      <c r="EE482" s="96"/>
      <c r="EF482" s="96"/>
      <c r="EG482" s="96"/>
      <c r="EH482" s="96"/>
      <c r="EI482" s="96"/>
      <c r="EJ482" s="96"/>
      <c r="EK482" s="96"/>
      <c r="EL482" s="96"/>
      <c r="EM482" s="96"/>
      <c r="EN482" s="96"/>
      <c r="EO482" s="96"/>
      <c r="EP482" s="96"/>
      <c r="EQ482" s="96"/>
      <c r="ER482" s="96"/>
      <c r="ES482" s="96"/>
      <c r="ET482" s="96"/>
      <c r="EU482" s="96"/>
      <c r="EV482" s="96"/>
      <c r="EW482" s="96"/>
      <c r="EX482" s="96"/>
      <c r="EY482" s="96"/>
      <c r="EZ482" s="96"/>
      <c r="FA482" s="96"/>
      <c r="FB482" s="96"/>
      <c r="FC482" s="96"/>
      <c r="FD482" s="96"/>
      <c r="FE482" s="96"/>
      <c r="FF482" s="96"/>
      <c r="FG482" s="96"/>
      <c r="FH482" s="96"/>
      <c r="FI482" s="96"/>
      <c r="FJ482" s="96"/>
      <c r="FK482" s="96"/>
      <c r="FL482" s="96"/>
      <c r="FM482" s="96"/>
      <c r="FN482" s="96"/>
      <c r="FO482" s="96"/>
      <c r="FP482" s="96"/>
      <c r="FQ482" s="96"/>
      <c r="FR482" s="96"/>
      <c r="FS482" s="96"/>
      <c r="FT482" s="96"/>
      <c r="FU482" s="96"/>
      <c r="FV482" s="96"/>
      <c r="FW482" s="96"/>
      <c r="FX482" s="96"/>
      <c r="FY482" s="96"/>
      <c r="FZ482" s="96"/>
      <c r="GA482" s="96"/>
      <c r="GB482" s="96"/>
      <c r="GC482" s="96"/>
      <c r="GD482" s="96"/>
      <c r="GE482" s="96"/>
      <c r="GF482" s="96"/>
      <c r="GG482" s="96"/>
      <c r="GH482" s="96"/>
      <c r="GI482" s="96"/>
      <c r="GJ482" s="96"/>
      <c r="GK482" s="96"/>
      <c r="GL482" s="96"/>
    </row>
    <row r="483" spans="28:194" s="91" customFormat="1"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  <c r="AT483" s="96"/>
      <c r="AU483" s="96"/>
      <c r="AV483" s="96"/>
      <c r="AW483" s="96"/>
      <c r="AX483" s="96"/>
      <c r="AY483" s="96"/>
      <c r="AZ483" s="96"/>
      <c r="BA483" s="96"/>
      <c r="BB483" s="96"/>
      <c r="BC483" s="96"/>
      <c r="BD483" s="96"/>
      <c r="BE483" s="96"/>
      <c r="BF483" s="96"/>
      <c r="BG483" s="96"/>
      <c r="BH483" s="96"/>
      <c r="BI483" s="96"/>
      <c r="BJ483" s="96"/>
      <c r="BK483" s="96"/>
      <c r="BL483" s="96"/>
      <c r="BM483" s="96"/>
      <c r="BN483" s="96"/>
      <c r="BO483" s="96"/>
      <c r="BP483" s="96"/>
      <c r="BQ483" s="96"/>
      <c r="BR483" s="96"/>
      <c r="BS483" s="96"/>
      <c r="BT483" s="96"/>
      <c r="BU483" s="96"/>
      <c r="BV483" s="96"/>
      <c r="BW483" s="96"/>
      <c r="BX483" s="96"/>
      <c r="BY483" s="96"/>
      <c r="BZ483" s="96"/>
      <c r="CA483" s="96"/>
      <c r="CB483" s="96"/>
      <c r="CC483" s="96"/>
      <c r="CD483" s="96"/>
      <c r="CE483" s="96"/>
      <c r="CF483" s="96"/>
      <c r="CG483" s="96"/>
      <c r="CH483" s="96"/>
      <c r="CI483" s="96"/>
      <c r="CJ483" s="96"/>
      <c r="CK483" s="96"/>
      <c r="CL483" s="96"/>
      <c r="CM483" s="96"/>
      <c r="CN483" s="96"/>
      <c r="CO483" s="96"/>
      <c r="CP483" s="96"/>
      <c r="CQ483" s="96"/>
      <c r="CR483" s="96"/>
      <c r="CS483" s="96"/>
      <c r="CT483" s="96"/>
      <c r="CU483" s="96"/>
      <c r="CV483" s="96"/>
      <c r="CW483" s="96"/>
      <c r="CX483" s="96"/>
      <c r="CY483" s="96"/>
      <c r="CZ483" s="96"/>
      <c r="DA483" s="96"/>
      <c r="DB483" s="96"/>
      <c r="DC483" s="96"/>
      <c r="DD483" s="96"/>
      <c r="DE483" s="96"/>
      <c r="DF483" s="96"/>
      <c r="DG483" s="96"/>
      <c r="DH483" s="96"/>
      <c r="DI483" s="96"/>
      <c r="DJ483" s="96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6"/>
      <c r="DV483" s="96"/>
      <c r="DW483" s="96"/>
      <c r="DX483" s="96"/>
      <c r="DY483" s="96"/>
      <c r="DZ483" s="96"/>
      <c r="EA483" s="96"/>
      <c r="EB483" s="96"/>
      <c r="EC483" s="96"/>
      <c r="ED483" s="96"/>
      <c r="EE483" s="96"/>
      <c r="EF483" s="96"/>
      <c r="EG483" s="96"/>
      <c r="EH483" s="96"/>
      <c r="EI483" s="96"/>
      <c r="EJ483" s="96"/>
      <c r="EK483" s="96"/>
      <c r="EL483" s="96"/>
      <c r="EM483" s="96"/>
      <c r="EN483" s="96"/>
      <c r="EO483" s="96"/>
      <c r="EP483" s="96"/>
      <c r="EQ483" s="96"/>
      <c r="ER483" s="96"/>
      <c r="ES483" s="96"/>
      <c r="ET483" s="96"/>
      <c r="EU483" s="96"/>
      <c r="EV483" s="96"/>
      <c r="EW483" s="96"/>
      <c r="EX483" s="96"/>
      <c r="EY483" s="96"/>
      <c r="EZ483" s="96"/>
      <c r="FA483" s="96"/>
      <c r="FB483" s="96"/>
      <c r="FC483" s="96"/>
      <c r="FD483" s="96"/>
      <c r="FE483" s="96"/>
      <c r="FF483" s="96"/>
      <c r="FG483" s="96"/>
      <c r="FH483" s="96"/>
      <c r="FI483" s="96"/>
      <c r="FJ483" s="96"/>
      <c r="FK483" s="96"/>
      <c r="FL483" s="96"/>
      <c r="FM483" s="96"/>
      <c r="FN483" s="96"/>
      <c r="FO483" s="96"/>
      <c r="FP483" s="96"/>
      <c r="FQ483" s="96"/>
      <c r="FR483" s="96"/>
      <c r="FS483" s="96"/>
      <c r="FT483" s="96"/>
      <c r="FU483" s="96"/>
      <c r="FV483" s="96"/>
      <c r="FW483" s="96"/>
      <c r="FX483" s="96"/>
      <c r="FY483" s="96"/>
      <c r="FZ483" s="96"/>
      <c r="GA483" s="96"/>
      <c r="GB483" s="96"/>
      <c r="GC483" s="96"/>
      <c r="GD483" s="96"/>
      <c r="GE483" s="96"/>
      <c r="GF483" s="96"/>
      <c r="GG483" s="96"/>
      <c r="GH483" s="96"/>
      <c r="GI483" s="96"/>
      <c r="GJ483" s="96"/>
      <c r="GK483" s="96"/>
      <c r="GL483" s="96"/>
    </row>
    <row r="484" spans="28:194" s="91" customFormat="1"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  <c r="AT484" s="96"/>
      <c r="AU484" s="96"/>
      <c r="AV484" s="96"/>
      <c r="AW484" s="96"/>
      <c r="AX484" s="96"/>
      <c r="AY484" s="96"/>
      <c r="AZ484" s="96"/>
      <c r="BA484" s="96"/>
      <c r="BB484" s="96"/>
      <c r="BC484" s="96"/>
      <c r="BD484" s="96"/>
      <c r="BE484" s="96"/>
      <c r="BF484" s="96"/>
      <c r="BG484" s="96"/>
      <c r="BH484" s="96"/>
      <c r="BI484" s="96"/>
      <c r="BJ484" s="96"/>
      <c r="BK484" s="96"/>
      <c r="BL484" s="96"/>
      <c r="BM484" s="96"/>
      <c r="BN484" s="96"/>
      <c r="BO484" s="96"/>
      <c r="BP484" s="96"/>
      <c r="BQ484" s="96"/>
      <c r="BR484" s="96"/>
      <c r="BS484" s="96"/>
      <c r="BT484" s="96"/>
      <c r="BU484" s="96"/>
      <c r="BV484" s="96"/>
      <c r="BW484" s="96"/>
      <c r="BX484" s="96"/>
      <c r="BY484" s="96"/>
      <c r="BZ484" s="96"/>
      <c r="CA484" s="96"/>
      <c r="CB484" s="96"/>
      <c r="CC484" s="96"/>
      <c r="CD484" s="96"/>
      <c r="CE484" s="96"/>
      <c r="CF484" s="96"/>
      <c r="CG484" s="96"/>
      <c r="CH484" s="96"/>
      <c r="CI484" s="96"/>
      <c r="CJ484" s="96"/>
      <c r="CK484" s="96"/>
      <c r="CL484" s="96"/>
      <c r="CM484" s="96"/>
      <c r="CN484" s="96"/>
      <c r="CO484" s="96"/>
      <c r="CP484" s="96"/>
      <c r="CQ484" s="96"/>
      <c r="CR484" s="96"/>
      <c r="CS484" s="96"/>
      <c r="CT484" s="96"/>
      <c r="CU484" s="96"/>
      <c r="CV484" s="96"/>
      <c r="CW484" s="96"/>
      <c r="CX484" s="96"/>
      <c r="CY484" s="96"/>
      <c r="CZ484" s="96"/>
      <c r="DA484" s="96"/>
      <c r="DB484" s="96"/>
      <c r="DC484" s="96"/>
      <c r="DD484" s="96"/>
      <c r="DE484" s="96"/>
      <c r="DF484" s="96"/>
      <c r="DG484" s="96"/>
      <c r="DH484" s="96"/>
      <c r="DI484" s="96"/>
      <c r="DJ484" s="96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6"/>
      <c r="DV484" s="96"/>
      <c r="DW484" s="96"/>
      <c r="DX484" s="96"/>
      <c r="DY484" s="96"/>
      <c r="DZ484" s="96"/>
      <c r="EA484" s="96"/>
      <c r="EB484" s="96"/>
      <c r="EC484" s="96"/>
      <c r="ED484" s="96"/>
      <c r="EE484" s="96"/>
      <c r="EF484" s="96"/>
      <c r="EG484" s="96"/>
      <c r="EH484" s="96"/>
      <c r="EI484" s="96"/>
      <c r="EJ484" s="96"/>
      <c r="EK484" s="96"/>
      <c r="EL484" s="96"/>
      <c r="EM484" s="96"/>
      <c r="EN484" s="96"/>
      <c r="EO484" s="96"/>
      <c r="EP484" s="96"/>
      <c r="EQ484" s="96"/>
      <c r="ER484" s="96"/>
      <c r="ES484" s="96"/>
      <c r="ET484" s="96"/>
      <c r="EU484" s="96"/>
      <c r="EV484" s="96"/>
      <c r="EW484" s="96"/>
      <c r="EX484" s="96"/>
      <c r="EY484" s="96"/>
      <c r="EZ484" s="96"/>
      <c r="FA484" s="96"/>
      <c r="FB484" s="96"/>
      <c r="FC484" s="96"/>
      <c r="FD484" s="96"/>
      <c r="FE484" s="96"/>
      <c r="FF484" s="96"/>
      <c r="FG484" s="96"/>
      <c r="FH484" s="96"/>
      <c r="FI484" s="96"/>
      <c r="FJ484" s="96"/>
      <c r="FK484" s="96"/>
      <c r="FL484" s="96"/>
      <c r="FM484" s="96"/>
      <c r="FN484" s="96"/>
      <c r="FO484" s="96"/>
      <c r="FP484" s="96"/>
      <c r="FQ484" s="96"/>
      <c r="FR484" s="96"/>
      <c r="FS484" s="96"/>
      <c r="FT484" s="96"/>
      <c r="FU484" s="96"/>
      <c r="FV484" s="96"/>
      <c r="FW484" s="96"/>
      <c r="FX484" s="96"/>
      <c r="FY484" s="96"/>
      <c r="FZ484" s="96"/>
      <c r="GA484" s="96"/>
      <c r="GB484" s="96"/>
      <c r="GC484" s="96"/>
      <c r="GD484" s="96"/>
      <c r="GE484" s="96"/>
      <c r="GF484" s="96"/>
      <c r="GG484" s="96"/>
      <c r="GH484" s="96"/>
      <c r="GI484" s="96"/>
      <c r="GJ484" s="96"/>
      <c r="GK484" s="96"/>
      <c r="GL484" s="96"/>
    </row>
    <row r="485" spans="28:194" s="91" customFormat="1"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6"/>
      <c r="CH485" s="96"/>
      <c r="CI485" s="96"/>
      <c r="CJ485" s="96"/>
      <c r="CK485" s="96"/>
      <c r="CL485" s="96"/>
      <c r="CM485" s="96"/>
      <c r="CN485" s="96"/>
      <c r="CO485" s="96"/>
      <c r="CP485" s="96"/>
      <c r="CQ485" s="96"/>
      <c r="CR485" s="96"/>
      <c r="CS485" s="96"/>
      <c r="CT485" s="96"/>
      <c r="CU485" s="96"/>
      <c r="CV485" s="96"/>
      <c r="CW485" s="96"/>
      <c r="CX485" s="96"/>
      <c r="CY485" s="96"/>
      <c r="CZ485" s="96"/>
      <c r="DA485" s="96"/>
      <c r="DB485" s="96"/>
      <c r="DC485" s="96"/>
      <c r="DD485" s="96"/>
      <c r="DE485" s="96"/>
      <c r="DF485" s="96"/>
      <c r="DG485" s="96"/>
      <c r="DH485" s="96"/>
      <c r="DI485" s="96"/>
      <c r="DJ485" s="96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6"/>
      <c r="DV485" s="96"/>
      <c r="DW485" s="96"/>
      <c r="DX485" s="96"/>
      <c r="DY485" s="96"/>
      <c r="DZ485" s="96"/>
      <c r="EA485" s="96"/>
      <c r="EB485" s="96"/>
      <c r="EC485" s="96"/>
      <c r="ED485" s="96"/>
      <c r="EE485" s="96"/>
      <c r="EF485" s="96"/>
      <c r="EG485" s="96"/>
      <c r="EH485" s="96"/>
      <c r="EI485" s="96"/>
      <c r="EJ485" s="96"/>
      <c r="EK485" s="96"/>
      <c r="EL485" s="96"/>
      <c r="EM485" s="96"/>
      <c r="EN485" s="96"/>
      <c r="EO485" s="96"/>
      <c r="EP485" s="96"/>
      <c r="EQ485" s="96"/>
      <c r="ER485" s="96"/>
      <c r="ES485" s="96"/>
      <c r="ET485" s="96"/>
      <c r="EU485" s="96"/>
      <c r="EV485" s="96"/>
      <c r="EW485" s="96"/>
      <c r="EX485" s="96"/>
      <c r="EY485" s="96"/>
      <c r="EZ485" s="96"/>
      <c r="FA485" s="96"/>
      <c r="FB485" s="96"/>
      <c r="FC485" s="96"/>
      <c r="FD485" s="96"/>
      <c r="FE485" s="96"/>
      <c r="FF485" s="96"/>
      <c r="FG485" s="96"/>
      <c r="FH485" s="96"/>
      <c r="FI485" s="96"/>
      <c r="FJ485" s="96"/>
      <c r="FK485" s="96"/>
      <c r="FL485" s="96"/>
      <c r="FM485" s="96"/>
      <c r="FN485" s="96"/>
      <c r="FO485" s="96"/>
      <c r="FP485" s="96"/>
      <c r="FQ485" s="96"/>
      <c r="FR485" s="96"/>
      <c r="FS485" s="96"/>
      <c r="FT485" s="96"/>
      <c r="FU485" s="96"/>
      <c r="FV485" s="96"/>
      <c r="FW485" s="96"/>
      <c r="FX485" s="96"/>
      <c r="FY485" s="96"/>
      <c r="FZ485" s="96"/>
      <c r="GA485" s="96"/>
      <c r="GB485" s="96"/>
      <c r="GC485" s="96"/>
      <c r="GD485" s="96"/>
      <c r="GE485" s="96"/>
      <c r="GF485" s="96"/>
      <c r="GG485" s="96"/>
      <c r="GH485" s="96"/>
      <c r="GI485" s="96"/>
      <c r="GJ485" s="96"/>
      <c r="GK485" s="96"/>
      <c r="GL485" s="96"/>
    </row>
    <row r="486" spans="28:194" s="91" customFormat="1"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  <c r="AO486" s="96"/>
      <c r="AP486" s="96"/>
      <c r="AQ486" s="96"/>
      <c r="AR486" s="96"/>
      <c r="AS486" s="96"/>
      <c r="AT486" s="96"/>
      <c r="AU486" s="96"/>
      <c r="AV486" s="96"/>
      <c r="AW486" s="96"/>
      <c r="AX486" s="96"/>
      <c r="AY486" s="96"/>
      <c r="AZ486" s="96"/>
      <c r="BA486" s="96"/>
      <c r="BB486" s="96"/>
      <c r="BC486" s="96"/>
      <c r="BD486" s="96"/>
      <c r="BE486" s="96"/>
      <c r="BF486" s="96"/>
      <c r="BG486" s="96"/>
      <c r="BH486" s="96"/>
      <c r="BI486" s="96"/>
      <c r="BJ486" s="96"/>
      <c r="BK486" s="96"/>
      <c r="BL486" s="96"/>
      <c r="BM486" s="96"/>
      <c r="BN486" s="96"/>
      <c r="BO486" s="96"/>
      <c r="BP486" s="96"/>
      <c r="BQ486" s="96"/>
      <c r="BR486" s="96"/>
      <c r="BS486" s="96"/>
      <c r="BT486" s="96"/>
      <c r="BU486" s="96"/>
      <c r="BV486" s="96"/>
      <c r="BW486" s="96"/>
      <c r="BX486" s="96"/>
      <c r="BY486" s="96"/>
      <c r="BZ486" s="96"/>
      <c r="CA486" s="96"/>
      <c r="CB486" s="96"/>
      <c r="CC486" s="96"/>
      <c r="CD486" s="96"/>
      <c r="CE486" s="96"/>
      <c r="CF486" s="96"/>
      <c r="CG486" s="96"/>
      <c r="CH486" s="96"/>
      <c r="CI486" s="96"/>
      <c r="CJ486" s="96"/>
      <c r="CK486" s="96"/>
      <c r="CL486" s="96"/>
      <c r="CM486" s="96"/>
      <c r="CN486" s="96"/>
      <c r="CO486" s="96"/>
      <c r="CP486" s="96"/>
      <c r="CQ486" s="96"/>
      <c r="CR486" s="96"/>
      <c r="CS486" s="96"/>
      <c r="CT486" s="96"/>
      <c r="CU486" s="96"/>
      <c r="CV486" s="96"/>
      <c r="CW486" s="96"/>
      <c r="CX486" s="96"/>
      <c r="CY486" s="96"/>
      <c r="CZ486" s="96"/>
      <c r="DA486" s="96"/>
      <c r="DB486" s="96"/>
      <c r="DC486" s="96"/>
      <c r="DD486" s="96"/>
      <c r="DE486" s="96"/>
      <c r="DF486" s="96"/>
      <c r="DG486" s="96"/>
      <c r="DH486" s="96"/>
      <c r="DI486" s="96"/>
      <c r="DJ486" s="96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6"/>
      <c r="DV486" s="96"/>
      <c r="DW486" s="96"/>
      <c r="DX486" s="96"/>
      <c r="DY486" s="96"/>
      <c r="DZ486" s="96"/>
      <c r="EA486" s="96"/>
      <c r="EB486" s="96"/>
      <c r="EC486" s="96"/>
      <c r="ED486" s="96"/>
      <c r="EE486" s="96"/>
      <c r="EF486" s="96"/>
      <c r="EG486" s="96"/>
      <c r="EH486" s="96"/>
      <c r="EI486" s="96"/>
      <c r="EJ486" s="96"/>
      <c r="EK486" s="96"/>
      <c r="EL486" s="96"/>
      <c r="EM486" s="96"/>
      <c r="EN486" s="96"/>
      <c r="EO486" s="96"/>
      <c r="EP486" s="96"/>
      <c r="EQ486" s="96"/>
      <c r="ER486" s="96"/>
      <c r="ES486" s="96"/>
      <c r="ET486" s="96"/>
      <c r="EU486" s="96"/>
      <c r="EV486" s="96"/>
      <c r="EW486" s="96"/>
      <c r="EX486" s="96"/>
      <c r="EY486" s="96"/>
      <c r="EZ486" s="96"/>
      <c r="FA486" s="96"/>
      <c r="FB486" s="96"/>
      <c r="FC486" s="96"/>
      <c r="FD486" s="96"/>
      <c r="FE486" s="96"/>
      <c r="FF486" s="96"/>
      <c r="FG486" s="96"/>
      <c r="FH486" s="96"/>
      <c r="FI486" s="96"/>
      <c r="FJ486" s="96"/>
      <c r="FK486" s="96"/>
      <c r="FL486" s="96"/>
      <c r="FM486" s="96"/>
      <c r="FN486" s="96"/>
      <c r="FO486" s="96"/>
      <c r="FP486" s="96"/>
      <c r="FQ486" s="96"/>
      <c r="FR486" s="96"/>
      <c r="FS486" s="96"/>
      <c r="FT486" s="96"/>
      <c r="FU486" s="96"/>
      <c r="FV486" s="96"/>
      <c r="FW486" s="96"/>
      <c r="FX486" s="96"/>
      <c r="FY486" s="96"/>
      <c r="FZ486" s="96"/>
      <c r="GA486" s="96"/>
      <c r="GB486" s="96"/>
      <c r="GC486" s="96"/>
      <c r="GD486" s="96"/>
      <c r="GE486" s="96"/>
      <c r="GF486" s="96"/>
      <c r="GG486" s="96"/>
      <c r="GH486" s="96"/>
      <c r="GI486" s="96"/>
      <c r="GJ486" s="96"/>
      <c r="GK486" s="96"/>
      <c r="GL486" s="96"/>
    </row>
    <row r="487" spans="28:194" s="91" customFormat="1"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  <c r="AN487" s="96"/>
      <c r="AO487" s="96"/>
      <c r="AP487" s="96"/>
      <c r="AQ487" s="96"/>
      <c r="AR487" s="96"/>
      <c r="AS487" s="96"/>
      <c r="AT487" s="96"/>
      <c r="AU487" s="96"/>
      <c r="AV487" s="96"/>
      <c r="AW487" s="96"/>
      <c r="AX487" s="96"/>
      <c r="AY487" s="96"/>
      <c r="AZ487" s="96"/>
      <c r="BA487" s="96"/>
      <c r="BB487" s="96"/>
      <c r="BC487" s="96"/>
      <c r="BD487" s="96"/>
      <c r="BE487" s="96"/>
      <c r="BF487" s="96"/>
      <c r="BG487" s="96"/>
      <c r="BH487" s="96"/>
      <c r="BI487" s="96"/>
      <c r="BJ487" s="96"/>
      <c r="BK487" s="96"/>
      <c r="BL487" s="96"/>
      <c r="BM487" s="96"/>
      <c r="BN487" s="96"/>
      <c r="BO487" s="96"/>
      <c r="BP487" s="96"/>
      <c r="BQ487" s="96"/>
      <c r="BR487" s="96"/>
      <c r="BS487" s="96"/>
      <c r="BT487" s="96"/>
      <c r="BU487" s="96"/>
      <c r="BV487" s="96"/>
      <c r="BW487" s="96"/>
      <c r="BX487" s="96"/>
      <c r="BY487" s="96"/>
      <c r="BZ487" s="96"/>
      <c r="CA487" s="96"/>
      <c r="CB487" s="96"/>
      <c r="CC487" s="96"/>
      <c r="CD487" s="96"/>
      <c r="CE487" s="96"/>
      <c r="CF487" s="96"/>
      <c r="CG487" s="96"/>
      <c r="CH487" s="96"/>
      <c r="CI487" s="96"/>
      <c r="CJ487" s="96"/>
      <c r="CK487" s="96"/>
      <c r="CL487" s="96"/>
      <c r="CM487" s="96"/>
      <c r="CN487" s="96"/>
      <c r="CO487" s="96"/>
      <c r="CP487" s="96"/>
      <c r="CQ487" s="96"/>
      <c r="CR487" s="96"/>
      <c r="CS487" s="96"/>
      <c r="CT487" s="96"/>
      <c r="CU487" s="96"/>
      <c r="CV487" s="96"/>
      <c r="CW487" s="96"/>
      <c r="CX487" s="96"/>
      <c r="CY487" s="96"/>
      <c r="CZ487" s="96"/>
      <c r="DA487" s="96"/>
      <c r="DB487" s="96"/>
      <c r="DC487" s="96"/>
      <c r="DD487" s="96"/>
      <c r="DE487" s="96"/>
      <c r="DF487" s="96"/>
      <c r="DG487" s="96"/>
      <c r="DH487" s="96"/>
      <c r="DI487" s="96"/>
      <c r="DJ487" s="96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6"/>
      <c r="DV487" s="96"/>
      <c r="DW487" s="96"/>
      <c r="DX487" s="96"/>
      <c r="DY487" s="96"/>
      <c r="DZ487" s="96"/>
      <c r="EA487" s="96"/>
      <c r="EB487" s="96"/>
      <c r="EC487" s="96"/>
      <c r="ED487" s="96"/>
      <c r="EE487" s="96"/>
      <c r="EF487" s="96"/>
      <c r="EG487" s="96"/>
      <c r="EH487" s="96"/>
      <c r="EI487" s="96"/>
      <c r="EJ487" s="96"/>
      <c r="EK487" s="96"/>
      <c r="EL487" s="96"/>
      <c r="EM487" s="96"/>
      <c r="EN487" s="96"/>
      <c r="EO487" s="96"/>
      <c r="EP487" s="96"/>
      <c r="EQ487" s="96"/>
      <c r="ER487" s="96"/>
      <c r="ES487" s="96"/>
      <c r="ET487" s="96"/>
      <c r="EU487" s="96"/>
      <c r="EV487" s="96"/>
      <c r="EW487" s="96"/>
      <c r="EX487" s="96"/>
      <c r="EY487" s="96"/>
      <c r="EZ487" s="96"/>
      <c r="FA487" s="96"/>
      <c r="FB487" s="96"/>
      <c r="FC487" s="96"/>
      <c r="FD487" s="96"/>
      <c r="FE487" s="96"/>
      <c r="FF487" s="96"/>
      <c r="FG487" s="96"/>
      <c r="FH487" s="96"/>
      <c r="FI487" s="96"/>
      <c r="FJ487" s="96"/>
      <c r="FK487" s="96"/>
      <c r="FL487" s="96"/>
      <c r="FM487" s="96"/>
      <c r="FN487" s="96"/>
      <c r="FO487" s="96"/>
      <c r="FP487" s="96"/>
      <c r="FQ487" s="96"/>
      <c r="FR487" s="96"/>
      <c r="FS487" s="96"/>
      <c r="FT487" s="96"/>
      <c r="FU487" s="96"/>
      <c r="FV487" s="96"/>
      <c r="FW487" s="96"/>
      <c r="FX487" s="96"/>
      <c r="FY487" s="96"/>
      <c r="FZ487" s="96"/>
      <c r="GA487" s="96"/>
      <c r="GB487" s="96"/>
      <c r="GC487" s="96"/>
      <c r="GD487" s="96"/>
      <c r="GE487" s="96"/>
      <c r="GF487" s="96"/>
      <c r="GG487" s="96"/>
      <c r="GH487" s="96"/>
      <c r="GI487" s="96"/>
      <c r="GJ487" s="96"/>
      <c r="GK487" s="96"/>
      <c r="GL487" s="96"/>
    </row>
    <row r="488" spans="28:194" s="91" customFormat="1"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  <c r="AO488" s="96"/>
      <c r="AP488" s="96"/>
      <c r="AQ488" s="96"/>
      <c r="AR488" s="96"/>
      <c r="AS488" s="96"/>
      <c r="AT488" s="96"/>
      <c r="AU488" s="96"/>
      <c r="AV488" s="96"/>
      <c r="AW488" s="96"/>
      <c r="AX488" s="96"/>
      <c r="AY488" s="96"/>
      <c r="AZ488" s="96"/>
      <c r="BA488" s="96"/>
      <c r="BB488" s="96"/>
      <c r="BC488" s="96"/>
      <c r="BD488" s="96"/>
      <c r="BE488" s="96"/>
      <c r="BF488" s="96"/>
      <c r="BG488" s="96"/>
      <c r="BH488" s="96"/>
      <c r="BI488" s="96"/>
      <c r="BJ488" s="96"/>
      <c r="BK488" s="96"/>
      <c r="BL488" s="96"/>
      <c r="BM488" s="96"/>
      <c r="BN488" s="96"/>
      <c r="BO488" s="96"/>
      <c r="BP488" s="96"/>
      <c r="BQ488" s="96"/>
      <c r="BR488" s="96"/>
      <c r="BS488" s="96"/>
      <c r="BT488" s="96"/>
      <c r="BU488" s="96"/>
      <c r="BV488" s="96"/>
      <c r="BW488" s="96"/>
      <c r="BX488" s="96"/>
      <c r="BY488" s="96"/>
      <c r="BZ488" s="96"/>
      <c r="CA488" s="96"/>
      <c r="CB488" s="96"/>
      <c r="CC488" s="96"/>
      <c r="CD488" s="96"/>
      <c r="CE488" s="96"/>
      <c r="CF488" s="96"/>
      <c r="CG488" s="96"/>
      <c r="CH488" s="96"/>
      <c r="CI488" s="96"/>
      <c r="CJ488" s="96"/>
      <c r="CK488" s="96"/>
      <c r="CL488" s="96"/>
      <c r="CM488" s="96"/>
      <c r="CN488" s="96"/>
      <c r="CO488" s="96"/>
      <c r="CP488" s="96"/>
      <c r="CQ488" s="96"/>
      <c r="CR488" s="96"/>
      <c r="CS488" s="96"/>
      <c r="CT488" s="96"/>
      <c r="CU488" s="96"/>
      <c r="CV488" s="96"/>
      <c r="CW488" s="96"/>
      <c r="CX488" s="96"/>
      <c r="CY488" s="96"/>
      <c r="CZ488" s="96"/>
      <c r="DA488" s="96"/>
      <c r="DB488" s="96"/>
      <c r="DC488" s="96"/>
      <c r="DD488" s="96"/>
      <c r="DE488" s="96"/>
      <c r="DF488" s="96"/>
      <c r="DG488" s="96"/>
      <c r="DH488" s="96"/>
      <c r="DI488" s="96"/>
      <c r="DJ488" s="96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6"/>
      <c r="DV488" s="96"/>
      <c r="DW488" s="96"/>
      <c r="DX488" s="96"/>
      <c r="DY488" s="96"/>
      <c r="DZ488" s="96"/>
      <c r="EA488" s="96"/>
      <c r="EB488" s="96"/>
      <c r="EC488" s="96"/>
      <c r="ED488" s="96"/>
      <c r="EE488" s="96"/>
      <c r="EF488" s="96"/>
      <c r="EG488" s="96"/>
      <c r="EH488" s="96"/>
      <c r="EI488" s="96"/>
      <c r="EJ488" s="96"/>
      <c r="EK488" s="96"/>
      <c r="EL488" s="96"/>
      <c r="EM488" s="96"/>
      <c r="EN488" s="96"/>
      <c r="EO488" s="96"/>
      <c r="EP488" s="96"/>
      <c r="EQ488" s="96"/>
      <c r="ER488" s="96"/>
      <c r="ES488" s="96"/>
      <c r="ET488" s="96"/>
      <c r="EU488" s="96"/>
      <c r="EV488" s="96"/>
      <c r="EW488" s="96"/>
      <c r="EX488" s="96"/>
      <c r="EY488" s="96"/>
      <c r="EZ488" s="96"/>
      <c r="FA488" s="96"/>
      <c r="FB488" s="96"/>
      <c r="FC488" s="96"/>
      <c r="FD488" s="96"/>
      <c r="FE488" s="96"/>
      <c r="FF488" s="96"/>
      <c r="FG488" s="96"/>
      <c r="FH488" s="96"/>
      <c r="FI488" s="96"/>
      <c r="FJ488" s="96"/>
      <c r="FK488" s="96"/>
      <c r="FL488" s="96"/>
      <c r="FM488" s="96"/>
      <c r="FN488" s="96"/>
      <c r="FO488" s="96"/>
      <c r="FP488" s="96"/>
      <c r="FQ488" s="96"/>
      <c r="FR488" s="96"/>
      <c r="FS488" s="96"/>
      <c r="FT488" s="96"/>
      <c r="FU488" s="96"/>
      <c r="FV488" s="96"/>
      <c r="FW488" s="96"/>
      <c r="FX488" s="96"/>
      <c r="FY488" s="96"/>
      <c r="FZ488" s="96"/>
      <c r="GA488" s="96"/>
      <c r="GB488" s="96"/>
      <c r="GC488" s="96"/>
      <c r="GD488" s="96"/>
      <c r="GE488" s="96"/>
      <c r="GF488" s="96"/>
      <c r="GG488" s="96"/>
      <c r="GH488" s="96"/>
      <c r="GI488" s="96"/>
      <c r="GJ488" s="96"/>
      <c r="GK488" s="96"/>
      <c r="GL488" s="96"/>
    </row>
    <row r="489" spans="28:194" s="91" customFormat="1"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  <c r="AO489" s="96"/>
      <c r="AP489" s="96"/>
      <c r="AQ489" s="96"/>
      <c r="AR489" s="96"/>
      <c r="AS489" s="96"/>
      <c r="AT489" s="96"/>
      <c r="AU489" s="96"/>
      <c r="AV489" s="96"/>
      <c r="AW489" s="96"/>
      <c r="AX489" s="96"/>
      <c r="AY489" s="96"/>
      <c r="AZ489" s="96"/>
      <c r="BA489" s="96"/>
      <c r="BB489" s="96"/>
      <c r="BC489" s="96"/>
      <c r="BD489" s="96"/>
      <c r="BE489" s="96"/>
      <c r="BF489" s="96"/>
      <c r="BG489" s="96"/>
      <c r="BH489" s="96"/>
      <c r="BI489" s="96"/>
      <c r="BJ489" s="96"/>
      <c r="BK489" s="96"/>
      <c r="BL489" s="96"/>
      <c r="BM489" s="96"/>
      <c r="BN489" s="96"/>
      <c r="BO489" s="96"/>
      <c r="BP489" s="96"/>
      <c r="BQ489" s="96"/>
      <c r="BR489" s="96"/>
      <c r="BS489" s="96"/>
      <c r="BT489" s="96"/>
      <c r="BU489" s="96"/>
      <c r="BV489" s="96"/>
      <c r="BW489" s="96"/>
      <c r="BX489" s="96"/>
      <c r="BY489" s="96"/>
      <c r="BZ489" s="96"/>
      <c r="CA489" s="96"/>
      <c r="CB489" s="96"/>
      <c r="CC489" s="96"/>
      <c r="CD489" s="96"/>
      <c r="CE489" s="96"/>
      <c r="CF489" s="96"/>
      <c r="CG489" s="96"/>
      <c r="CH489" s="96"/>
      <c r="CI489" s="96"/>
      <c r="CJ489" s="96"/>
      <c r="CK489" s="96"/>
      <c r="CL489" s="96"/>
      <c r="CM489" s="96"/>
      <c r="CN489" s="96"/>
      <c r="CO489" s="96"/>
      <c r="CP489" s="96"/>
      <c r="CQ489" s="96"/>
      <c r="CR489" s="96"/>
      <c r="CS489" s="96"/>
      <c r="CT489" s="96"/>
      <c r="CU489" s="96"/>
      <c r="CV489" s="96"/>
      <c r="CW489" s="96"/>
      <c r="CX489" s="96"/>
      <c r="CY489" s="96"/>
      <c r="CZ489" s="96"/>
      <c r="DA489" s="96"/>
      <c r="DB489" s="96"/>
      <c r="DC489" s="96"/>
      <c r="DD489" s="96"/>
      <c r="DE489" s="96"/>
      <c r="DF489" s="96"/>
      <c r="DG489" s="96"/>
      <c r="DH489" s="96"/>
      <c r="DI489" s="96"/>
      <c r="DJ489" s="96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6"/>
      <c r="DV489" s="96"/>
      <c r="DW489" s="96"/>
      <c r="DX489" s="96"/>
      <c r="DY489" s="96"/>
      <c r="DZ489" s="96"/>
      <c r="EA489" s="96"/>
      <c r="EB489" s="96"/>
      <c r="EC489" s="96"/>
      <c r="ED489" s="96"/>
      <c r="EE489" s="96"/>
      <c r="EF489" s="96"/>
      <c r="EG489" s="96"/>
      <c r="EH489" s="96"/>
      <c r="EI489" s="96"/>
      <c r="EJ489" s="96"/>
      <c r="EK489" s="96"/>
      <c r="EL489" s="96"/>
      <c r="EM489" s="96"/>
      <c r="EN489" s="96"/>
      <c r="EO489" s="96"/>
      <c r="EP489" s="96"/>
      <c r="EQ489" s="96"/>
      <c r="ER489" s="96"/>
      <c r="ES489" s="96"/>
      <c r="ET489" s="96"/>
      <c r="EU489" s="96"/>
      <c r="EV489" s="96"/>
      <c r="EW489" s="96"/>
      <c r="EX489" s="96"/>
      <c r="EY489" s="96"/>
      <c r="EZ489" s="96"/>
      <c r="FA489" s="96"/>
      <c r="FB489" s="96"/>
      <c r="FC489" s="96"/>
      <c r="FD489" s="96"/>
      <c r="FE489" s="96"/>
      <c r="FF489" s="96"/>
      <c r="FG489" s="96"/>
      <c r="FH489" s="96"/>
      <c r="FI489" s="96"/>
      <c r="FJ489" s="96"/>
      <c r="FK489" s="96"/>
      <c r="FL489" s="96"/>
      <c r="FM489" s="96"/>
      <c r="FN489" s="96"/>
      <c r="FO489" s="96"/>
      <c r="FP489" s="96"/>
      <c r="FQ489" s="96"/>
      <c r="FR489" s="96"/>
      <c r="FS489" s="96"/>
      <c r="FT489" s="96"/>
      <c r="FU489" s="96"/>
      <c r="FV489" s="96"/>
      <c r="FW489" s="96"/>
      <c r="FX489" s="96"/>
      <c r="FY489" s="96"/>
      <c r="FZ489" s="96"/>
      <c r="GA489" s="96"/>
      <c r="GB489" s="96"/>
      <c r="GC489" s="96"/>
      <c r="GD489" s="96"/>
      <c r="GE489" s="96"/>
      <c r="GF489" s="96"/>
      <c r="GG489" s="96"/>
      <c r="GH489" s="96"/>
      <c r="GI489" s="96"/>
      <c r="GJ489" s="96"/>
      <c r="GK489" s="96"/>
      <c r="GL489" s="96"/>
    </row>
    <row r="490" spans="28:194" s="91" customFormat="1"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  <c r="AO490" s="96"/>
      <c r="AP490" s="96"/>
      <c r="AQ490" s="96"/>
      <c r="AR490" s="96"/>
      <c r="AS490" s="96"/>
      <c r="AT490" s="96"/>
      <c r="AU490" s="96"/>
      <c r="AV490" s="96"/>
      <c r="AW490" s="96"/>
      <c r="AX490" s="96"/>
      <c r="AY490" s="96"/>
      <c r="AZ490" s="96"/>
      <c r="BA490" s="96"/>
      <c r="BB490" s="96"/>
      <c r="BC490" s="96"/>
      <c r="BD490" s="96"/>
      <c r="BE490" s="96"/>
      <c r="BF490" s="96"/>
      <c r="BG490" s="96"/>
      <c r="BH490" s="96"/>
      <c r="BI490" s="96"/>
      <c r="BJ490" s="96"/>
      <c r="BK490" s="96"/>
      <c r="BL490" s="96"/>
      <c r="BM490" s="96"/>
      <c r="BN490" s="96"/>
      <c r="BO490" s="96"/>
      <c r="BP490" s="96"/>
      <c r="BQ490" s="96"/>
      <c r="BR490" s="96"/>
      <c r="BS490" s="96"/>
      <c r="BT490" s="96"/>
      <c r="BU490" s="96"/>
      <c r="BV490" s="96"/>
      <c r="BW490" s="96"/>
      <c r="BX490" s="96"/>
      <c r="BY490" s="96"/>
      <c r="BZ490" s="96"/>
      <c r="CA490" s="96"/>
      <c r="CB490" s="96"/>
      <c r="CC490" s="96"/>
      <c r="CD490" s="96"/>
      <c r="CE490" s="96"/>
      <c r="CF490" s="96"/>
      <c r="CG490" s="96"/>
      <c r="CH490" s="96"/>
      <c r="CI490" s="96"/>
      <c r="CJ490" s="96"/>
      <c r="CK490" s="96"/>
      <c r="CL490" s="96"/>
      <c r="CM490" s="96"/>
      <c r="CN490" s="96"/>
      <c r="CO490" s="96"/>
      <c r="CP490" s="96"/>
      <c r="CQ490" s="96"/>
      <c r="CR490" s="96"/>
      <c r="CS490" s="96"/>
      <c r="CT490" s="96"/>
      <c r="CU490" s="96"/>
      <c r="CV490" s="96"/>
      <c r="CW490" s="96"/>
      <c r="CX490" s="96"/>
      <c r="CY490" s="96"/>
      <c r="CZ490" s="96"/>
      <c r="DA490" s="96"/>
      <c r="DB490" s="96"/>
      <c r="DC490" s="96"/>
      <c r="DD490" s="96"/>
      <c r="DE490" s="96"/>
      <c r="DF490" s="96"/>
      <c r="DG490" s="96"/>
      <c r="DH490" s="96"/>
      <c r="DI490" s="96"/>
      <c r="DJ490" s="96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6"/>
      <c r="DV490" s="96"/>
      <c r="DW490" s="96"/>
      <c r="DX490" s="96"/>
      <c r="DY490" s="96"/>
      <c r="DZ490" s="96"/>
      <c r="EA490" s="96"/>
      <c r="EB490" s="96"/>
      <c r="EC490" s="96"/>
      <c r="ED490" s="96"/>
      <c r="EE490" s="96"/>
      <c r="EF490" s="96"/>
      <c r="EG490" s="96"/>
      <c r="EH490" s="96"/>
      <c r="EI490" s="96"/>
      <c r="EJ490" s="96"/>
      <c r="EK490" s="96"/>
      <c r="EL490" s="96"/>
      <c r="EM490" s="96"/>
      <c r="EN490" s="96"/>
      <c r="EO490" s="96"/>
      <c r="EP490" s="96"/>
      <c r="EQ490" s="96"/>
      <c r="ER490" s="96"/>
      <c r="ES490" s="96"/>
      <c r="ET490" s="96"/>
      <c r="EU490" s="96"/>
      <c r="EV490" s="96"/>
      <c r="EW490" s="96"/>
      <c r="EX490" s="96"/>
      <c r="EY490" s="96"/>
      <c r="EZ490" s="96"/>
      <c r="FA490" s="96"/>
      <c r="FB490" s="96"/>
      <c r="FC490" s="96"/>
      <c r="FD490" s="96"/>
      <c r="FE490" s="96"/>
      <c r="FF490" s="96"/>
      <c r="FG490" s="96"/>
      <c r="FH490" s="96"/>
      <c r="FI490" s="96"/>
      <c r="FJ490" s="96"/>
      <c r="FK490" s="96"/>
      <c r="FL490" s="96"/>
      <c r="FM490" s="96"/>
      <c r="FN490" s="96"/>
      <c r="FO490" s="96"/>
      <c r="FP490" s="96"/>
      <c r="FQ490" s="96"/>
      <c r="FR490" s="96"/>
      <c r="FS490" s="96"/>
      <c r="FT490" s="96"/>
      <c r="FU490" s="96"/>
      <c r="FV490" s="96"/>
      <c r="FW490" s="96"/>
      <c r="FX490" s="96"/>
      <c r="FY490" s="96"/>
      <c r="FZ490" s="96"/>
      <c r="GA490" s="96"/>
      <c r="GB490" s="96"/>
      <c r="GC490" s="96"/>
      <c r="GD490" s="96"/>
      <c r="GE490" s="96"/>
      <c r="GF490" s="96"/>
      <c r="GG490" s="96"/>
      <c r="GH490" s="96"/>
      <c r="GI490" s="96"/>
      <c r="GJ490" s="96"/>
      <c r="GK490" s="96"/>
      <c r="GL490" s="96"/>
    </row>
    <row r="491" spans="28:194" s="91" customFormat="1"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  <c r="AN491" s="96"/>
      <c r="AO491" s="96"/>
      <c r="AP491" s="96"/>
      <c r="AQ491" s="96"/>
      <c r="AR491" s="96"/>
      <c r="AS491" s="96"/>
      <c r="AT491" s="96"/>
      <c r="AU491" s="96"/>
      <c r="AV491" s="96"/>
      <c r="AW491" s="96"/>
      <c r="AX491" s="96"/>
      <c r="AY491" s="96"/>
      <c r="AZ491" s="96"/>
      <c r="BA491" s="96"/>
      <c r="BB491" s="96"/>
      <c r="BC491" s="96"/>
      <c r="BD491" s="96"/>
      <c r="BE491" s="96"/>
      <c r="BF491" s="96"/>
      <c r="BG491" s="96"/>
      <c r="BH491" s="96"/>
      <c r="BI491" s="96"/>
      <c r="BJ491" s="96"/>
      <c r="BK491" s="96"/>
      <c r="BL491" s="96"/>
      <c r="BM491" s="96"/>
      <c r="BN491" s="96"/>
      <c r="BO491" s="96"/>
      <c r="BP491" s="96"/>
      <c r="BQ491" s="96"/>
      <c r="BR491" s="96"/>
      <c r="BS491" s="96"/>
      <c r="BT491" s="96"/>
      <c r="BU491" s="96"/>
      <c r="BV491" s="96"/>
      <c r="BW491" s="96"/>
      <c r="BX491" s="96"/>
      <c r="BY491" s="96"/>
      <c r="BZ491" s="96"/>
      <c r="CA491" s="96"/>
      <c r="CB491" s="96"/>
      <c r="CC491" s="96"/>
      <c r="CD491" s="96"/>
      <c r="CE491" s="96"/>
      <c r="CF491" s="96"/>
      <c r="CG491" s="96"/>
      <c r="CH491" s="96"/>
      <c r="CI491" s="96"/>
      <c r="CJ491" s="96"/>
      <c r="CK491" s="96"/>
      <c r="CL491" s="96"/>
      <c r="CM491" s="96"/>
      <c r="CN491" s="96"/>
      <c r="CO491" s="96"/>
      <c r="CP491" s="96"/>
      <c r="CQ491" s="96"/>
      <c r="CR491" s="96"/>
      <c r="CS491" s="96"/>
      <c r="CT491" s="96"/>
      <c r="CU491" s="96"/>
      <c r="CV491" s="96"/>
      <c r="CW491" s="96"/>
      <c r="CX491" s="96"/>
      <c r="CY491" s="96"/>
      <c r="CZ491" s="96"/>
      <c r="DA491" s="96"/>
      <c r="DB491" s="96"/>
      <c r="DC491" s="96"/>
      <c r="DD491" s="96"/>
      <c r="DE491" s="96"/>
      <c r="DF491" s="96"/>
      <c r="DG491" s="96"/>
      <c r="DH491" s="96"/>
      <c r="DI491" s="96"/>
      <c r="DJ491" s="96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6"/>
      <c r="DV491" s="96"/>
      <c r="DW491" s="96"/>
      <c r="DX491" s="96"/>
      <c r="DY491" s="96"/>
      <c r="DZ491" s="96"/>
      <c r="EA491" s="96"/>
      <c r="EB491" s="96"/>
      <c r="EC491" s="96"/>
      <c r="ED491" s="96"/>
      <c r="EE491" s="96"/>
      <c r="EF491" s="96"/>
      <c r="EG491" s="96"/>
      <c r="EH491" s="96"/>
      <c r="EI491" s="96"/>
      <c r="EJ491" s="96"/>
      <c r="EK491" s="96"/>
      <c r="EL491" s="96"/>
      <c r="EM491" s="96"/>
      <c r="EN491" s="96"/>
      <c r="EO491" s="96"/>
      <c r="EP491" s="96"/>
      <c r="EQ491" s="96"/>
      <c r="ER491" s="96"/>
      <c r="ES491" s="96"/>
      <c r="ET491" s="96"/>
      <c r="EU491" s="96"/>
      <c r="EV491" s="96"/>
      <c r="EW491" s="96"/>
      <c r="EX491" s="96"/>
      <c r="EY491" s="96"/>
      <c r="EZ491" s="96"/>
      <c r="FA491" s="96"/>
      <c r="FB491" s="96"/>
      <c r="FC491" s="96"/>
      <c r="FD491" s="96"/>
      <c r="FE491" s="96"/>
      <c r="FF491" s="96"/>
      <c r="FG491" s="96"/>
      <c r="FH491" s="96"/>
      <c r="FI491" s="96"/>
      <c r="FJ491" s="96"/>
      <c r="FK491" s="96"/>
      <c r="FL491" s="96"/>
      <c r="FM491" s="96"/>
      <c r="FN491" s="96"/>
      <c r="FO491" s="96"/>
      <c r="FP491" s="96"/>
      <c r="FQ491" s="96"/>
      <c r="FR491" s="96"/>
      <c r="FS491" s="96"/>
      <c r="FT491" s="96"/>
      <c r="FU491" s="96"/>
      <c r="FV491" s="96"/>
      <c r="FW491" s="96"/>
      <c r="FX491" s="96"/>
      <c r="FY491" s="96"/>
      <c r="FZ491" s="96"/>
      <c r="GA491" s="96"/>
      <c r="GB491" s="96"/>
      <c r="GC491" s="96"/>
      <c r="GD491" s="96"/>
      <c r="GE491" s="96"/>
      <c r="GF491" s="96"/>
      <c r="GG491" s="96"/>
      <c r="GH491" s="96"/>
      <c r="GI491" s="96"/>
      <c r="GJ491" s="96"/>
      <c r="GK491" s="96"/>
      <c r="GL491" s="96"/>
    </row>
    <row r="492" spans="28:194" s="91" customFormat="1"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  <c r="AN492" s="96"/>
      <c r="AO492" s="96"/>
      <c r="AP492" s="96"/>
      <c r="AQ492" s="96"/>
      <c r="AR492" s="96"/>
      <c r="AS492" s="96"/>
      <c r="AT492" s="96"/>
      <c r="AU492" s="96"/>
      <c r="AV492" s="96"/>
      <c r="AW492" s="96"/>
      <c r="AX492" s="96"/>
      <c r="AY492" s="96"/>
      <c r="AZ492" s="96"/>
      <c r="BA492" s="96"/>
      <c r="BB492" s="96"/>
      <c r="BC492" s="96"/>
      <c r="BD492" s="96"/>
      <c r="BE492" s="96"/>
      <c r="BF492" s="96"/>
      <c r="BG492" s="96"/>
      <c r="BH492" s="96"/>
      <c r="BI492" s="96"/>
      <c r="BJ492" s="96"/>
      <c r="BK492" s="96"/>
      <c r="BL492" s="96"/>
      <c r="BM492" s="96"/>
      <c r="BN492" s="96"/>
      <c r="BO492" s="96"/>
      <c r="BP492" s="96"/>
      <c r="BQ492" s="96"/>
      <c r="BR492" s="96"/>
      <c r="BS492" s="96"/>
      <c r="BT492" s="96"/>
      <c r="BU492" s="96"/>
      <c r="BV492" s="96"/>
      <c r="BW492" s="96"/>
      <c r="BX492" s="96"/>
      <c r="BY492" s="96"/>
      <c r="BZ492" s="96"/>
      <c r="CA492" s="96"/>
      <c r="CB492" s="96"/>
      <c r="CC492" s="96"/>
      <c r="CD492" s="96"/>
      <c r="CE492" s="96"/>
      <c r="CF492" s="96"/>
      <c r="CG492" s="96"/>
      <c r="CH492" s="96"/>
      <c r="CI492" s="96"/>
      <c r="CJ492" s="96"/>
      <c r="CK492" s="96"/>
      <c r="CL492" s="96"/>
      <c r="CM492" s="96"/>
      <c r="CN492" s="96"/>
      <c r="CO492" s="96"/>
      <c r="CP492" s="96"/>
      <c r="CQ492" s="96"/>
      <c r="CR492" s="96"/>
      <c r="CS492" s="96"/>
      <c r="CT492" s="96"/>
      <c r="CU492" s="96"/>
      <c r="CV492" s="96"/>
      <c r="CW492" s="96"/>
      <c r="CX492" s="96"/>
      <c r="CY492" s="96"/>
      <c r="CZ492" s="96"/>
      <c r="DA492" s="96"/>
      <c r="DB492" s="96"/>
      <c r="DC492" s="96"/>
      <c r="DD492" s="96"/>
      <c r="DE492" s="96"/>
      <c r="DF492" s="96"/>
      <c r="DG492" s="96"/>
      <c r="DH492" s="96"/>
      <c r="DI492" s="96"/>
      <c r="DJ492" s="96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6"/>
      <c r="DV492" s="96"/>
      <c r="DW492" s="96"/>
      <c r="DX492" s="96"/>
      <c r="DY492" s="96"/>
      <c r="DZ492" s="96"/>
      <c r="EA492" s="96"/>
      <c r="EB492" s="96"/>
      <c r="EC492" s="96"/>
      <c r="ED492" s="96"/>
      <c r="EE492" s="96"/>
      <c r="EF492" s="96"/>
      <c r="EG492" s="96"/>
      <c r="EH492" s="96"/>
      <c r="EI492" s="96"/>
      <c r="EJ492" s="96"/>
      <c r="EK492" s="96"/>
      <c r="EL492" s="96"/>
      <c r="EM492" s="96"/>
      <c r="EN492" s="96"/>
      <c r="EO492" s="96"/>
      <c r="EP492" s="96"/>
      <c r="EQ492" s="96"/>
      <c r="ER492" s="96"/>
      <c r="ES492" s="96"/>
      <c r="ET492" s="96"/>
      <c r="EU492" s="96"/>
      <c r="EV492" s="96"/>
      <c r="EW492" s="96"/>
      <c r="EX492" s="96"/>
      <c r="EY492" s="96"/>
      <c r="EZ492" s="96"/>
      <c r="FA492" s="96"/>
      <c r="FB492" s="96"/>
      <c r="FC492" s="96"/>
      <c r="FD492" s="96"/>
      <c r="FE492" s="96"/>
      <c r="FF492" s="96"/>
      <c r="FG492" s="96"/>
      <c r="FH492" s="96"/>
      <c r="FI492" s="96"/>
      <c r="FJ492" s="96"/>
      <c r="FK492" s="96"/>
      <c r="FL492" s="96"/>
      <c r="FM492" s="96"/>
      <c r="FN492" s="96"/>
      <c r="FO492" s="96"/>
      <c r="FP492" s="96"/>
      <c r="FQ492" s="96"/>
      <c r="FR492" s="96"/>
      <c r="FS492" s="96"/>
      <c r="FT492" s="96"/>
      <c r="FU492" s="96"/>
      <c r="FV492" s="96"/>
      <c r="FW492" s="96"/>
      <c r="FX492" s="96"/>
      <c r="FY492" s="96"/>
      <c r="FZ492" s="96"/>
      <c r="GA492" s="96"/>
      <c r="GB492" s="96"/>
      <c r="GC492" s="96"/>
      <c r="GD492" s="96"/>
      <c r="GE492" s="96"/>
      <c r="GF492" s="96"/>
      <c r="GG492" s="96"/>
      <c r="GH492" s="96"/>
      <c r="GI492" s="96"/>
      <c r="GJ492" s="96"/>
      <c r="GK492" s="96"/>
      <c r="GL492" s="96"/>
    </row>
    <row r="493" spans="28:194" s="91" customFormat="1"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  <c r="AL493" s="96"/>
      <c r="AM493" s="96"/>
      <c r="AN493" s="96"/>
      <c r="AO493" s="96"/>
      <c r="AP493" s="96"/>
      <c r="AQ493" s="96"/>
      <c r="AR493" s="96"/>
      <c r="AS493" s="96"/>
      <c r="AT493" s="96"/>
      <c r="AU493" s="96"/>
      <c r="AV493" s="96"/>
      <c r="AW493" s="96"/>
      <c r="AX493" s="96"/>
      <c r="AY493" s="96"/>
      <c r="AZ493" s="96"/>
      <c r="BA493" s="96"/>
      <c r="BB493" s="96"/>
      <c r="BC493" s="96"/>
      <c r="BD493" s="96"/>
      <c r="BE493" s="96"/>
      <c r="BF493" s="96"/>
      <c r="BG493" s="96"/>
      <c r="BH493" s="96"/>
      <c r="BI493" s="96"/>
      <c r="BJ493" s="96"/>
      <c r="BK493" s="96"/>
      <c r="BL493" s="96"/>
      <c r="BM493" s="96"/>
      <c r="BN493" s="96"/>
      <c r="BO493" s="96"/>
      <c r="BP493" s="96"/>
      <c r="BQ493" s="96"/>
      <c r="BR493" s="96"/>
      <c r="BS493" s="96"/>
      <c r="BT493" s="96"/>
      <c r="BU493" s="96"/>
      <c r="BV493" s="96"/>
      <c r="BW493" s="96"/>
      <c r="BX493" s="96"/>
      <c r="BY493" s="96"/>
      <c r="BZ493" s="96"/>
      <c r="CA493" s="96"/>
      <c r="CB493" s="96"/>
      <c r="CC493" s="96"/>
      <c r="CD493" s="96"/>
      <c r="CE493" s="96"/>
      <c r="CF493" s="96"/>
      <c r="CG493" s="96"/>
      <c r="CH493" s="96"/>
      <c r="CI493" s="96"/>
      <c r="CJ493" s="96"/>
      <c r="CK493" s="96"/>
      <c r="CL493" s="96"/>
      <c r="CM493" s="96"/>
      <c r="CN493" s="96"/>
      <c r="CO493" s="96"/>
      <c r="CP493" s="96"/>
      <c r="CQ493" s="96"/>
      <c r="CR493" s="96"/>
      <c r="CS493" s="96"/>
      <c r="CT493" s="96"/>
      <c r="CU493" s="96"/>
      <c r="CV493" s="96"/>
      <c r="CW493" s="96"/>
      <c r="CX493" s="96"/>
      <c r="CY493" s="96"/>
      <c r="CZ493" s="96"/>
      <c r="DA493" s="96"/>
      <c r="DB493" s="96"/>
      <c r="DC493" s="96"/>
      <c r="DD493" s="96"/>
      <c r="DE493" s="96"/>
      <c r="DF493" s="96"/>
      <c r="DG493" s="96"/>
      <c r="DH493" s="96"/>
      <c r="DI493" s="96"/>
      <c r="DJ493" s="96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6"/>
      <c r="DV493" s="96"/>
      <c r="DW493" s="96"/>
      <c r="DX493" s="96"/>
      <c r="DY493" s="96"/>
      <c r="DZ493" s="96"/>
      <c r="EA493" s="96"/>
      <c r="EB493" s="96"/>
      <c r="EC493" s="96"/>
      <c r="ED493" s="96"/>
      <c r="EE493" s="96"/>
      <c r="EF493" s="96"/>
      <c r="EG493" s="96"/>
      <c r="EH493" s="96"/>
      <c r="EI493" s="96"/>
      <c r="EJ493" s="96"/>
      <c r="EK493" s="96"/>
      <c r="EL493" s="96"/>
      <c r="EM493" s="96"/>
      <c r="EN493" s="96"/>
      <c r="EO493" s="96"/>
      <c r="EP493" s="96"/>
      <c r="EQ493" s="96"/>
      <c r="ER493" s="96"/>
      <c r="ES493" s="96"/>
      <c r="ET493" s="96"/>
      <c r="EU493" s="96"/>
      <c r="EV493" s="96"/>
      <c r="EW493" s="96"/>
      <c r="EX493" s="96"/>
      <c r="EY493" s="96"/>
      <c r="EZ493" s="96"/>
      <c r="FA493" s="96"/>
      <c r="FB493" s="96"/>
      <c r="FC493" s="96"/>
      <c r="FD493" s="96"/>
      <c r="FE493" s="96"/>
      <c r="FF493" s="96"/>
      <c r="FG493" s="96"/>
      <c r="FH493" s="96"/>
      <c r="FI493" s="96"/>
      <c r="FJ493" s="96"/>
      <c r="FK493" s="96"/>
      <c r="FL493" s="96"/>
      <c r="FM493" s="96"/>
      <c r="FN493" s="96"/>
      <c r="FO493" s="96"/>
      <c r="FP493" s="96"/>
      <c r="FQ493" s="96"/>
      <c r="FR493" s="96"/>
      <c r="FS493" s="96"/>
      <c r="FT493" s="96"/>
      <c r="FU493" s="96"/>
      <c r="FV493" s="96"/>
      <c r="FW493" s="96"/>
      <c r="FX493" s="96"/>
      <c r="FY493" s="96"/>
      <c r="FZ493" s="96"/>
      <c r="GA493" s="96"/>
      <c r="GB493" s="96"/>
      <c r="GC493" s="96"/>
      <c r="GD493" s="96"/>
      <c r="GE493" s="96"/>
      <c r="GF493" s="96"/>
      <c r="GG493" s="96"/>
      <c r="GH493" s="96"/>
      <c r="GI493" s="96"/>
      <c r="GJ493" s="96"/>
      <c r="GK493" s="96"/>
      <c r="GL493" s="96"/>
    </row>
    <row r="494" spans="28:194" s="91" customFormat="1">
      <c r="AB494" s="96"/>
      <c r="AC494" s="96"/>
      <c r="AD494" s="96"/>
      <c r="AE494" s="96"/>
      <c r="AF494" s="96"/>
      <c r="AG494" s="96"/>
      <c r="AH494" s="96"/>
      <c r="AI494" s="96"/>
      <c r="AJ494" s="96"/>
      <c r="AK494" s="96"/>
      <c r="AL494" s="96"/>
      <c r="AM494" s="96"/>
      <c r="AN494" s="96"/>
      <c r="AO494" s="96"/>
      <c r="AP494" s="96"/>
      <c r="AQ494" s="96"/>
      <c r="AR494" s="96"/>
      <c r="AS494" s="96"/>
      <c r="AT494" s="96"/>
      <c r="AU494" s="96"/>
      <c r="AV494" s="96"/>
      <c r="AW494" s="96"/>
      <c r="AX494" s="96"/>
      <c r="AY494" s="96"/>
      <c r="AZ494" s="96"/>
      <c r="BA494" s="96"/>
      <c r="BB494" s="96"/>
      <c r="BC494" s="96"/>
      <c r="BD494" s="96"/>
      <c r="BE494" s="96"/>
      <c r="BF494" s="96"/>
      <c r="BG494" s="96"/>
      <c r="BH494" s="96"/>
      <c r="BI494" s="96"/>
      <c r="BJ494" s="96"/>
      <c r="BK494" s="96"/>
      <c r="BL494" s="96"/>
      <c r="BM494" s="96"/>
      <c r="BN494" s="96"/>
      <c r="BO494" s="96"/>
      <c r="BP494" s="96"/>
      <c r="BQ494" s="96"/>
      <c r="BR494" s="96"/>
      <c r="BS494" s="96"/>
      <c r="BT494" s="96"/>
      <c r="BU494" s="96"/>
      <c r="BV494" s="96"/>
      <c r="BW494" s="96"/>
      <c r="BX494" s="96"/>
      <c r="BY494" s="96"/>
      <c r="BZ494" s="96"/>
      <c r="CA494" s="96"/>
      <c r="CB494" s="96"/>
      <c r="CC494" s="96"/>
      <c r="CD494" s="96"/>
      <c r="CE494" s="96"/>
      <c r="CF494" s="96"/>
      <c r="CG494" s="96"/>
      <c r="CH494" s="96"/>
      <c r="CI494" s="96"/>
      <c r="CJ494" s="96"/>
      <c r="CK494" s="96"/>
      <c r="CL494" s="96"/>
      <c r="CM494" s="96"/>
      <c r="CN494" s="96"/>
      <c r="CO494" s="96"/>
      <c r="CP494" s="96"/>
      <c r="CQ494" s="96"/>
      <c r="CR494" s="96"/>
      <c r="CS494" s="96"/>
      <c r="CT494" s="96"/>
      <c r="CU494" s="96"/>
      <c r="CV494" s="96"/>
      <c r="CW494" s="96"/>
      <c r="CX494" s="96"/>
      <c r="CY494" s="96"/>
      <c r="CZ494" s="96"/>
      <c r="DA494" s="96"/>
      <c r="DB494" s="96"/>
      <c r="DC494" s="96"/>
      <c r="DD494" s="96"/>
      <c r="DE494" s="96"/>
      <c r="DF494" s="96"/>
      <c r="DG494" s="96"/>
      <c r="DH494" s="96"/>
      <c r="DI494" s="96"/>
      <c r="DJ494" s="96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6"/>
      <c r="DV494" s="96"/>
      <c r="DW494" s="96"/>
      <c r="DX494" s="96"/>
      <c r="DY494" s="96"/>
      <c r="DZ494" s="96"/>
      <c r="EA494" s="96"/>
      <c r="EB494" s="96"/>
      <c r="EC494" s="96"/>
      <c r="ED494" s="96"/>
      <c r="EE494" s="96"/>
      <c r="EF494" s="96"/>
      <c r="EG494" s="96"/>
      <c r="EH494" s="96"/>
      <c r="EI494" s="96"/>
      <c r="EJ494" s="96"/>
      <c r="EK494" s="96"/>
      <c r="EL494" s="96"/>
      <c r="EM494" s="96"/>
      <c r="EN494" s="96"/>
      <c r="EO494" s="96"/>
      <c r="EP494" s="96"/>
      <c r="EQ494" s="96"/>
      <c r="ER494" s="96"/>
      <c r="ES494" s="96"/>
      <c r="ET494" s="96"/>
      <c r="EU494" s="96"/>
      <c r="EV494" s="96"/>
      <c r="EW494" s="96"/>
      <c r="EX494" s="96"/>
      <c r="EY494" s="96"/>
      <c r="EZ494" s="96"/>
      <c r="FA494" s="96"/>
      <c r="FB494" s="96"/>
      <c r="FC494" s="96"/>
      <c r="FD494" s="96"/>
      <c r="FE494" s="96"/>
      <c r="FF494" s="96"/>
      <c r="FG494" s="96"/>
      <c r="FH494" s="96"/>
      <c r="FI494" s="96"/>
      <c r="FJ494" s="96"/>
      <c r="FK494" s="96"/>
      <c r="FL494" s="96"/>
      <c r="FM494" s="96"/>
      <c r="FN494" s="96"/>
      <c r="FO494" s="96"/>
      <c r="FP494" s="96"/>
      <c r="FQ494" s="96"/>
      <c r="FR494" s="96"/>
      <c r="FS494" s="96"/>
      <c r="FT494" s="96"/>
      <c r="FU494" s="96"/>
      <c r="FV494" s="96"/>
      <c r="FW494" s="96"/>
      <c r="FX494" s="96"/>
      <c r="FY494" s="96"/>
      <c r="FZ494" s="96"/>
      <c r="GA494" s="96"/>
      <c r="GB494" s="96"/>
      <c r="GC494" s="96"/>
      <c r="GD494" s="96"/>
      <c r="GE494" s="96"/>
      <c r="GF494" s="96"/>
      <c r="GG494" s="96"/>
      <c r="GH494" s="96"/>
      <c r="GI494" s="96"/>
      <c r="GJ494" s="96"/>
      <c r="GK494" s="96"/>
      <c r="GL494" s="96"/>
    </row>
    <row r="495" spans="28:194" s="91" customFormat="1">
      <c r="AB495" s="96"/>
      <c r="AC495" s="96"/>
      <c r="AD495" s="96"/>
      <c r="AE495" s="96"/>
      <c r="AF495" s="96"/>
      <c r="AG495" s="96"/>
      <c r="AH495" s="96"/>
      <c r="AI495" s="96"/>
      <c r="AJ495" s="96"/>
      <c r="AK495" s="96"/>
      <c r="AL495" s="96"/>
      <c r="AM495" s="96"/>
      <c r="AN495" s="96"/>
      <c r="AO495" s="96"/>
      <c r="AP495" s="96"/>
      <c r="AQ495" s="96"/>
      <c r="AR495" s="96"/>
      <c r="AS495" s="96"/>
      <c r="AT495" s="96"/>
      <c r="AU495" s="96"/>
      <c r="AV495" s="96"/>
      <c r="AW495" s="96"/>
      <c r="AX495" s="96"/>
      <c r="AY495" s="96"/>
      <c r="AZ495" s="96"/>
      <c r="BA495" s="96"/>
      <c r="BB495" s="96"/>
      <c r="BC495" s="96"/>
      <c r="BD495" s="96"/>
      <c r="BE495" s="96"/>
      <c r="BF495" s="96"/>
      <c r="BG495" s="96"/>
      <c r="BH495" s="96"/>
      <c r="BI495" s="96"/>
      <c r="BJ495" s="96"/>
      <c r="BK495" s="96"/>
      <c r="BL495" s="96"/>
      <c r="BM495" s="96"/>
      <c r="BN495" s="96"/>
      <c r="BO495" s="96"/>
      <c r="BP495" s="96"/>
      <c r="BQ495" s="96"/>
      <c r="BR495" s="96"/>
      <c r="BS495" s="96"/>
      <c r="BT495" s="96"/>
      <c r="BU495" s="96"/>
      <c r="BV495" s="96"/>
      <c r="BW495" s="96"/>
      <c r="BX495" s="96"/>
      <c r="BY495" s="96"/>
      <c r="BZ495" s="96"/>
      <c r="CA495" s="96"/>
      <c r="CB495" s="96"/>
      <c r="CC495" s="96"/>
      <c r="CD495" s="96"/>
      <c r="CE495" s="96"/>
      <c r="CF495" s="96"/>
      <c r="CG495" s="96"/>
      <c r="CH495" s="96"/>
      <c r="CI495" s="96"/>
      <c r="CJ495" s="96"/>
      <c r="CK495" s="96"/>
      <c r="CL495" s="96"/>
      <c r="CM495" s="96"/>
      <c r="CN495" s="96"/>
      <c r="CO495" s="96"/>
      <c r="CP495" s="96"/>
      <c r="CQ495" s="96"/>
      <c r="CR495" s="96"/>
      <c r="CS495" s="96"/>
      <c r="CT495" s="96"/>
      <c r="CU495" s="96"/>
      <c r="CV495" s="96"/>
      <c r="CW495" s="96"/>
      <c r="CX495" s="96"/>
      <c r="CY495" s="96"/>
      <c r="CZ495" s="96"/>
      <c r="DA495" s="96"/>
      <c r="DB495" s="96"/>
      <c r="DC495" s="96"/>
      <c r="DD495" s="96"/>
      <c r="DE495" s="96"/>
      <c r="DF495" s="96"/>
      <c r="DG495" s="96"/>
      <c r="DH495" s="96"/>
      <c r="DI495" s="96"/>
      <c r="DJ495" s="96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6"/>
      <c r="DV495" s="96"/>
      <c r="DW495" s="96"/>
      <c r="DX495" s="96"/>
      <c r="DY495" s="96"/>
      <c r="DZ495" s="96"/>
      <c r="EA495" s="96"/>
      <c r="EB495" s="96"/>
      <c r="EC495" s="96"/>
      <c r="ED495" s="96"/>
      <c r="EE495" s="96"/>
      <c r="EF495" s="96"/>
      <c r="EG495" s="96"/>
      <c r="EH495" s="96"/>
      <c r="EI495" s="96"/>
      <c r="EJ495" s="96"/>
      <c r="EK495" s="96"/>
      <c r="EL495" s="96"/>
      <c r="EM495" s="96"/>
      <c r="EN495" s="96"/>
      <c r="EO495" s="96"/>
      <c r="EP495" s="96"/>
      <c r="EQ495" s="96"/>
      <c r="ER495" s="96"/>
      <c r="ES495" s="96"/>
      <c r="ET495" s="96"/>
      <c r="EU495" s="96"/>
      <c r="EV495" s="96"/>
      <c r="EW495" s="96"/>
      <c r="EX495" s="96"/>
      <c r="EY495" s="96"/>
      <c r="EZ495" s="96"/>
      <c r="FA495" s="96"/>
      <c r="FB495" s="96"/>
      <c r="FC495" s="96"/>
      <c r="FD495" s="96"/>
      <c r="FE495" s="96"/>
      <c r="FF495" s="96"/>
      <c r="FG495" s="96"/>
      <c r="FH495" s="96"/>
      <c r="FI495" s="96"/>
      <c r="FJ495" s="96"/>
      <c r="FK495" s="96"/>
      <c r="FL495" s="96"/>
      <c r="FM495" s="96"/>
      <c r="FN495" s="96"/>
      <c r="FO495" s="96"/>
      <c r="FP495" s="96"/>
      <c r="FQ495" s="96"/>
      <c r="FR495" s="96"/>
      <c r="FS495" s="96"/>
      <c r="FT495" s="96"/>
      <c r="FU495" s="96"/>
      <c r="FV495" s="96"/>
      <c r="FW495" s="96"/>
      <c r="FX495" s="96"/>
      <c r="FY495" s="96"/>
      <c r="FZ495" s="96"/>
      <c r="GA495" s="96"/>
      <c r="GB495" s="96"/>
      <c r="GC495" s="96"/>
      <c r="GD495" s="96"/>
      <c r="GE495" s="96"/>
      <c r="GF495" s="96"/>
      <c r="GG495" s="96"/>
      <c r="GH495" s="96"/>
      <c r="GI495" s="96"/>
      <c r="GJ495" s="96"/>
      <c r="GK495" s="96"/>
      <c r="GL495" s="96"/>
    </row>
    <row r="496" spans="28:194" s="91" customFormat="1"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  <c r="AN496" s="96"/>
      <c r="AO496" s="96"/>
      <c r="AP496" s="96"/>
      <c r="AQ496" s="96"/>
      <c r="AR496" s="96"/>
      <c r="AS496" s="96"/>
      <c r="AT496" s="96"/>
      <c r="AU496" s="96"/>
      <c r="AV496" s="96"/>
      <c r="AW496" s="96"/>
      <c r="AX496" s="96"/>
      <c r="AY496" s="96"/>
      <c r="AZ496" s="96"/>
      <c r="BA496" s="96"/>
      <c r="BB496" s="96"/>
      <c r="BC496" s="96"/>
      <c r="BD496" s="96"/>
      <c r="BE496" s="96"/>
      <c r="BF496" s="96"/>
      <c r="BG496" s="96"/>
      <c r="BH496" s="96"/>
      <c r="BI496" s="96"/>
      <c r="BJ496" s="96"/>
      <c r="BK496" s="96"/>
      <c r="BL496" s="96"/>
      <c r="BM496" s="96"/>
      <c r="BN496" s="96"/>
      <c r="BO496" s="96"/>
      <c r="BP496" s="96"/>
      <c r="BQ496" s="96"/>
      <c r="BR496" s="96"/>
      <c r="BS496" s="96"/>
      <c r="BT496" s="96"/>
      <c r="BU496" s="96"/>
      <c r="BV496" s="96"/>
      <c r="BW496" s="96"/>
      <c r="BX496" s="96"/>
      <c r="BY496" s="96"/>
      <c r="BZ496" s="96"/>
      <c r="CA496" s="96"/>
      <c r="CB496" s="96"/>
      <c r="CC496" s="96"/>
      <c r="CD496" s="96"/>
      <c r="CE496" s="96"/>
      <c r="CF496" s="96"/>
      <c r="CG496" s="96"/>
      <c r="CH496" s="96"/>
      <c r="CI496" s="96"/>
      <c r="CJ496" s="96"/>
      <c r="CK496" s="96"/>
      <c r="CL496" s="96"/>
      <c r="CM496" s="96"/>
      <c r="CN496" s="96"/>
      <c r="CO496" s="96"/>
      <c r="CP496" s="96"/>
      <c r="CQ496" s="96"/>
      <c r="CR496" s="96"/>
      <c r="CS496" s="96"/>
      <c r="CT496" s="96"/>
      <c r="CU496" s="96"/>
      <c r="CV496" s="96"/>
      <c r="CW496" s="96"/>
      <c r="CX496" s="96"/>
      <c r="CY496" s="96"/>
      <c r="CZ496" s="96"/>
      <c r="DA496" s="96"/>
      <c r="DB496" s="96"/>
      <c r="DC496" s="96"/>
      <c r="DD496" s="96"/>
      <c r="DE496" s="96"/>
      <c r="DF496" s="96"/>
      <c r="DG496" s="96"/>
      <c r="DH496" s="96"/>
      <c r="DI496" s="96"/>
      <c r="DJ496" s="96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6"/>
      <c r="DV496" s="96"/>
      <c r="DW496" s="96"/>
      <c r="DX496" s="96"/>
      <c r="DY496" s="96"/>
      <c r="DZ496" s="96"/>
      <c r="EA496" s="96"/>
      <c r="EB496" s="96"/>
      <c r="EC496" s="96"/>
      <c r="ED496" s="96"/>
      <c r="EE496" s="96"/>
      <c r="EF496" s="96"/>
      <c r="EG496" s="96"/>
      <c r="EH496" s="96"/>
      <c r="EI496" s="96"/>
      <c r="EJ496" s="96"/>
      <c r="EK496" s="96"/>
      <c r="EL496" s="96"/>
      <c r="EM496" s="96"/>
      <c r="EN496" s="96"/>
      <c r="EO496" s="96"/>
      <c r="EP496" s="96"/>
      <c r="EQ496" s="96"/>
      <c r="ER496" s="96"/>
      <c r="ES496" s="96"/>
      <c r="ET496" s="96"/>
      <c r="EU496" s="96"/>
      <c r="EV496" s="96"/>
      <c r="EW496" s="96"/>
      <c r="EX496" s="96"/>
      <c r="EY496" s="96"/>
      <c r="EZ496" s="96"/>
      <c r="FA496" s="96"/>
      <c r="FB496" s="96"/>
      <c r="FC496" s="96"/>
      <c r="FD496" s="96"/>
      <c r="FE496" s="96"/>
      <c r="FF496" s="96"/>
      <c r="FG496" s="96"/>
      <c r="FH496" s="96"/>
      <c r="FI496" s="96"/>
      <c r="FJ496" s="96"/>
      <c r="FK496" s="96"/>
      <c r="FL496" s="96"/>
      <c r="FM496" s="96"/>
      <c r="FN496" s="96"/>
      <c r="FO496" s="96"/>
      <c r="FP496" s="96"/>
      <c r="FQ496" s="96"/>
      <c r="FR496" s="96"/>
      <c r="FS496" s="96"/>
      <c r="FT496" s="96"/>
      <c r="FU496" s="96"/>
      <c r="FV496" s="96"/>
      <c r="FW496" s="96"/>
      <c r="FX496" s="96"/>
      <c r="FY496" s="96"/>
      <c r="FZ496" s="96"/>
      <c r="GA496" s="96"/>
      <c r="GB496" s="96"/>
      <c r="GC496" s="96"/>
      <c r="GD496" s="96"/>
      <c r="GE496" s="96"/>
      <c r="GF496" s="96"/>
      <c r="GG496" s="96"/>
      <c r="GH496" s="96"/>
      <c r="GI496" s="96"/>
      <c r="GJ496" s="96"/>
      <c r="GK496" s="96"/>
      <c r="GL496" s="96"/>
    </row>
    <row r="497" spans="28:194" s="91" customFormat="1">
      <c r="AB497" s="96"/>
      <c r="AC497" s="96"/>
      <c r="AD497" s="96"/>
      <c r="AE497" s="96"/>
      <c r="AF497" s="96"/>
      <c r="AG497" s="96"/>
      <c r="AH497" s="96"/>
      <c r="AI497" s="96"/>
      <c r="AJ497" s="96"/>
      <c r="AK497" s="96"/>
      <c r="AL497" s="96"/>
      <c r="AM497" s="96"/>
      <c r="AN497" s="96"/>
      <c r="AO497" s="96"/>
      <c r="AP497" s="96"/>
      <c r="AQ497" s="96"/>
      <c r="AR497" s="96"/>
      <c r="AS497" s="96"/>
      <c r="AT497" s="96"/>
      <c r="AU497" s="96"/>
      <c r="AV497" s="96"/>
      <c r="AW497" s="96"/>
      <c r="AX497" s="96"/>
      <c r="AY497" s="96"/>
      <c r="AZ497" s="96"/>
      <c r="BA497" s="96"/>
      <c r="BB497" s="96"/>
      <c r="BC497" s="96"/>
      <c r="BD497" s="96"/>
      <c r="BE497" s="96"/>
      <c r="BF497" s="96"/>
      <c r="BG497" s="96"/>
      <c r="BH497" s="96"/>
      <c r="BI497" s="96"/>
      <c r="BJ497" s="96"/>
      <c r="BK497" s="96"/>
      <c r="BL497" s="96"/>
      <c r="BM497" s="96"/>
      <c r="BN497" s="96"/>
      <c r="BO497" s="96"/>
      <c r="BP497" s="96"/>
      <c r="BQ497" s="96"/>
      <c r="BR497" s="96"/>
      <c r="BS497" s="96"/>
      <c r="BT497" s="96"/>
      <c r="BU497" s="96"/>
      <c r="BV497" s="96"/>
      <c r="BW497" s="96"/>
      <c r="BX497" s="96"/>
      <c r="BY497" s="96"/>
      <c r="BZ497" s="96"/>
      <c r="CA497" s="96"/>
      <c r="CB497" s="96"/>
      <c r="CC497" s="96"/>
      <c r="CD497" s="96"/>
      <c r="CE497" s="96"/>
      <c r="CF497" s="96"/>
      <c r="CG497" s="96"/>
      <c r="CH497" s="96"/>
      <c r="CI497" s="96"/>
      <c r="CJ497" s="96"/>
      <c r="CK497" s="96"/>
      <c r="CL497" s="96"/>
      <c r="CM497" s="96"/>
      <c r="CN497" s="96"/>
      <c r="CO497" s="96"/>
      <c r="CP497" s="96"/>
      <c r="CQ497" s="96"/>
      <c r="CR497" s="96"/>
      <c r="CS497" s="96"/>
      <c r="CT497" s="96"/>
      <c r="CU497" s="96"/>
      <c r="CV497" s="96"/>
      <c r="CW497" s="96"/>
      <c r="CX497" s="96"/>
      <c r="CY497" s="96"/>
      <c r="CZ497" s="96"/>
      <c r="DA497" s="96"/>
      <c r="DB497" s="96"/>
      <c r="DC497" s="96"/>
      <c r="DD497" s="96"/>
      <c r="DE497" s="96"/>
      <c r="DF497" s="96"/>
      <c r="DG497" s="96"/>
      <c r="DH497" s="96"/>
      <c r="DI497" s="96"/>
      <c r="DJ497" s="96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6"/>
      <c r="DV497" s="96"/>
      <c r="DW497" s="96"/>
      <c r="DX497" s="96"/>
      <c r="DY497" s="96"/>
      <c r="DZ497" s="96"/>
      <c r="EA497" s="96"/>
      <c r="EB497" s="96"/>
      <c r="EC497" s="96"/>
      <c r="ED497" s="96"/>
      <c r="EE497" s="96"/>
      <c r="EF497" s="96"/>
      <c r="EG497" s="96"/>
      <c r="EH497" s="96"/>
      <c r="EI497" s="96"/>
      <c r="EJ497" s="96"/>
      <c r="EK497" s="96"/>
      <c r="EL497" s="96"/>
      <c r="EM497" s="96"/>
      <c r="EN497" s="96"/>
      <c r="EO497" s="96"/>
      <c r="EP497" s="96"/>
      <c r="EQ497" s="96"/>
      <c r="ER497" s="96"/>
      <c r="ES497" s="96"/>
      <c r="ET497" s="96"/>
      <c r="EU497" s="96"/>
      <c r="EV497" s="96"/>
      <c r="EW497" s="96"/>
      <c r="EX497" s="96"/>
      <c r="EY497" s="96"/>
      <c r="EZ497" s="96"/>
      <c r="FA497" s="96"/>
      <c r="FB497" s="96"/>
      <c r="FC497" s="96"/>
      <c r="FD497" s="96"/>
      <c r="FE497" s="96"/>
      <c r="FF497" s="96"/>
      <c r="FG497" s="96"/>
      <c r="FH497" s="96"/>
      <c r="FI497" s="96"/>
      <c r="FJ497" s="96"/>
      <c r="FK497" s="96"/>
      <c r="FL497" s="96"/>
      <c r="FM497" s="96"/>
      <c r="FN497" s="96"/>
      <c r="FO497" s="96"/>
      <c r="FP497" s="96"/>
      <c r="FQ497" s="96"/>
      <c r="FR497" s="96"/>
      <c r="FS497" s="96"/>
      <c r="FT497" s="96"/>
      <c r="FU497" s="96"/>
      <c r="FV497" s="96"/>
      <c r="FW497" s="96"/>
      <c r="FX497" s="96"/>
      <c r="FY497" s="96"/>
      <c r="FZ497" s="96"/>
      <c r="GA497" s="96"/>
      <c r="GB497" s="96"/>
      <c r="GC497" s="96"/>
      <c r="GD497" s="96"/>
      <c r="GE497" s="96"/>
      <c r="GF497" s="96"/>
      <c r="GG497" s="96"/>
      <c r="GH497" s="96"/>
      <c r="GI497" s="96"/>
      <c r="GJ497" s="96"/>
      <c r="GK497" s="96"/>
      <c r="GL497" s="96"/>
    </row>
    <row r="498" spans="28:194" s="91" customFormat="1">
      <c r="AB498" s="96"/>
      <c r="AC498" s="96"/>
      <c r="AD498" s="96"/>
      <c r="AE498" s="96"/>
      <c r="AF498" s="96"/>
      <c r="AG498" s="96"/>
      <c r="AH498" s="96"/>
      <c r="AI498" s="96"/>
      <c r="AJ498" s="96"/>
      <c r="AK498" s="96"/>
      <c r="AL498" s="96"/>
      <c r="AM498" s="96"/>
      <c r="AN498" s="96"/>
      <c r="AO498" s="96"/>
      <c r="AP498" s="96"/>
      <c r="AQ498" s="96"/>
      <c r="AR498" s="96"/>
      <c r="AS498" s="96"/>
      <c r="AT498" s="96"/>
      <c r="AU498" s="96"/>
      <c r="AV498" s="96"/>
      <c r="AW498" s="96"/>
      <c r="AX498" s="96"/>
      <c r="AY498" s="96"/>
      <c r="AZ498" s="96"/>
      <c r="BA498" s="96"/>
      <c r="BB498" s="96"/>
      <c r="BC498" s="96"/>
      <c r="BD498" s="96"/>
      <c r="BE498" s="96"/>
      <c r="BF498" s="96"/>
      <c r="BG498" s="96"/>
      <c r="BH498" s="96"/>
      <c r="BI498" s="96"/>
      <c r="BJ498" s="96"/>
      <c r="BK498" s="96"/>
      <c r="BL498" s="96"/>
      <c r="BM498" s="96"/>
      <c r="BN498" s="96"/>
      <c r="BO498" s="96"/>
      <c r="BP498" s="96"/>
      <c r="BQ498" s="96"/>
      <c r="BR498" s="96"/>
      <c r="BS498" s="96"/>
      <c r="BT498" s="96"/>
      <c r="BU498" s="96"/>
      <c r="BV498" s="96"/>
      <c r="BW498" s="96"/>
      <c r="BX498" s="96"/>
      <c r="BY498" s="96"/>
      <c r="BZ498" s="96"/>
      <c r="CA498" s="96"/>
      <c r="CB498" s="96"/>
      <c r="CC498" s="96"/>
      <c r="CD498" s="96"/>
      <c r="CE498" s="96"/>
      <c r="CF498" s="96"/>
      <c r="CG498" s="96"/>
      <c r="CH498" s="96"/>
      <c r="CI498" s="96"/>
      <c r="CJ498" s="96"/>
      <c r="CK498" s="96"/>
      <c r="CL498" s="96"/>
      <c r="CM498" s="96"/>
      <c r="CN498" s="96"/>
      <c r="CO498" s="96"/>
      <c r="CP498" s="96"/>
      <c r="CQ498" s="96"/>
      <c r="CR498" s="96"/>
      <c r="CS498" s="96"/>
      <c r="CT498" s="96"/>
      <c r="CU498" s="96"/>
      <c r="CV498" s="96"/>
      <c r="CW498" s="96"/>
      <c r="CX498" s="96"/>
      <c r="CY498" s="96"/>
      <c r="CZ498" s="96"/>
      <c r="DA498" s="96"/>
      <c r="DB498" s="96"/>
      <c r="DC498" s="96"/>
      <c r="DD498" s="96"/>
      <c r="DE498" s="96"/>
      <c r="DF498" s="96"/>
      <c r="DG498" s="96"/>
      <c r="DH498" s="96"/>
      <c r="DI498" s="96"/>
      <c r="DJ498" s="96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6"/>
      <c r="DV498" s="96"/>
      <c r="DW498" s="96"/>
      <c r="DX498" s="96"/>
      <c r="DY498" s="96"/>
      <c r="DZ498" s="96"/>
      <c r="EA498" s="96"/>
      <c r="EB498" s="96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96"/>
      <c r="EZ498" s="96"/>
      <c r="FA498" s="96"/>
      <c r="FB498" s="96"/>
      <c r="FC498" s="96"/>
      <c r="FD498" s="96"/>
      <c r="FE498" s="96"/>
      <c r="FF498" s="96"/>
      <c r="FG498" s="96"/>
      <c r="FH498" s="96"/>
      <c r="FI498" s="96"/>
      <c r="FJ498" s="96"/>
      <c r="FK498" s="96"/>
      <c r="FL498" s="96"/>
      <c r="FM498" s="96"/>
      <c r="FN498" s="96"/>
      <c r="FO498" s="96"/>
      <c r="FP498" s="96"/>
      <c r="FQ498" s="96"/>
      <c r="FR498" s="96"/>
      <c r="FS498" s="96"/>
      <c r="FT498" s="96"/>
      <c r="FU498" s="96"/>
      <c r="FV498" s="96"/>
      <c r="FW498" s="96"/>
      <c r="FX498" s="96"/>
      <c r="FY498" s="96"/>
      <c r="FZ498" s="96"/>
      <c r="GA498" s="96"/>
      <c r="GB498" s="96"/>
      <c r="GC498" s="96"/>
      <c r="GD498" s="96"/>
      <c r="GE498" s="96"/>
      <c r="GF498" s="96"/>
      <c r="GG498" s="96"/>
      <c r="GH498" s="96"/>
      <c r="GI498" s="96"/>
      <c r="GJ498" s="96"/>
      <c r="GK498" s="96"/>
      <c r="GL498" s="96"/>
    </row>
    <row r="499" spans="28:194" s="91" customFormat="1"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  <c r="FF499" s="96"/>
      <c r="FG499" s="96"/>
      <c r="FH499" s="96"/>
      <c r="FI499" s="96"/>
      <c r="FJ499" s="96"/>
      <c r="FK499" s="96"/>
      <c r="FL499" s="96"/>
      <c r="FM499" s="96"/>
      <c r="FN499" s="96"/>
      <c r="FO499" s="96"/>
      <c r="FP499" s="96"/>
      <c r="FQ499" s="96"/>
      <c r="FR499" s="96"/>
      <c r="FS499" s="96"/>
      <c r="FT499" s="96"/>
      <c r="FU499" s="96"/>
      <c r="FV499" s="96"/>
      <c r="FW499" s="96"/>
      <c r="FX499" s="96"/>
      <c r="FY499" s="96"/>
      <c r="FZ499" s="96"/>
      <c r="GA499" s="96"/>
      <c r="GB499" s="96"/>
      <c r="GC499" s="96"/>
      <c r="GD499" s="96"/>
      <c r="GE499" s="96"/>
      <c r="GF499" s="96"/>
      <c r="GG499" s="96"/>
      <c r="GH499" s="96"/>
      <c r="GI499" s="96"/>
      <c r="GJ499" s="96"/>
      <c r="GK499" s="96"/>
      <c r="GL499" s="96"/>
    </row>
    <row r="500" spans="28:194" s="91" customFormat="1">
      <c r="AB500" s="96"/>
      <c r="AC500" s="96"/>
      <c r="AD500" s="96"/>
      <c r="AE500" s="96"/>
      <c r="AF500" s="96"/>
      <c r="AG500" s="96"/>
      <c r="AH500" s="96"/>
      <c r="AI500" s="96"/>
      <c r="AJ500" s="96"/>
      <c r="AK500" s="96"/>
      <c r="AL500" s="96"/>
      <c r="AM500" s="9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  <c r="BB500" s="96"/>
      <c r="BC500" s="96"/>
      <c r="BD500" s="96"/>
      <c r="BE500" s="96"/>
      <c r="BF500" s="96"/>
      <c r="BG500" s="96"/>
      <c r="BH500" s="96"/>
      <c r="BI500" s="96"/>
      <c r="BJ500" s="96"/>
      <c r="BK500" s="96"/>
      <c r="BL500" s="96"/>
      <c r="BM500" s="96"/>
      <c r="BN500" s="96"/>
      <c r="BO500" s="96"/>
      <c r="BP500" s="96"/>
      <c r="BQ500" s="96"/>
      <c r="BR500" s="96"/>
      <c r="BS500" s="96"/>
      <c r="BT500" s="96"/>
      <c r="BU500" s="96"/>
      <c r="BV500" s="96"/>
      <c r="BW500" s="96"/>
      <c r="BX500" s="96"/>
      <c r="BY500" s="96"/>
      <c r="BZ500" s="96"/>
      <c r="CA500" s="96"/>
      <c r="CB500" s="96"/>
      <c r="CC500" s="96"/>
      <c r="CD500" s="96"/>
      <c r="CE500" s="96"/>
      <c r="CF500" s="96"/>
      <c r="CG500" s="96"/>
      <c r="CH500" s="96"/>
      <c r="CI500" s="96"/>
      <c r="CJ500" s="96"/>
      <c r="CK500" s="96"/>
      <c r="CL500" s="96"/>
      <c r="CM500" s="96"/>
      <c r="CN500" s="96"/>
      <c r="CO500" s="96"/>
      <c r="CP500" s="96"/>
      <c r="CQ500" s="96"/>
      <c r="CR500" s="96"/>
      <c r="CS500" s="96"/>
      <c r="CT500" s="96"/>
      <c r="CU500" s="96"/>
      <c r="CV500" s="96"/>
      <c r="CW500" s="96"/>
      <c r="CX500" s="96"/>
      <c r="CY500" s="96"/>
      <c r="CZ500" s="96"/>
      <c r="DA500" s="96"/>
      <c r="DB500" s="96"/>
      <c r="DC500" s="96"/>
      <c r="DD500" s="96"/>
      <c r="DE500" s="96"/>
      <c r="DF500" s="96"/>
      <c r="DG500" s="96"/>
      <c r="DH500" s="96"/>
      <c r="DI500" s="96"/>
      <c r="DJ500" s="96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6"/>
      <c r="DV500" s="96"/>
      <c r="DW500" s="96"/>
      <c r="DX500" s="96"/>
      <c r="DY500" s="96"/>
      <c r="DZ500" s="96"/>
      <c r="EA500" s="96"/>
      <c r="EB500" s="96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96"/>
      <c r="EZ500" s="96"/>
      <c r="FA500" s="96"/>
      <c r="FB500" s="96"/>
      <c r="FC500" s="96"/>
      <c r="FD500" s="96"/>
      <c r="FE500" s="96"/>
      <c r="FF500" s="96"/>
      <c r="FG500" s="96"/>
      <c r="FH500" s="96"/>
      <c r="FI500" s="96"/>
      <c r="FJ500" s="96"/>
      <c r="FK500" s="96"/>
      <c r="FL500" s="96"/>
      <c r="FM500" s="96"/>
      <c r="FN500" s="96"/>
      <c r="FO500" s="96"/>
      <c r="FP500" s="96"/>
      <c r="FQ500" s="96"/>
      <c r="FR500" s="96"/>
      <c r="FS500" s="96"/>
      <c r="FT500" s="96"/>
      <c r="FU500" s="96"/>
      <c r="FV500" s="96"/>
      <c r="FW500" s="96"/>
      <c r="FX500" s="96"/>
      <c r="FY500" s="96"/>
      <c r="FZ500" s="96"/>
      <c r="GA500" s="96"/>
      <c r="GB500" s="96"/>
      <c r="GC500" s="96"/>
      <c r="GD500" s="96"/>
      <c r="GE500" s="96"/>
      <c r="GF500" s="96"/>
      <c r="GG500" s="96"/>
      <c r="GH500" s="96"/>
      <c r="GI500" s="96"/>
      <c r="GJ500" s="96"/>
      <c r="GK500" s="96"/>
      <c r="GL500" s="96"/>
    </row>
    <row r="501" spans="28:194" s="91" customFormat="1">
      <c r="AB501" s="96"/>
      <c r="AC501" s="96"/>
      <c r="AD501" s="96"/>
      <c r="AE501" s="96"/>
      <c r="AF501" s="96"/>
      <c r="AG501" s="96"/>
      <c r="AH501" s="96"/>
      <c r="AI501" s="96"/>
      <c r="AJ501" s="96"/>
      <c r="AK501" s="96"/>
      <c r="AL501" s="96"/>
      <c r="AM501" s="96"/>
      <c r="AN501" s="96"/>
      <c r="AO501" s="96"/>
      <c r="AP501" s="96"/>
      <c r="AQ501" s="96"/>
      <c r="AR501" s="96"/>
      <c r="AS501" s="96"/>
      <c r="AT501" s="96"/>
      <c r="AU501" s="96"/>
      <c r="AV501" s="96"/>
      <c r="AW501" s="96"/>
      <c r="AX501" s="96"/>
      <c r="AY501" s="96"/>
      <c r="AZ501" s="96"/>
      <c r="BA501" s="96"/>
      <c r="BB501" s="96"/>
      <c r="BC501" s="96"/>
      <c r="BD501" s="96"/>
      <c r="BE501" s="96"/>
      <c r="BF501" s="96"/>
      <c r="BG501" s="96"/>
      <c r="BH501" s="96"/>
      <c r="BI501" s="96"/>
      <c r="BJ501" s="96"/>
      <c r="BK501" s="96"/>
      <c r="BL501" s="96"/>
      <c r="BM501" s="96"/>
      <c r="BN501" s="96"/>
      <c r="BO501" s="96"/>
      <c r="BP501" s="96"/>
      <c r="BQ501" s="96"/>
      <c r="BR501" s="96"/>
      <c r="BS501" s="96"/>
      <c r="BT501" s="96"/>
      <c r="BU501" s="96"/>
      <c r="BV501" s="96"/>
      <c r="BW501" s="96"/>
      <c r="BX501" s="96"/>
      <c r="BY501" s="96"/>
      <c r="BZ501" s="96"/>
      <c r="CA501" s="96"/>
      <c r="CB501" s="96"/>
      <c r="CC501" s="96"/>
      <c r="CD501" s="96"/>
      <c r="CE501" s="96"/>
      <c r="CF501" s="96"/>
      <c r="CG501" s="96"/>
      <c r="CH501" s="96"/>
      <c r="CI501" s="96"/>
      <c r="CJ501" s="96"/>
      <c r="CK501" s="96"/>
      <c r="CL501" s="96"/>
      <c r="CM501" s="96"/>
      <c r="CN501" s="96"/>
      <c r="CO501" s="96"/>
      <c r="CP501" s="96"/>
      <c r="CQ501" s="96"/>
      <c r="CR501" s="96"/>
      <c r="CS501" s="96"/>
      <c r="CT501" s="96"/>
      <c r="CU501" s="96"/>
      <c r="CV501" s="96"/>
      <c r="CW501" s="96"/>
      <c r="CX501" s="96"/>
      <c r="CY501" s="96"/>
      <c r="CZ501" s="96"/>
      <c r="DA501" s="96"/>
      <c r="DB501" s="96"/>
      <c r="DC501" s="96"/>
      <c r="DD501" s="96"/>
      <c r="DE501" s="96"/>
      <c r="DF501" s="96"/>
      <c r="DG501" s="96"/>
      <c r="DH501" s="96"/>
      <c r="DI501" s="96"/>
      <c r="DJ501" s="96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6"/>
      <c r="DV501" s="96"/>
      <c r="DW501" s="96"/>
      <c r="DX501" s="96"/>
      <c r="DY501" s="96"/>
      <c r="DZ501" s="96"/>
      <c r="EA501" s="96"/>
      <c r="EB501" s="96"/>
      <c r="EC501" s="96"/>
      <c r="ED501" s="96"/>
      <c r="EE501" s="96"/>
      <c r="EF501" s="96"/>
      <c r="EG501" s="96"/>
      <c r="EH501" s="96"/>
      <c r="EI501" s="96"/>
      <c r="EJ501" s="96"/>
      <c r="EK501" s="96"/>
      <c r="EL501" s="96"/>
      <c r="EM501" s="96"/>
      <c r="EN501" s="96"/>
      <c r="EO501" s="96"/>
      <c r="EP501" s="96"/>
      <c r="EQ501" s="96"/>
      <c r="ER501" s="96"/>
      <c r="ES501" s="96"/>
      <c r="ET501" s="96"/>
      <c r="EU501" s="96"/>
      <c r="EV501" s="96"/>
      <c r="EW501" s="96"/>
      <c r="EX501" s="96"/>
      <c r="EY501" s="96"/>
      <c r="EZ501" s="96"/>
      <c r="FA501" s="96"/>
      <c r="FB501" s="96"/>
      <c r="FC501" s="96"/>
      <c r="FD501" s="96"/>
      <c r="FE501" s="96"/>
      <c r="FF501" s="96"/>
      <c r="FG501" s="96"/>
      <c r="FH501" s="96"/>
      <c r="FI501" s="96"/>
      <c r="FJ501" s="96"/>
      <c r="FK501" s="96"/>
      <c r="FL501" s="96"/>
      <c r="FM501" s="96"/>
      <c r="FN501" s="96"/>
      <c r="FO501" s="96"/>
      <c r="FP501" s="96"/>
      <c r="FQ501" s="96"/>
      <c r="FR501" s="96"/>
      <c r="FS501" s="96"/>
      <c r="FT501" s="96"/>
      <c r="FU501" s="96"/>
      <c r="FV501" s="96"/>
      <c r="FW501" s="96"/>
      <c r="FX501" s="96"/>
      <c r="FY501" s="96"/>
      <c r="FZ501" s="96"/>
      <c r="GA501" s="96"/>
      <c r="GB501" s="96"/>
      <c r="GC501" s="96"/>
      <c r="GD501" s="96"/>
      <c r="GE501" s="96"/>
      <c r="GF501" s="96"/>
      <c r="GG501" s="96"/>
      <c r="GH501" s="96"/>
      <c r="GI501" s="96"/>
      <c r="GJ501" s="96"/>
      <c r="GK501" s="96"/>
      <c r="GL501" s="96"/>
    </row>
    <row r="502" spans="28:194" s="91" customFormat="1">
      <c r="AB502" s="96"/>
      <c r="AC502" s="96"/>
      <c r="AD502" s="96"/>
      <c r="AE502" s="96"/>
      <c r="AF502" s="96"/>
      <c r="AG502" s="96"/>
      <c r="AH502" s="96"/>
      <c r="AI502" s="9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  <c r="BB502" s="96"/>
      <c r="BC502" s="96"/>
      <c r="BD502" s="96"/>
      <c r="BE502" s="96"/>
      <c r="BF502" s="96"/>
      <c r="BG502" s="96"/>
      <c r="BH502" s="96"/>
      <c r="BI502" s="96"/>
      <c r="BJ502" s="96"/>
      <c r="BK502" s="96"/>
      <c r="BL502" s="96"/>
      <c r="BM502" s="96"/>
      <c r="BN502" s="96"/>
      <c r="BO502" s="96"/>
      <c r="BP502" s="96"/>
      <c r="BQ502" s="96"/>
      <c r="BR502" s="96"/>
      <c r="BS502" s="96"/>
      <c r="BT502" s="96"/>
      <c r="BU502" s="96"/>
      <c r="BV502" s="96"/>
      <c r="BW502" s="96"/>
      <c r="BX502" s="96"/>
      <c r="BY502" s="96"/>
      <c r="BZ502" s="96"/>
      <c r="CA502" s="96"/>
      <c r="CB502" s="96"/>
      <c r="CC502" s="96"/>
      <c r="CD502" s="96"/>
      <c r="CE502" s="96"/>
      <c r="CF502" s="96"/>
      <c r="CG502" s="96"/>
      <c r="CH502" s="96"/>
      <c r="CI502" s="96"/>
      <c r="CJ502" s="96"/>
      <c r="CK502" s="96"/>
      <c r="CL502" s="96"/>
      <c r="CM502" s="96"/>
      <c r="CN502" s="96"/>
      <c r="CO502" s="96"/>
      <c r="CP502" s="96"/>
      <c r="CQ502" s="96"/>
      <c r="CR502" s="96"/>
      <c r="CS502" s="96"/>
      <c r="CT502" s="96"/>
      <c r="CU502" s="96"/>
      <c r="CV502" s="96"/>
      <c r="CW502" s="96"/>
      <c r="CX502" s="96"/>
      <c r="CY502" s="96"/>
      <c r="CZ502" s="96"/>
      <c r="DA502" s="96"/>
      <c r="DB502" s="96"/>
      <c r="DC502" s="96"/>
      <c r="DD502" s="96"/>
      <c r="DE502" s="96"/>
      <c r="DF502" s="96"/>
      <c r="DG502" s="96"/>
      <c r="DH502" s="96"/>
      <c r="DI502" s="96"/>
      <c r="DJ502" s="96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6"/>
      <c r="DV502" s="96"/>
      <c r="DW502" s="96"/>
      <c r="DX502" s="96"/>
      <c r="DY502" s="96"/>
      <c r="DZ502" s="96"/>
      <c r="EA502" s="96"/>
      <c r="EB502" s="96"/>
      <c r="EC502" s="96"/>
      <c r="ED502" s="96"/>
      <c r="EE502" s="96"/>
      <c r="EF502" s="96"/>
      <c r="EG502" s="96"/>
      <c r="EH502" s="96"/>
      <c r="EI502" s="96"/>
      <c r="EJ502" s="96"/>
      <c r="EK502" s="96"/>
      <c r="EL502" s="96"/>
      <c r="EM502" s="96"/>
      <c r="EN502" s="96"/>
      <c r="EO502" s="96"/>
      <c r="EP502" s="96"/>
      <c r="EQ502" s="96"/>
      <c r="ER502" s="96"/>
      <c r="ES502" s="96"/>
      <c r="ET502" s="96"/>
      <c r="EU502" s="96"/>
      <c r="EV502" s="96"/>
      <c r="EW502" s="96"/>
      <c r="EX502" s="96"/>
      <c r="EY502" s="96"/>
      <c r="EZ502" s="96"/>
      <c r="FA502" s="96"/>
      <c r="FB502" s="96"/>
      <c r="FC502" s="96"/>
      <c r="FD502" s="96"/>
      <c r="FE502" s="96"/>
      <c r="FF502" s="96"/>
      <c r="FG502" s="96"/>
      <c r="FH502" s="96"/>
      <c r="FI502" s="96"/>
      <c r="FJ502" s="96"/>
      <c r="FK502" s="96"/>
      <c r="FL502" s="96"/>
      <c r="FM502" s="96"/>
      <c r="FN502" s="96"/>
      <c r="FO502" s="96"/>
      <c r="FP502" s="96"/>
      <c r="FQ502" s="96"/>
      <c r="FR502" s="96"/>
      <c r="FS502" s="96"/>
      <c r="FT502" s="96"/>
      <c r="FU502" s="96"/>
      <c r="FV502" s="96"/>
      <c r="FW502" s="96"/>
      <c r="FX502" s="96"/>
      <c r="FY502" s="96"/>
      <c r="FZ502" s="96"/>
      <c r="GA502" s="96"/>
      <c r="GB502" s="96"/>
      <c r="GC502" s="96"/>
      <c r="GD502" s="96"/>
      <c r="GE502" s="96"/>
      <c r="GF502" s="96"/>
      <c r="GG502" s="96"/>
      <c r="GH502" s="96"/>
      <c r="GI502" s="96"/>
      <c r="GJ502" s="96"/>
      <c r="GK502" s="96"/>
      <c r="GL502" s="96"/>
    </row>
    <row r="503" spans="28:194" s="91" customFormat="1">
      <c r="AB503" s="96"/>
      <c r="AC503" s="96"/>
      <c r="AD503" s="96"/>
      <c r="AE503" s="96"/>
      <c r="AF503" s="96"/>
      <c r="AG503" s="96"/>
      <c r="AH503" s="96"/>
      <c r="AI503" s="96"/>
      <c r="AJ503" s="96"/>
      <c r="AK503" s="96"/>
      <c r="AL503" s="96"/>
      <c r="AM503" s="9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  <c r="FF503" s="96"/>
      <c r="FG503" s="96"/>
      <c r="FH503" s="96"/>
      <c r="FI503" s="96"/>
      <c r="FJ503" s="96"/>
      <c r="FK503" s="96"/>
      <c r="FL503" s="96"/>
      <c r="FM503" s="96"/>
      <c r="FN503" s="96"/>
      <c r="FO503" s="96"/>
      <c r="FP503" s="96"/>
      <c r="FQ503" s="96"/>
      <c r="FR503" s="96"/>
      <c r="FS503" s="96"/>
      <c r="FT503" s="96"/>
      <c r="FU503" s="96"/>
      <c r="FV503" s="96"/>
      <c r="FW503" s="96"/>
      <c r="FX503" s="96"/>
      <c r="FY503" s="96"/>
      <c r="FZ503" s="96"/>
      <c r="GA503" s="96"/>
      <c r="GB503" s="96"/>
      <c r="GC503" s="96"/>
      <c r="GD503" s="96"/>
      <c r="GE503" s="96"/>
      <c r="GF503" s="96"/>
      <c r="GG503" s="96"/>
      <c r="GH503" s="96"/>
      <c r="GI503" s="96"/>
      <c r="GJ503" s="96"/>
      <c r="GK503" s="96"/>
      <c r="GL503" s="96"/>
    </row>
    <row r="504" spans="28:194" s="91" customFormat="1">
      <c r="AB504" s="96"/>
      <c r="AC504" s="96"/>
      <c r="AD504" s="96"/>
      <c r="AE504" s="96"/>
      <c r="AF504" s="96"/>
      <c r="AG504" s="96"/>
      <c r="AH504" s="96"/>
      <c r="AI504" s="96"/>
      <c r="AJ504" s="96"/>
      <c r="AK504" s="96"/>
      <c r="AL504" s="96"/>
      <c r="AM504" s="9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  <c r="BB504" s="96"/>
      <c r="BC504" s="96"/>
      <c r="BD504" s="96"/>
      <c r="BE504" s="96"/>
      <c r="BF504" s="96"/>
      <c r="BG504" s="96"/>
      <c r="BH504" s="96"/>
      <c r="BI504" s="96"/>
      <c r="BJ504" s="96"/>
      <c r="BK504" s="96"/>
      <c r="BL504" s="96"/>
      <c r="BM504" s="96"/>
      <c r="BN504" s="96"/>
      <c r="BO504" s="96"/>
      <c r="BP504" s="96"/>
      <c r="BQ504" s="96"/>
      <c r="BR504" s="96"/>
      <c r="BS504" s="96"/>
      <c r="BT504" s="96"/>
      <c r="BU504" s="96"/>
      <c r="BV504" s="96"/>
      <c r="BW504" s="96"/>
      <c r="BX504" s="96"/>
      <c r="BY504" s="96"/>
      <c r="BZ504" s="96"/>
      <c r="CA504" s="96"/>
      <c r="CB504" s="96"/>
      <c r="CC504" s="96"/>
      <c r="CD504" s="96"/>
      <c r="CE504" s="96"/>
      <c r="CF504" s="96"/>
      <c r="CG504" s="96"/>
      <c r="CH504" s="96"/>
      <c r="CI504" s="96"/>
      <c r="CJ504" s="96"/>
      <c r="CK504" s="96"/>
      <c r="CL504" s="96"/>
      <c r="CM504" s="96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6"/>
      <c r="DV504" s="96"/>
      <c r="DW504" s="96"/>
      <c r="DX504" s="96"/>
      <c r="DY504" s="96"/>
      <c r="DZ504" s="96"/>
      <c r="EA504" s="96"/>
      <c r="EB504" s="96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96"/>
      <c r="EZ504" s="96"/>
      <c r="FA504" s="96"/>
      <c r="FB504" s="96"/>
      <c r="FC504" s="96"/>
      <c r="FD504" s="96"/>
      <c r="FE504" s="96"/>
      <c r="FF504" s="96"/>
      <c r="FG504" s="96"/>
      <c r="FH504" s="96"/>
      <c r="FI504" s="96"/>
      <c r="FJ504" s="96"/>
      <c r="FK504" s="96"/>
      <c r="FL504" s="96"/>
      <c r="FM504" s="96"/>
      <c r="FN504" s="96"/>
      <c r="FO504" s="96"/>
      <c r="FP504" s="96"/>
      <c r="FQ504" s="96"/>
      <c r="FR504" s="96"/>
      <c r="FS504" s="96"/>
      <c r="FT504" s="96"/>
      <c r="FU504" s="96"/>
      <c r="FV504" s="96"/>
      <c r="FW504" s="96"/>
      <c r="FX504" s="96"/>
      <c r="FY504" s="96"/>
      <c r="FZ504" s="96"/>
      <c r="GA504" s="96"/>
      <c r="GB504" s="96"/>
      <c r="GC504" s="96"/>
      <c r="GD504" s="96"/>
      <c r="GE504" s="96"/>
      <c r="GF504" s="96"/>
      <c r="GG504" s="96"/>
      <c r="GH504" s="96"/>
      <c r="GI504" s="96"/>
      <c r="GJ504" s="96"/>
      <c r="GK504" s="96"/>
      <c r="GL504" s="96"/>
    </row>
    <row r="505" spans="28:194" s="91" customFormat="1">
      <c r="AB505" s="96"/>
      <c r="AC505" s="96"/>
      <c r="AD505" s="96"/>
      <c r="AE505" s="96"/>
      <c r="AF505" s="96"/>
      <c r="AG505" s="96"/>
      <c r="AH505" s="96"/>
      <c r="AI505" s="96"/>
      <c r="AJ505" s="96"/>
      <c r="AK505" s="96"/>
      <c r="AL505" s="96"/>
      <c r="AM505" s="96"/>
      <c r="AN505" s="96"/>
      <c r="AO505" s="96"/>
      <c r="AP505" s="96"/>
      <c r="AQ505" s="96"/>
      <c r="AR505" s="96"/>
      <c r="AS505" s="96"/>
      <c r="AT505" s="96"/>
      <c r="AU505" s="96"/>
      <c r="AV505" s="96"/>
      <c r="AW505" s="96"/>
      <c r="AX505" s="96"/>
      <c r="AY505" s="96"/>
      <c r="AZ505" s="96"/>
      <c r="BA505" s="96"/>
      <c r="BB505" s="96"/>
      <c r="BC505" s="96"/>
      <c r="BD505" s="96"/>
      <c r="BE505" s="96"/>
      <c r="BF505" s="96"/>
      <c r="BG505" s="96"/>
      <c r="BH505" s="96"/>
      <c r="BI505" s="96"/>
      <c r="BJ505" s="96"/>
      <c r="BK505" s="96"/>
      <c r="BL505" s="96"/>
      <c r="BM505" s="96"/>
      <c r="BN505" s="96"/>
      <c r="BO505" s="96"/>
      <c r="BP505" s="96"/>
      <c r="BQ505" s="96"/>
      <c r="BR505" s="96"/>
      <c r="BS505" s="96"/>
      <c r="BT505" s="96"/>
      <c r="BU505" s="96"/>
      <c r="BV505" s="96"/>
      <c r="BW505" s="96"/>
      <c r="BX505" s="96"/>
      <c r="BY505" s="96"/>
      <c r="BZ505" s="96"/>
      <c r="CA505" s="96"/>
      <c r="CB505" s="96"/>
      <c r="CC505" s="96"/>
      <c r="CD505" s="96"/>
      <c r="CE505" s="96"/>
      <c r="CF505" s="96"/>
      <c r="CG505" s="96"/>
      <c r="CH505" s="96"/>
      <c r="CI505" s="96"/>
      <c r="CJ505" s="96"/>
      <c r="CK505" s="96"/>
      <c r="CL505" s="96"/>
      <c r="CM505" s="96"/>
      <c r="CN505" s="96"/>
      <c r="CO505" s="96"/>
      <c r="CP505" s="96"/>
      <c r="CQ505" s="96"/>
      <c r="CR505" s="96"/>
      <c r="CS505" s="96"/>
      <c r="CT505" s="96"/>
      <c r="CU505" s="96"/>
      <c r="CV505" s="96"/>
      <c r="CW505" s="96"/>
      <c r="CX505" s="96"/>
      <c r="CY505" s="96"/>
      <c r="CZ505" s="96"/>
      <c r="DA505" s="96"/>
      <c r="DB505" s="96"/>
      <c r="DC505" s="96"/>
      <c r="DD505" s="96"/>
      <c r="DE505" s="96"/>
      <c r="DF505" s="96"/>
      <c r="DG505" s="96"/>
      <c r="DH505" s="96"/>
      <c r="DI505" s="96"/>
      <c r="DJ505" s="96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6"/>
      <c r="DV505" s="96"/>
      <c r="DW505" s="96"/>
      <c r="DX505" s="96"/>
      <c r="DY505" s="96"/>
      <c r="DZ505" s="96"/>
      <c r="EA505" s="96"/>
      <c r="EB505" s="96"/>
      <c r="EC505" s="96"/>
      <c r="ED505" s="96"/>
      <c r="EE505" s="96"/>
      <c r="EF505" s="96"/>
      <c r="EG505" s="96"/>
      <c r="EH505" s="96"/>
      <c r="EI505" s="96"/>
      <c r="EJ505" s="96"/>
      <c r="EK505" s="96"/>
      <c r="EL505" s="96"/>
      <c r="EM505" s="96"/>
      <c r="EN505" s="96"/>
      <c r="EO505" s="96"/>
      <c r="EP505" s="96"/>
      <c r="EQ505" s="96"/>
      <c r="ER505" s="96"/>
      <c r="ES505" s="96"/>
      <c r="ET505" s="96"/>
      <c r="EU505" s="96"/>
      <c r="EV505" s="96"/>
      <c r="EW505" s="96"/>
      <c r="EX505" s="96"/>
      <c r="EY505" s="96"/>
      <c r="EZ505" s="96"/>
      <c r="FA505" s="96"/>
      <c r="FB505" s="96"/>
      <c r="FC505" s="96"/>
      <c r="FD505" s="96"/>
      <c r="FE505" s="96"/>
      <c r="FF505" s="96"/>
      <c r="FG505" s="96"/>
      <c r="FH505" s="96"/>
      <c r="FI505" s="96"/>
      <c r="FJ505" s="96"/>
      <c r="FK505" s="96"/>
      <c r="FL505" s="96"/>
      <c r="FM505" s="96"/>
      <c r="FN505" s="96"/>
      <c r="FO505" s="96"/>
      <c r="FP505" s="96"/>
      <c r="FQ505" s="96"/>
      <c r="FR505" s="96"/>
      <c r="FS505" s="96"/>
      <c r="FT505" s="96"/>
      <c r="FU505" s="96"/>
      <c r="FV505" s="96"/>
      <c r="FW505" s="96"/>
      <c r="FX505" s="96"/>
      <c r="FY505" s="96"/>
      <c r="FZ505" s="96"/>
      <c r="GA505" s="96"/>
      <c r="GB505" s="96"/>
      <c r="GC505" s="96"/>
      <c r="GD505" s="96"/>
      <c r="GE505" s="96"/>
      <c r="GF505" s="96"/>
      <c r="GG505" s="96"/>
      <c r="GH505" s="96"/>
      <c r="GI505" s="96"/>
      <c r="GJ505" s="96"/>
      <c r="GK505" s="96"/>
      <c r="GL505" s="96"/>
    </row>
    <row r="506" spans="28:194" s="91" customFormat="1">
      <c r="AB506" s="96"/>
      <c r="AC506" s="96"/>
      <c r="AD506" s="96"/>
      <c r="AE506" s="96"/>
      <c r="AF506" s="96"/>
      <c r="AG506" s="96"/>
      <c r="AH506" s="96"/>
      <c r="AI506" s="96"/>
      <c r="AJ506" s="96"/>
      <c r="AK506" s="96"/>
      <c r="AL506" s="96"/>
      <c r="AM506" s="96"/>
      <c r="AN506" s="96"/>
      <c r="AO506" s="96"/>
      <c r="AP506" s="96"/>
      <c r="AQ506" s="96"/>
      <c r="AR506" s="96"/>
      <c r="AS506" s="96"/>
      <c r="AT506" s="96"/>
      <c r="AU506" s="96"/>
      <c r="AV506" s="96"/>
      <c r="AW506" s="96"/>
      <c r="AX506" s="96"/>
      <c r="AY506" s="96"/>
      <c r="AZ506" s="96"/>
      <c r="BA506" s="96"/>
      <c r="BB506" s="96"/>
      <c r="BC506" s="96"/>
      <c r="BD506" s="96"/>
      <c r="BE506" s="96"/>
      <c r="BF506" s="96"/>
      <c r="BG506" s="96"/>
      <c r="BH506" s="96"/>
      <c r="BI506" s="96"/>
      <c r="BJ506" s="96"/>
      <c r="BK506" s="96"/>
      <c r="BL506" s="96"/>
      <c r="BM506" s="96"/>
      <c r="BN506" s="96"/>
      <c r="BO506" s="96"/>
      <c r="BP506" s="96"/>
      <c r="BQ506" s="96"/>
      <c r="BR506" s="96"/>
      <c r="BS506" s="96"/>
      <c r="BT506" s="96"/>
      <c r="BU506" s="96"/>
      <c r="BV506" s="96"/>
      <c r="BW506" s="96"/>
      <c r="BX506" s="96"/>
      <c r="BY506" s="96"/>
      <c r="BZ506" s="96"/>
      <c r="CA506" s="96"/>
      <c r="CB506" s="96"/>
      <c r="CC506" s="96"/>
      <c r="CD506" s="96"/>
      <c r="CE506" s="96"/>
      <c r="CF506" s="96"/>
      <c r="CG506" s="96"/>
      <c r="CH506" s="96"/>
      <c r="CI506" s="96"/>
      <c r="CJ506" s="96"/>
      <c r="CK506" s="96"/>
      <c r="CL506" s="96"/>
      <c r="CM506" s="96"/>
      <c r="CN506" s="96"/>
      <c r="CO506" s="96"/>
      <c r="CP506" s="96"/>
      <c r="CQ506" s="96"/>
      <c r="CR506" s="96"/>
      <c r="CS506" s="96"/>
      <c r="CT506" s="96"/>
      <c r="CU506" s="96"/>
      <c r="CV506" s="96"/>
      <c r="CW506" s="96"/>
      <c r="CX506" s="96"/>
      <c r="CY506" s="96"/>
      <c r="CZ506" s="96"/>
      <c r="DA506" s="96"/>
      <c r="DB506" s="96"/>
      <c r="DC506" s="96"/>
      <c r="DD506" s="96"/>
      <c r="DE506" s="96"/>
      <c r="DF506" s="96"/>
      <c r="DG506" s="96"/>
      <c r="DH506" s="96"/>
      <c r="DI506" s="96"/>
      <c r="DJ506" s="96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6"/>
      <c r="DV506" s="96"/>
      <c r="DW506" s="96"/>
      <c r="DX506" s="96"/>
      <c r="DY506" s="96"/>
      <c r="DZ506" s="96"/>
      <c r="EA506" s="96"/>
      <c r="EB506" s="96"/>
      <c r="EC506" s="96"/>
      <c r="ED506" s="96"/>
      <c r="EE506" s="96"/>
      <c r="EF506" s="96"/>
      <c r="EG506" s="96"/>
      <c r="EH506" s="96"/>
      <c r="EI506" s="96"/>
      <c r="EJ506" s="96"/>
      <c r="EK506" s="96"/>
      <c r="EL506" s="96"/>
      <c r="EM506" s="96"/>
      <c r="EN506" s="96"/>
      <c r="EO506" s="96"/>
      <c r="EP506" s="96"/>
      <c r="EQ506" s="96"/>
      <c r="ER506" s="96"/>
      <c r="ES506" s="96"/>
      <c r="ET506" s="96"/>
      <c r="EU506" s="96"/>
      <c r="EV506" s="96"/>
      <c r="EW506" s="96"/>
      <c r="EX506" s="96"/>
      <c r="EY506" s="96"/>
      <c r="EZ506" s="96"/>
      <c r="FA506" s="96"/>
      <c r="FB506" s="96"/>
      <c r="FC506" s="96"/>
      <c r="FD506" s="96"/>
      <c r="FE506" s="96"/>
      <c r="FF506" s="96"/>
      <c r="FG506" s="96"/>
      <c r="FH506" s="96"/>
      <c r="FI506" s="96"/>
      <c r="FJ506" s="96"/>
      <c r="FK506" s="96"/>
      <c r="FL506" s="96"/>
      <c r="FM506" s="96"/>
      <c r="FN506" s="96"/>
      <c r="FO506" s="96"/>
      <c r="FP506" s="96"/>
      <c r="FQ506" s="96"/>
      <c r="FR506" s="96"/>
      <c r="FS506" s="96"/>
      <c r="FT506" s="96"/>
      <c r="FU506" s="96"/>
      <c r="FV506" s="96"/>
      <c r="FW506" s="96"/>
      <c r="FX506" s="96"/>
      <c r="FY506" s="96"/>
      <c r="FZ506" s="96"/>
      <c r="GA506" s="96"/>
      <c r="GB506" s="96"/>
      <c r="GC506" s="96"/>
      <c r="GD506" s="96"/>
      <c r="GE506" s="96"/>
      <c r="GF506" s="96"/>
      <c r="GG506" s="96"/>
      <c r="GH506" s="96"/>
      <c r="GI506" s="96"/>
      <c r="GJ506" s="96"/>
      <c r="GK506" s="96"/>
      <c r="GL506" s="96"/>
    </row>
    <row r="507" spans="28:194" s="91" customFormat="1">
      <c r="AB507" s="96"/>
      <c r="AC507" s="96"/>
      <c r="AD507" s="96"/>
      <c r="AE507" s="96"/>
      <c r="AF507" s="96"/>
      <c r="AG507" s="96"/>
      <c r="AH507" s="96"/>
      <c r="AI507" s="96"/>
      <c r="AJ507" s="96"/>
      <c r="AK507" s="96"/>
      <c r="AL507" s="96"/>
      <c r="AM507" s="96"/>
      <c r="AN507" s="96"/>
      <c r="AO507" s="96"/>
      <c r="AP507" s="96"/>
      <c r="AQ507" s="96"/>
      <c r="AR507" s="96"/>
      <c r="AS507" s="96"/>
      <c r="AT507" s="96"/>
      <c r="AU507" s="96"/>
      <c r="AV507" s="96"/>
      <c r="AW507" s="96"/>
      <c r="AX507" s="96"/>
      <c r="AY507" s="96"/>
      <c r="AZ507" s="96"/>
      <c r="BA507" s="96"/>
      <c r="BB507" s="96"/>
      <c r="BC507" s="96"/>
      <c r="BD507" s="96"/>
      <c r="BE507" s="96"/>
      <c r="BF507" s="96"/>
      <c r="BG507" s="96"/>
      <c r="BH507" s="96"/>
      <c r="BI507" s="96"/>
      <c r="BJ507" s="96"/>
      <c r="BK507" s="96"/>
      <c r="BL507" s="96"/>
      <c r="BM507" s="96"/>
      <c r="BN507" s="96"/>
      <c r="BO507" s="96"/>
      <c r="BP507" s="96"/>
      <c r="BQ507" s="96"/>
      <c r="BR507" s="96"/>
      <c r="BS507" s="96"/>
      <c r="BT507" s="96"/>
      <c r="BU507" s="96"/>
      <c r="BV507" s="96"/>
      <c r="BW507" s="96"/>
      <c r="BX507" s="96"/>
      <c r="BY507" s="96"/>
      <c r="BZ507" s="96"/>
      <c r="CA507" s="96"/>
      <c r="CB507" s="96"/>
      <c r="CC507" s="96"/>
      <c r="CD507" s="96"/>
      <c r="CE507" s="96"/>
      <c r="CF507" s="96"/>
      <c r="CG507" s="96"/>
      <c r="CH507" s="96"/>
      <c r="CI507" s="96"/>
      <c r="CJ507" s="96"/>
      <c r="CK507" s="96"/>
      <c r="CL507" s="96"/>
      <c r="CM507" s="96"/>
      <c r="CN507" s="96"/>
      <c r="CO507" s="96"/>
      <c r="CP507" s="96"/>
      <c r="CQ507" s="96"/>
      <c r="CR507" s="96"/>
      <c r="CS507" s="96"/>
      <c r="CT507" s="96"/>
      <c r="CU507" s="96"/>
      <c r="CV507" s="96"/>
      <c r="CW507" s="96"/>
      <c r="CX507" s="96"/>
      <c r="CY507" s="96"/>
      <c r="CZ507" s="96"/>
      <c r="DA507" s="96"/>
      <c r="DB507" s="96"/>
      <c r="DC507" s="96"/>
      <c r="DD507" s="96"/>
      <c r="DE507" s="96"/>
      <c r="DF507" s="96"/>
      <c r="DG507" s="96"/>
      <c r="DH507" s="96"/>
      <c r="DI507" s="96"/>
      <c r="DJ507" s="96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6"/>
      <c r="DV507" s="96"/>
      <c r="DW507" s="96"/>
      <c r="DX507" s="96"/>
      <c r="DY507" s="96"/>
      <c r="DZ507" s="96"/>
      <c r="EA507" s="96"/>
      <c r="EB507" s="96"/>
      <c r="EC507" s="96"/>
      <c r="ED507" s="96"/>
      <c r="EE507" s="96"/>
      <c r="EF507" s="96"/>
      <c r="EG507" s="96"/>
      <c r="EH507" s="96"/>
      <c r="EI507" s="96"/>
      <c r="EJ507" s="96"/>
      <c r="EK507" s="96"/>
      <c r="EL507" s="96"/>
      <c r="EM507" s="96"/>
      <c r="EN507" s="96"/>
      <c r="EO507" s="96"/>
      <c r="EP507" s="96"/>
      <c r="EQ507" s="96"/>
      <c r="ER507" s="96"/>
      <c r="ES507" s="96"/>
      <c r="ET507" s="96"/>
      <c r="EU507" s="96"/>
      <c r="EV507" s="96"/>
      <c r="EW507" s="96"/>
      <c r="EX507" s="96"/>
      <c r="EY507" s="96"/>
      <c r="EZ507" s="96"/>
      <c r="FA507" s="96"/>
      <c r="FB507" s="96"/>
      <c r="FC507" s="96"/>
      <c r="FD507" s="96"/>
      <c r="FE507" s="96"/>
      <c r="FF507" s="96"/>
      <c r="FG507" s="96"/>
      <c r="FH507" s="96"/>
      <c r="FI507" s="96"/>
      <c r="FJ507" s="96"/>
      <c r="FK507" s="96"/>
      <c r="FL507" s="96"/>
      <c r="FM507" s="96"/>
      <c r="FN507" s="96"/>
      <c r="FO507" s="96"/>
      <c r="FP507" s="96"/>
      <c r="FQ507" s="96"/>
      <c r="FR507" s="96"/>
      <c r="FS507" s="96"/>
      <c r="FT507" s="96"/>
      <c r="FU507" s="96"/>
      <c r="FV507" s="96"/>
      <c r="FW507" s="96"/>
      <c r="FX507" s="96"/>
      <c r="FY507" s="96"/>
      <c r="FZ507" s="96"/>
      <c r="GA507" s="96"/>
      <c r="GB507" s="96"/>
      <c r="GC507" s="96"/>
      <c r="GD507" s="96"/>
      <c r="GE507" s="96"/>
      <c r="GF507" s="96"/>
      <c r="GG507" s="96"/>
      <c r="GH507" s="96"/>
      <c r="GI507" s="96"/>
      <c r="GJ507" s="96"/>
      <c r="GK507" s="96"/>
      <c r="GL507" s="96"/>
    </row>
    <row r="508" spans="28:194" s="91" customFormat="1">
      <c r="AB508" s="96"/>
      <c r="AC508" s="96"/>
      <c r="AD508" s="96"/>
      <c r="AE508" s="96"/>
      <c r="AF508" s="96"/>
      <c r="AG508" s="96"/>
      <c r="AH508" s="96"/>
      <c r="AI508" s="96"/>
      <c r="AJ508" s="96"/>
      <c r="AK508" s="96"/>
      <c r="AL508" s="96"/>
      <c r="AM508" s="96"/>
      <c r="AN508" s="96"/>
      <c r="AO508" s="96"/>
      <c r="AP508" s="96"/>
      <c r="AQ508" s="96"/>
      <c r="AR508" s="96"/>
      <c r="AS508" s="96"/>
      <c r="AT508" s="96"/>
      <c r="AU508" s="96"/>
      <c r="AV508" s="96"/>
      <c r="AW508" s="96"/>
      <c r="AX508" s="96"/>
      <c r="AY508" s="96"/>
      <c r="AZ508" s="96"/>
      <c r="BA508" s="96"/>
      <c r="BB508" s="96"/>
      <c r="BC508" s="96"/>
      <c r="BD508" s="96"/>
      <c r="BE508" s="96"/>
      <c r="BF508" s="96"/>
      <c r="BG508" s="96"/>
      <c r="BH508" s="96"/>
      <c r="BI508" s="96"/>
      <c r="BJ508" s="96"/>
      <c r="BK508" s="96"/>
      <c r="BL508" s="96"/>
      <c r="BM508" s="96"/>
      <c r="BN508" s="96"/>
      <c r="BO508" s="96"/>
      <c r="BP508" s="96"/>
      <c r="BQ508" s="96"/>
      <c r="BR508" s="96"/>
      <c r="BS508" s="96"/>
      <c r="BT508" s="96"/>
      <c r="BU508" s="96"/>
      <c r="BV508" s="96"/>
      <c r="BW508" s="96"/>
      <c r="BX508" s="96"/>
      <c r="BY508" s="96"/>
      <c r="BZ508" s="96"/>
      <c r="CA508" s="96"/>
      <c r="CB508" s="96"/>
      <c r="CC508" s="96"/>
      <c r="CD508" s="96"/>
      <c r="CE508" s="96"/>
      <c r="CF508" s="96"/>
      <c r="CG508" s="96"/>
      <c r="CH508" s="96"/>
      <c r="CI508" s="96"/>
      <c r="CJ508" s="96"/>
      <c r="CK508" s="96"/>
      <c r="CL508" s="96"/>
      <c r="CM508" s="96"/>
      <c r="CN508" s="96"/>
      <c r="CO508" s="96"/>
      <c r="CP508" s="96"/>
      <c r="CQ508" s="96"/>
      <c r="CR508" s="96"/>
      <c r="CS508" s="96"/>
      <c r="CT508" s="96"/>
      <c r="CU508" s="96"/>
      <c r="CV508" s="96"/>
      <c r="CW508" s="96"/>
      <c r="CX508" s="96"/>
      <c r="CY508" s="96"/>
      <c r="CZ508" s="96"/>
      <c r="DA508" s="96"/>
      <c r="DB508" s="96"/>
      <c r="DC508" s="96"/>
      <c r="DD508" s="96"/>
      <c r="DE508" s="96"/>
      <c r="DF508" s="96"/>
      <c r="DG508" s="96"/>
      <c r="DH508" s="96"/>
      <c r="DI508" s="96"/>
      <c r="DJ508" s="96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6"/>
      <c r="DV508" s="96"/>
      <c r="DW508" s="96"/>
      <c r="DX508" s="96"/>
      <c r="DY508" s="96"/>
      <c r="DZ508" s="96"/>
      <c r="EA508" s="96"/>
      <c r="EB508" s="96"/>
      <c r="EC508" s="96"/>
      <c r="ED508" s="96"/>
      <c r="EE508" s="96"/>
      <c r="EF508" s="96"/>
      <c r="EG508" s="96"/>
      <c r="EH508" s="96"/>
      <c r="EI508" s="96"/>
      <c r="EJ508" s="96"/>
      <c r="EK508" s="96"/>
      <c r="EL508" s="96"/>
      <c r="EM508" s="96"/>
      <c r="EN508" s="96"/>
      <c r="EO508" s="96"/>
      <c r="EP508" s="96"/>
      <c r="EQ508" s="96"/>
      <c r="ER508" s="96"/>
      <c r="ES508" s="96"/>
      <c r="ET508" s="96"/>
      <c r="EU508" s="96"/>
      <c r="EV508" s="96"/>
      <c r="EW508" s="96"/>
      <c r="EX508" s="96"/>
      <c r="EY508" s="96"/>
      <c r="EZ508" s="96"/>
      <c r="FA508" s="96"/>
      <c r="FB508" s="96"/>
      <c r="FC508" s="96"/>
      <c r="FD508" s="96"/>
      <c r="FE508" s="96"/>
      <c r="FF508" s="96"/>
      <c r="FG508" s="96"/>
      <c r="FH508" s="96"/>
      <c r="FI508" s="96"/>
      <c r="FJ508" s="96"/>
      <c r="FK508" s="96"/>
      <c r="FL508" s="96"/>
      <c r="FM508" s="96"/>
      <c r="FN508" s="96"/>
      <c r="FO508" s="96"/>
      <c r="FP508" s="96"/>
      <c r="FQ508" s="96"/>
      <c r="FR508" s="96"/>
      <c r="FS508" s="96"/>
      <c r="FT508" s="96"/>
      <c r="FU508" s="96"/>
      <c r="FV508" s="96"/>
      <c r="FW508" s="96"/>
      <c r="FX508" s="96"/>
      <c r="FY508" s="96"/>
      <c r="FZ508" s="96"/>
      <c r="GA508" s="96"/>
      <c r="GB508" s="96"/>
      <c r="GC508" s="96"/>
      <c r="GD508" s="96"/>
      <c r="GE508" s="96"/>
      <c r="GF508" s="96"/>
      <c r="GG508" s="96"/>
      <c r="GH508" s="96"/>
      <c r="GI508" s="96"/>
      <c r="GJ508" s="96"/>
      <c r="GK508" s="96"/>
      <c r="GL508" s="96"/>
    </row>
    <row r="509" spans="28:194" s="91" customFormat="1">
      <c r="AB509" s="96"/>
      <c r="AC509" s="96"/>
      <c r="AD509" s="96"/>
      <c r="AE509" s="96"/>
      <c r="AF509" s="96"/>
      <c r="AG509" s="96"/>
      <c r="AH509" s="96"/>
      <c r="AI509" s="96"/>
      <c r="AJ509" s="96"/>
      <c r="AK509" s="96"/>
      <c r="AL509" s="96"/>
      <c r="AM509" s="96"/>
      <c r="AN509" s="96"/>
      <c r="AO509" s="96"/>
      <c r="AP509" s="96"/>
      <c r="AQ509" s="96"/>
      <c r="AR509" s="96"/>
      <c r="AS509" s="96"/>
      <c r="AT509" s="96"/>
      <c r="AU509" s="96"/>
      <c r="AV509" s="96"/>
      <c r="AW509" s="96"/>
      <c r="AX509" s="96"/>
      <c r="AY509" s="96"/>
      <c r="AZ509" s="96"/>
      <c r="BA509" s="96"/>
      <c r="BB509" s="96"/>
      <c r="BC509" s="96"/>
      <c r="BD509" s="96"/>
      <c r="BE509" s="96"/>
      <c r="BF509" s="96"/>
      <c r="BG509" s="96"/>
      <c r="BH509" s="96"/>
      <c r="BI509" s="96"/>
      <c r="BJ509" s="96"/>
      <c r="BK509" s="96"/>
      <c r="BL509" s="96"/>
      <c r="BM509" s="96"/>
      <c r="BN509" s="96"/>
      <c r="BO509" s="96"/>
      <c r="BP509" s="96"/>
      <c r="BQ509" s="96"/>
      <c r="BR509" s="96"/>
      <c r="BS509" s="96"/>
      <c r="BT509" s="96"/>
      <c r="BU509" s="96"/>
      <c r="BV509" s="96"/>
      <c r="BW509" s="96"/>
      <c r="BX509" s="96"/>
      <c r="BY509" s="96"/>
      <c r="BZ509" s="96"/>
      <c r="CA509" s="96"/>
      <c r="CB509" s="96"/>
      <c r="CC509" s="96"/>
      <c r="CD509" s="96"/>
      <c r="CE509" s="96"/>
      <c r="CF509" s="96"/>
      <c r="CG509" s="96"/>
      <c r="CH509" s="96"/>
      <c r="CI509" s="96"/>
      <c r="CJ509" s="96"/>
      <c r="CK509" s="96"/>
      <c r="CL509" s="96"/>
      <c r="CM509" s="96"/>
      <c r="CN509" s="96"/>
      <c r="CO509" s="96"/>
      <c r="CP509" s="96"/>
      <c r="CQ509" s="96"/>
      <c r="CR509" s="96"/>
      <c r="CS509" s="96"/>
      <c r="CT509" s="96"/>
      <c r="CU509" s="96"/>
      <c r="CV509" s="96"/>
      <c r="CW509" s="96"/>
      <c r="CX509" s="96"/>
      <c r="CY509" s="96"/>
      <c r="CZ509" s="96"/>
      <c r="DA509" s="96"/>
      <c r="DB509" s="96"/>
      <c r="DC509" s="96"/>
      <c r="DD509" s="96"/>
      <c r="DE509" s="96"/>
      <c r="DF509" s="96"/>
      <c r="DG509" s="96"/>
      <c r="DH509" s="96"/>
      <c r="DI509" s="96"/>
      <c r="DJ509" s="96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6"/>
      <c r="DV509" s="96"/>
      <c r="DW509" s="96"/>
      <c r="DX509" s="96"/>
      <c r="DY509" s="96"/>
      <c r="DZ509" s="96"/>
      <c r="EA509" s="96"/>
      <c r="EB509" s="96"/>
      <c r="EC509" s="96"/>
      <c r="ED509" s="96"/>
      <c r="EE509" s="96"/>
      <c r="EF509" s="96"/>
      <c r="EG509" s="96"/>
      <c r="EH509" s="96"/>
      <c r="EI509" s="96"/>
      <c r="EJ509" s="96"/>
      <c r="EK509" s="96"/>
      <c r="EL509" s="96"/>
      <c r="EM509" s="96"/>
      <c r="EN509" s="96"/>
      <c r="EO509" s="96"/>
      <c r="EP509" s="96"/>
      <c r="EQ509" s="96"/>
      <c r="ER509" s="96"/>
      <c r="ES509" s="96"/>
      <c r="ET509" s="96"/>
      <c r="EU509" s="96"/>
      <c r="EV509" s="96"/>
      <c r="EW509" s="96"/>
      <c r="EX509" s="96"/>
      <c r="EY509" s="96"/>
      <c r="EZ509" s="96"/>
      <c r="FA509" s="96"/>
      <c r="FB509" s="96"/>
      <c r="FC509" s="96"/>
      <c r="FD509" s="96"/>
      <c r="FE509" s="96"/>
      <c r="FF509" s="96"/>
      <c r="FG509" s="96"/>
      <c r="FH509" s="96"/>
      <c r="FI509" s="96"/>
      <c r="FJ509" s="96"/>
      <c r="FK509" s="96"/>
      <c r="FL509" s="96"/>
      <c r="FM509" s="96"/>
      <c r="FN509" s="96"/>
      <c r="FO509" s="96"/>
      <c r="FP509" s="96"/>
      <c r="FQ509" s="96"/>
      <c r="FR509" s="96"/>
      <c r="FS509" s="96"/>
      <c r="FT509" s="96"/>
      <c r="FU509" s="96"/>
      <c r="FV509" s="96"/>
      <c r="FW509" s="96"/>
      <c r="FX509" s="96"/>
      <c r="FY509" s="96"/>
      <c r="FZ509" s="96"/>
      <c r="GA509" s="96"/>
      <c r="GB509" s="96"/>
      <c r="GC509" s="96"/>
      <c r="GD509" s="96"/>
      <c r="GE509" s="96"/>
      <c r="GF509" s="96"/>
      <c r="GG509" s="96"/>
      <c r="GH509" s="96"/>
      <c r="GI509" s="96"/>
      <c r="GJ509" s="96"/>
      <c r="GK509" s="96"/>
      <c r="GL509" s="96"/>
    </row>
    <row r="510" spans="28:194" s="91" customFormat="1">
      <c r="AB510" s="96"/>
      <c r="AC510" s="96"/>
      <c r="AD510" s="96"/>
      <c r="AE510" s="96"/>
      <c r="AF510" s="96"/>
      <c r="AG510" s="96"/>
      <c r="AH510" s="96"/>
      <c r="AI510" s="96"/>
      <c r="AJ510" s="96"/>
      <c r="AK510" s="96"/>
      <c r="AL510" s="96"/>
      <c r="AM510" s="96"/>
      <c r="AN510" s="96"/>
      <c r="AO510" s="96"/>
      <c r="AP510" s="96"/>
      <c r="AQ510" s="96"/>
      <c r="AR510" s="96"/>
      <c r="AS510" s="96"/>
      <c r="AT510" s="96"/>
      <c r="AU510" s="96"/>
      <c r="AV510" s="96"/>
      <c r="AW510" s="96"/>
      <c r="AX510" s="96"/>
      <c r="AY510" s="96"/>
      <c r="AZ510" s="96"/>
      <c r="BA510" s="96"/>
      <c r="BB510" s="96"/>
      <c r="BC510" s="96"/>
      <c r="BD510" s="96"/>
      <c r="BE510" s="96"/>
      <c r="BF510" s="96"/>
      <c r="BG510" s="96"/>
      <c r="BH510" s="96"/>
      <c r="BI510" s="96"/>
      <c r="BJ510" s="96"/>
      <c r="BK510" s="96"/>
      <c r="BL510" s="96"/>
      <c r="BM510" s="96"/>
      <c r="BN510" s="96"/>
      <c r="BO510" s="96"/>
      <c r="BP510" s="96"/>
      <c r="BQ510" s="96"/>
      <c r="BR510" s="96"/>
      <c r="BS510" s="96"/>
      <c r="BT510" s="96"/>
      <c r="BU510" s="96"/>
      <c r="BV510" s="96"/>
      <c r="BW510" s="96"/>
      <c r="BX510" s="96"/>
      <c r="BY510" s="96"/>
      <c r="BZ510" s="96"/>
      <c r="CA510" s="96"/>
      <c r="CB510" s="96"/>
      <c r="CC510" s="96"/>
      <c r="CD510" s="96"/>
      <c r="CE510" s="96"/>
      <c r="CF510" s="96"/>
      <c r="CG510" s="96"/>
      <c r="CH510" s="96"/>
      <c r="CI510" s="96"/>
      <c r="CJ510" s="96"/>
      <c r="CK510" s="96"/>
      <c r="CL510" s="96"/>
      <c r="CM510" s="96"/>
      <c r="CN510" s="96"/>
      <c r="CO510" s="96"/>
      <c r="CP510" s="96"/>
      <c r="CQ510" s="96"/>
      <c r="CR510" s="96"/>
      <c r="CS510" s="96"/>
      <c r="CT510" s="96"/>
      <c r="CU510" s="96"/>
      <c r="CV510" s="96"/>
      <c r="CW510" s="96"/>
      <c r="CX510" s="96"/>
      <c r="CY510" s="96"/>
      <c r="CZ510" s="96"/>
      <c r="DA510" s="96"/>
      <c r="DB510" s="96"/>
      <c r="DC510" s="96"/>
      <c r="DD510" s="96"/>
      <c r="DE510" s="96"/>
      <c r="DF510" s="96"/>
      <c r="DG510" s="96"/>
      <c r="DH510" s="96"/>
      <c r="DI510" s="96"/>
      <c r="DJ510" s="96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6"/>
      <c r="DV510" s="96"/>
      <c r="DW510" s="96"/>
      <c r="DX510" s="96"/>
      <c r="DY510" s="96"/>
      <c r="DZ510" s="96"/>
      <c r="EA510" s="96"/>
      <c r="EB510" s="96"/>
      <c r="EC510" s="96"/>
      <c r="ED510" s="96"/>
      <c r="EE510" s="96"/>
      <c r="EF510" s="96"/>
      <c r="EG510" s="96"/>
      <c r="EH510" s="96"/>
      <c r="EI510" s="96"/>
      <c r="EJ510" s="96"/>
      <c r="EK510" s="96"/>
      <c r="EL510" s="96"/>
      <c r="EM510" s="96"/>
      <c r="EN510" s="96"/>
      <c r="EO510" s="96"/>
      <c r="EP510" s="96"/>
      <c r="EQ510" s="96"/>
      <c r="ER510" s="96"/>
      <c r="ES510" s="96"/>
      <c r="ET510" s="96"/>
      <c r="EU510" s="96"/>
      <c r="EV510" s="96"/>
      <c r="EW510" s="96"/>
      <c r="EX510" s="96"/>
      <c r="EY510" s="96"/>
      <c r="EZ510" s="96"/>
      <c r="FA510" s="96"/>
      <c r="FB510" s="96"/>
      <c r="FC510" s="96"/>
      <c r="FD510" s="96"/>
      <c r="FE510" s="96"/>
      <c r="FF510" s="96"/>
      <c r="FG510" s="96"/>
      <c r="FH510" s="96"/>
      <c r="FI510" s="96"/>
      <c r="FJ510" s="96"/>
      <c r="FK510" s="96"/>
      <c r="FL510" s="96"/>
      <c r="FM510" s="96"/>
      <c r="FN510" s="96"/>
      <c r="FO510" s="96"/>
      <c r="FP510" s="96"/>
      <c r="FQ510" s="96"/>
      <c r="FR510" s="96"/>
      <c r="FS510" s="96"/>
      <c r="FT510" s="96"/>
      <c r="FU510" s="96"/>
      <c r="FV510" s="96"/>
      <c r="FW510" s="96"/>
      <c r="FX510" s="96"/>
      <c r="FY510" s="96"/>
      <c r="FZ510" s="96"/>
      <c r="GA510" s="96"/>
      <c r="GB510" s="96"/>
      <c r="GC510" s="96"/>
      <c r="GD510" s="96"/>
      <c r="GE510" s="96"/>
      <c r="GF510" s="96"/>
      <c r="GG510" s="96"/>
      <c r="GH510" s="96"/>
      <c r="GI510" s="96"/>
      <c r="GJ510" s="96"/>
      <c r="GK510" s="96"/>
      <c r="GL510" s="96"/>
    </row>
    <row r="511" spans="28:194" s="91" customFormat="1"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96"/>
      <c r="AN511" s="96"/>
      <c r="AO511" s="96"/>
      <c r="AP511" s="96"/>
      <c r="AQ511" s="96"/>
      <c r="AR511" s="96"/>
      <c r="AS511" s="96"/>
      <c r="AT511" s="96"/>
      <c r="AU511" s="96"/>
      <c r="AV511" s="96"/>
      <c r="AW511" s="96"/>
      <c r="AX511" s="96"/>
      <c r="AY511" s="96"/>
      <c r="AZ511" s="96"/>
      <c r="BA511" s="96"/>
      <c r="BB511" s="96"/>
      <c r="BC511" s="96"/>
      <c r="BD511" s="96"/>
      <c r="BE511" s="96"/>
      <c r="BF511" s="96"/>
      <c r="BG511" s="96"/>
      <c r="BH511" s="96"/>
      <c r="BI511" s="96"/>
      <c r="BJ511" s="96"/>
      <c r="BK511" s="96"/>
      <c r="BL511" s="96"/>
      <c r="BM511" s="96"/>
      <c r="BN511" s="96"/>
      <c r="BO511" s="96"/>
      <c r="BP511" s="96"/>
      <c r="BQ511" s="96"/>
      <c r="BR511" s="96"/>
      <c r="BS511" s="96"/>
      <c r="BT511" s="96"/>
      <c r="BU511" s="96"/>
      <c r="BV511" s="96"/>
      <c r="BW511" s="96"/>
      <c r="BX511" s="96"/>
      <c r="BY511" s="96"/>
      <c r="BZ511" s="96"/>
      <c r="CA511" s="96"/>
      <c r="CB511" s="96"/>
      <c r="CC511" s="96"/>
      <c r="CD511" s="96"/>
      <c r="CE511" s="96"/>
      <c r="CF511" s="96"/>
      <c r="CG511" s="96"/>
      <c r="CH511" s="96"/>
      <c r="CI511" s="96"/>
      <c r="CJ511" s="96"/>
      <c r="CK511" s="96"/>
      <c r="CL511" s="96"/>
      <c r="CM511" s="96"/>
      <c r="CN511" s="96"/>
      <c r="CO511" s="96"/>
      <c r="CP511" s="96"/>
      <c r="CQ511" s="96"/>
      <c r="CR511" s="96"/>
      <c r="CS511" s="96"/>
      <c r="CT511" s="96"/>
      <c r="CU511" s="96"/>
      <c r="CV511" s="96"/>
      <c r="CW511" s="96"/>
      <c r="CX511" s="96"/>
      <c r="CY511" s="96"/>
      <c r="CZ511" s="96"/>
      <c r="DA511" s="96"/>
      <c r="DB511" s="96"/>
      <c r="DC511" s="96"/>
      <c r="DD511" s="96"/>
      <c r="DE511" s="96"/>
      <c r="DF511" s="96"/>
      <c r="DG511" s="96"/>
      <c r="DH511" s="96"/>
      <c r="DI511" s="96"/>
      <c r="DJ511" s="96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6"/>
      <c r="DV511" s="96"/>
      <c r="DW511" s="96"/>
      <c r="DX511" s="96"/>
      <c r="DY511" s="96"/>
      <c r="DZ511" s="96"/>
      <c r="EA511" s="96"/>
      <c r="EB511" s="96"/>
      <c r="EC511" s="96"/>
      <c r="ED511" s="96"/>
      <c r="EE511" s="96"/>
      <c r="EF511" s="96"/>
      <c r="EG511" s="96"/>
      <c r="EH511" s="96"/>
      <c r="EI511" s="96"/>
      <c r="EJ511" s="96"/>
      <c r="EK511" s="96"/>
      <c r="EL511" s="96"/>
      <c r="EM511" s="96"/>
      <c r="EN511" s="96"/>
      <c r="EO511" s="96"/>
      <c r="EP511" s="96"/>
      <c r="EQ511" s="96"/>
      <c r="ER511" s="96"/>
      <c r="ES511" s="96"/>
      <c r="ET511" s="96"/>
      <c r="EU511" s="96"/>
      <c r="EV511" s="96"/>
      <c r="EW511" s="96"/>
      <c r="EX511" s="96"/>
      <c r="EY511" s="96"/>
      <c r="EZ511" s="96"/>
      <c r="FA511" s="96"/>
      <c r="FB511" s="96"/>
      <c r="FC511" s="96"/>
      <c r="FD511" s="96"/>
      <c r="FE511" s="96"/>
      <c r="FF511" s="96"/>
      <c r="FG511" s="96"/>
      <c r="FH511" s="96"/>
      <c r="FI511" s="96"/>
      <c r="FJ511" s="96"/>
      <c r="FK511" s="96"/>
      <c r="FL511" s="96"/>
      <c r="FM511" s="96"/>
      <c r="FN511" s="96"/>
      <c r="FO511" s="96"/>
      <c r="FP511" s="96"/>
      <c r="FQ511" s="96"/>
      <c r="FR511" s="96"/>
      <c r="FS511" s="96"/>
      <c r="FT511" s="96"/>
      <c r="FU511" s="96"/>
      <c r="FV511" s="96"/>
      <c r="FW511" s="96"/>
      <c r="FX511" s="96"/>
      <c r="FY511" s="96"/>
      <c r="FZ511" s="96"/>
      <c r="GA511" s="96"/>
      <c r="GB511" s="96"/>
      <c r="GC511" s="96"/>
      <c r="GD511" s="96"/>
      <c r="GE511" s="96"/>
      <c r="GF511" s="96"/>
      <c r="GG511" s="96"/>
      <c r="GH511" s="96"/>
      <c r="GI511" s="96"/>
      <c r="GJ511" s="96"/>
      <c r="GK511" s="96"/>
      <c r="GL511" s="96"/>
    </row>
    <row r="512" spans="28:194" s="91" customFormat="1"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  <c r="AN512" s="96"/>
      <c r="AO512" s="96"/>
      <c r="AP512" s="96"/>
      <c r="AQ512" s="96"/>
      <c r="AR512" s="96"/>
      <c r="AS512" s="96"/>
      <c r="AT512" s="96"/>
      <c r="AU512" s="96"/>
      <c r="AV512" s="96"/>
      <c r="AW512" s="96"/>
      <c r="AX512" s="96"/>
      <c r="AY512" s="96"/>
      <c r="AZ512" s="96"/>
      <c r="BA512" s="96"/>
      <c r="BB512" s="96"/>
      <c r="BC512" s="96"/>
      <c r="BD512" s="96"/>
      <c r="BE512" s="96"/>
      <c r="BF512" s="96"/>
      <c r="BG512" s="96"/>
      <c r="BH512" s="96"/>
      <c r="BI512" s="96"/>
      <c r="BJ512" s="96"/>
      <c r="BK512" s="96"/>
      <c r="BL512" s="96"/>
      <c r="BM512" s="96"/>
      <c r="BN512" s="96"/>
      <c r="BO512" s="96"/>
      <c r="BP512" s="96"/>
      <c r="BQ512" s="96"/>
      <c r="BR512" s="96"/>
      <c r="BS512" s="96"/>
      <c r="BT512" s="96"/>
      <c r="BU512" s="96"/>
      <c r="BV512" s="96"/>
      <c r="BW512" s="96"/>
      <c r="BX512" s="96"/>
      <c r="BY512" s="96"/>
      <c r="BZ512" s="96"/>
      <c r="CA512" s="96"/>
      <c r="CB512" s="96"/>
      <c r="CC512" s="96"/>
      <c r="CD512" s="96"/>
      <c r="CE512" s="96"/>
      <c r="CF512" s="96"/>
      <c r="CG512" s="96"/>
      <c r="CH512" s="96"/>
      <c r="CI512" s="96"/>
      <c r="CJ512" s="96"/>
      <c r="CK512" s="96"/>
      <c r="CL512" s="96"/>
      <c r="CM512" s="96"/>
      <c r="CN512" s="96"/>
      <c r="CO512" s="96"/>
      <c r="CP512" s="96"/>
      <c r="CQ512" s="96"/>
      <c r="CR512" s="96"/>
      <c r="CS512" s="96"/>
      <c r="CT512" s="96"/>
      <c r="CU512" s="96"/>
      <c r="CV512" s="96"/>
      <c r="CW512" s="96"/>
      <c r="CX512" s="96"/>
      <c r="CY512" s="96"/>
      <c r="CZ512" s="96"/>
      <c r="DA512" s="96"/>
      <c r="DB512" s="96"/>
      <c r="DC512" s="96"/>
      <c r="DD512" s="96"/>
      <c r="DE512" s="96"/>
      <c r="DF512" s="96"/>
      <c r="DG512" s="96"/>
      <c r="DH512" s="96"/>
      <c r="DI512" s="96"/>
      <c r="DJ512" s="96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6"/>
      <c r="DV512" s="96"/>
      <c r="DW512" s="96"/>
      <c r="DX512" s="96"/>
      <c r="DY512" s="96"/>
      <c r="DZ512" s="96"/>
      <c r="EA512" s="96"/>
      <c r="EB512" s="96"/>
      <c r="EC512" s="96"/>
      <c r="ED512" s="96"/>
      <c r="EE512" s="96"/>
      <c r="EF512" s="96"/>
      <c r="EG512" s="96"/>
      <c r="EH512" s="96"/>
      <c r="EI512" s="96"/>
      <c r="EJ512" s="96"/>
      <c r="EK512" s="96"/>
      <c r="EL512" s="96"/>
      <c r="EM512" s="96"/>
      <c r="EN512" s="96"/>
      <c r="EO512" s="96"/>
      <c r="EP512" s="96"/>
      <c r="EQ512" s="96"/>
      <c r="ER512" s="96"/>
      <c r="ES512" s="96"/>
      <c r="ET512" s="96"/>
      <c r="EU512" s="96"/>
      <c r="EV512" s="96"/>
      <c r="EW512" s="96"/>
      <c r="EX512" s="96"/>
      <c r="EY512" s="96"/>
      <c r="EZ512" s="96"/>
      <c r="FA512" s="96"/>
      <c r="FB512" s="96"/>
      <c r="FC512" s="96"/>
      <c r="FD512" s="96"/>
      <c r="FE512" s="96"/>
      <c r="FF512" s="96"/>
      <c r="FG512" s="96"/>
      <c r="FH512" s="96"/>
      <c r="FI512" s="96"/>
      <c r="FJ512" s="96"/>
      <c r="FK512" s="96"/>
      <c r="FL512" s="96"/>
      <c r="FM512" s="96"/>
      <c r="FN512" s="96"/>
      <c r="FO512" s="96"/>
      <c r="FP512" s="96"/>
      <c r="FQ512" s="96"/>
      <c r="FR512" s="96"/>
      <c r="FS512" s="96"/>
      <c r="FT512" s="96"/>
      <c r="FU512" s="96"/>
      <c r="FV512" s="96"/>
      <c r="FW512" s="96"/>
      <c r="FX512" s="96"/>
      <c r="FY512" s="96"/>
      <c r="FZ512" s="96"/>
      <c r="GA512" s="96"/>
      <c r="GB512" s="96"/>
      <c r="GC512" s="96"/>
      <c r="GD512" s="96"/>
      <c r="GE512" s="96"/>
      <c r="GF512" s="96"/>
      <c r="GG512" s="96"/>
      <c r="GH512" s="96"/>
      <c r="GI512" s="96"/>
      <c r="GJ512" s="96"/>
      <c r="GK512" s="96"/>
      <c r="GL512" s="96"/>
    </row>
    <row r="513" spans="28:194" s="91" customFormat="1"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96"/>
      <c r="AQ513" s="96"/>
      <c r="AR513" s="96"/>
      <c r="AS513" s="96"/>
      <c r="AT513" s="96"/>
      <c r="AU513" s="96"/>
      <c r="AV513" s="96"/>
      <c r="AW513" s="96"/>
      <c r="AX513" s="96"/>
      <c r="AY513" s="96"/>
      <c r="AZ513" s="96"/>
      <c r="BA513" s="96"/>
      <c r="BB513" s="96"/>
      <c r="BC513" s="96"/>
      <c r="BD513" s="96"/>
      <c r="BE513" s="96"/>
      <c r="BF513" s="96"/>
      <c r="BG513" s="96"/>
      <c r="BH513" s="96"/>
      <c r="BI513" s="96"/>
      <c r="BJ513" s="96"/>
      <c r="BK513" s="96"/>
      <c r="BL513" s="96"/>
      <c r="BM513" s="96"/>
      <c r="BN513" s="96"/>
      <c r="BO513" s="96"/>
      <c r="BP513" s="96"/>
      <c r="BQ513" s="96"/>
      <c r="BR513" s="96"/>
      <c r="BS513" s="96"/>
      <c r="BT513" s="96"/>
      <c r="BU513" s="96"/>
      <c r="BV513" s="96"/>
      <c r="BW513" s="96"/>
      <c r="BX513" s="96"/>
      <c r="BY513" s="96"/>
      <c r="BZ513" s="96"/>
      <c r="CA513" s="96"/>
      <c r="CB513" s="96"/>
      <c r="CC513" s="96"/>
      <c r="CD513" s="96"/>
      <c r="CE513" s="96"/>
      <c r="CF513" s="96"/>
      <c r="CG513" s="96"/>
      <c r="CH513" s="96"/>
      <c r="CI513" s="96"/>
      <c r="CJ513" s="96"/>
      <c r="CK513" s="96"/>
      <c r="CL513" s="96"/>
      <c r="CM513" s="96"/>
      <c r="CN513" s="96"/>
      <c r="CO513" s="96"/>
      <c r="CP513" s="96"/>
      <c r="CQ513" s="96"/>
      <c r="CR513" s="96"/>
      <c r="CS513" s="96"/>
      <c r="CT513" s="96"/>
      <c r="CU513" s="96"/>
      <c r="CV513" s="96"/>
      <c r="CW513" s="96"/>
      <c r="CX513" s="96"/>
      <c r="CY513" s="96"/>
      <c r="CZ513" s="96"/>
      <c r="DA513" s="96"/>
      <c r="DB513" s="96"/>
      <c r="DC513" s="96"/>
      <c r="DD513" s="96"/>
      <c r="DE513" s="96"/>
      <c r="DF513" s="96"/>
      <c r="DG513" s="96"/>
      <c r="DH513" s="96"/>
      <c r="DI513" s="96"/>
      <c r="DJ513" s="96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6"/>
      <c r="DV513" s="96"/>
      <c r="DW513" s="96"/>
      <c r="DX513" s="96"/>
      <c r="DY513" s="96"/>
      <c r="DZ513" s="96"/>
      <c r="EA513" s="96"/>
      <c r="EB513" s="96"/>
      <c r="EC513" s="96"/>
      <c r="ED513" s="96"/>
      <c r="EE513" s="96"/>
      <c r="EF513" s="96"/>
      <c r="EG513" s="96"/>
      <c r="EH513" s="96"/>
      <c r="EI513" s="96"/>
      <c r="EJ513" s="96"/>
      <c r="EK513" s="96"/>
      <c r="EL513" s="96"/>
      <c r="EM513" s="96"/>
      <c r="EN513" s="96"/>
      <c r="EO513" s="96"/>
      <c r="EP513" s="96"/>
      <c r="EQ513" s="96"/>
      <c r="ER513" s="96"/>
      <c r="ES513" s="96"/>
      <c r="ET513" s="96"/>
      <c r="EU513" s="96"/>
      <c r="EV513" s="96"/>
      <c r="EW513" s="96"/>
      <c r="EX513" s="96"/>
      <c r="EY513" s="96"/>
      <c r="EZ513" s="96"/>
      <c r="FA513" s="96"/>
      <c r="FB513" s="96"/>
      <c r="FC513" s="96"/>
      <c r="FD513" s="96"/>
      <c r="FE513" s="96"/>
      <c r="FF513" s="96"/>
      <c r="FG513" s="96"/>
      <c r="FH513" s="96"/>
      <c r="FI513" s="96"/>
      <c r="FJ513" s="96"/>
      <c r="FK513" s="96"/>
      <c r="FL513" s="96"/>
      <c r="FM513" s="96"/>
      <c r="FN513" s="96"/>
      <c r="FO513" s="96"/>
      <c r="FP513" s="96"/>
      <c r="FQ513" s="96"/>
      <c r="FR513" s="96"/>
      <c r="FS513" s="96"/>
      <c r="FT513" s="96"/>
      <c r="FU513" s="96"/>
      <c r="FV513" s="96"/>
      <c r="FW513" s="96"/>
      <c r="FX513" s="96"/>
      <c r="FY513" s="96"/>
      <c r="FZ513" s="96"/>
      <c r="GA513" s="96"/>
      <c r="GB513" s="96"/>
      <c r="GC513" s="96"/>
      <c r="GD513" s="96"/>
      <c r="GE513" s="96"/>
      <c r="GF513" s="96"/>
      <c r="GG513" s="96"/>
      <c r="GH513" s="96"/>
      <c r="GI513" s="96"/>
      <c r="GJ513" s="96"/>
      <c r="GK513" s="96"/>
      <c r="GL513" s="96"/>
    </row>
    <row r="514" spans="28:194" s="91" customFormat="1"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  <c r="AN514" s="96"/>
      <c r="AO514" s="96"/>
      <c r="AP514" s="96"/>
      <c r="AQ514" s="96"/>
      <c r="AR514" s="96"/>
      <c r="AS514" s="96"/>
      <c r="AT514" s="96"/>
      <c r="AU514" s="96"/>
      <c r="AV514" s="96"/>
      <c r="AW514" s="96"/>
      <c r="AX514" s="96"/>
      <c r="AY514" s="96"/>
      <c r="AZ514" s="96"/>
      <c r="BA514" s="96"/>
      <c r="BB514" s="96"/>
      <c r="BC514" s="96"/>
      <c r="BD514" s="96"/>
      <c r="BE514" s="96"/>
      <c r="BF514" s="96"/>
      <c r="BG514" s="96"/>
      <c r="BH514" s="96"/>
      <c r="BI514" s="96"/>
      <c r="BJ514" s="96"/>
      <c r="BK514" s="96"/>
      <c r="BL514" s="96"/>
      <c r="BM514" s="96"/>
      <c r="BN514" s="96"/>
      <c r="BO514" s="96"/>
      <c r="BP514" s="96"/>
      <c r="BQ514" s="96"/>
      <c r="BR514" s="96"/>
      <c r="BS514" s="96"/>
      <c r="BT514" s="96"/>
      <c r="BU514" s="96"/>
      <c r="BV514" s="96"/>
      <c r="BW514" s="96"/>
      <c r="BX514" s="96"/>
      <c r="BY514" s="96"/>
      <c r="BZ514" s="96"/>
      <c r="CA514" s="96"/>
      <c r="CB514" s="96"/>
      <c r="CC514" s="96"/>
      <c r="CD514" s="96"/>
      <c r="CE514" s="96"/>
      <c r="CF514" s="96"/>
      <c r="CG514" s="96"/>
      <c r="CH514" s="96"/>
      <c r="CI514" s="96"/>
      <c r="CJ514" s="96"/>
      <c r="CK514" s="96"/>
      <c r="CL514" s="96"/>
      <c r="CM514" s="96"/>
      <c r="CN514" s="96"/>
      <c r="CO514" s="96"/>
      <c r="CP514" s="96"/>
      <c r="CQ514" s="96"/>
      <c r="CR514" s="96"/>
      <c r="CS514" s="96"/>
      <c r="CT514" s="96"/>
      <c r="CU514" s="96"/>
      <c r="CV514" s="96"/>
      <c r="CW514" s="96"/>
      <c r="CX514" s="96"/>
      <c r="CY514" s="96"/>
      <c r="CZ514" s="96"/>
      <c r="DA514" s="96"/>
      <c r="DB514" s="96"/>
      <c r="DC514" s="96"/>
      <c r="DD514" s="96"/>
      <c r="DE514" s="96"/>
      <c r="DF514" s="96"/>
      <c r="DG514" s="96"/>
      <c r="DH514" s="96"/>
      <c r="DI514" s="96"/>
      <c r="DJ514" s="96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6"/>
      <c r="DV514" s="96"/>
      <c r="DW514" s="96"/>
      <c r="DX514" s="96"/>
      <c r="DY514" s="96"/>
      <c r="DZ514" s="96"/>
      <c r="EA514" s="96"/>
      <c r="EB514" s="96"/>
      <c r="EC514" s="96"/>
      <c r="ED514" s="96"/>
      <c r="EE514" s="96"/>
      <c r="EF514" s="96"/>
      <c r="EG514" s="96"/>
      <c r="EH514" s="96"/>
      <c r="EI514" s="96"/>
      <c r="EJ514" s="96"/>
      <c r="EK514" s="96"/>
      <c r="EL514" s="96"/>
      <c r="EM514" s="96"/>
      <c r="EN514" s="96"/>
      <c r="EO514" s="96"/>
      <c r="EP514" s="96"/>
      <c r="EQ514" s="96"/>
      <c r="ER514" s="96"/>
      <c r="ES514" s="96"/>
      <c r="ET514" s="96"/>
      <c r="EU514" s="96"/>
      <c r="EV514" s="96"/>
      <c r="EW514" s="96"/>
      <c r="EX514" s="96"/>
      <c r="EY514" s="96"/>
      <c r="EZ514" s="96"/>
      <c r="FA514" s="96"/>
      <c r="FB514" s="96"/>
      <c r="FC514" s="96"/>
      <c r="FD514" s="96"/>
      <c r="FE514" s="96"/>
      <c r="FF514" s="96"/>
      <c r="FG514" s="96"/>
      <c r="FH514" s="96"/>
      <c r="FI514" s="96"/>
      <c r="FJ514" s="96"/>
      <c r="FK514" s="96"/>
      <c r="FL514" s="96"/>
      <c r="FM514" s="96"/>
      <c r="FN514" s="96"/>
      <c r="FO514" s="96"/>
      <c r="FP514" s="96"/>
      <c r="FQ514" s="96"/>
      <c r="FR514" s="96"/>
      <c r="FS514" s="96"/>
      <c r="FT514" s="96"/>
      <c r="FU514" s="96"/>
      <c r="FV514" s="96"/>
      <c r="FW514" s="96"/>
      <c r="FX514" s="96"/>
      <c r="FY514" s="96"/>
      <c r="FZ514" s="96"/>
      <c r="GA514" s="96"/>
      <c r="GB514" s="96"/>
      <c r="GC514" s="96"/>
      <c r="GD514" s="96"/>
      <c r="GE514" s="96"/>
      <c r="GF514" s="96"/>
      <c r="GG514" s="96"/>
      <c r="GH514" s="96"/>
      <c r="GI514" s="96"/>
      <c r="GJ514" s="96"/>
      <c r="GK514" s="96"/>
      <c r="GL514" s="96"/>
    </row>
    <row r="515" spans="28:194" s="91" customFormat="1"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  <c r="AQ515" s="96"/>
      <c r="AR515" s="96"/>
      <c r="AS515" s="96"/>
      <c r="AT515" s="96"/>
      <c r="AU515" s="96"/>
      <c r="AV515" s="96"/>
      <c r="AW515" s="96"/>
      <c r="AX515" s="96"/>
      <c r="AY515" s="96"/>
      <c r="AZ515" s="96"/>
      <c r="BA515" s="96"/>
      <c r="BB515" s="96"/>
      <c r="BC515" s="96"/>
      <c r="BD515" s="96"/>
      <c r="BE515" s="96"/>
      <c r="BF515" s="96"/>
      <c r="BG515" s="96"/>
      <c r="BH515" s="96"/>
      <c r="BI515" s="96"/>
      <c r="BJ515" s="96"/>
      <c r="BK515" s="96"/>
      <c r="BL515" s="96"/>
      <c r="BM515" s="96"/>
      <c r="BN515" s="96"/>
      <c r="BO515" s="96"/>
      <c r="BP515" s="96"/>
      <c r="BQ515" s="96"/>
      <c r="BR515" s="96"/>
      <c r="BS515" s="96"/>
      <c r="BT515" s="96"/>
      <c r="BU515" s="96"/>
      <c r="BV515" s="96"/>
      <c r="BW515" s="96"/>
      <c r="BX515" s="96"/>
      <c r="BY515" s="96"/>
      <c r="BZ515" s="96"/>
      <c r="CA515" s="96"/>
      <c r="CB515" s="96"/>
      <c r="CC515" s="96"/>
      <c r="CD515" s="96"/>
      <c r="CE515" s="96"/>
      <c r="CF515" s="96"/>
      <c r="CG515" s="96"/>
      <c r="CH515" s="96"/>
      <c r="CI515" s="96"/>
      <c r="CJ515" s="96"/>
      <c r="CK515" s="96"/>
      <c r="CL515" s="96"/>
      <c r="CM515" s="96"/>
      <c r="CN515" s="96"/>
      <c r="CO515" s="96"/>
      <c r="CP515" s="96"/>
      <c r="CQ515" s="96"/>
      <c r="CR515" s="96"/>
      <c r="CS515" s="96"/>
      <c r="CT515" s="96"/>
      <c r="CU515" s="96"/>
      <c r="CV515" s="96"/>
      <c r="CW515" s="96"/>
      <c r="CX515" s="96"/>
      <c r="CY515" s="96"/>
      <c r="CZ515" s="96"/>
      <c r="DA515" s="96"/>
      <c r="DB515" s="96"/>
      <c r="DC515" s="96"/>
      <c r="DD515" s="96"/>
      <c r="DE515" s="96"/>
      <c r="DF515" s="96"/>
      <c r="DG515" s="96"/>
      <c r="DH515" s="96"/>
      <c r="DI515" s="96"/>
      <c r="DJ515" s="96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6"/>
      <c r="DV515" s="96"/>
      <c r="DW515" s="96"/>
      <c r="DX515" s="96"/>
      <c r="DY515" s="96"/>
      <c r="DZ515" s="96"/>
      <c r="EA515" s="96"/>
      <c r="EB515" s="96"/>
      <c r="EC515" s="96"/>
      <c r="ED515" s="96"/>
      <c r="EE515" s="96"/>
      <c r="EF515" s="96"/>
      <c r="EG515" s="96"/>
      <c r="EH515" s="96"/>
      <c r="EI515" s="96"/>
      <c r="EJ515" s="96"/>
      <c r="EK515" s="96"/>
      <c r="EL515" s="96"/>
      <c r="EM515" s="96"/>
      <c r="EN515" s="96"/>
      <c r="EO515" s="96"/>
      <c r="EP515" s="96"/>
      <c r="EQ515" s="96"/>
      <c r="ER515" s="96"/>
      <c r="ES515" s="96"/>
      <c r="ET515" s="96"/>
      <c r="EU515" s="96"/>
      <c r="EV515" s="96"/>
      <c r="EW515" s="96"/>
      <c r="EX515" s="96"/>
      <c r="EY515" s="96"/>
      <c r="EZ515" s="96"/>
      <c r="FA515" s="96"/>
      <c r="FB515" s="96"/>
      <c r="FC515" s="96"/>
      <c r="FD515" s="96"/>
      <c r="FE515" s="96"/>
      <c r="FF515" s="96"/>
      <c r="FG515" s="96"/>
      <c r="FH515" s="96"/>
      <c r="FI515" s="96"/>
      <c r="FJ515" s="96"/>
      <c r="FK515" s="96"/>
      <c r="FL515" s="96"/>
      <c r="FM515" s="96"/>
      <c r="FN515" s="96"/>
      <c r="FO515" s="96"/>
      <c r="FP515" s="96"/>
      <c r="FQ515" s="96"/>
      <c r="FR515" s="96"/>
      <c r="FS515" s="96"/>
      <c r="FT515" s="96"/>
      <c r="FU515" s="96"/>
      <c r="FV515" s="96"/>
      <c r="FW515" s="96"/>
      <c r="FX515" s="96"/>
      <c r="FY515" s="96"/>
      <c r="FZ515" s="96"/>
      <c r="GA515" s="96"/>
      <c r="GB515" s="96"/>
      <c r="GC515" s="96"/>
      <c r="GD515" s="96"/>
      <c r="GE515" s="96"/>
      <c r="GF515" s="96"/>
      <c r="GG515" s="96"/>
      <c r="GH515" s="96"/>
      <c r="GI515" s="96"/>
      <c r="GJ515" s="96"/>
      <c r="GK515" s="96"/>
      <c r="GL515" s="96"/>
    </row>
    <row r="516" spans="28:194" s="91" customFormat="1"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  <c r="BC516" s="96"/>
      <c r="BD516" s="96"/>
      <c r="BE516" s="96"/>
      <c r="BF516" s="96"/>
      <c r="BG516" s="96"/>
      <c r="BH516" s="96"/>
      <c r="BI516" s="96"/>
      <c r="BJ516" s="96"/>
      <c r="BK516" s="96"/>
      <c r="BL516" s="96"/>
      <c r="BM516" s="96"/>
      <c r="BN516" s="96"/>
      <c r="BO516" s="96"/>
      <c r="BP516" s="96"/>
      <c r="BQ516" s="96"/>
      <c r="BR516" s="96"/>
      <c r="BS516" s="96"/>
      <c r="BT516" s="96"/>
      <c r="BU516" s="96"/>
      <c r="BV516" s="96"/>
      <c r="BW516" s="96"/>
      <c r="BX516" s="96"/>
      <c r="BY516" s="96"/>
      <c r="BZ516" s="96"/>
      <c r="CA516" s="96"/>
      <c r="CB516" s="96"/>
      <c r="CC516" s="96"/>
      <c r="CD516" s="96"/>
      <c r="CE516" s="96"/>
      <c r="CF516" s="96"/>
      <c r="CG516" s="96"/>
      <c r="CH516" s="96"/>
      <c r="CI516" s="96"/>
      <c r="CJ516" s="96"/>
      <c r="CK516" s="96"/>
      <c r="CL516" s="96"/>
      <c r="CM516" s="96"/>
      <c r="CN516" s="96"/>
      <c r="CO516" s="96"/>
      <c r="CP516" s="96"/>
      <c r="CQ516" s="96"/>
      <c r="CR516" s="96"/>
      <c r="CS516" s="96"/>
      <c r="CT516" s="96"/>
      <c r="CU516" s="96"/>
      <c r="CV516" s="96"/>
      <c r="CW516" s="96"/>
      <c r="CX516" s="96"/>
      <c r="CY516" s="96"/>
      <c r="CZ516" s="96"/>
      <c r="DA516" s="96"/>
      <c r="DB516" s="96"/>
      <c r="DC516" s="96"/>
      <c r="DD516" s="96"/>
      <c r="DE516" s="96"/>
      <c r="DF516" s="96"/>
      <c r="DG516" s="96"/>
      <c r="DH516" s="96"/>
      <c r="DI516" s="96"/>
      <c r="DJ516" s="96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6"/>
      <c r="DV516" s="96"/>
      <c r="DW516" s="96"/>
      <c r="DX516" s="96"/>
      <c r="DY516" s="96"/>
      <c r="DZ516" s="96"/>
      <c r="EA516" s="96"/>
      <c r="EB516" s="96"/>
      <c r="EC516" s="96"/>
      <c r="ED516" s="96"/>
      <c r="EE516" s="96"/>
      <c r="EF516" s="96"/>
      <c r="EG516" s="96"/>
      <c r="EH516" s="96"/>
      <c r="EI516" s="96"/>
      <c r="EJ516" s="96"/>
      <c r="EK516" s="96"/>
      <c r="EL516" s="96"/>
      <c r="EM516" s="96"/>
      <c r="EN516" s="96"/>
      <c r="EO516" s="96"/>
      <c r="EP516" s="96"/>
      <c r="EQ516" s="96"/>
      <c r="ER516" s="96"/>
      <c r="ES516" s="96"/>
      <c r="ET516" s="96"/>
      <c r="EU516" s="96"/>
      <c r="EV516" s="96"/>
      <c r="EW516" s="96"/>
      <c r="EX516" s="96"/>
      <c r="EY516" s="96"/>
      <c r="EZ516" s="96"/>
      <c r="FA516" s="96"/>
      <c r="FB516" s="96"/>
      <c r="FC516" s="96"/>
      <c r="FD516" s="96"/>
      <c r="FE516" s="96"/>
      <c r="FF516" s="96"/>
      <c r="FG516" s="96"/>
      <c r="FH516" s="96"/>
      <c r="FI516" s="96"/>
      <c r="FJ516" s="96"/>
      <c r="FK516" s="96"/>
      <c r="FL516" s="96"/>
      <c r="FM516" s="96"/>
      <c r="FN516" s="96"/>
      <c r="FO516" s="96"/>
      <c r="FP516" s="96"/>
      <c r="FQ516" s="96"/>
      <c r="FR516" s="96"/>
      <c r="FS516" s="96"/>
      <c r="FT516" s="96"/>
      <c r="FU516" s="96"/>
      <c r="FV516" s="96"/>
      <c r="FW516" s="96"/>
      <c r="FX516" s="96"/>
      <c r="FY516" s="96"/>
      <c r="FZ516" s="96"/>
      <c r="GA516" s="96"/>
      <c r="GB516" s="96"/>
      <c r="GC516" s="96"/>
      <c r="GD516" s="96"/>
      <c r="GE516" s="96"/>
      <c r="GF516" s="96"/>
      <c r="GG516" s="96"/>
      <c r="GH516" s="96"/>
      <c r="GI516" s="96"/>
      <c r="GJ516" s="96"/>
      <c r="GK516" s="96"/>
      <c r="GL516" s="96"/>
    </row>
    <row r="517" spans="28:194" s="91" customFormat="1"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96"/>
      <c r="AP517" s="96"/>
      <c r="AQ517" s="96"/>
      <c r="AR517" s="96"/>
      <c r="AS517" s="96"/>
      <c r="AT517" s="96"/>
      <c r="AU517" s="96"/>
      <c r="AV517" s="96"/>
      <c r="AW517" s="96"/>
      <c r="AX517" s="96"/>
      <c r="AY517" s="96"/>
      <c r="AZ517" s="96"/>
      <c r="BA517" s="96"/>
      <c r="BB517" s="96"/>
      <c r="BC517" s="96"/>
      <c r="BD517" s="96"/>
      <c r="BE517" s="96"/>
      <c r="BF517" s="96"/>
      <c r="BG517" s="96"/>
      <c r="BH517" s="96"/>
      <c r="BI517" s="96"/>
      <c r="BJ517" s="96"/>
      <c r="BK517" s="96"/>
      <c r="BL517" s="96"/>
      <c r="BM517" s="96"/>
      <c r="BN517" s="96"/>
      <c r="BO517" s="96"/>
      <c r="BP517" s="96"/>
      <c r="BQ517" s="96"/>
      <c r="BR517" s="96"/>
      <c r="BS517" s="96"/>
      <c r="BT517" s="96"/>
      <c r="BU517" s="96"/>
      <c r="BV517" s="96"/>
      <c r="BW517" s="96"/>
      <c r="BX517" s="96"/>
      <c r="BY517" s="96"/>
      <c r="BZ517" s="96"/>
      <c r="CA517" s="96"/>
      <c r="CB517" s="96"/>
      <c r="CC517" s="96"/>
      <c r="CD517" s="96"/>
      <c r="CE517" s="96"/>
      <c r="CF517" s="96"/>
      <c r="CG517" s="96"/>
      <c r="CH517" s="96"/>
      <c r="CI517" s="96"/>
      <c r="CJ517" s="96"/>
      <c r="CK517" s="96"/>
      <c r="CL517" s="96"/>
      <c r="CM517" s="96"/>
      <c r="CN517" s="96"/>
      <c r="CO517" s="96"/>
      <c r="CP517" s="96"/>
      <c r="CQ517" s="96"/>
      <c r="CR517" s="96"/>
      <c r="CS517" s="96"/>
      <c r="CT517" s="96"/>
      <c r="CU517" s="96"/>
      <c r="CV517" s="96"/>
      <c r="CW517" s="96"/>
      <c r="CX517" s="96"/>
      <c r="CY517" s="96"/>
      <c r="CZ517" s="96"/>
      <c r="DA517" s="96"/>
      <c r="DB517" s="96"/>
      <c r="DC517" s="96"/>
      <c r="DD517" s="96"/>
      <c r="DE517" s="96"/>
      <c r="DF517" s="96"/>
      <c r="DG517" s="96"/>
      <c r="DH517" s="96"/>
      <c r="DI517" s="96"/>
      <c r="DJ517" s="96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6"/>
      <c r="DV517" s="96"/>
      <c r="DW517" s="96"/>
      <c r="DX517" s="96"/>
      <c r="DY517" s="96"/>
      <c r="DZ517" s="96"/>
      <c r="EA517" s="96"/>
      <c r="EB517" s="96"/>
      <c r="EC517" s="96"/>
      <c r="ED517" s="96"/>
      <c r="EE517" s="96"/>
      <c r="EF517" s="96"/>
      <c r="EG517" s="96"/>
      <c r="EH517" s="96"/>
      <c r="EI517" s="96"/>
      <c r="EJ517" s="96"/>
      <c r="EK517" s="96"/>
      <c r="EL517" s="96"/>
      <c r="EM517" s="96"/>
      <c r="EN517" s="96"/>
      <c r="EO517" s="96"/>
      <c r="EP517" s="96"/>
      <c r="EQ517" s="96"/>
      <c r="ER517" s="96"/>
      <c r="ES517" s="96"/>
      <c r="ET517" s="96"/>
      <c r="EU517" s="96"/>
      <c r="EV517" s="96"/>
      <c r="EW517" s="96"/>
      <c r="EX517" s="96"/>
      <c r="EY517" s="96"/>
      <c r="EZ517" s="96"/>
      <c r="FA517" s="96"/>
      <c r="FB517" s="96"/>
      <c r="FC517" s="96"/>
      <c r="FD517" s="96"/>
      <c r="FE517" s="96"/>
      <c r="FF517" s="96"/>
      <c r="FG517" s="96"/>
      <c r="FH517" s="96"/>
      <c r="FI517" s="96"/>
      <c r="FJ517" s="96"/>
      <c r="FK517" s="96"/>
      <c r="FL517" s="96"/>
      <c r="FM517" s="96"/>
      <c r="FN517" s="96"/>
      <c r="FO517" s="96"/>
      <c r="FP517" s="96"/>
      <c r="FQ517" s="96"/>
      <c r="FR517" s="96"/>
      <c r="FS517" s="96"/>
      <c r="FT517" s="96"/>
      <c r="FU517" s="96"/>
      <c r="FV517" s="96"/>
      <c r="FW517" s="96"/>
      <c r="FX517" s="96"/>
      <c r="FY517" s="96"/>
      <c r="FZ517" s="96"/>
      <c r="GA517" s="96"/>
      <c r="GB517" s="96"/>
      <c r="GC517" s="96"/>
      <c r="GD517" s="96"/>
      <c r="GE517" s="96"/>
      <c r="GF517" s="96"/>
      <c r="GG517" s="96"/>
      <c r="GH517" s="96"/>
      <c r="GI517" s="96"/>
      <c r="GJ517" s="96"/>
      <c r="GK517" s="96"/>
      <c r="GL517" s="96"/>
    </row>
    <row r="518" spans="28:194" s="91" customFormat="1"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  <c r="AN518" s="96"/>
      <c r="AO518" s="96"/>
      <c r="AP518" s="96"/>
      <c r="AQ518" s="96"/>
      <c r="AR518" s="96"/>
      <c r="AS518" s="96"/>
      <c r="AT518" s="96"/>
      <c r="AU518" s="96"/>
      <c r="AV518" s="96"/>
      <c r="AW518" s="96"/>
      <c r="AX518" s="96"/>
      <c r="AY518" s="96"/>
      <c r="AZ518" s="96"/>
      <c r="BA518" s="96"/>
      <c r="BB518" s="96"/>
      <c r="BC518" s="96"/>
      <c r="BD518" s="96"/>
      <c r="BE518" s="96"/>
      <c r="BF518" s="96"/>
      <c r="BG518" s="96"/>
      <c r="BH518" s="96"/>
      <c r="BI518" s="96"/>
      <c r="BJ518" s="96"/>
      <c r="BK518" s="96"/>
      <c r="BL518" s="96"/>
      <c r="BM518" s="96"/>
      <c r="BN518" s="96"/>
      <c r="BO518" s="96"/>
      <c r="BP518" s="96"/>
      <c r="BQ518" s="96"/>
      <c r="BR518" s="96"/>
      <c r="BS518" s="96"/>
      <c r="BT518" s="96"/>
      <c r="BU518" s="96"/>
      <c r="BV518" s="96"/>
      <c r="BW518" s="96"/>
      <c r="BX518" s="96"/>
      <c r="BY518" s="96"/>
      <c r="BZ518" s="96"/>
      <c r="CA518" s="96"/>
      <c r="CB518" s="96"/>
      <c r="CC518" s="96"/>
      <c r="CD518" s="96"/>
      <c r="CE518" s="96"/>
      <c r="CF518" s="96"/>
      <c r="CG518" s="96"/>
      <c r="CH518" s="96"/>
      <c r="CI518" s="96"/>
      <c r="CJ518" s="96"/>
      <c r="CK518" s="96"/>
      <c r="CL518" s="96"/>
      <c r="CM518" s="96"/>
      <c r="CN518" s="96"/>
      <c r="CO518" s="96"/>
      <c r="CP518" s="96"/>
      <c r="CQ518" s="96"/>
      <c r="CR518" s="96"/>
      <c r="CS518" s="96"/>
      <c r="CT518" s="96"/>
      <c r="CU518" s="96"/>
      <c r="CV518" s="96"/>
      <c r="CW518" s="96"/>
      <c r="CX518" s="96"/>
      <c r="CY518" s="96"/>
      <c r="CZ518" s="96"/>
      <c r="DA518" s="96"/>
      <c r="DB518" s="96"/>
      <c r="DC518" s="96"/>
      <c r="DD518" s="96"/>
      <c r="DE518" s="96"/>
      <c r="DF518" s="96"/>
      <c r="DG518" s="96"/>
      <c r="DH518" s="96"/>
      <c r="DI518" s="96"/>
      <c r="DJ518" s="96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6"/>
      <c r="DV518" s="96"/>
      <c r="DW518" s="96"/>
      <c r="DX518" s="96"/>
      <c r="DY518" s="96"/>
      <c r="DZ518" s="96"/>
      <c r="EA518" s="96"/>
      <c r="EB518" s="96"/>
      <c r="EC518" s="96"/>
      <c r="ED518" s="96"/>
      <c r="EE518" s="96"/>
      <c r="EF518" s="96"/>
      <c r="EG518" s="96"/>
      <c r="EH518" s="96"/>
      <c r="EI518" s="96"/>
      <c r="EJ518" s="96"/>
      <c r="EK518" s="96"/>
      <c r="EL518" s="96"/>
      <c r="EM518" s="96"/>
      <c r="EN518" s="96"/>
      <c r="EO518" s="96"/>
      <c r="EP518" s="96"/>
      <c r="EQ518" s="96"/>
      <c r="ER518" s="96"/>
      <c r="ES518" s="96"/>
      <c r="ET518" s="96"/>
      <c r="EU518" s="96"/>
      <c r="EV518" s="96"/>
      <c r="EW518" s="96"/>
      <c r="EX518" s="96"/>
      <c r="EY518" s="96"/>
      <c r="EZ518" s="96"/>
      <c r="FA518" s="96"/>
      <c r="FB518" s="96"/>
      <c r="FC518" s="96"/>
      <c r="FD518" s="96"/>
      <c r="FE518" s="96"/>
      <c r="FF518" s="96"/>
      <c r="FG518" s="96"/>
      <c r="FH518" s="96"/>
      <c r="FI518" s="96"/>
      <c r="FJ518" s="96"/>
      <c r="FK518" s="96"/>
      <c r="FL518" s="96"/>
      <c r="FM518" s="96"/>
      <c r="FN518" s="96"/>
      <c r="FO518" s="96"/>
      <c r="FP518" s="96"/>
      <c r="FQ518" s="96"/>
      <c r="FR518" s="96"/>
      <c r="FS518" s="96"/>
      <c r="FT518" s="96"/>
      <c r="FU518" s="96"/>
      <c r="FV518" s="96"/>
      <c r="FW518" s="96"/>
      <c r="FX518" s="96"/>
      <c r="FY518" s="96"/>
      <c r="FZ518" s="96"/>
      <c r="GA518" s="96"/>
      <c r="GB518" s="96"/>
      <c r="GC518" s="96"/>
      <c r="GD518" s="96"/>
      <c r="GE518" s="96"/>
      <c r="GF518" s="96"/>
      <c r="GG518" s="96"/>
      <c r="GH518" s="96"/>
      <c r="GI518" s="96"/>
      <c r="GJ518" s="96"/>
      <c r="GK518" s="96"/>
      <c r="GL518" s="96"/>
    </row>
    <row r="519" spans="28:194" s="91" customFormat="1">
      <c r="AB519" s="96"/>
      <c r="AC519" s="96"/>
      <c r="AD519" s="96"/>
      <c r="AE519" s="96"/>
      <c r="AF519" s="96"/>
      <c r="AG519" s="96"/>
      <c r="AH519" s="96"/>
      <c r="AI519" s="96"/>
      <c r="AJ519" s="96"/>
      <c r="AK519" s="96"/>
      <c r="AL519" s="96"/>
      <c r="AM519" s="96"/>
      <c r="AN519" s="96"/>
      <c r="AO519" s="96"/>
      <c r="AP519" s="96"/>
      <c r="AQ519" s="96"/>
      <c r="AR519" s="96"/>
      <c r="AS519" s="96"/>
      <c r="AT519" s="96"/>
      <c r="AU519" s="96"/>
      <c r="AV519" s="96"/>
      <c r="AW519" s="96"/>
      <c r="AX519" s="96"/>
      <c r="AY519" s="96"/>
      <c r="AZ519" s="96"/>
      <c r="BA519" s="96"/>
      <c r="BB519" s="96"/>
      <c r="BC519" s="96"/>
      <c r="BD519" s="96"/>
      <c r="BE519" s="96"/>
      <c r="BF519" s="96"/>
      <c r="BG519" s="96"/>
      <c r="BH519" s="96"/>
      <c r="BI519" s="96"/>
      <c r="BJ519" s="96"/>
      <c r="BK519" s="96"/>
      <c r="BL519" s="96"/>
      <c r="BM519" s="96"/>
      <c r="BN519" s="96"/>
      <c r="BO519" s="96"/>
      <c r="BP519" s="96"/>
      <c r="BQ519" s="96"/>
      <c r="BR519" s="96"/>
      <c r="BS519" s="96"/>
      <c r="BT519" s="96"/>
      <c r="BU519" s="96"/>
      <c r="BV519" s="96"/>
      <c r="BW519" s="96"/>
      <c r="BX519" s="96"/>
      <c r="BY519" s="96"/>
      <c r="BZ519" s="96"/>
      <c r="CA519" s="96"/>
      <c r="CB519" s="96"/>
      <c r="CC519" s="96"/>
      <c r="CD519" s="96"/>
      <c r="CE519" s="96"/>
      <c r="CF519" s="96"/>
      <c r="CG519" s="96"/>
      <c r="CH519" s="96"/>
      <c r="CI519" s="96"/>
      <c r="CJ519" s="96"/>
      <c r="CK519" s="96"/>
      <c r="CL519" s="96"/>
      <c r="CM519" s="96"/>
      <c r="CN519" s="96"/>
      <c r="CO519" s="96"/>
      <c r="CP519" s="96"/>
      <c r="CQ519" s="96"/>
      <c r="CR519" s="96"/>
      <c r="CS519" s="96"/>
      <c r="CT519" s="96"/>
      <c r="CU519" s="96"/>
      <c r="CV519" s="96"/>
      <c r="CW519" s="96"/>
      <c r="CX519" s="96"/>
      <c r="CY519" s="96"/>
      <c r="CZ519" s="96"/>
      <c r="DA519" s="96"/>
      <c r="DB519" s="96"/>
      <c r="DC519" s="96"/>
      <c r="DD519" s="96"/>
      <c r="DE519" s="96"/>
      <c r="DF519" s="96"/>
      <c r="DG519" s="96"/>
      <c r="DH519" s="96"/>
      <c r="DI519" s="96"/>
      <c r="DJ519" s="96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6"/>
      <c r="DV519" s="96"/>
      <c r="DW519" s="96"/>
      <c r="DX519" s="96"/>
      <c r="DY519" s="96"/>
      <c r="DZ519" s="96"/>
      <c r="EA519" s="96"/>
      <c r="EB519" s="96"/>
      <c r="EC519" s="96"/>
      <c r="ED519" s="96"/>
      <c r="EE519" s="96"/>
      <c r="EF519" s="96"/>
      <c r="EG519" s="96"/>
      <c r="EH519" s="96"/>
      <c r="EI519" s="96"/>
      <c r="EJ519" s="96"/>
      <c r="EK519" s="96"/>
      <c r="EL519" s="96"/>
      <c r="EM519" s="96"/>
      <c r="EN519" s="96"/>
      <c r="EO519" s="96"/>
      <c r="EP519" s="96"/>
      <c r="EQ519" s="96"/>
      <c r="ER519" s="96"/>
      <c r="ES519" s="96"/>
      <c r="ET519" s="96"/>
      <c r="EU519" s="96"/>
      <c r="EV519" s="96"/>
      <c r="EW519" s="96"/>
      <c r="EX519" s="96"/>
      <c r="EY519" s="96"/>
      <c r="EZ519" s="96"/>
      <c r="FA519" s="96"/>
      <c r="FB519" s="96"/>
      <c r="FC519" s="96"/>
      <c r="FD519" s="96"/>
      <c r="FE519" s="96"/>
      <c r="FF519" s="96"/>
      <c r="FG519" s="96"/>
      <c r="FH519" s="96"/>
      <c r="FI519" s="96"/>
      <c r="FJ519" s="96"/>
      <c r="FK519" s="96"/>
      <c r="FL519" s="96"/>
      <c r="FM519" s="96"/>
      <c r="FN519" s="96"/>
      <c r="FO519" s="96"/>
      <c r="FP519" s="96"/>
      <c r="FQ519" s="96"/>
      <c r="FR519" s="96"/>
      <c r="FS519" s="96"/>
      <c r="FT519" s="96"/>
      <c r="FU519" s="96"/>
      <c r="FV519" s="96"/>
      <c r="FW519" s="96"/>
      <c r="FX519" s="96"/>
      <c r="FY519" s="96"/>
      <c r="FZ519" s="96"/>
      <c r="GA519" s="96"/>
      <c r="GB519" s="96"/>
      <c r="GC519" s="96"/>
      <c r="GD519" s="96"/>
      <c r="GE519" s="96"/>
      <c r="GF519" s="96"/>
      <c r="GG519" s="96"/>
      <c r="GH519" s="96"/>
      <c r="GI519" s="96"/>
      <c r="GJ519" s="96"/>
      <c r="GK519" s="96"/>
      <c r="GL519" s="96"/>
    </row>
    <row r="520" spans="28:194" s="91" customFormat="1">
      <c r="AB520" s="96"/>
      <c r="AC520" s="96"/>
      <c r="AD520" s="96"/>
      <c r="AE520" s="96"/>
      <c r="AF520" s="96"/>
      <c r="AG520" s="96"/>
      <c r="AH520" s="96"/>
      <c r="AI520" s="96"/>
      <c r="AJ520" s="96"/>
      <c r="AK520" s="96"/>
      <c r="AL520" s="96"/>
      <c r="AM520" s="96"/>
      <c r="AN520" s="96"/>
      <c r="AO520" s="96"/>
      <c r="AP520" s="96"/>
      <c r="AQ520" s="96"/>
      <c r="AR520" s="96"/>
      <c r="AS520" s="96"/>
      <c r="AT520" s="96"/>
      <c r="AU520" s="96"/>
      <c r="AV520" s="96"/>
      <c r="AW520" s="96"/>
      <c r="AX520" s="96"/>
      <c r="AY520" s="96"/>
      <c r="AZ520" s="96"/>
      <c r="BA520" s="96"/>
      <c r="BB520" s="96"/>
      <c r="BC520" s="96"/>
      <c r="BD520" s="96"/>
      <c r="BE520" s="96"/>
      <c r="BF520" s="96"/>
      <c r="BG520" s="96"/>
      <c r="BH520" s="96"/>
      <c r="BI520" s="96"/>
      <c r="BJ520" s="96"/>
      <c r="BK520" s="96"/>
      <c r="BL520" s="96"/>
      <c r="BM520" s="96"/>
      <c r="BN520" s="96"/>
      <c r="BO520" s="96"/>
      <c r="BP520" s="96"/>
      <c r="BQ520" s="96"/>
      <c r="BR520" s="96"/>
      <c r="BS520" s="96"/>
      <c r="BT520" s="96"/>
      <c r="BU520" s="96"/>
      <c r="BV520" s="96"/>
      <c r="BW520" s="96"/>
      <c r="BX520" s="96"/>
      <c r="BY520" s="96"/>
      <c r="BZ520" s="96"/>
      <c r="CA520" s="96"/>
      <c r="CB520" s="96"/>
      <c r="CC520" s="96"/>
      <c r="CD520" s="96"/>
      <c r="CE520" s="96"/>
      <c r="CF520" s="96"/>
      <c r="CG520" s="96"/>
      <c r="CH520" s="96"/>
      <c r="CI520" s="96"/>
      <c r="CJ520" s="96"/>
      <c r="CK520" s="96"/>
      <c r="CL520" s="96"/>
      <c r="CM520" s="96"/>
      <c r="CN520" s="96"/>
      <c r="CO520" s="96"/>
      <c r="CP520" s="96"/>
      <c r="CQ520" s="96"/>
      <c r="CR520" s="96"/>
      <c r="CS520" s="96"/>
      <c r="CT520" s="96"/>
      <c r="CU520" s="96"/>
      <c r="CV520" s="96"/>
      <c r="CW520" s="96"/>
      <c r="CX520" s="96"/>
      <c r="CY520" s="96"/>
      <c r="CZ520" s="96"/>
      <c r="DA520" s="96"/>
      <c r="DB520" s="96"/>
      <c r="DC520" s="96"/>
      <c r="DD520" s="96"/>
      <c r="DE520" s="96"/>
      <c r="DF520" s="96"/>
      <c r="DG520" s="96"/>
      <c r="DH520" s="96"/>
      <c r="DI520" s="96"/>
      <c r="DJ520" s="96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6"/>
      <c r="DV520" s="96"/>
      <c r="DW520" s="96"/>
      <c r="DX520" s="96"/>
      <c r="DY520" s="96"/>
      <c r="DZ520" s="96"/>
      <c r="EA520" s="96"/>
      <c r="EB520" s="96"/>
      <c r="EC520" s="96"/>
      <c r="ED520" s="96"/>
      <c r="EE520" s="96"/>
      <c r="EF520" s="96"/>
      <c r="EG520" s="96"/>
      <c r="EH520" s="96"/>
      <c r="EI520" s="96"/>
      <c r="EJ520" s="96"/>
      <c r="EK520" s="96"/>
      <c r="EL520" s="96"/>
      <c r="EM520" s="96"/>
      <c r="EN520" s="96"/>
      <c r="EO520" s="96"/>
      <c r="EP520" s="96"/>
      <c r="EQ520" s="96"/>
      <c r="ER520" s="96"/>
      <c r="ES520" s="96"/>
      <c r="ET520" s="96"/>
      <c r="EU520" s="96"/>
      <c r="EV520" s="96"/>
      <c r="EW520" s="96"/>
      <c r="EX520" s="96"/>
      <c r="EY520" s="96"/>
      <c r="EZ520" s="96"/>
      <c r="FA520" s="96"/>
      <c r="FB520" s="96"/>
      <c r="FC520" s="96"/>
      <c r="FD520" s="96"/>
      <c r="FE520" s="96"/>
      <c r="FF520" s="96"/>
      <c r="FG520" s="96"/>
      <c r="FH520" s="96"/>
      <c r="FI520" s="96"/>
      <c r="FJ520" s="96"/>
      <c r="FK520" s="96"/>
      <c r="FL520" s="96"/>
      <c r="FM520" s="96"/>
      <c r="FN520" s="96"/>
      <c r="FO520" s="96"/>
      <c r="FP520" s="96"/>
      <c r="FQ520" s="96"/>
      <c r="FR520" s="96"/>
      <c r="FS520" s="96"/>
      <c r="FT520" s="96"/>
      <c r="FU520" s="96"/>
      <c r="FV520" s="96"/>
      <c r="FW520" s="96"/>
      <c r="FX520" s="96"/>
      <c r="FY520" s="96"/>
      <c r="FZ520" s="96"/>
      <c r="GA520" s="96"/>
      <c r="GB520" s="96"/>
      <c r="GC520" s="96"/>
      <c r="GD520" s="96"/>
      <c r="GE520" s="96"/>
      <c r="GF520" s="96"/>
      <c r="GG520" s="96"/>
      <c r="GH520" s="96"/>
      <c r="GI520" s="96"/>
      <c r="GJ520" s="96"/>
      <c r="GK520" s="96"/>
      <c r="GL520" s="96"/>
    </row>
    <row r="521" spans="28:194" s="91" customFormat="1">
      <c r="AB521" s="96"/>
      <c r="AC521" s="96"/>
      <c r="AD521" s="96"/>
      <c r="AE521" s="96"/>
      <c r="AF521" s="96"/>
      <c r="AG521" s="96"/>
      <c r="AH521" s="96"/>
      <c r="AI521" s="96"/>
      <c r="AJ521" s="96"/>
      <c r="AK521" s="96"/>
      <c r="AL521" s="96"/>
      <c r="AM521" s="96"/>
      <c r="AN521" s="96"/>
      <c r="AO521" s="96"/>
      <c r="AP521" s="96"/>
      <c r="AQ521" s="96"/>
      <c r="AR521" s="96"/>
      <c r="AS521" s="96"/>
      <c r="AT521" s="96"/>
      <c r="AU521" s="96"/>
      <c r="AV521" s="96"/>
      <c r="AW521" s="96"/>
      <c r="AX521" s="96"/>
      <c r="AY521" s="96"/>
      <c r="AZ521" s="96"/>
      <c r="BA521" s="96"/>
      <c r="BB521" s="96"/>
      <c r="BC521" s="96"/>
      <c r="BD521" s="96"/>
      <c r="BE521" s="96"/>
      <c r="BF521" s="96"/>
      <c r="BG521" s="96"/>
      <c r="BH521" s="96"/>
      <c r="BI521" s="96"/>
      <c r="BJ521" s="96"/>
      <c r="BK521" s="96"/>
      <c r="BL521" s="96"/>
      <c r="BM521" s="96"/>
      <c r="BN521" s="96"/>
      <c r="BO521" s="96"/>
      <c r="BP521" s="96"/>
      <c r="BQ521" s="96"/>
      <c r="BR521" s="96"/>
      <c r="BS521" s="96"/>
      <c r="BT521" s="96"/>
      <c r="BU521" s="96"/>
      <c r="BV521" s="96"/>
      <c r="BW521" s="96"/>
      <c r="BX521" s="96"/>
      <c r="BY521" s="96"/>
      <c r="BZ521" s="96"/>
      <c r="CA521" s="96"/>
      <c r="CB521" s="96"/>
      <c r="CC521" s="96"/>
      <c r="CD521" s="96"/>
      <c r="CE521" s="96"/>
      <c r="CF521" s="96"/>
      <c r="CG521" s="96"/>
      <c r="CH521" s="96"/>
      <c r="CI521" s="96"/>
      <c r="CJ521" s="96"/>
      <c r="CK521" s="96"/>
      <c r="CL521" s="96"/>
      <c r="CM521" s="96"/>
      <c r="CN521" s="96"/>
      <c r="CO521" s="96"/>
      <c r="CP521" s="96"/>
      <c r="CQ521" s="96"/>
      <c r="CR521" s="96"/>
      <c r="CS521" s="96"/>
      <c r="CT521" s="96"/>
      <c r="CU521" s="96"/>
      <c r="CV521" s="96"/>
      <c r="CW521" s="96"/>
      <c r="CX521" s="96"/>
      <c r="CY521" s="96"/>
      <c r="CZ521" s="96"/>
      <c r="DA521" s="96"/>
      <c r="DB521" s="96"/>
      <c r="DC521" s="96"/>
      <c r="DD521" s="96"/>
      <c r="DE521" s="96"/>
      <c r="DF521" s="96"/>
      <c r="DG521" s="96"/>
      <c r="DH521" s="96"/>
      <c r="DI521" s="96"/>
      <c r="DJ521" s="96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6"/>
      <c r="DV521" s="96"/>
      <c r="DW521" s="96"/>
      <c r="DX521" s="96"/>
      <c r="DY521" s="96"/>
      <c r="DZ521" s="96"/>
      <c r="EA521" s="96"/>
      <c r="EB521" s="96"/>
      <c r="EC521" s="96"/>
      <c r="ED521" s="96"/>
      <c r="EE521" s="96"/>
      <c r="EF521" s="96"/>
      <c r="EG521" s="96"/>
      <c r="EH521" s="96"/>
      <c r="EI521" s="96"/>
      <c r="EJ521" s="96"/>
      <c r="EK521" s="96"/>
      <c r="EL521" s="96"/>
      <c r="EM521" s="96"/>
      <c r="EN521" s="96"/>
      <c r="EO521" s="96"/>
      <c r="EP521" s="96"/>
      <c r="EQ521" s="96"/>
      <c r="ER521" s="96"/>
      <c r="ES521" s="96"/>
      <c r="ET521" s="96"/>
      <c r="EU521" s="96"/>
      <c r="EV521" s="96"/>
      <c r="EW521" s="96"/>
      <c r="EX521" s="96"/>
      <c r="EY521" s="96"/>
      <c r="EZ521" s="96"/>
      <c r="FA521" s="96"/>
      <c r="FB521" s="96"/>
      <c r="FC521" s="96"/>
      <c r="FD521" s="96"/>
      <c r="FE521" s="96"/>
      <c r="FF521" s="96"/>
      <c r="FG521" s="96"/>
      <c r="FH521" s="96"/>
      <c r="FI521" s="96"/>
      <c r="FJ521" s="96"/>
      <c r="FK521" s="96"/>
      <c r="FL521" s="96"/>
      <c r="FM521" s="96"/>
      <c r="FN521" s="96"/>
      <c r="FO521" s="96"/>
      <c r="FP521" s="96"/>
      <c r="FQ521" s="96"/>
      <c r="FR521" s="96"/>
      <c r="FS521" s="96"/>
      <c r="FT521" s="96"/>
      <c r="FU521" s="96"/>
      <c r="FV521" s="96"/>
      <c r="FW521" s="96"/>
      <c r="FX521" s="96"/>
      <c r="FY521" s="96"/>
      <c r="FZ521" s="96"/>
      <c r="GA521" s="96"/>
      <c r="GB521" s="96"/>
      <c r="GC521" s="96"/>
      <c r="GD521" s="96"/>
      <c r="GE521" s="96"/>
      <c r="GF521" s="96"/>
      <c r="GG521" s="96"/>
      <c r="GH521" s="96"/>
      <c r="GI521" s="96"/>
      <c r="GJ521" s="96"/>
      <c r="GK521" s="96"/>
      <c r="GL521" s="96"/>
    </row>
    <row r="522" spans="28:194" s="91" customFormat="1"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96"/>
      <c r="AV522" s="96"/>
      <c r="AW522" s="96"/>
      <c r="AX522" s="96"/>
      <c r="AY522" s="96"/>
      <c r="AZ522" s="96"/>
      <c r="BA522" s="96"/>
      <c r="BB522" s="96"/>
      <c r="BC522" s="96"/>
      <c r="BD522" s="96"/>
      <c r="BE522" s="96"/>
      <c r="BF522" s="96"/>
      <c r="BG522" s="96"/>
      <c r="BH522" s="96"/>
      <c r="BI522" s="96"/>
      <c r="BJ522" s="96"/>
      <c r="BK522" s="96"/>
      <c r="BL522" s="96"/>
      <c r="BM522" s="96"/>
      <c r="BN522" s="96"/>
      <c r="BO522" s="96"/>
      <c r="BP522" s="96"/>
      <c r="BQ522" s="96"/>
      <c r="BR522" s="96"/>
      <c r="BS522" s="96"/>
      <c r="BT522" s="96"/>
      <c r="BU522" s="96"/>
      <c r="BV522" s="96"/>
      <c r="BW522" s="96"/>
      <c r="BX522" s="96"/>
      <c r="BY522" s="96"/>
      <c r="BZ522" s="96"/>
      <c r="CA522" s="96"/>
      <c r="CB522" s="96"/>
      <c r="CC522" s="96"/>
      <c r="CD522" s="96"/>
      <c r="CE522" s="96"/>
      <c r="CF522" s="96"/>
      <c r="CG522" s="96"/>
      <c r="CH522" s="96"/>
      <c r="CI522" s="96"/>
      <c r="CJ522" s="96"/>
      <c r="CK522" s="96"/>
      <c r="CL522" s="96"/>
      <c r="CM522" s="96"/>
      <c r="CN522" s="96"/>
      <c r="CO522" s="96"/>
      <c r="CP522" s="96"/>
      <c r="CQ522" s="96"/>
      <c r="CR522" s="96"/>
      <c r="CS522" s="96"/>
      <c r="CT522" s="96"/>
      <c r="CU522" s="96"/>
      <c r="CV522" s="96"/>
      <c r="CW522" s="96"/>
      <c r="CX522" s="96"/>
      <c r="CY522" s="96"/>
      <c r="CZ522" s="96"/>
      <c r="DA522" s="96"/>
      <c r="DB522" s="96"/>
      <c r="DC522" s="96"/>
      <c r="DD522" s="96"/>
      <c r="DE522" s="96"/>
      <c r="DF522" s="96"/>
      <c r="DG522" s="96"/>
      <c r="DH522" s="96"/>
      <c r="DI522" s="96"/>
      <c r="DJ522" s="96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6"/>
      <c r="DV522" s="96"/>
      <c r="DW522" s="96"/>
      <c r="DX522" s="96"/>
      <c r="DY522" s="96"/>
      <c r="DZ522" s="96"/>
      <c r="EA522" s="96"/>
      <c r="EB522" s="96"/>
      <c r="EC522" s="96"/>
      <c r="ED522" s="96"/>
      <c r="EE522" s="96"/>
      <c r="EF522" s="96"/>
      <c r="EG522" s="96"/>
      <c r="EH522" s="96"/>
      <c r="EI522" s="96"/>
      <c r="EJ522" s="96"/>
      <c r="EK522" s="96"/>
      <c r="EL522" s="96"/>
      <c r="EM522" s="96"/>
      <c r="EN522" s="96"/>
      <c r="EO522" s="96"/>
      <c r="EP522" s="96"/>
      <c r="EQ522" s="96"/>
      <c r="ER522" s="96"/>
      <c r="ES522" s="96"/>
      <c r="ET522" s="96"/>
      <c r="EU522" s="96"/>
      <c r="EV522" s="96"/>
      <c r="EW522" s="96"/>
      <c r="EX522" s="96"/>
      <c r="EY522" s="96"/>
      <c r="EZ522" s="96"/>
      <c r="FA522" s="96"/>
      <c r="FB522" s="96"/>
      <c r="FC522" s="96"/>
      <c r="FD522" s="96"/>
      <c r="FE522" s="96"/>
      <c r="FF522" s="96"/>
      <c r="FG522" s="96"/>
      <c r="FH522" s="96"/>
      <c r="FI522" s="96"/>
      <c r="FJ522" s="96"/>
      <c r="FK522" s="96"/>
      <c r="FL522" s="96"/>
      <c r="FM522" s="96"/>
      <c r="FN522" s="96"/>
      <c r="FO522" s="96"/>
      <c r="FP522" s="96"/>
      <c r="FQ522" s="96"/>
      <c r="FR522" s="96"/>
      <c r="FS522" s="96"/>
      <c r="FT522" s="96"/>
      <c r="FU522" s="96"/>
      <c r="FV522" s="96"/>
      <c r="FW522" s="96"/>
      <c r="FX522" s="96"/>
      <c r="FY522" s="96"/>
      <c r="FZ522" s="96"/>
      <c r="GA522" s="96"/>
      <c r="GB522" s="96"/>
      <c r="GC522" s="96"/>
      <c r="GD522" s="96"/>
      <c r="GE522" s="96"/>
      <c r="GF522" s="96"/>
      <c r="GG522" s="96"/>
      <c r="GH522" s="96"/>
      <c r="GI522" s="96"/>
      <c r="GJ522" s="96"/>
      <c r="GK522" s="96"/>
      <c r="GL522" s="96"/>
    </row>
    <row r="523" spans="28:194" s="91" customFormat="1"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  <c r="AO523" s="96"/>
      <c r="AP523" s="96"/>
      <c r="AQ523" s="96"/>
      <c r="AR523" s="96"/>
      <c r="AS523" s="96"/>
      <c r="AT523" s="96"/>
      <c r="AU523" s="96"/>
      <c r="AV523" s="96"/>
      <c r="AW523" s="96"/>
      <c r="AX523" s="96"/>
      <c r="AY523" s="96"/>
      <c r="AZ523" s="96"/>
      <c r="BA523" s="96"/>
      <c r="BB523" s="96"/>
      <c r="BC523" s="96"/>
      <c r="BD523" s="96"/>
      <c r="BE523" s="96"/>
      <c r="BF523" s="96"/>
      <c r="BG523" s="96"/>
      <c r="BH523" s="96"/>
      <c r="BI523" s="96"/>
      <c r="BJ523" s="96"/>
      <c r="BK523" s="96"/>
      <c r="BL523" s="96"/>
      <c r="BM523" s="96"/>
      <c r="BN523" s="96"/>
      <c r="BO523" s="96"/>
      <c r="BP523" s="96"/>
      <c r="BQ523" s="96"/>
      <c r="BR523" s="96"/>
      <c r="BS523" s="96"/>
      <c r="BT523" s="96"/>
      <c r="BU523" s="96"/>
      <c r="BV523" s="96"/>
      <c r="BW523" s="96"/>
      <c r="BX523" s="96"/>
      <c r="BY523" s="96"/>
      <c r="BZ523" s="96"/>
      <c r="CA523" s="96"/>
      <c r="CB523" s="96"/>
      <c r="CC523" s="96"/>
      <c r="CD523" s="96"/>
      <c r="CE523" s="96"/>
      <c r="CF523" s="96"/>
      <c r="CG523" s="96"/>
      <c r="CH523" s="96"/>
      <c r="CI523" s="96"/>
      <c r="CJ523" s="96"/>
      <c r="CK523" s="96"/>
      <c r="CL523" s="96"/>
      <c r="CM523" s="96"/>
      <c r="CN523" s="96"/>
      <c r="CO523" s="96"/>
      <c r="CP523" s="96"/>
      <c r="CQ523" s="96"/>
      <c r="CR523" s="96"/>
      <c r="CS523" s="96"/>
      <c r="CT523" s="96"/>
      <c r="CU523" s="96"/>
      <c r="CV523" s="96"/>
      <c r="CW523" s="96"/>
      <c r="CX523" s="96"/>
      <c r="CY523" s="96"/>
      <c r="CZ523" s="96"/>
      <c r="DA523" s="96"/>
      <c r="DB523" s="96"/>
      <c r="DC523" s="96"/>
      <c r="DD523" s="96"/>
      <c r="DE523" s="96"/>
      <c r="DF523" s="96"/>
      <c r="DG523" s="96"/>
      <c r="DH523" s="96"/>
      <c r="DI523" s="96"/>
      <c r="DJ523" s="96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6"/>
      <c r="DV523" s="96"/>
      <c r="DW523" s="96"/>
      <c r="DX523" s="96"/>
      <c r="DY523" s="96"/>
      <c r="DZ523" s="96"/>
      <c r="EA523" s="96"/>
      <c r="EB523" s="96"/>
      <c r="EC523" s="96"/>
      <c r="ED523" s="96"/>
      <c r="EE523" s="96"/>
      <c r="EF523" s="96"/>
      <c r="EG523" s="96"/>
      <c r="EH523" s="96"/>
      <c r="EI523" s="96"/>
      <c r="EJ523" s="96"/>
      <c r="EK523" s="96"/>
      <c r="EL523" s="96"/>
      <c r="EM523" s="96"/>
      <c r="EN523" s="96"/>
      <c r="EO523" s="96"/>
      <c r="EP523" s="96"/>
      <c r="EQ523" s="96"/>
      <c r="ER523" s="96"/>
      <c r="ES523" s="96"/>
      <c r="ET523" s="96"/>
      <c r="EU523" s="96"/>
      <c r="EV523" s="96"/>
      <c r="EW523" s="96"/>
      <c r="EX523" s="96"/>
      <c r="EY523" s="96"/>
      <c r="EZ523" s="96"/>
      <c r="FA523" s="96"/>
      <c r="FB523" s="96"/>
      <c r="FC523" s="96"/>
      <c r="FD523" s="96"/>
      <c r="FE523" s="96"/>
      <c r="FF523" s="96"/>
      <c r="FG523" s="96"/>
      <c r="FH523" s="96"/>
      <c r="FI523" s="96"/>
      <c r="FJ523" s="96"/>
      <c r="FK523" s="96"/>
      <c r="FL523" s="96"/>
      <c r="FM523" s="96"/>
      <c r="FN523" s="96"/>
      <c r="FO523" s="96"/>
      <c r="FP523" s="96"/>
      <c r="FQ523" s="96"/>
      <c r="FR523" s="96"/>
      <c r="FS523" s="96"/>
      <c r="FT523" s="96"/>
      <c r="FU523" s="96"/>
      <c r="FV523" s="96"/>
      <c r="FW523" s="96"/>
      <c r="FX523" s="96"/>
      <c r="FY523" s="96"/>
      <c r="FZ523" s="96"/>
      <c r="GA523" s="96"/>
      <c r="GB523" s="96"/>
      <c r="GC523" s="96"/>
      <c r="GD523" s="96"/>
      <c r="GE523" s="96"/>
      <c r="GF523" s="96"/>
      <c r="GG523" s="96"/>
      <c r="GH523" s="96"/>
      <c r="GI523" s="96"/>
      <c r="GJ523" s="96"/>
      <c r="GK523" s="96"/>
      <c r="GL523" s="96"/>
    </row>
    <row r="524" spans="28:194" s="91" customFormat="1"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  <c r="AO524" s="96"/>
      <c r="AP524" s="96"/>
      <c r="AQ524" s="96"/>
      <c r="AR524" s="96"/>
      <c r="AS524" s="96"/>
      <c r="AT524" s="96"/>
      <c r="AU524" s="96"/>
      <c r="AV524" s="96"/>
      <c r="AW524" s="96"/>
      <c r="AX524" s="96"/>
      <c r="AY524" s="96"/>
      <c r="AZ524" s="96"/>
      <c r="BA524" s="96"/>
      <c r="BB524" s="96"/>
      <c r="BC524" s="96"/>
      <c r="BD524" s="96"/>
      <c r="BE524" s="96"/>
      <c r="BF524" s="96"/>
      <c r="BG524" s="96"/>
      <c r="BH524" s="96"/>
      <c r="BI524" s="96"/>
      <c r="BJ524" s="96"/>
      <c r="BK524" s="96"/>
      <c r="BL524" s="96"/>
      <c r="BM524" s="96"/>
      <c r="BN524" s="96"/>
      <c r="BO524" s="96"/>
      <c r="BP524" s="96"/>
      <c r="BQ524" s="96"/>
      <c r="BR524" s="96"/>
      <c r="BS524" s="96"/>
      <c r="BT524" s="96"/>
      <c r="BU524" s="96"/>
      <c r="BV524" s="96"/>
      <c r="BW524" s="96"/>
      <c r="BX524" s="96"/>
      <c r="BY524" s="96"/>
      <c r="BZ524" s="96"/>
      <c r="CA524" s="96"/>
      <c r="CB524" s="96"/>
      <c r="CC524" s="96"/>
      <c r="CD524" s="96"/>
      <c r="CE524" s="96"/>
      <c r="CF524" s="96"/>
      <c r="CG524" s="96"/>
      <c r="CH524" s="96"/>
      <c r="CI524" s="96"/>
      <c r="CJ524" s="96"/>
      <c r="CK524" s="96"/>
      <c r="CL524" s="96"/>
      <c r="CM524" s="96"/>
      <c r="CN524" s="96"/>
      <c r="CO524" s="96"/>
      <c r="CP524" s="96"/>
      <c r="CQ524" s="96"/>
      <c r="CR524" s="96"/>
      <c r="CS524" s="96"/>
      <c r="CT524" s="96"/>
      <c r="CU524" s="96"/>
      <c r="CV524" s="96"/>
      <c r="CW524" s="96"/>
      <c r="CX524" s="96"/>
      <c r="CY524" s="96"/>
      <c r="CZ524" s="96"/>
      <c r="DA524" s="96"/>
      <c r="DB524" s="96"/>
      <c r="DC524" s="96"/>
      <c r="DD524" s="96"/>
      <c r="DE524" s="96"/>
      <c r="DF524" s="96"/>
      <c r="DG524" s="96"/>
      <c r="DH524" s="96"/>
      <c r="DI524" s="96"/>
      <c r="DJ524" s="96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6"/>
      <c r="DV524" s="96"/>
      <c r="DW524" s="96"/>
      <c r="DX524" s="96"/>
      <c r="DY524" s="96"/>
      <c r="DZ524" s="96"/>
      <c r="EA524" s="96"/>
      <c r="EB524" s="96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96"/>
      <c r="EZ524" s="96"/>
      <c r="FA524" s="96"/>
      <c r="FB524" s="96"/>
      <c r="FC524" s="96"/>
      <c r="FD524" s="96"/>
      <c r="FE524" s="96"/>
      <c r="FF524" s="96"/>
      <c r="FG524" s="96"/>
      <c r="FH524" s="96"/>
      <c r="FI524" s="96"/>
      <c r="FJ524" s="96"/>
      <c r="FK524" s="96"/>
      <c r="FL524" s="96"/>
      <c r="FM524" s="96"/>
      <c r="FN524" s="96"/>
      <c r="FO524" s="96"/>
      <c r="FP524" s="96"/>
      <c r="FQ524" s="96"/>
      <c r="FR524" s="96"/>
      <c r="FS524" s="96"/>
      <c r="FT524" s="96"/>
      <c r="FU524" s="96"/>
      <c r="FV524" s="96"/>
      <c r="FW524" s="96"/>
      <c r="FX524" s="96"/>
      <c r="FY524" s="96"/>
      <c r="FZ524" s="96"/>
      <c r="GA524" s="96"/>
      <c r="GB524" s="96"/>
      <c r="GC524" s="96"/>
      <c r="GD524" s="96"/>
      <c r="GE524" s="96"/>
      <c r="GF524" s="96"/>
      <c r="GG524" s="96"/>
      <c r="GH524" s="96"/>
      <c r="GI524" s="96"/>
      <c r="GJ524" s="96"/>
      <c r="GK524" s="96"/>
      <c r="GL524" s="96"/>
    </row>
    <row r="525" spans="28:194" s="91" customFormat="1"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  <c r="AO525" s="96"/>
      <c r="AP525" s="96"/>
      <c r="AQ525" s="96"/>
      <c r="AR525" s="96"/>
      <c r="AS525" s="96"/>
      <c r="AT525" s="96"/>
      <c r="AU525" s="96"/>
      <c r="AV525" s="96"/>
      <c r="AW525" s="96"/>
      <c r="AX525" s="96"/>
      <c r="AY525" s="96"/>
      <c r="AZ525" s="96"/>
      <c r="BA525" s="96"/>
      <c r="BB525" s="96"/>
      <c r="BC525" s="96"/>
      <c r="BD525" s="96"/>
      <c r="BE525" s="96"/>
      <c r="BF525" s="96"/>
      <c r="BG525" s="96"/>
      <c r="BH525" s="96"/>
      <c r="BI525" s="96"/>
      <c r="BJ525" s="96"/>
      <c r="BK525" s="96"/>
      <c r="BL525" s="96"/>
      <c r="BM525" s="96"/>
      <c r="BN525" s="96"/>
      <c r="BO525" s="96"/>
      <c r="BP525" s="96"/>
      <c r="BQ525" s="96"/>
      <c r="BR525" s="96"/>
      <c r="BS525" s="96"/>
      <c r="BT525" s="96"/>
      <c r="BU525" s="96"/>
      <c r="BV525" s="96"/>
      <c r="BW525" s="96"/>
      <c r="BX525" s="96"/>
      <c r="BY525" s="96"/>
      <c r="BZ525" s="96"/>
      <c r="CA525" s="96"/>
      <c r="CB525" s="96"/>
      <c r="CC525" s="96"/>
      <c r="CD525" s="96"/>
      <c r="CE525" s="96"/>
      <c r="CF525" s="96"/>
      <c r="CG525" s="96"/>
      <c r="CH525" s="96"/>
      <c r="CI525" s="96"/>
      <c r="CJ525" s="96"/>
      <c r="CK525" s="96"/>
      <c r="CL525" s="96"/>
      <c r="CM525" s="96"/>
      <c r="CN525" s="96"/>
      <c r="CO525" s="96"/>
      <c r="CP525" s="96"/>
      <c r="CQ525" s="96"/>
      <c r="CR525" s="96"/>
      <c r="CS525" s="96"/>
      <c r="CT525" s="96"/>
      <c r="CU525" s="96"/>
      <c r="CV525" s="96"/>
      <c r="CW525" s="96"/>
      <c r="CX525" s="96"/>
      <c r="CY525" s="96"/>
      <c r="CZ525" s="96"/>
      <c r="DA525" s="96"/>
      <c r="DB525" s="96"/>
      <c r="DC525" s="96"/>
      <c r="DD525" s="96"/>
      <c r="DE525" s="96"/>
      <c r="DF525" s="96"/>
      <c r="DG525" s="96"/>
      <c r="DH525" s="96"/>
      <c r="DI525" s="96"/>
      <c r="DJ525" s="96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6"/>
      <c r="DV525" s="96"/>
      <c r="DW525" s="96"/>
      <c r="DX525" s="96"/>
      <c r="DY525" s="96"/>
      <c r="DZ525" s="96"/>
      <c r="EA525" s="96"/>
      <c r="EB525" s="96"/>
      <c r="EC525" s="96"/>
      <c r="ED525" s="96"/>
      <c r="EE525" s="96"/>
      <c r="EF525" s="96"/>
      <c r="EG525" s="96"/>
      <c r="EH525" s="96"/>
      <c r="EI525" s="96"/>
      <c r="EJ525" s="96"/>
      <c r="EK525" s="96"/>
      <c r="EL525" s="96"/>
      <c r="EM525" s="96"/>
      <c r="EN525" s="96"/>
      <c r="EO525" s="96"/>
      <c r="EP525" s="96"/>
      <c r="EQ525" s="96"/>
      <c r="ER525" s="96"/>
      <c r="ES525" s="96"/>
      <c r="ET525" s="96"/>
      <c r="EU525" s="96"/>
      <c r="EV525" s="96"/>
      <c r="EW525" s="96"/>
      <c r="EX525" s="96"/>
      <c r="EY525" s="96"/>
      <c r="EZ525" s="96"/>
      <c r="FA525" s="96"/>
      <c r="FB525" s="96"/>
      <c r="FC525" s="96"/>
      <c r="FD525" s="96"/>
      <c r="FE525" s="96"/>
      <c r="FF525" s="96"/>
      <c r="FG525" s="96"/>
      <c r="FH525" s="96"/>
      <c r="FI525" s="96"/>
      <c r="FJ525" s="96"/>
      <c r="FK525" s="96"/>
      <c r="FL525" s="96"/>
      <c r="FM525" s="96"/>
      <c r="FN525" s="96"/>
      <c r="FO525" s="96"/>
      <c r="FP525" s="96"/>
      <c r="FQ525" s="96"/>
      <c r="FR525" s="96"/>
      <c r="FS525" s="96"/>
      <c r="FT525" s="96"/>
      <c r="FU525" s="96"/>
      <c r="FV525" s="96"/>
      <c r="FW525" s="96"/>
      <c r="FX525" s="96"/>
      <c r="FY525" s="96"/>
      <c r="FZ525" s="96"/>
      <c r="GA525" s="96"/>
      <c r="GB525" s="96"/>
      <c r="GC525" s="96"/>
      <c r="GD525" s="96"/>
      <c r="GE525" s="96"/>
      <c r="GF525" s="96"/>
      <c r="GG525" s="96"/>
      <c r="GH525" s="96"/>
      <c r="GI525" s="96"/>
      <c r="GJ525" s="96"/>
      <c r="GK525" s="96"/>
      <c r="GL525" s="96"/>
    </row>
    <row r="526" spans="28:194" s="91" customFormat="1"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  <c r="AO526" s="96"/>
      <c r="AP526" s="96"/>
      <c r="AQ526" s="96"/>
      <c r="AR526" s="96"/>
      <c r="AS526" s="96"/>
      <c r="AT526" s="96"/>
      <c r="AU526" s="96"/>
      <c r="AV526" s="96"/>
      <c r="AW526" s="96"/>
      <c r="AX526" s="96"/>
      <c r="AY526" s="96"/>
      <c r="AZ526" s="96"/>
      <c r="BA526" s="96"/>
      <c r="BB526" s="96"/>
      <c r="BC526" s="96"/>
      <c r="BD526" s="96"/>
      <c r="BE526" s="96"/>
      <c r="BF526" s="96"/>
      <c r="BG526" s="96"/>
      <c r="BH526" s="96"/>
      <c r="BI526" s="96"/>
      <c r="BJ526" s="96"/>
      <c r="BK526" s="96"/>
      <c r="BL526" s="96"/>
      <c r="BM526" s="96"/>
      <c r="BN526" s="96"/>
      <c r="BO526" s="96"/>
      <c r="BP526" s="96"/>
      <c r="BQ526" s="96"/>
      <c r="BR526" s="96"/>
      <c r="BS526" s="96"/>
      <c r="BT526" s="96"/>
      <c r="BU526" s="96"/>
      <c r="BV526" s="96"/>
      <c r="BW526" s="96"/>
      <c r="BX526" s="96"/>
      <c r="BY526" s="96"/>
      <c r="BZ526" s="96"/>
      <c r="CA526" s="96"/>
      <c r="CB526" s="96"/>
      <c r="CC526" s="96"/>
      <c r="CD526" s="96"/>
      <c r="CE526" s="96"/>
      <c r="CF526" s="96"/>
      <c r="CG526" s="96"/>
      <c r="CH526" s="96"/>
      <c r="CI526" s="96"/>
      <c r="CJ526" s="96"/>
      <c r="CK526" s="96"/>
      <c r="CL526" s="96"/>
      <c r="CM526" s="96"/>
      <c r="CN526" s="96"/>
      <c r="CO526" s="96"/>
      <c r="CP526" s="96"/>
      <c r="CQ526" s="96"/>
      <c r="CR526" s="96"/>
      <c r="CS526" s="96"/>
      <c r="CT526" s="96"/>
      <c r="CU526" s="96"/>
      <c r="CV526" s="96"/>
      <c r="CW526" s="96"/>
      <c r="CX526" s="96"/>
      <c r="CY526" s="96"/>
      <c r="CZ526" s="96"/>
      <c r="DA526" s="96"/>
      <c r="DB526" s="96"/>
      <c r="DC526" s="96"/>
      <c r="DD526" s="96"/>
      <c r="DE526" s="96"/>
      <c r="DF526" s="96"/>
      <c r="DG526" s="96"/>
      <c r="DH526" s="96"/>
      <c r="DI526" s="96"/>
      <c r="DJ526" s="96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6"/>
      <c r="DV526" s="96"/>
      <c r="DW526" s="96"/>
      <c r="DX526" s="96"/>
      <c r="DY526" s="96"/>
      <c r="DZ526" s="96"/>
      <c r="EA526" s="96"/>
      <c r="EB526" s="96"/>
      <c r="EC526" s="96"/>
      <c r="ED526" s="96"/>
      <c r="EE526" s="96"/>
      <c r="EF526" s="96"/>
      <c r="EG526" s="96"/>
      <c r="EH526" s="96"/>
      <c r="EI526" s="96"/>
      <c r="EJ526" s="96"/>
      <c r="EK526" s="96"/>
      <c r="EL526" s="96"/>
      <c r="EM526" s="96"/>
      <c r="EN526" s="96"/>
      <c r="EO526" s="96"/>
      <c r="EP526" s="96"/>
      <c r="EQ526" s="96"/>
      <c r="ER526" s="96"/>
      <c r="ES526" s="96"/>
      <c r="ET526" s="96"/>
      <c r="EU526" s="96"/>
      <c r="EV526" s="96"/>
      <c r="EW526" s="96"/>
      <c r="EX526" s="96"/>
      <c r="EY526" s="96"/>
      <c r="EZ526" s="96"/>
      <c r="FA526" s="96"/>
      <c r="FB526" s="96"/>
      <c r="FC526" s="96"/>
      <c r="FD526" s="96"/>
      <c r="FE526" s="96"/>
      <c r="FF526" s="96"/>
      <c r="FG526" s="96"/>
      <c r="FH526" s="96"/>
      <c r="FI526" s="96"/>
      <c r="FJ526" s="96"/>
      <c r="FK526" s="96"/>
      <c r="FL526" s="96"/>
      <c r="FM526" s="96"/>
      <c r="FN526" s="96"/>
      <c r="FO526" s="96"/>
      <c r="FP526" s="96"/>
      <c r="FQ526" s="96"/>
      <c r="FR526" s="96"/>
      <c r="FS526" s="96"/>
      <c r="FT526" s="96"/>
      <c r="FU526" s="96"/>
      <c r="FV526" s="96"/>
      <c r="FW526" s="96"/>
      <c r="FX526" s="96"/>
      <c r="FY526" s="96"/>
      <c r="FZ526" s="96"/>
      <c r="GA526" s="96"/>
      <c r="GB526" s="96"/>
      <c r="GC526" s="96"/>
      <c r="GD526" s="96"/>
      <c r="GE526" s="96"/>
      <c r="GF526" s="96"/>
      <c r="GG526" s="96"/>
      <c r="GH526" s="96"/>
      <c r="GI526" s="96"/>
      <c r="GJ526" s="96"/>
      <c r="GK526" s="96"/>
      <c r="GL526" s="96"/>
    </row>
    <row r="527" spans="28:194" s="91" customFormat="1"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  <c r="AO527" s="96"/>
      <c r="AP527" s="96"/>
      <c r="AQ527" s="96"/>
      <c r="AR527" s="96"/>
      <c r="AS527" s="96"/>
      <c r="AT527" s="96"/>
      <c r="AU527" s="96"/>
      <c r="AV527" s="96"/>
      <c r="AW527" s="96"/>
      <c r="AX527" s="96"/>
      <c r="AY527" s="96"/>
      <c r="AZ527" s="96"/>
      <c r="BA527" s="96"/>
      <c r="BB527" s="96"/>
      <c r="BC527" s="96"/>
      <c r="BD527" s="96"/>
      <c r="BE527" s="96"/>
      <c r="BF527" s="96"/>
      <c r="BG527" s="96"/>
      <c r="BH527" s="96"/>
      <c r="BI527" s="96"/>
      <c r="BJ527" s="96"/>
      <c r="BK527" s="96"/>
      <c r="BL527" s="96"/>
      <c r="BM527" s="96"/>
      <c r="BN527" s="96"/>
      <c r="BO527" s="96"/>
      <c r="BP527" s="96"/>
      <c r="BQ527" s="96"/>
      <c r="BR527" s="96"/>
      <c r="BS527" s="96"/>
      <c r="BT527" s="96"/>
      <c r="BU527" s="96"/>
      <c r="BV527" s="96"/>
      <c r="BW527" s="96"/>
      <c r="BX527" s="96"/>
      <c r="BY527" s="96"/>
      <c r="BZ527" s="96"/>
      <c r="CA527" s="96"/>
      <c r="CB527" s="96"/>
      <c r="CC527" s="96"/>
      <c r="CD527" s="96"/>
      <c r="CE527" s="96"/>
      <c r="CF527" s="96"/>
      <c r="CG527" s="96"/>
      <c r="CH527" s="96"/>
      <c r="CI527" s="96"/>
      <c r="CJ527" s="96"/>
      <c r="CK527" s="96"/>
      <c r="CL527" s="96"/>
      <c r="CM527" s="96"/>
      <c r="CN527" s="96"/>
      <c r="CO527" s="96"/>
      <c r="CP527" s="96"/>
      <c r="CQ527" s="96"/>
      <c r="CR527" s="96"/>
      <c r="CS527" s="96"/>
      <c r="CT527" s="96"/>
      <c r="CU527" s="96"/>
      <c r="CV527" s="96"/>
      <c r="CW527" s="96"/>
      <c r="CX527" s="96"/>
      <c r="CY527" s="96"/>
      <c r="CZ527" s="96"/>
      <c r="DA527" s="96"/>
      <c r="DB527" s="96"/>
      <c r="DC527" s="96"/>
      <c r="DD527" s="96"/>
      <c r="DE527" s="96"/>
      <c r="DF527" s="96"/>
      <c r="DG527" s="96"/>
      <c r="DH527" s="96"/>
      <c r="DI527" s="96"/>
      <c r="DJ527" s="96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6"/>
      <c r="DV527" s="96"/>
      <c r="DW527" s="96"/>
      <c r="DX527" s="96"/>
      <c r="DY527" s="96"/>
      <c r="DZ527" s="96"/>
      <c r="EA527" s="96"/>
      <c r="EB527" s="96"/>
      <c r="EC527" s="96"/>
      <c r="ED527" s="96"/>
      <c r="EE527" s="96"/>
      <c r="EF527" s="96"/>
      <c r="EG527" s="96"/>
      <c r="EH527" s="96"/>
      <c r="EI527" s="96"/>
      <c r="EJ527" s="96"/>
      <c r="EK527" s="96"/>
      <c r="EL527" s="96"/>
      <c r="EM527" s="96"/>
      <c r="EN527" s="96"/>
      <c r="EO527" s="96"/>
      <c r="EP527" s="96"/>
      <c r="EQ527" s="96"/>
      <c r="ER527" s="96"/>
      <c r="ES527" s="96"/>
      <c r="ET527" s="96"/>
      <c r="EU527" s="96"/>
      <c r="EV527" s="96"/>
      <c r="EW527" s="96"/>
      <c r="EX527" s="96"/>
      <c r="EY527" s="96"/>
      <c r="EZ527" s="96"/>
      <c r="FA527" s="96"/>
      <c r="FB527" s="96"/>
      <c r="FC527" s="96"/>
      <c r="FD527" s="96"/>
      <c r="FE527" s="96"/>
      <c r="FF527" s="96"/>
      <c r="FG527" s="96"/>
      <c r="FH527" s="96"/>
      <c r="FI527" s="96"/>
      <c r="FJ527" s="96"/>
      <c r="FK527" s="96"/>
      <c r="FL527" s="96"/>
      <c r="FM527" s="96"/>
      <c r="FN527" s="96"/>
      <c r="FO527" s="96"/>
      <c r="FP527" s="96"/>
      <c r="FQ527" s="96"/>
      <c r="FR527" s="96"/>
      <c r="FS527" s="96"/>
      <c r="FT527" s="96"/>
      <c r="FU527" s="96"/>
      <c r="FV527" s="96"/>
      <c r="FW527" s="96"/>
      <c r="FX527" s="96"/>
      <c r="FY527" s="96"/>
      <c r="FZ527" s="96"/>
      <c r="GA527" s="96"/>
      <c r="GB527" s="96"/>
      <c r="GC527" s="96"/>
      <c r="GD527" s="96"/>
      <c r="GE527" s="96"/>
      <c r="GF527" s="96"/>
      <c r="GG527" s="96"/>
      <c r="GH527" s="96"/>
      <c r="GI527" s="96"/>
      <c r="GJ527" s="96"/>
      <c r="GK527" s="96"/>
      <c r="GL527" s="96"/>
    </row>
    <row r="528" spans="28:194" s="91" customFormat="1"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  <c r="AO528" s="96"/>
      <c r="AP528" s="96"/>
      <c r="AQ528" s="96"/>
      <c r="AR528" s="96"/>
      <c r="AS528" s="96"/>
      <c r="AT528" s="96"/>
      <c r="AU528" s="96"/>
      <c r="AV528" s="96"/>
      <c r="AW528" s="96"/>
      <c r="AX528" s="96"/>
      <c r="AY528" s="96"/>
      <c r="AZ528" s="96"/>
      <c r="BA528" s="96"/>
      <c r="BB528" s="96"/>
      <c r="BC528" s="96"/>
      <c r="BD528" s="96"/>
      <c r="BE528" s="96"/>
      <c r="BF528" s="96"/>
      <c r="BG528" s="96"/>
      <c r="BH528" s="96"/>
      <c r="BI528" s="96"/>
      <c r="BJ528" s="96"/>
      <c r="BK528" s="96"/>
      <c r="BL528" s="96"/>
      <c r="BM528" s="96"/>
      <c r="BN528" s="96"/>
      <c r="BO528" s="96"/>
      <c r="BP528" s="96"/>
      <c r="BQ528" s="96"/>
      <c r="BR528" s="96"/>
      <c r="BS528" s="96"/>
      <c r="BT528" s="96"/>
      <c r="BU528" s="96"/>
      <c r="BV528" s="96"/>
      <c r="BW528" s="96"/>
      <c r="BX528" s="96"/>
      <c r="BY528" s="96"/>
      <c r="BZ528" s="96"/>
      <c r="CA528" s="96"/>
      <c r="CB528" s="96"/>
      <c r="CC528" s="96"/>
      <c r="CD528" s="96"/>
      <c r="CE528" s="96"/>
      <c r="CF528" s="96"/>
      <c r="CG528" s="96"/>
      <c r="CH528" s="96"/>
      <c r="CI528" s="96"/>
      <c r="CJ528" s="96"/>
      <c r="CK528" s="96"/>
      <c r="CL528" s="96"/>
      <c r="CM528" s="96"/>
      <c r="CN528" s="96"/>
      <c r="CO528" s="96"/>
      <c r="CP528" s="96"/>
      <c r="CQ528" s="96"/>
      <c r="CR528" s="96"/>
      <c r="CS528" s="96"/>
      <c r="CT528" s="96"/>
      <c r="CU528" s="96"/>
      <c r="CV528" s="96"/>
      <c r="CW528" s="96"/>
      <c r="CX528" s="96"/>
      <c r="CY528" s="96"/>
      <c r="CZ528" s="96"/>
      <c r="DA528" s="96"/>
      <c r="DB528" s="96"/>
      <c r="DC528" s="96"/>
      <c r="DD528" s="96"/>
      <c r="DE528" s="96"/>
      <c r="DF528" s="96"/>
      <c r="DG528" s="96"/>
      <c r="DH528" s="96"/>
      <c r="DI528" s="96"/>
      <c r="DJ528" s="96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6"/>
      <c r="DV528" s="96"/>
      <c r="DW528" s="96"/>
      <c r="DX528" s="96"/>
      <c r="DY528" s="96"/>
      <c r="DZ528" s="96"/>
      <c r="EA528" s="96"/>
      <c r="EB528" s="96"/>
      <c r="EC528" s="96"/>
      <c r="ED528" s="96"/>
      <c r="EE528" s="96"/>
      <c r="EF528" s="96"/>
      <c r="EG528" s="96"/>
      <c r="EH528" s="96"/>
      <c r="EI528" s="96"/>
      <c r="EJ528" s="96"/>
      <c r="EK528" s="96"/>
      <c r="EL528" s="96"/>
      <c r="EM528" s="96"/>
      <c r="EN528" s="96"/>
      <c r="EO528" s="96"/>
      <c r="EP528" s="96"/>
      <c r="EQ528" s="96"/>
      <c r="ER528" s="96"/>
      <c r="ES528" s="96"/>
      <c r="ET528" s="96"/>
      <c r="EU528" s="96"/>
      <c r="EV528" s="96"/>
      <c r="EW528" s="96"/>
      <c r="EX528" s="96"/>
      <c r="EY528" s="96"/>
      <c r="EZ528" s="96"/>
      <c r="FA528" s="96"/>
      <c r="FB528" s="96"/>
      <c r="FC528" s="96"/>
      <c r="FD528" s="96"/>
      <c r="FE528" s="96"/>
      <c r="FF528" s="96"/>
      <c r="FG528" s="96"/>
      <c r="FH528" s="96"/>
      <c r="FI528" s="96"/>
      <c r="FJ528" s="96"/>
      <c r="FK528" s="96"/>
      <c r="FL528" s="96"/>
      <c r="FM528" s="96"/>
      <c r="FN528" s="96"/>
      <c r="FO528" s="96"/>
      <c r="FP528" s="96"/>
      <c r="FQ528" s="96"/>
      <c r="FR528" s="96"/>
      <c r="FS528" s="96"/>
      <c r="FT528" s="96"/>
      <c r="FU528" s="96"/>
      <c r="FV528" s="96"/>
      <c r="FW528" s="96"/>
      <c r="FX528" s="96"/>
      <c r="FY528" s="96"/>
      <c r="FZ528" s="96"/>
      <c r="GA528" s="96"/>
      <c r="GB528" s="96"/>
      <c r="GC528" s="96"/>
      <c r="GD528" s="96"/>
      <c r="GE528" s="96"/>
      <c r="GF528" s="96"/>
      <c r="GG528" s="96"/>
      <c r="GH528" s="96"/>
      <c r="GI528" s="96"/>
      <c r="GJ528" s="96"/>
      <c r="GK528" s="96"/>
      <c r="GL528" s="96"/>
    </row>
    <row r="529" spans="28:194" s="91" customFormat="1"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  <c r="AO529" s="96"/>
      <c r="AP529" s="96"/>
      <c r="AQ529" s="96"/>
      <c r="AR529" s="96"/>
      <c r="AS529" s="96"/>
      <c r="AT529" s="96"/>
      <c r="AU529" s="96"/>
      <c r="AV529" s="96"/>
      <c r="AW529" s="96"/>
      <c r="AX529" s="96"/>
      <c r="AY529" s="96"/>
      <c r="AZ529" s="96"/>
      <c r="BA529" s="96"/>
      <c r="BB529" s="96"/>
      <c r="BC529" s="96"/>
      <c r="BD529" s="96"/>
      <c r="BE529" s="96"/>
      <c r="BF529" s="96"/>
      <c r="BG529" s="96"/>
      <c r="BH529" s="96"/>
      <c r="BI529" s="96"/>
      <c r="BJ529" s="96"/>
      <c r="BK529" s="96"/>
      <c r="BL529" s="96"/>
      <c r="BM529" s="96"/>
      <c r="BN529" s="96"/>
      <c r="BO529" s="96"/>
      <c r="BP529" s="96"/>
      <c r="BQ529" s="96"/>
      <c r="BR529" s="96"/>
      <c r="BS529" s="96"/>
      <c r="BT529" s="96"/>
      <c r="BU529" s="96"/>
      <c r="BV529" s="96"/>
      <c r="BW529" s="96"/>
      <c r="BX529" s="96"/>
      <c r="BY529" s="96"/>
      <c r="BZ529" s="96"/>
      <c r="CA529" s="96"/>
      <c r="CB529" s="96"/>
      <c r="CC529" s="96"/>
      <c r="CD529" s="96"/>
      <c r="CE529" s="96"/>
      <c r="CF529" s="96"/>
      <c r="CG529" s="96"/>
      <c r="CH529" s="96"/>
      <c r="CI529" s="96"/>
      <c r="CJ529" s="96"/>
      <c r="CK529" s="96"/>
      <c r="CL529" s="96"/>
      <c r="CM529" s="96"/>
      <c r="CN529" s="96"/>
      <c r="CO529" s="96"/>
      <c r="CP529" s="96"/>
      <c r="CQ529" s="96"/>
      <c r="CR529" s="96"/>
      <c r="CS529" s="96"/>
      <c r="CT529" s="96"/>
      <c r="CU529" s="96"/>
      <c r="CV529" s="96"/>
      <c r="CW529" s="96"/>
      <c r="CX529" s="96"/>
      <c r="CY529" s="96"/>
      <c r="CZ529" s="96"/>
      <c r="DA529" s="96"/>
      <c r="DB529" s="96"/>
      <c r="DC529" s="96"/>
      <c r="DD529" s="96"/>
      <c r="DE529" s="96"/>
      <c r="DF529" s="96"/>
      <c r="DG529" s="96"/>
      <c r="DH529" s="96"/>
      <c r="DI529" s="96"/>
      <c r="DJ529" s="96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6"/>
      <c r="DV529" s="96"/>
      <c r="DW529" s="96"/>
      <c r="DX529" s="96"/>
      <c r="DY529" s="96"/>
      <c r="DZ529" s="96"/>
      <c r="EA529" s="96"/>
      <c r="EB529" s="96"/>
      <c r="EC529" s="96"/>
      <c r="ED529" s="96"/>
      <c r="EE529" s="96"/>
      <c r="EF529" s="96"/>
      <c r="EG529" s="96"/>
      <c r="EH529" s="96"/>
      <c r="EI529" s="96"/>
      <c r="EJ529" s="96"/>
      <c r="EK529" s="96"/>
      <c r="EL529" s="96"/>
      <c r="EM529" s="96"/>
      <c r="EN529" s="96"/>
      <c r="EO529" s="96"/>
      <c r="EP529" s="96"/>
      <c r="EQ529" s="96"/>
      <c r="ER529" s="96"/>
      <c r="ES529" s="96"/>
      <c r="ET529" s="96"/>
      <c r="EU529" s="96"/>
      <c r="EV529" s="96"/>
      <c r="EW529" s="96"/>
      <c r="EX529" s="96"/>
      <c r="EY529" s="96"/>
      <c r="EZ529" s="96"/>
      <c r="FA529" s="96"/>
      <c r="FB529" s="96"/>
      <c r="FC529" s="96"/>
      <c r="FD529" s="96"/>
      <c r="FE529" s="96"/>
      <c r="FF529" s="96"/>
      <c r="FG529" s="96"/>
      <c r="FH529" s="96"/>
      <c r="FI529" s="96"/>
      <c r="FJ529" s="96"/>
      <c r="FK529" s="96"/>
      <c r="FL529" s="96"/>
      <c r="FM529" s="96"/>
      <c r="FN529" s="96"/>
      <c r="FO529" s="96"/>
      <c r="FP529" s="96"/>
      <c r="FQ529" s="96"/>
      <c r="FR529" s="96"/>
      <c r="FS529" s="96"/>
      <c r="FT529" s="96"/>
      <c r="FU529" s="96"/>
      <c r="FV529" s="96"/>
      <c r="FW529" s="96"/>
      <c r="FX529" s="96"/>
      <c r="FY529" s="96"/>
      <c r="FZ529" s="96"/>
      <c r="GA529" s="96"/>
      <c r="GB529" s="96"/>
      <c r="GC529" s="96"/>
      <c r="GD529" s="96"/>
      <c r="GE529" s="96"/>
      <c r="GF529" s="96"/>
      <c r="GG529" s="96"/>
      <c r="GH529" s="96"/>
      <c r="GI529" s="96"/>
      <c r="GJ529" s="96"/>
      <c r="GK529" s="96"/>
      <c r="GL529" s="96"/>
    </row>
    <row r="530" spans="28:194" s="91" customFormat="1">
      <c r="AB530" s="96"/>
      <c r="AC530" s="96"/>
      <c r="AD530" s="96"/>
      <c r="AE530" s="96"/>
      <c r="AF530" s="96"/>
      <c r="AG530" s="96"/>
      <c r="AH530" s="96"/>
      <c r="AI530" s="96"/>
      <c r="AJ530" s="96"/>
      <c r="AK530" s="96"/>
      <c r="AL530" s="96"/>
      <c r="AM530" s="96"/>
      <c r="AN530" s="96"/>
      <c r="AO530" s="96"/>
      <c r="AP530" s="96"/>
      <c r="AQ530" s="96"/>
      <c r="AR530" s="96"/>
      <c r="AS530" s="96"/>
      <c r="AT530" s="96"/>
      <c r="AU530" s="96"/>
      <c r="AV530" s="96"/>
      <c r="AW530" s="96"/>
      <c r="AX530" s="96"/>
      <c r="AY530" s="96"/>
      <c r="AZ530" s="96"/>
      <c r="BA530" s="96"/>
      <c r="BB530" s="96"/>
      <c r="BC530" s="96"/>
      <c r="BD530" s="96"/>
      <c r="BE530" s="96"/>
      <c r="BF530" s="96"/>
      <c r="BG530" s="96"/>
      <c r="BH530" s="96"/>
      <c r="BI530" s="96"/>
      <c r="BJ530" s="96"/>
      <c r="BK530" s="96"/>
      <c r="BL530" s="96"/>
      <c r="BM530" s="96"/>
      <c r="BN530" s="96"/>
      <c r="BO530" s="96"/>
      <c r="BP530" s="96"/>
      <c r="BQ530" s="96"/>
      <c r="BR530" s="96"/>
      <c r="BS530" s="96"/>
      <c r="BT530" s="96"/>
      <c r="BU530" s="96"/>
      <c r="BV530" s="96"/>
      <c r="BW530" s="96"/>
      <c r="BX530" s="96"/>
      <c r="BY530" s="96"/>
      <c r="BZ530" s="96"/>
      <c r="CA530" s="96"/>
      <c r="CB530" s="96"/>
      <c r="CC530" s="96"/>
      <c r="CD530" s="96"/>
      <c r="CE530" s="96"/>
      <c r="CF530" s="96"/>
      <c r="CG530" s="96"/>
      <c r="CH530" s="96"/>
      <c r="CI530" s="96"/>
      <c r="CJ530" s="96"/>
      <c r="CK530" s="96"/>
      <c r="CL530" s="96"/>
      <c r="CM530" s="96"/>
      <c r="CN530" s="96"/>
      <c r="CO530" s="96"/>
      <c r="CP530" s="96"/>
      <c r="CQ530" s="96"/>
      <c r="CR530" s="96"/>
      <c r="CS530" s="96"/>
      <c r="CT530" s="96"/>
      <c r="CU530" s="96"/>
      <c r="CV530" s="96"/>
      <c r="CW530" s="96"/>
      <c r="CX530" s="96"/>
      <c r="CY530" s="96"/>
      <c r="CZ530" s="96"/>
      <c r="DA530" s="96"/>
      <c r="DB530" s="96"/>
      <c r="DC530" s="96"/>
      <c r="DD530" s="96"/>
      <c r="DE530" s="96"/>
      <c r="DF530" s="96"/>
      <c r="DG530" s="96"/>
      <c r="DH530" s="96"/>
      <c r="DI530" s="96"/>
      <c r="DJ530" s="96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6"/>
      <c r="DV530" s="96"/>
      <c r="DW530" s="96"/>
      <c r="DX530" s="96"/>
      <c r="DY530" s="96"/>
      <c r="DZ530" s="96"/>
      <c r="EA530" s="96"/>
      <c r="EB530" s="96"/>
      <c r="EC530" s="96"/>
      <c r="ED530" s="96"/>
      <c r="EE530" s="96"/>
      <c r="EF530" s="96"/>
      <c r="EG530" s="96"/>
      <c r="EH530" s="96"/>
      <c r="EI530" s="96"/>
      <c r="EJ530" s="96"/>
      <c r="EK530" s="96"/>
      <c r="EL530" s="96"/>
      <c r="EM530" s="96"/>
      <c r="EN530" s="96"/>
      <c r="EO530" s="96"/>
      <c r="EP530" s="96"/>
      <c r="EQ530" s="96"/>
      <c r="ER530" s="96"/>
      <c r="ES530" s="96"/>
      <c r="ET530" s="96"/>
      <c r="EU530" s="96"/>
      <c r="EV530" s="96"/>
      <c r="EW530" s="96"/>
      <c r="EX530" s="96"/>
      <c r="EY530" s="96"/>
      <c r="EZ530" s="96"/>
      <c r="FA530" s="96"/>
      <c r="FB530" s="96"/>
      <c r="FC530" s="96"/>
      <c r="FD530" s="96"/>
      <c r="FE530" s="96"/>
      <c r="FF530" s="96"/>
      <c r="FG530" s="96"/>
      <c r="FH530" s="96"/>
      <c r="FI530" s="96"/>
      <c r="FJ530" s="96"/>
      <c r="FK530" s="96"/>
      <c r="FL530" s="96"/>
      <c r="FM530" s="96"/>
      <c r="FN530" s="96"/>
      <c r="FO530" s="96"/>
      <c r="FP530" s="96"/>
      <c r="FQ530" s="96"/>
      <c r="FR530" s="96"/>
      <c r="FS530" s="96"/>
      <c r="FT530" s="96"/>
      <c r="FU530" s="96"/>
      <c r="FV530" s="96"/>
      <c r="FW530" s="96"/>
      <c r="FX530" s="96"/>
      <c r="FY530" s="96"/>
      <c r="FZ530" s="96"/>
      <c r="GA530" s="96"/>
      <c r="GB530" s="96"/>
      <c r="GC530" s="96"/>
      <c r="GD530" s="96"/>
      <c r="GE530" s="96"/>
      <c r="GF530" s="96"/>
      <c r="GG530" s="96"/>
      <c r="GH530" s="96"/>
      <c r="GI530" s="96"/>
      <c r="GJ530" s="96"/>
      <c r="GK530" s="96"/>
      <c r="GL530" s="96"/>
    </row>
    <row r="531" spans="28:194" s="91" customFormat="1">
      <c r="AB531" s="96"/>
      <c r="AC531" s="96"/>
      <c r="AD531" s="96"/>
      <c r="AE531" s="96"/>
      <c r="AF531" s="96"/>
      <c r="AG531" s="96"/>
      <c r="AH531" s="96"/>
      <c r="AI531" s="96"/>
      <c r="AJ531" s="96"/>
      <c r="AK531" s="96"/>
      <c r="AL531" s="96"/>
      <c r="AM531" s="96"/>
      <c r="AN531" s="96"/>
      <c r="AO531" s="96"/>
      <c r="AP531" s="96"/>
      <c r="AQ531" s="96"/>
      <c r="AR531" s="96"/>
      <c r="AS531" s="96"/>
      <c r="AT531" s="96"/>
      <c r="AU531" s="96"/>
      <c r="AV531" s="96"/>
      <c r="AW531" s="96"/>
      <c r="AX531" s="96"/>
      <c r="AY531" s="96"/>
      <c r="AZ531" s="96"/>
      <c r="BA531" s="96"/>
      <c r="BB531" s="96"/>
      <c r="BC531" s="96"/>
      <c r="BD531" s="96"/>
      <c r="BE531" s="96"/>
      <c r="BF531" s="96"/>
      <c r="BG531" s="96"/>
      <c r="BH531" s="96"/>
      <c r="BI531" s="96"/>
      <c r="BJ531" s="96"/>
      <c r="BK531" s="96"/>
      <c r="BL531" s="96"/>
      <c r="BM531" s="96"/>
      <c r="BN531" s="96"/>
      <c r="BO531" s="96"/>
      <c r="BP531" s="96"/>
      <c r="BQ531" s="96"/>
      <c r="BR531" s="96"/>
      <c r="BS531" s="96"/>
      <c r="BT531" s="96"/>
      <c r="BU531" s="96"/>
      <c r="BV531" s="96"/>
      <c r="BW531" s="96"/>
      <c r="BX531" s="96"/>
      <c r="BY531" s="96"/>
      <c r="BZ531" s="96"/>
      <c r="CA531" s="96"/>
      <c r="CB531" s="96"/>
      <c r="CC531" s="96"/>
      <c r="CD531" s="96"/>
      <c r="CE531" s="96"/>
      <c r="CF531" s="96"/>
      <c r="CG531" s="96"/>
      <c r="CH531" s="96"/>
      <c r="CI531" s="96"/>
      <c r="CJ531" s="96"/>
      <c r="CK531" s="96"/>
      <c r="CL531" s="96"/>
      <c r="CM531" s="96"/>
      <c r="CN531" s="96"/>
      <c r="CO531" s="96"/>
      <c r="CP531" s="96"/>
      <c r="CQ531" s="96"/>
      <c r="CR531" s="96"/>
      <c r="CS531" s="96"/>
      <c r="CT531" s="96"/>
      <c r="CU531" s="96"/>
      <c r="CV531" s="96"/>
      <c r="CW531" s="96"/>
      <c r="CX531" s="96"/>
      <c r="CY531" s="96"/>
      <c r="CZ531" s="96"/>
      <c r="DA531" s="96"/>
      <c r="DB531" s="96"/>
      <c r="DC531" s="96"/>
      <c r="DD531" s="96"/>
      <c r="DE531" s="96"/>
      <c r="DF531" s="96"/>
      <c r="DG531" s="96"/>
      <c r="DH531" s="96"/>
      <c r="DI531" s="96"/>
      <c r="DJ531" s="96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6"/>
      <c r="DV531" s="96"/>
      <c r="DW531" s="96"/>
      <c r="DX531" s="96"/>
      <c r="DY531" s="96"/>
      <c r="DZ531" s="96"/>
      <c r="EA531" s="96"/>
      <c r="EB531" s="96"/>
      <c r="EC531" s="96"/>
      <c r="ED531" s="96"/>
      <c r="EE531" s="96"/>
      <c r="EF531" s="96"/>
      <c r="EG531" s="96"/>
      <c r="EH531" s="96"/>
      <c r="EI531" s="96"/>
      <c r="EJ531" s="96"/>
      <c r="EK531" s="96"/>
      <c r="EL531" s="96"/>
      <c r="EM531" s="96"/>
      <c r="EN531" s="96"/>
      <c r="EO531" s="96"/>
      <c r="EP531" s="96"/>
      <c r="EQ531" s="96"/>
      <c r="ER531" s="96"/>
      <c r="ES531" s="96"/>
      <c r="ET531" s="96"/>
      <c r="EU531" s="96"/>
      <c r="EV531" s="96"/>
      <c r="EW531" s="96"/>
      <c r="EX531" s="96"/>
      <c r="EY531" s="96"/>
      <c r="EZ531" s="96"/>
      <c r="FA531" s="96"/>
      <c r="FB531" s="96"/>
      <c r="FC531" s="96"/>
      <c r="FD531" s="96"/>
      <c r="FE531" s="96"/>
      <c r="FF531" s="96"/>
      <c r="FG531" s="96"/>
      <c r="FH531" s="96"/>
      <c r="FI531" s="96"/>
      <c r="FJ531" s="96"/>
      <c r="FK531" s="96"/>
      <c r="FL531" s="96"/>
      <c r="FM531" s="96"/>
      <c r="FN531" s="96"/>
      <c r="FO531" s="96"/>
      <c r="FP531" s="96"/>
      <c r="FQ531" s="96"/>
      <c r="FR531" s="96"/>
      <c r="FS531" s="96"/>
      <c r="FT531" s="96"/>
      <c r="FU531" s="96"/>
      <c r="FV531" s="96"/>
      <c r="FW531" s="96"/>
      <c r="FX531" s="96"/>
      <c r="FY531" s="96"/>
      <c r="FZ531" s="96"/>
      <c r="GA531" s="96"/>
      <c r="GB531" s="96"/>
      <c r="GC531" s="96"/>
      <c r="GD531" s="96"/>
      <c r="GE531" s="96"/>
      <c r="GF531" s="96"/>
      <c r="GG531" s="96"/>
      <c r="GH531" s="96"/>
      <c r="GI531" s="96"/>
      <c r="GJ531" s="96"/>
      <c r="GK531" s="96"/>
      <c r="GL531" s="96"/>
    </row>
    <row r="532" spans="28:194" s="91" customFormat="1">
      <c r="AB532" s="96"/>
      <c r="AC532" s="96"/>
      <c r="AD532" s="96"/>
      <c r="AE532" s="96"/>
      <c r="AF532" s="96"/>
      <c r="AG532" s="96"/>
      <c r="AH532" s="96"/>
      <c r="AI532" s="96"/>
      <c r="AJ532" s="96"/>
      <c r="AK532" s="96"/>
      <c r="AL532" s="96"/>
      <c r="AM532" s="96"/>
      <c r="AN532" s="96"/>
      <c r="AO532" s="96"/>
      <c r="AP532" s="96"/>
      <c r="AQ532" s="96"/>
      <c r="AR532" s="96"/>
      <c r="AS532" s="96"/>
      <c r="AT532" s="96"/>
      <c r="AU532" s="96"/>
      <c r="AV532" s="96"/>
      <c r="AW532" s="96"/>
      <c r="AX532" s="96"/>
      <c r="AY532" s="96"/>
      <c r="AZ532" s="96"/>
      <c r="BA532" s="96"/>
      <c r="BB532" s="96"/>
      <c r="BC532" s="96"/>
      <c r="BD532" s="96"/>
      <c r="BE532" s="96"/>
      <c r="BF532" s="96"/>
      <c r="BG532" s="96"/>
      <c r="BH532" s="96"/>
      <c r="BI532" s="96"/>
      <c r="BJ532" s="96"/>
      <c r="BK532" s="96"/>
      <c r="BL532" s="96"/>
      <c r="BM532" s="96"/>
      <c r="BN532" s="96"/>
      <c r="BO532" s="96"/>
      <c r="BP532" s="96"/>
      <c r="BQ532" s="96"/>
      <c r="BR532" s="96"/>
      <c r="BS532" s="96"/>
      <c r="BT532" s="96"/>
      <c r="BU532" s="96"/>
      <c r="BV532" s="96"/>
      <c r="BW532" s="96"/>
      <c r="BX532" s="96"/>
      <c r="BY532" s="96"/>
      <c r="BZ532" s="96"/>
      <c r="CA532" s="96"/>
      <c r="CB532" s="96"/>
      <c r="CC532" s="96"/>
      <c r="CD532" s="96"/>
      <c r="CE532" s="96"/>
      <c r="CF532" s="96"/>
      <c r="CG532" s="96"/>
      <c r="CH532" s="96"/>
      <c r="CI532" s="96"/>
      <c r="CJ532" s="96"/>
      <c r="CK532" s="96"/>
      <c r="CL532" s="96"/>
      <c r="CM532" s="96"/>
      <c r="CN532" s="96"/>
      <c r="CO532" s="96"/>
      <c r="CP532" s="96"/>
      <c r="CQ532" s="96"/>
      <c r="CR532" s="96"/>
      <c r="CS532" s="96"/>
      <c r="CT532" s="96"/>
      <c r="CU532" s="96"/>
      <c r="CV532" s="96"/>
      <c r="CW532" s="96"/>
      <c r="CX532" s="96"/>
      <c r="CY532" s="96"/>
      <c r="CZ532" s="96"/>
      <c r="DA532" s="96"/>
      <c r="DB532" s="96"/>
      <c r="DC532" s="96"/>
      <c r="DD532" s="96"/>
      <c r="DE532" s="96"/>
      <c r="DF532" s="96"/>
      <c r="DG532" s="96"/>
      <c r="DH532" s="96"/>
      <c r="DI532" s="96"/>
      <c r="DJ532" s="96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6"/>
      <c r="DV532" s="96"/>
      <c r="DW532" s="96"/>
      <c r="DX532" s="96"/>
      <c r="DY532" s="96"/>
      <c r="DZ532" s="96"/>
      <c r="EA532" s="96"/>
      <c r="EB532" s="96"/>
      <c r="EC532" s="96"/>
      <c r="ED532" s="96"/>
      <c r="EE532" s="96"/>
      <c r="EF532" s="96"/>
      <c r="EG532" s="96"/>
      <c r="EH532" s="96"/>
      <c r="EI532" s="96"/>
      <c r="EJ532" s="96"/>
      <c r="EK532" s="96"/>
      <c r="EL532" s="96"/>
      <c r="EM532" s="96"/>
      <c r="EN532" s="96"/>
      <c r="EO532" s="96"/>
      <c r="EP532" s="96"/>
      <c r="EQ532" s="96"/>
      <c r="ER532" s="96"/>
      <c r="ES532" s="96"/>
      <c r="ET532" s="96"/>
      <c r="EU532" s="96"/>
      <c r="EV532" s="96"/>
      <c r="EW532" s="96"/>
      <c r="EX532" s="96"/>
      <c r="EY532" s="96"/>
      <c r="EZ532" s="96"/>
      <c r="FA532" s="96"/>
      <c r="FB532" s="96"/>
      <c r="FC532" s="96"/>
      <c r="FD532" s="96"/>
      <c r="FE532" s="96"/>
      <c r="FF532" s="96"/>
      <c r="FG532" s="96"/>
      <c r="FH532" s="96"/>
      <c r="FI532" s="96"/>
      <c r="FJ532" s="96"/>
      <c r="FK532" s="96"/>
      <c r="FL532" s="96"/>
      <c r="FM532" s="96"/>
      <c r="FN532" s="96"/>
      <c r="FO532" s="96"/>
      <c r="FP532" s="96"/>
      <c r="FQ532" s="96"/>
      <c r="FR532" s="96"/>
      <c r="FS532" s="96"/>
      <c r="FT532" s="96"/>
      <c r="FU532" s="96"/>
      <c r="FV532" s="96"/>
      <c r="FW532" s="96"/>
      <c r="FX532" s="96"/>
      <c r="FY532" s="96"/>
      <c r="FZ532" s="96"/>
      <c r="GA532" s="96"/>
      <c r="GB532" s="96"/>
      <c r="GC532" s="96"/>
      <c r="GD532" s="96"/>
      <c r="GE532" s="96"/>
      <c r="GF532" s="96"/>
      <c r="GG532" s="96"/>
      <c r="GH532" s="96"/>
      <c r="GI532" s="96"/>
      <c r="GJ532" s="96"/>
      <c r="GK532" s="96"/>
      <c r="GL532" s="96"/>
    </row>
    <row r="533" spans="28:194" s="91" customFormat="1">
      <c r="AB533" s="96"/>
      <c r="AC533" s="96"/>
      <c r="AD533" s="96"/>
      <c r="AE533" s="96"/>
      <c r="AF533" s="96"/>
      <c r="AG533" s="96"/>
      <c r="AH533" s="96"/>
      <c r="AI533" s="96"/>
      <c r="AJ533" s="96"/>
      <c r="AK533" s="96"/>
      <c r="AL533" s="96"/>
      <c r="AM533" s="96"/>
      <c r="AN533" s="96"/>
      <c r="AO533" s="96"/>
      <c r="AP533" s="96"/>
      <c r="AQ533" s="96"/>
      <c r="AR533" s="96"/>
      <c r="AS533" s="96"/>
      <c r="AT533" s="96"/>
      <c r="AU533" s="96"/>
      <c r="AV533" s="96"/>
      <c r="AW533" s="96"/>
      <c r="AX533" s="96"/>
      <c r="AY533" s="96"/>
      <c r="AZ533" s="96"/>
      <c r="BA533" s="96"/>
      <c r="BB533" s="96"/>
      <c r="BC533" s="96"/>
      <c r="BD533" s="96"/>
      <c r="BE533" s="96"/>
      <c r="BF533" s="96"/>
      <c r="BG533" s="96"/>
      <c r="BH533" s="96"/>
      <c r="BI533" s="96"/>
      <c r="BJ533" s="96"/>
      <c r="BK533" s="96"/>
      <c r="BL533" s="96"/>
      <c r="BM533" s="96"/>
      <c r="BN533" s="96"/>
      <c r="BO533" s="96"/>
      <c r="BP533" s="96"/>
      <c r="BQ533" s="96"/>
      <c r="BR533" s="96"/>
      <c r="BS533" s="96"/>
      <c r="BT533" s="96"/>
      <c r="BU533" s="96"/>
      <c r="BV533" s="96"/>
      <c r="BW533" s="96"/>
      <c r="BX533" s="96"/>
      <c r="BY533" s="96"/>
      <c r="BZ533" s="96"/>
      <c r="CA533" s="96"/>
      <c r="CB533" s="96"/>
      <c r="CC533" s="96"/>
      <c r="CD533" s="96"/>
      <c r="CE533" s="96"/>
      <c r="CF533" s="96"/>
      <c r="CG533" s="96"/>
      <c r="CH533" s="96"/>
      <c r="CI533" s="96"/>
      <c r="CJ533" s="96"/>
      <c r="CK533" s="96"/>
      <c r="CL533" s="96"/>
      <c r="CM533" s="96"/>
      <c r="CN533" s="96"/>
      <c r="CO533" s="96"/>
      <c r="CP533" s="96"/>
      <c r="CQ533" s="96"/>
      <c r="CR533" s="96"/>
      <c r="CS533" s="96"/>
      <c r="CT533" s="96"/>
      <c r="CU533" s="96"/>
      <c r="CV533" s="96"/>
      <c r="CW533" s="96"/>
      <c r="CX533" s="96"/>
      <c r="CY533" s="96"/>
      <c r="CZ533" s="96"/>
      <c r="DA533" s="96"/>
      <c r="DB533" s="96"/>
      <c r="DC533" s="96"/>
      <c r="DD533" s="96"/>
      <c r="DE533" s="96"/>
      <c r="DF533" s="96"/>
      <c r="DG533" s="96"/>
      <c r="DH533" s="96"/>
      <c r="DI533" s="96"/>
      <c r="DJ533" s="96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6"/>
      <c r="DV533" s="96"/>
      <c r="DW533" s="96"/>
      <c r="DX533" s="96"/>
      <c r="DY533" s="96"/>
      <c r="DZ533" s="96"/>
      <c r="EA533" s="96"/>
      <c r="EB533" s="96"/>
      <c r="EC533" s="96"/>
      <c r="ED533" s="96"/>
      <c r="EE533" s="96"/>
      <c r="EF533" s="96"/>
      <c r="EG533" s="96"/>
      <c r="EH533" s="96"/>
      <c r="EI533" s="96"/>
      <c r="EJ533" s="96"/>
      <c r="EK533" s="96"/>
      <c r="EL533" s="96"/>
      <c r="EM533" s="96"/>
      <c r="EN533" s="96"/>
      <c r="EO533" s="96"/>
      <c r="EP533" s="96"/>
      <c r="EQ533" s="96"/>
      <c r="ER533" s="96"/>
      <c r="ES533" s="96"/>
      <c r="ET533" s="96"/>
      <c r="EU533" s="96"/>
      <c r="EV533" s="96"/>
      <c r="EW533" s="96"/>
      <c r="EX533" s="96"/>
      <c r="EY533" s="96"/>
      <c r="EZ533" s="96"/>
      <c r="FA533" s="96"/>
      <c r="FB533" s="96"/>
      <c r="FC533" s="96"/>
      <c r="FD533" s="96"/>
      <c r="FE533" s="96"/>
      <c r="FF533" s="96"/>
      <c r="FG533" s="96"/>
      <c r="FH533" s="96"/>
      <c r="FI533" s="96"/>
      <c r="FJ533" s="96"/>
      <c r="FK533" s="96"/>
      <c r="FL533" s="96"/>
      <c r="FM533" s="96"/>
      <c r="FN533" s="96"/>
      <c r="FO533" s="96"/>
      <c r="FP533" s="96"/>
      <c r="FQ533" s="96"/>
      <c r="FR533" s="96"/>
      <c r="FS533" s="96"/>
      <c r="FT533" s="96"/>
      <c r="FU533" s="96"/>
      <c r="FV533" s="96"/>
      <c r="FW533" s="96"/>
      <c r="FX533" s="96"/>
      <c r="FY533" s="96"/>
      <c r="FZ533" s="96"/>
      <c r="GA533" s="96"/>
      <c r="GB533" s="96"/>
      <c r="GC533" s="96"/>
      <c r="GD533" s="96"/>
      <c r="GE533" s="96"/>
      <c r="GF533" s="96"/>
      <c r="GG533" s="96"/>
      <c r="GH533" s="96"/>
      <c r="GI533" s="96"/>
      <c r="GJ533" s="96"/>
      <c r="GK533" s="96"/>
      <c r="GL533" s="96"/>
    </row>
    <row r="534" spans="28:194" s="91" customFormat="1">
      <c r="AB534" s="96"/>
      <c r="AC534" s="96"/>
      <c r="AD534" s="96"/>
      <c r="AE534" s="96"/>
      <c r="AF534" s="96"/>
      <c r="AG534" s="96"/>
      <c r="AH534" s="96"/>
      <c r="AI534" s="96"/>
      <c r="AJ534" s="96"/>
      <c r="AK534" s="96"/>
      <c r="AL534" s="96"/>
      <c r="AM534" s="96"/>
      <c r="AN534" s="96"/>
      <c r="AO534" s="96"/>
      <c r="AP534" s="96"/>
      <c r="AQ534" s="96"/>
      <c r="AR534" s="96"/>
      <c r="AS534" s="96"/>
      <c r="AT534" s="96"/>
      <c r="AU534" s="96"/>
      <c r="AV534" s="96"/>
      <c r="AW534" s="96"/>
      <c r="AX534" s="96"/>
      <c r="AY534" s="96"/>
      <c r="AZ534" s="96"/>
      <c r="BA534" s="96"/>
      <c r="BB534" s="96"/>
      <c r="BC534" s="96"/>
      <c r="BD534" s="96"/>
      <c r="BE534" s="96"/>
      <c r="BF534" s="96"/>
      <c r="BG534" s="96"/>
      <c r="BH534" s="96"/>
      <c r="BI534" s="96"/>
      <c r="BJ534" s="96"/>
      <c r="BK534" s="96"/>
      <c r="BL534" s="96"/>
      <c r="BM534" s="96"/>
      <c r="BN534" s="96"/>
      <c r="BO534" s="96"/>
      <c r="BP534" s="96"/>
      <c r="BQ534" s="96"/>
      <c r="BR534" s="96"/>
      <c r="BS534" s="96"/>
      <c r="BT534" s="96"/>
      <c r="BU534" s="96"/>
      <c r="BV534" s="96"/>
      <c r="BW534" s="96"/>
      <c r="BX534" s="96"/>
      <c r="BY534" s="96"/>
      <c r="BZ534" s="96"/>
      <c r="CA534" s="96"/>
      <c r="CB534" s="96"/>
      <c r="CC534" s="96"/>
      <c r="CD534" s="96"/>
      <c r="CE534" s="96"/>
      <c r="CF534" s="96"/>
      <c r="CG534" s="96"/>
      <c r="CH534" s="96"/>
      <c r="CI534" s="96"/>
      <c r="CJ534" s="96"/>
      <c r="CK534" s="96"/>
      <c r="CL534" s="96"/>
      <c r="CM534" s="96"/>
      <c r="CN534" s="96"/>
      <c r="CO534" s="96"/>
      <c r="CP534" s="96"/>
      <c r="CQ534" s="96"/>
      <c r="CR534" s="96"/>
      <c r="CS534" s="96"/>
      <c r="CT534" s="96"/>
      <c r="CU534" s="96"/>
      <c r="CV534" s="96"/>
      <c r="CW534" s="96"/>
      <c r="CX534" s="96"/>
      <c r="CY534" s="96"/>
      <c r="CZ534" s="96"/>
      <c r="DA534" s="96"/>
      <c r="DB534" s="96"/>
      <c r="DC534" s="96"/>
      <c r="DD534" s="96"/>
      <c r="DE534" s="96"/>
      <c r="DF534" s="96"/>
      <c r="DG534" s="96"/>
      <c r="DH534" s="96"/>
      <c r="DI534" s="96"/>
      <c r="DJ534" s="96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6"/>
      <c r="DV534" s="96"/>
      <c r="DW534" s="96"/>
      <c r="DX534" s="96"/>
      <c r="DY534" s="96"/>
      <c r="DZ534" s="96"/>
      <c r="EA534" s="96"/>
      <c r="EB534" s="96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96"/>
      <c r="EZ534" s="96"/>
      <c r="FA534" s="96"/>
      <c r="FB534" s="96"/>
      <c r="FC534" s="96"/>
      <c r="FD534" s="96"/>
      <c r="FE534" s="96"/>
      <c r="FF534" s="96"/>
      <c r="FG534" s="96"/>
      <c r="FH534" s="96"/>
      <c r="FI534" s="96"/>
      <c r="FJ534" s="96"/>
      <c r="FK534" s="96"/>
      <c r="FL534" s="96"/>
      <c r="FM534" s="96"/>
      <c r="FN534" s="96"/>
      <c r="FO534" s="96"/>
      <c r="FP534" s="96"/>
      <c r="FQ534" s="96"/>
      <c r="FR534" s="96"/>
      <c r="FS534" s="96"/>
      <c r="FT534" s="96"/>
      <c r="FU534" s="96"/>
      <c r="FV534" s="96"/>
      <c r="FW534" s="96"/>
      <c r="FX534" s="96"/>
      <c r="FY534" s="96"/>
      <c r="FZ534" s="96"/>
      <c r="GA534" s="96"/>
      <c r="GB534" s="96"/>
      <c r="GC534" s="96"/>
      <c r="GD534" s="96"/>
      <c r="GE534" s="96"/>
      <c r="GF534" s="96"/>
      <c r="GG534" s="96"/>
      <c r="GH534" s="96"/>
      <c r="GI534" s="96"/>
      <c r="GJ534" s="96"/>
      <c r="GK534" s="96"/>
      <c r="GL534" s="96"/>
    </row>
    <row r="535" spans="28:194" s="91" customFormat="1">
      <c r="AB535" s="96"/>
      <c r="AC535" s="96"/>
      <c r="AD535" s="96"/>
      <c r="AE535" s="96"/>
      <c r="AF535" s="96"/>
      <c r="AG535" s="96"/>
      <c r="AH535" s="96"/>
      <c r="AI535" s="96"/>
      <c r="AJ535" s="96"/>
      <c r="AK535" s="96"/>
      <c r="AL535" s="96"/>
      <c r="AM535" s="96"/>
      <c r="AN535" s="96"/>
      <c r="AO535" s="96"/>
      <c r="AP535" s="96"/>
      <c r="AQ535" s="96"/>
      <c r="AR535" s="96"/>
      <c r="AS535" s="96"/>
      <c r="AT535" s="96"/>
      <c r="AU535" s="96"/>
      <c r="AV535" s="96"/>
      <c r="AW535" s="96"/>
      <c r="AX535" s="96"/>
      <c r="AY535" s="96"/>
      <c r="AZ535" s="96"/>
      <c r="BA535" s="96"/>
      <c r="BB535" s="96"/>
      <c r="BC535" s="96"/>
      <c r="BD535" s="96"/>
      <c r="BE535" s="96"/>
      <c r="BF535" s="96"/>
      <c r="BG535" s="96"/>
      <c r="BH535" s="96"/>
      <c r="BI535" s="96"/>
      <c r="BJ535" s="96"/>
      <c r="BK535" s="96"/>
      <c r="BL535" s="96"/>
      <c r="BM535" s="96"/>
      <c r="BN535" s="96"/>
      <c r="BO535" s="96"/>
      <c r="BP535" s="96"/>
      <c r="BQ535" s="96"/>
      <c r="BR535" s="96"/>
      <c r="BS535" s="96"/>
      <c r="BT535" s="96"/>
      <c r="BU535" s="96"/>
      <c r="BV535" s="96"/>
      <c r="BW535" s="96"/>
      <c r="BX535" s="96"/>
      <c r="BY535" s="96"/>
      <c r="BZ535" s="96"/>
      <c r="CA535" s="96"/>
      <c r="CB535" s="96"/>
      <c r="CC535" s="96"/>
      <c r="CD535" s="96"/>
      <c r="CE535" s="96"/>
      <c r="CF535" s="96"/>
      <c r="CG535" s="96"/>
      <c r="CH535" s="96"/>
      <c r="CI535" s="96"/>
      <c r="CJ535" s="96"/>
      <c r="CK535" s="96"/>
      <c r="CL535" s="96"/>
      <c r="CM535" s="96"/>
      <c r="CN535" s="96"/>
      <c r="CO535" s="96"/>
      <c r="CP535" s="96"/>
      <c r="CQ535" s="96"/>
      <c r="CR535" s="96"/>
      <c r="CS535" s="96"/>
      <c r="CT535" s="96"/>
      <c r="CU535" s="96"/>
      <c r="CV535" s="96"/>
      <c r="CW535" s="96"/>
      <c r="CX535" s="96"/>
      <c r="CY535" s="96"/>
      <c r="CZ535" s="96"/>
      <c r="DA535" s="96"/>
      <c r="DB535" s="96"/>
      <c r="DC535" s="96"/>
      <c r="DD535" s="96"/>
      <c r="DE535" s="96"/>
      <c r="DF535" s="96"/>
      <c r="DG535" s="96"/>
      <c r="DH535" s="96"/>
      <c r="DI535" s="96"/>
      <c r="DJ535" s="96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</row>
    <row r="536" spans="28:194" s="91" customFormat="1">
      <c r="AB536" s="96"/>
      <c r="AC536" s="96"/>
      <c r="AD536" s="96"/>
      <c r="AE536" s="96"/>
      <c r="AF536" s="96"/>
      <c r="AG536" s="96"/>
      <c r="AH536" s="96"/>
      <c r="AI536" s="96"/>
      <c r="AJ536" s="96"/>
      <c r="AK536" s="96"/>
      <c r="AL536" s="96"/>
      <c r="AM536" s="96"/>
      <c r="AN536" s="96"/>
      <c r="AO536" s="96"/>
      <c r="AP536" s="96"/>
      <c r="AQ536" s="96"/>
      <c r="AR536" s="96"/>
      <c r="AS536" s="96"/>
      <c r="AT536" s="96"/>
      <c r="AU536" s="96"/>
      <c r="AV536" s="96"/>
      <c r="AW536" s="96"/>
      <c r="AX536" s="96"/>
      <c r="AY536" s="96"/>
      <c r="AZ536" s="96"/>
      <c r="BA536" s="96"/>
      <c r="BB536" s="96"/>
      <c r="BC536" s="96"/>
      <c r="BD536" s="96"/>
      <c r="BE536" s="96"/>
      <c r="BF536" s="96"/>
      <c r="BG536" s="96"/>
      <c r="BH536" s="96"/>
      <c r="BI536" s="96"/>
      <c r="BJ536" s="96"/>
      <c r="BK536" s="96"/>
      <c r="BL536" s="96"/>
      <c r="BM536" s="96"/>
      <c r="BN536" s="96"/>
      <c r="BO536" s="96"/>
      <c r="BP536" s="96"/>
      <c r="BQ536" s="96"/>
      <c r="BR536" s="96"/>
      <c r="BS536" s="96"/>
      <c r="BT536" s="96"/>
      <c r="BU536" s="96"/>
      <c r="BV536" s="96"/>
      <c r="BW536" s="96"/>
      <c r="BX536" s="96"/>
      <c r="BY536" s="96"/>
      <c r="BZ536" s="96"/>
      <c r="CA536" s="96"/>
      <c r="CB536" s="96"/>
      <c r="CC536" s="96"/>
      <c r="CD536" s="96"/>
      <c r="CE536" s="96"/>
      <c r="CF536" s="96"/>
      <c r="CG536" s="96"/>
      <c r="CH536" s="96"/>
      <c r="CI536" s="96"/>
      <c r="CJ536" s="96"/>
      <c r="CK536" s="96"/>
      <c r="CL536" s="96"/>
      <c r="CM536" s="96"/>
      <c r="CN536" s="96"/>
      <c r="CO536" s="96"/>
      <c r="CP536" s="96"/>
      <c r="CQ536" s="96"/>
      <c r="CR536" s="96"/>
      <c r="CS536" s="96"/>
      <c r="CT536" s="96"/>
      <c r="CU536" s="96"/>
      <c r="CV536" s="96"/>
      <c r="CW536" s="96"/>
      <c r="CX536" s="96"/>
      <c r="CY536" s="96"/>
      <c r="CZ536" s="96"/>
      <c r="DA536" s="96"/>
      <c r="DB536" s="96"/>
      <c r="DC536" s="96"/>
      <c r="DD536" s="96"/>
      <c r="DE536" s="96"/>
      <c r="DF536" s="96"/>
      <c r="DG536" s="96"/>
      <c r="DH536" s="96"/>
      <c r="DI536" s="96"/>
      <c r="DJ536" s="96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</row>
    <row r="537" spans="28:194" s="91" customFormat="1">
      <c r="AB537" s="96"/>
      <c r="AC537" s="96"/>
      <c r="AD537" s="96"/>
      <c r="AE537" s="96"/>
      <c r="AF537" s="96"/>
      <c r="AG537" s="96"/>
      <c r="AH537" s="96"/>
      <c r="AI537" s="96"/>
      <c r="AJ537" s="96"/>
      <c r="AK537" s="96"/>
      <c r="AL537" s="96"/>
      <c r="AM537" s="96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96"/>
      <c r="CF537" s="96"/>
      <c r="CG537" s="96"/>
      <c r="CH537" s="96"/>
      <c r="CI537" s="96"/>
      <c r="CJ537" s="96"/>
      <c r="CK537" s="96"/>
      <c r="CL537" s="96"/>
      <c r="CM537" s="96"/>
      <c r="CN537" s="96"/>
      <c r="CO537" s="96"/>
      <c r="CP537" s="96"/>
      <c r="CQ537" s="96"/>
      <c r="CR537" s="96"/>
      <c r="CS537" s="96"/>
      <c r="CT537" s="96"/>
      <c r="CU537" s="96"/>
      <c r="CV537" s="96"/>
      <c r="CW537" s="96"/>
      <c r="CX537" s="96"/>
      <c r="CY537" s="96"/>
      <c r="CZ537" s="96"/>
      <c r="DA537" s="96"/>
      <c r="DB537" s="96"/>
      <c r="DC537" s="96"/>
      <c r="DD537" s="96"/>
      <c r="DE537" s="96"/>
      <c r="DF537" s="96"/>
      <c r="DG537" s="96"/>
      <c r="DH537" s="96"/>
      <c r="DI537" s="96"/>
      <c r="DJ537" s="96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</row>
    <row r="538" spans="28:194" s="91" customFormat="1"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  <c r="AO538" s="96"/>
      <c r="AP538" s="96"/>
      <c r="AQ538" s="96"/>
      <c r="AR538" s="96"/>
      <c r="AS538" s="96"/>
      <c r="AT538" s="96"/>
      <c r="AU538" s="96"/>
      <c r="AV538" s="96"/>
      <c r="AW538" s="96"/>
      <c r="AX538" s="96"/>
      <c r="AY538" s="96"/>
      <c r="AZ538" s="96"/>
      <c r="BA538" s="96"/>
      <c r="BB538" s="96"/>
      <c r="BC538" s="96"/>
      <c r="BD538" s="96"/>
      <c r="BE538" s="96"/>
      <c r="BF538" s="96"/>
      <c r="BG538" s="96"/>
      <c r="BH538" s="96"/>
      <c r="BI538" s="96"/>
      <c r="BJ538" s="96"/>
      <c r="BK538" s="96"/>
      <c r="BL538" s="96"/>
      <c r="BM538" s="96"/>
      <c r="BN538" s="96"/>
      <c r="BO538" s="96"/>
      <c r="BP538" s="96"/>
      <c r="BQ538" s="96"/>
      <c r="BR538" s="96"/>
      <c r="BS538" s="96"/>
      <c r="BT538" s="96"/>
      <c r="BU538" s="96"/>
      <c r="BV538" s="96"/>
      <c r="BW538" s="96"/>
      <c r="BX538" s="96"/>
      <c r="BY538" s="96"/>
      <c r="BZ538" s="96"/>
      <c r="CA538" s="96"/>
      <c r="CB538" s="96"/>
      <c r="CC538" s="96"/>
      <c r="CD538" s="96"/>
      <c r="CE538" s="96"/>
      <c r="CF538" s="96"/>
      <c r="CG538" s="96"/>
      <c r="CH538" s="96"/>
      <c r="CI538" s="96"/>
      <c r="CJ538" s="96"/>
      <c r="CK538" s="96"/>
      <c r="CL538" s="96"/>
      <c r="CM538" s="96"/>
      <c r="CN538" s="96"/>
      <c r="CO538" s="96"/>
      <c r="CP538" s="96"/>
      <c r="CQ538" s="96"/>
      <c r="CR538" s="96"/>
      <c r="CS538" s="96"/>
      <c r="CT538" s="96"/>
      <c r="CU538" s="96"/>
      <c r="CV538" s="96"/>
      <c r="CW538" s="96"/>
      <c r="CX538" s="96"/>
      <c r="CY538" s="96"/>
      <c r="CZ538" s="96"/>
      <c r="DA538" s="96"/>
      <c r="DB538" s="96"/>
      <c r="DC538" s="96"/>
      <c r="DD538" s="96"/>
      <c r="DE538" s="96"/>
      <c r="DF538" s="96"/>
      <c r="DG538" s="96"/>
      <c r="DH538" s="96"/>
      <c r="DI538" s="96"/>
      <c r="DJ538" s="96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6"/>
      <c r="DV538" s="96"/>
      <c r="DW538" s="96"/>
      <c r="DX538" s="96"/>
      <c r="DY538" s="96"/>
      <c r="DZ538" s="96"/>
      <c r="EA538" s="96"/>
      <c r="EB538" s="96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96"/>
      <c r="EZ538" s="96"/>
      <c r="FA538" s="96"/>
      <c r="FB538" s="96"/>
      <c r="FC538" s="96"/>
      <c r="FD538" s="96"/>
      <c r="FE538" s="96"/>
      <c r="FF538" s="96"/>
      <c r="FG538" s="96"/>
      <c r="FH538" s="96"/>
      <c r="FI538" s="96"/>
      <c r="FJ538" s="96"/>
      <c r="FK538" s="96"/>
      <c r="FL538" s="96"/>
      <c r="FM538" s="96"/>
      <c r="FN538" s="96"/>
      <c r="FO538" s="96"/>
      <c r="FP538" s="96"/>
      <c r="FQ538" s="96"/>
      <c r="FR538" s="96"/>
      <c r="FS538" s="96"/>
      <c r="FT538" s="96"/>
      <c r="FU538" s="96"/>
      <c r="FV538" s="96"/>
      <c r="FW538" s="96"/>
      <c r="FX538" s="96"/>
      <c r="FY538" s="96"/>
      <c r="FZ538" s="96"/>
      <c r="GA538" s="96"/>
      <c r="GB538" s="96"/>
      <c r="GC538" s="96"/>
      <c r="GD538" s="96"/>
      <c r="GE538" s="96"/>
      <c r="GF538" s="96"/>
      <c r="GG538" s="96"/>
      <c r="GH538" s="96"/>
      <c r="GI538" s="96"/>
      <c r="GJ538" s="96"/>
      <c r="GK538" s="96"/>
      <c r="GL538" s="96"/>
    </row>
    <row r="539" spans="28:194" s="91" customFormat="1">
      <c r="AB539" s="96"/>
      <c r="AC539" s="96"/>
      <c r="AD539" s="96"/>
      <c r="AE539" s="96"/>
      <c r="AF539" s="96"/>
      <c r="AG539" s="96"/>
      <c r="AH539" s="96"/>
      <c r="AI539" s="96"/>
      <c r="AJ539" s="96"/>
      <c r="AK539" s="96"/>
      <c r="AL539" s="96"/>
      <c r="AM539" s="96"/>
      <c r="AN539" s="96"/>
      <c r="AO539" s="96"/>
      <c r="AP539" s="96"/>
      <c r="AQ539" s="96"/>
      <c r="AR539" s="96"/>
      <c r="AS539" s="96"/>
      <c r="AT539" s="96"/>
      <c r="AU539" s="96"/>
      <c r="AV539" s="96"/>
      <c r="AW539" s="96"/>
      <c r="AX539" s="96"/>
      <c r="AY539" s="96"/>
      <c r="AZ539" s="96"/>
      <c r="BA539" s="96"/>
      <c r="BB539" s="96"/>
      <c r="BC539" s="96"/>
      <c r="BD539" s="96"/>
      <c r="BE539" s="96"/>
      <c r="BF539" s="96"/>
      <c r="BG539" s="96"/>
      <c r="BH539" s="96"/>
      <c r="BI539" s="96"/>
      <c r="BJ539" s="96"/>
      <c r="BK539" s="96"/>
      <c r="BL539" s="96"/>
      <c r="BM539" s="96"/>
      <c r="BN539" s="96"/>
      <c r="BO539" s="96"/>
      <c r="BP539" s="96"/>
      <c r="BQ539" s="96"/>
      <c r="BR539" s="96"/>
      <c r="BS539" s="96"/>
      <c r="BT539" s="96"/>
      <c r="BU539" s="96"/>
      <c r="BV539" s="96"/>
      <c r="BW539" s="96"/>
      <c r="BX539" s="96"/>
      <c r="BY539" s="96"/>
      <c r="BZ539" s="96"/>
      <c r="CA539" s="96"/>
      <c r="CB539" s="96"/>
      <c r="CC539" s="96"/>
      <c r="CD539" s="96"/>
      <c r="CE539" s="96"/>
      <c r="CF539" s="96"/>
      <c r="CG539" s="96"/>
      <c r="CH539" s="96"/>
      <c r="CI539" s="96"/>
      <c r="CJ539" s="96"/>
      <c r="CK539" s="96"/>
      <c r="CL539" s="96"/>
      <c r="CM539" s="96"/>
      <c r="CN539" s="96"/>
      <c r="CO539" s="96"/>
      <c r="CP539" s="96"/>
      <c r="CQ539" s="96"/>
      <c r="CR539" s="96"/>
      <c r="CS539" s="96"/>
      <c r="CT539" s="96"/>
      <c r="CU539" s="96"/>
      <c r="CV539" s="96"/>
      <c r="CW539" s="96"/>
      <c r="CX539" s="96"/>
      <c r="CY539" s="96"/>
      <c r="CZ539" s="96"/>
      <c r="DA539" s="96"/>
      <c r="DB539" s="96"/>
      <c r="DC539" s="96"/>
      <c r="DD539" s="96"/>
      <c r="DE539" s="96"/>
      <c r="DF539" s="96"/>
      <c r="DG539" s="96"/>
      <c r="DH539" s="96"/>
      <c r="DI539" s="96"/>
      <c r="DJ539" s="96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6"/>
      <c r="DV539" s="96"/>
      <c r="DW539" s="96"/>
      <c r="DX539" s="96"/>
      <c r="DY539" s="96"/>
      <c r="DZ539" s="96"/>
      <c r="EA539" s="96"/>
      <c r="EB539" s="96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96"/>
      <c r="EZ539" s="96"/>
      <c r="FA539" s="96"/>
      <c r="FB539" s="96"/>
      <c r="FC539" s="96"/>
      <c r="FD539" s="96"/>
      <c r="FE539" s="96"/>
      <c r="FF539" s="96"/>
      <c r="FG539" s="96"/>
      <c r="FH539" s="96"/>
      <c r="FI539" s="96"/>
      <c r="FJ539" s="96"/>
      <c r="FK539" s="96"/>
      <c r="FL539" s="96"/>
      <c r="FM539" s="96"/>
      <c r="FN539" s="96"/>
      <c r="FO539" s="96"/>
      <c r="FP539" s="96"/>
      <c r="FQ539" s="96"/>
      <c r="FR539" s="96"/>
      <c r="FS539" s="96"/>
      <c r="FT539" s="96"/>
      <c r="FU539" s="96"/>
      <c r="FV539" s="96"/>
      <c r="FW539" s="96"/>
      <c r="FX539" s="96"/>
      <c r="FY539" s="96"/>
      <c r="FZ539" s="96"/>
      <c r="GA539" s="96"/>
      <c r="GB539" s="96"/>
      <c r="GC539" s="96"/>
      <c r="GD539" s="96"/>
      <c r="GE539" s="96"/>
      <c r="GF539" s="96"/>
      <c r="GG539" s="96"/>
      <c r="GH539" s="96"/>
      <c r="GI539" s="96"/>
      <c r="GJ539" s="96"/>
      <c r="GK539" s="96"/>
      <c r="GL539" s="96"/>
    </row>
    <row r="540" spans="28:194" s="91" customFormat="1">
      <c r="AB540" s="96"/>
      <c r="AC540" s="96"/>
      <c r="AD540" s="96"/>
      <c r="AE540" s="96"/>
      <c r="AF540" s="96"/>
      <c r="AG540" s="96"/>
      <c r="AH540" s="96"/>
      <c r="AI540" s="96"/>
      <c r="AJ540" s="96"/>
      <c r="AK540" s="96"/>
      <c r="AL540" s="96"/>
      <c r="AM540" s="96"/>
      <c r="AN540" s="96"/>
      <c r="AO540" s="96"/>
      <c r="AP540" s="96"/>
      <c r="AQ540" s="96"/>
      <c r="AR540" s="96"/>
      <c r="AS540" s="96"/>
      <c r="AT540" s="96"/>
      <c r="AU540" s="96"/>
      <c r="AV540" s="96"/>
      <c r="AW540" s="96"/>
      <c r="AX540" s="96"/>
      <c r="AY540" s="96"/>
      <c r="AZ540" s="96"/>
      <c r="BA540" s="96"/>
      <c r="BB540" s="96"/>
      <c r="BC540" s="96"/>
      <c r="BD540" s="96"/>
      <c r="BE540" s="96"/>
      <c r="BF540" s="96"/>
      <c r="BG540" s="96"/>
      <c r="BH540" s="96"/>
      <c r="BI540" s="96"/>
      <c r="BJ540" s="96"/>
      <c r="BK540" s="96"/>
      <c r="BL540" s="96"/>
      <c r="BM540" s="96"/>
      <c r="BN540" s="96"/>
      <c r="BO540" s="96"/>
      <c r="BP540" s="96"/>
      <c r="BQ540" s="96"/>
      <c r="BR540" s="96"/>
      <c r="BS540" s="96"/>
      <c r="BT540" s="96"/>
      <c r="BU540" s="96"/>
      <c r="BV540" s="96"/>
      <c r="BW540" s="96"/>
      <c r="BX540" s="96"/>
      <c r="BY540" s="96"/>
      <c r="BZ540" s="96"/>
      <c r="CA540" s="96"/>
      <c r="CB540" s="96"/>
      <c r="CC540" s="96"/>
      <c r="CD540" s="96"/>
      <c r="CE540" s="96"/>
      <c r="CF540" s="96"/>
      <c r="CG540" s="96"/>
      <c r="CH540" s="96"/>
      <c r="CI540" s="96"/>
      <c r="CJ540" s="96"/>
      <c r="CK540" s="96"/>
      <c r="CL540" s="96"/>
      <c r="CM540" s="96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  <c r="FF540" s="96"/>
      <c r="FG540" s="96"/>
      <c r="FH540" s="96"/>
      <c r="FI540" s="96"/>
      <c r="FJ540" s="96"/>
      <c r="FK540" s="96"/>
      <c r="FL540" s="96"/>
      <c r="FM540" s="96"/>
      <c r="FN540" s="96"/>
      <c r="FO540" s="96"/>
      <c r="FP540" s="96"/>
      <c r="FQ540" s="96"/>
      <c r="FR540" s="96"/>
      <c r="FS540" s="96"/>
      <c r="FT540" s="96"/>
      <c r="FU540" s="96"/>
      <c r="FV540" s="96"/>
      <c r="FW540" s="96"/>
      <c r="FX540" s="96"/>
      <c r="FY540" s="96"/>
      <c r="FZ540" s="96"/>
      <c r="GA540" s="96"/>
      <c r="GB540" s="96"/>
      <c r="GC540" s="96"/>
      <c r="GD540" s="96"/>
      <c r="GE540" s="96"/>
      <c r="GF540" s="96"/>
      <c r="GG540" s="96"/>
      <c r="GH540" s="96"/>
      <c r="GI540" s="96"/>
      <c r="GJ540" s="96"/>
      <c r="GK540" s="96"/>
      <c r="GL540" s="96"/>
    </row>
    <row r="541" spans="28:194" s="91" customFormat="1">
      <c r="AB541" s="96"/>
      <c r="AC541" s="96"/>
      <c r="AD541" s="96"/>
      <c r="AE541" s="96"/>
      <c r="AF541" s="96"/>
      <c r="AG541" s="96"/>
      <c r="AH541" s="96"/>
      <c r="AI541" s="96"/>
      <c r="AJ541" s="96"/>
      <c r="AK541" s="96"/>
      <c r="AL541" s="96"/>
      <c r="AM541" s="96"/>
      <c r="AN541" s="96"/>
      <c r="AO541" s="96"/>
      <c r="AP541" s="96"/>
      <c r="AQ541" s="96"/>
      <c r="AR541" s="96"/>
      <c r="AS541" s="96"/>
      <c r="AT541" s="96"/>
      <c r="AU541" s="96"/>
      <c r="AV541" s="96"/>
      <c r="AW541" s="96"/>
      <c r="AX541" s="96"/>
      <c r="AY541" s="96"/>
      <c r="AZ541" s="96"/>
      <c r="BA541" s="96"/>
      <c r="BB541" s="96"/>
      <c r="BC541" s="96"/>
      <c r="BD541" s="96"/>
      <c r="BE541" s="96"/>
      <c r="BF541" s="96"/>
      <c r="BG541" s="96"/>
      <c r="BH541" s="96"/>
      <c r="BI541" s="96"/>
      <c r="BJ541" s="96"/>
      <c r="BK541" s="96"/>
      <c r="BL541" s="96"/>
      <c r="BM541" s="96"/>
      <c r="BN541" s="96"/>
      <c r="BO541" s="96"/>
      <c r="BP541" s="96"/>
      <c r="BQ541" s="96"/>
      <c r="BR541" s="96"/>
      <c r="BS541" s="96"/>
      <c r="BT541" s="96"/>
      <c r="BU541" s="96"/>
      <c r="BV541" s="96"/>
      <c r="BW541" s="96"/>
      <c r="BX541" s="96"/>
      <c r="BY541" s="96"/>
      <c r="BZ541" s="96"/>
      <c r="CA541" s="96"/>
      <c r="CB541" s="96"/>
      <c r="CC541" s="96"/>
      <c r="CD541" s="96"/>
      <c r="CE541" s="96"/>
      <c r="CF541" s="96"/>
      <c r="CG541" s="96"/>
      <c r="CH541" s="96"/>
      <c r="CI541" s="96"/>
      <c r="CJ541" s="96"/>
      <c r="CK541" s="96"/>
      <c r="CL541" s="96"/>
      <c r="CM541" s="96"/>
      <c r="CN541" s="96"/>
      <c r="CO541" s="96"/>
      <c r="CP541" s="96"/>
      <c r="CQ541" s="96"/>
      <c r="CR541" s="96"/>
      <c r="CS541" s="96"/>
      <c r="CT541" s="96"/>
      <c r="CU541" s="96"/>
      <c r="CV541" s="96"/>
      <c r="CW541" s="96"/>
      <c r="CX541" s="96"/>
      <c r="CY541" s="96"/>
      <c r="CZ541" s="96"/>
      <c r="DA541" s="96"/>
      <c r="DB541" s="96"/>
      <c r="DC541" s="96"/>
      <c r="DD541" s="96"/>
      <c r="DE541" s="96"/>
      <c r="DF541" s="96"/>
      <c r="DG541" s="96"/>
      <c r="DH541" s="96"/>
      <c r="DI541" s="96"/>
      <c r="DJ541" s="96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6"/>
      <c r="DV541" s="96"/>
      <c r="DW541" s="96"/>
      <c r="DX541" s="96"/>
      <c r="DY541" s="96"/>
      <c r="DZ541" s="96"/>
      <c r="EA541" s="96"/>
      <c r="EB541" s="96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96"/>
      <c r="EZ541" s="96"/>
      <c r="FA541" s="96"/>
      <c r="FB541" s="96"/>
      <c r="FC541" s="96"/>
      <c r="FD541" s="96"/>
      <c r="FE541" s="96"/>
      <c r="FF541" s="96"/>
      <c r="FG541" s="96"/>
      <c r="FH541" s="96"/>
      <c r="FI541" s="96"/>
      <c r="FJ541" s="96"/>
      <c r="FK541" s="96"/>
      <c r="FL541" s="96"/>
      <c r="FM541" s="96"/>
      <c r="FN541" s="96"/>
      <c r="FO541" s="96"/>
      <c r="FP541" s="96"/>
      <c r="FQ541" s="96"/>
      <c r="FR541" s="96"/>
      <c r="FS541" s="96"/>
      <c r="FT541" s="96"/>
      <c r="FU541" s="96"/>
      <c r="FV541" s="96"/>
      <c r="FW541" s="96"/>
      <c r="FX541" s="96"/>
      <c r="FY541" s="96"/>
      <c r="FZ541" s="96"/>
      <c r="GA541" s="96"/>
      <c r="GB541" s="96"/>
      <c r="GC541" s="96"/>
      <c r="GD541" s="96"/>
      <c r="GE541" s="96"/>
      <c r="GF541" s="96"/>
      <c r="GG541" s="96"/>
      <c r="GH541" s="96"/>
      <c r="GI541" s="96"/>
      <c r="GJ541" s="96"/>
      <c r="GK541" s="96"/>
      <c r="GL541" s="96"/>
    </row>
    <row r="542" spans="28:194" s="91" customFormat="1">
      <c r="AB542" s="96"/>
      <c r="AC542" s="96"/>
      <c r="AD542" s="96"/>
      <c r="AE542" s="96"/>
      <c r="AF542" s="96"/>
      <c r="AG542" s="96"/>
      <c r="AH542" s="96"/>
      <c r="AI542" s="96"/>
      <c r="AJ542" s="96"/>
      <c r="AK542" s="96"/>
      <c r="AL542" s="96"/>
      <c r="AM542" s="96"/>
      <c r="AN542" s="96"/>
      <c r="AO542" s="96"/>
      <c r="AP542" s="96"/>
      <c r="AQ542" s="96"/>
      <c r="AR542" s="96"/>
      <c r="AS542" s="96"/>
      <c r="AT542" s="96"/>
      <c r="AU542" s="96"/>
      <c r="AV542" s="96"/>
      <c r="AW542" s="96"/>
      <c r="AX542" s="96"/>
      <c r="AY542" s="96"/>
      <c r="AZ542" s="96"/>
      <c r="BA542" s="96"/>
      <c r="BB542" s="96"/>
      <c r="BC542" s="96"/>
      <c r="BD542" s="96"/>
      <c r="BE542" s="96"/>
      <c r="BF542" s="96"/>
      <c r="BG542" s="96"/>
      <c r="BH542" s="96"/>
      <c r="BI542" s="96"/>
      <c r="BJ542" s="96"/>
      <c r="BK542" s="96"/>
      <c r="BL542" s="96"/>
      <c r="BM542" s="96"/>
      <c r="BN542" s="96"/>
      <c r="BO542" s="96"/>
      <c r="BP542" s="96"/>
      <c r="BQ542" s="96"/>
      <c r="BR542" s="96"/>
      <c r="BS542" s="96"/>
      <c r="BT542" s="96"/>
      <c r="BU542" s="96"/>
      <c r="BV542" s="96"/>
      <c r="BW542" s="96"/>
      <c r="BX542" s="96"/>
      <c r="BY542" s="96"/>
      <c r="BZ542" s="96"/>
      <c r="CA542" s="96"/>
      <c r="CB542" s="96"/>
      <c r="CC542" s="96"/>
      <c r="CD542" s="96"/>
      <c r="CE542" s="96"/>
      <c r="CF542" s="96"/>
      <c r="CG542" s="96"/>
      <c r="CH542" s="96"/>
      <c r="CI542" s="96"/>
      <c r="CJ542" s="96"/>
      <c r="CK542" s="96"/>
      <c r="CL542" s="96"/>
      <c r="CM542" s="96"/>
      <c r="CN542" s="96"/>
      <c r="CO542" s="96"/>
      <c r="CP542" s="96"/>
      <c r="CQ542" s="96"/>
      <c r="CR542" s="96"/>
      <c r="CS542" s="96"/>
      <c r="CT542" s="96"/>
      <c r="CU542" s="96"/>
      <c r="CV542" s="96"/>
      <c r="CW542" s="96"/>
      <c r="CX542" s="96"/>
      <c r="CY542" s="96"/>
      <c r="CZ542" s="96"/>
      <c r="DA542" s="96"/>
      <c r="DB542" s="96"/>
      <c r="DC542" s="96"/>
      <c r="DD542" s="96"/>
      <c r="DE542" s="96"/>
      <c r="DF542" s="96"/>
      <c r="DG542" s="96"/>
      <c r="DH542" s="96"/>
      <c r="DI542" s="96"/>
      <c r="DJ542" s="96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6"/>
      <c r="DV542" s="96"/>
      <c r="DW542" s="96"/>
      <c r="DX542" s="96"/>
      <c r="DY542" s="96"/>
      <c r="DZ542" s="96"/>
      <c r="EA542" s="96"/>
      <c r="EB542" s="96"/>
      <c r="EC542" s="96"/>
      <c r="ED542" s="96"/>
      <c r="EE542" s="96"/>
      <c r="EF542" s="96"/>
      <c r="EG542" s="96"/>
      <c r="EH542" s="96"/>
      <c r="EI542" s="96"/>
      <c r="EJ542" s="96"/>
      <c r="EK542" s="96"/>
      <c r="EL542" s="96"/>
      <c r="EM542" s="96"/>
      <c r="EN542" s="96"/>
      <c r="EO542" s="96"/>
      <c r="EP542" s="96"/>
      <c r="EQ542" s="96"/>
      <c r="ER542" s="96"/>
      <c r="ES542" s="96"/>
      <c r="ET542" s="96"/>
      <c r="EU542" s="96"/>
      <c r="EV542" s="96"/>
      <c r="EW542" s="96"/>
      <c r="EX542" s="96"/>
      <c r="EY542" s="96"/>
      <c r="EZ542" s="96"/>
      <c r="FA542" s="96"/>
      <c r="FB542" s="96"/>
      <c r="FC542" s="96"/>
      <c r="FD542" s="96"/>
      <c r="FE542" s="96"/>
      <c r="FF542" s="96"/>
      <c r="FG542" s="96"/>
      <c r="FH542" s="96"/>
      <c r="FI542" s="96"/>
      <c r="FJ542" s="96"/>
      <c r="FK542" s="96"/>
      <c r="FL542" s="96"/>
      <c r="FM542" s="96"/>
      <c r="FN542" s="96"/>
      <c r="FO542" s="96"/>
      <c r="FP542" s="96"/>
      <c r="FQ542" s="96"/>
      <c r="FR542" s="96"/>
      <c r="FS542" s="96"/>
      <c r="FT542" s="96"/>
      <c r="FU542" s="96"/>
      <c r="FV542" s="96"/>
      <c r="FW542" s="96"/>
      <c r="FX542" s="96"/>
      <c r="FY542" s="96"/>
      <c r="FZ542" s="96"/>
      <c r="GA542" s="96"/>
      <c r="GB542" s="96"/>
      <c r="GC542" s="96"/>
      <c r="GD542" s="96"/>
      <c r="GE542" s="96"/>
      <c r="GF542" s="96"/>
      <c r="GG542" s="96"/>
      <c r="GH542" s="96"/>
      <c r="GI542" s="96"/>
      <c r="GJ542" s="96"/>
      <c r="GK542" s="96"/>
      <c r="GL542" s="96"/>
    </row>
    <row r="543" spans="28:194" s="91" customFormat="1">
      <c r="AB543" s="96"/>
      <c r="AC543" s="96"/>
      <c r="AD543" s="96"/>
      <c r="AE543" s="96"/>
      <c r="AF543" s="96"/>
      <c r="AG543" s="96"/>
      <c r="AH543" s="96"/>
      <c r="AI543" s="96"/>
      <c r="AJ543" s="96"/>
      <c r="AK543" s="96"/>
      <c r="AL543" s="96"/>
      <c r="AM543" s="96"/>
      <c r="AN543" s="96"/>
      <c r="AO543" s="96"/>
      <c r="AP543" s="96"/>
      <c r="AQ543" s="96"/>
      <c r="AR543" s="96"/>
      <c r="AS543" s="96"/>
      <c r="AT543" s="96"/>
      <c r="AU543" s="96"/>
      <c r="AV543" s="96"/>
      <c r="AW543" s="96"/>
      <c r="AX543" s="96"/>
      <c r="AY543" s="96"/>
      <c r="AZ543" s="96"/>
      <c r="BA543" s="96"/>
      <c r="BB543" s="96"/>
      <c r="BC543" s="96"/>
      <c r="BD543" s="96"/>
      <c r="BE543" s="96"/>
      <c r="BF543" s="96"/>
      <c r="BG543" s="96"/>
      <c r="BH543" s="96"/>
      <c r="BI543" s="96"/>
      <c r="BJ543" s="96"/>
      <c r="BK543" s="96"/>
      <c r="BL543" s="96"/>
      <c r="BM543" s="96"/>
      <c r="BN543" s="96"/>
      <c r="BO543" s="96"/>
      <c r="BP543" s="96"/>
      <c r="BQ543" s="96"/>
      <c r="BR543" s="96"/>
      <c r="BS543" s="96"/>
      <c r="BT543" s="96"/>
      <c r="BU543" s="96"/>
      <c r="BV543" s="96"/>
      <c r="BW543" s="96"/>
      <c r="BX543" s="96"/>
      <c r="BY543" s="96"/>
      <c r="BZ543" s="96"/>
      <c r="CA543" s="96"/>
      <c r="CB543" s="96"/>
      <c r="CC543" s="96"/>
      <c r="CD543" s="96"/>
      <c r="CE543" s="96"/>
      <c r="CF543" s="96"/>
      <c r="CG543" s="96"/>
      <c r="CH543" s="96"/>
      <c r="CI543" s="96"/>
      <c r="CJ543" s="96"/>
      <c r="CK543" s="96"/>
      <c r="CL543" s="96"/>
      <c r="CM543" s="96"/>
      <c r="CN543" s="96"/>
      <c r="CO543" s="96"/>
      <c r="CP543" s="96"/>
      <c r="CQ543" s="96"/>
      <c r="CR543" s="96"/>
      <c r="CS543" s="96"/>
      <c r="CT543" s="96"/>
      <c r="CU543" s="96"/>
      <c r="CV543" s="96"/>
      <c r="CW543" s="96"/>
      <c r="CX543" s="96"/>
      <c r="CY543" s="96"/>
      <c r="CZ543" s="96"/>
      <c r="DA543" s="96"/>
      <c r="DB543" s="96"/>
      <c r="DC543" s="96"/>
      <c r="DD543" s="96"/>
      <c r="DE543" s="96"/>
      <c r="DF543" s="96"/>
      <c r="DG543" s="96"/>
      <c r="DH543" s="96"/>
      <c r="DI543" s="96"/>
      <c r="DJ543" s="96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6"/>
      <c r="DV543" s="96"/>
      <c r="DW543" s="96"/>
      <c r="DX543" s="96"/>
      <c r="DY543" s="96"/>
      <c r="DZ543" s="96"/>
      <c r="EA543" s="96"/>
      <c r="EB543" s="96"/>
      <c r="EC543" s="96"/>
      <c r="ED543" s="96"/>
      <c r="EE543" s="96"/>
      <c r="EF543" s="96"/>
      <c r="EG543" s="96"/>
      <c r="EH543" s="96"/>
      <c r="EI543" s="96"/>
      <c r="EJ543" s="96"/>
      <c r="EK543" s="96"/>
      <c r="EL543" s="96"/>
      <c r="EM543" s="96"/>
      <c r="EN543" s="96"/>
      <c r="EO543" s="96"/>
      <c r="EP543" s="96"/>
      <c r="EQ543" s="96"/>
      <c r="ER543" s="96"/>
      <c r="ES543" s="96"/>
      <c r="ET543" s="96"/>
      <c r="EU543" s="96"/>
      <c r="EV543" s="96"/>
      <c r="EW543" s="96"/>
      <c r="EX543" s="96"/>
      <c r="EY543" s="96"/>
      <c r="EZ543" s="96"/>
      <c r="FA543" s="96"/>
      <c r="FB543" s="96"/>
      <c r="FC543" s="96"/>
      <c r="FD543" s="96"/>
      <c r="FE543" s="96"/>
      <c r="FF543" s="96"/>
      <c r="FG543" s="96"/>
      <c r="FH543" s="96"/>
      <c r="FI543" s="96"/>
      <c r="FJ543" s="96"/>
      <c r="FK543" s="96"/>
      <c r="FL543" s="96"/>
      <c r="FM543" s="96"/>
      <c r="FN543" s="96"/>
      <c r="FO543" s="96"/>
      <c r="FP543" s="96"/>
      <c r="FQ543" s="96"/>
      <c r="FR543" s="96"/>
      <c r="FS543" s="96"/>
      <c r="FT543" s="96"/>
      <c r="FU543" s="96"/>
      <c r="FV543" s="96"/>
      <c r="FW543" s="96"/>
      <c r="FX543" s="96"/>
      <c r="FY543" s="96"/>
      <c r="FZ543" s="96"/>
      <c r="GA543" s="96"/>
      <c r="GB543" s="96"/>
      <c r="GC543" s="96"/>
      <c r="GD543" s="96"/>
      <c r="GE543" s="96"/>
      <c r="GF543" s="96"/>
      <c r="GG543" s="96"/>
      <c r="GH543" s="96"/>
      <c r="GI543" s="96"/>
      <c r="GJ543" s="96"/>
      <c r="GK543" s="96"/>
      <c r="GL543" s="96"/>
    </row>
    <row r="544" spans="28:194" s="91" customFormat="1">
      <c r="AB544" s="96"/>
      <c r="AC544" s="96"/>
      <c r="AD544" s="96"/>
      <c r="AE544" s="96"/>
      <c r="AF544" s="96"/>
      <c r="AG544" s="96"/>
      <c r="AH544" s="96"/>
      <c r="AI544" s="96"/>
      <c r="AJ544" s="96"/>
      <c r="AK544" s="96"/>
      <c r="AL544" s="96"/>
      <c r="AM544" s="96"/>
      <c r="AN544" s="96"/>
      <c r="AO544" s="96"/>
      <c r="AP544" s="96"/>
      <c r="AQ544" s="96"/>
      <c r="AR544" s="96"/>
      <c r="AS544" s="96"/>
      <c r="AT544" s="96"/>
      <c r="AU544" s="96"/>
      <c r="AV544" s="96"/>
      <c r="AW544" s="96"/>
      <c r="AX544" s="96"/>
      <c r="AY544" s="96"/>
      <c r="AZ544" s="96"/>
      <c r="BA544" s="96"/>
      <c r="BB544" s="96"/>
      <c r="BC544" s="96"/>
      <c r="BD544" s="96"/>
      <c r="BE544" s="96"/>
      <c r="BF544" s="96"/>
      <c r="BG544" s="96"/>
      <c r="BH544" s="96"/>
      <c r="BI544" s="96"/>
      <c r="BJ544" s="96"/>
      <c r="BK544" s="96"/>
      <c r="BL544" s="96"/>
      <c r="BM544" s="96"/>
      <c r="BN544" s="96"/>
      <c r="BO544" s="96"/>
      <c r="BP544" s="96"/>
      <c r="BQ544" s="96"/>
      <c r="BR544" s="96"/>
      <c r="BS544" s="96"/>
      <c r="BT544" s="96"/>
      <c r="BU544" s="96"/>
      <c r="BV544" s="96"/>
      <c r="BW544" s="96"/>
      <c r="BX544" s="96"/>
      <c r="BY544" s="96"/>
      <c r="BZ544" s="96"/>
      <c r="CA544" s="96"/>
      <c r="CB544" s="96"/>
      <c r="CC544" s="96"/>
      <c r="CD544" s="96"/>
      <c r="CE544" s="96"/>
      <c r="CF544" s="96"/>
      <c r="CG544" s="96"/>
      <c r="CH544" s="96"/>
      <c r="CI544" s="96"/>
      <c r="CJ544" s="96"/>
      <c r="CK544" s="96"/>
      <c r="CL544" s="96"/>
      <c r="CM544" s="96"/>
      <c r="CN544" s="96"/>
      <c r="CO544" s="96"/>
      <c r="CP544" s="96"/>
      <c r="CQ544" s="96"/>
      <c r="CR544" s="96"/>
      <c r="CS544" s="96"/>
      <c r="CT544" s="96"/>
      <c r="CU544" s="96"/>
      <c r="CV544" s="96"/>
      <c r="CW544" s="96"/>
      <c r="CX544" s="96"/>
      <c r="CY544" s="96"/>
      <c r="CZ544" s="96"/>
      <c r="DA544" s="96"/>
      <c r="DB544" s="96"/>
      <c r="DC544" s="96"/>
      <c r="DD544" s="96"/>
      <c r="DE544" s="96"/>
      <c r="DF544" s="96"/>
      <c r="DG544" s="96"/>
      <c r="DH544" s="96"/>
      <c r="DI544" s="96"/>
      <c r="DJ544" s="96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6"/>
      <c r="DV544" s="96"/>
      <c r="DW544" s="96"/>
      <c r="DX544" s="96"/>
      <c r="DY544" s="96"/>
      <c r="DZ544" s="96"/>
      <c r="EA544" s="96"/>
      <c r="EB544" s="96"/>
      <c r="EC544" s="96"/>
      <c r="ED544" s="96"/>
      <c r="EE544" s="96"/>
      <c r="EF544" s="96"/>
      <c r="EG544" s="96"/>
      <c r="EH544" s="96"/>
      <c r="EI544" s="96"/>
      <c r="EJ544" s="96"/>
      <c r="EK544" s="96"/>
      <c r="EL544" s="96"/>
      <c r="EM544" s="96"/>
      <c r="EN544" s="96"/>
      <c r="EO544" s="96"/>
      <c r="EP544" s="96"/>
      <c r="EQ544" s="96"/>
      <c r="ER544" s="96"/>
      <c r="ES544" s="96"/>
      <c r="ET544" s="96"/>
      <c r="EU544" s="96"/>
      <c r="EV544" s="96"/>
      <c r="EW544" s="96"/>
      <c r="EX544" s="96"/>
      <c r="EY544" s="96"/>
      <c r="EZ544" s="96"/>
      <c r="FA544" s="96"/>
      <c r="FB544" s="96"/>
      <c r="FC544" s="96"/>
      <c r="FD544" s="96"/>
      <c r="FE544" s="96"/>
      <c r="FF544" s="96"/>
      <c r="FG544" s="96"/>
      <c r="FH544" s="96"/>
      <c r="FI544" s="96"/>
      <c r="FJ544" s="96"/>
      <c r="FK544" s="96"/>
      <c r="FL544" s="96"/>
      <c r="FM544" s="96"/>
      <c r="FN544" s="96"/>
      <c r="FO544" s="96"/>
      <c r="FP544" s="96"/>
      <c r="FQ544" s="96"/>
      <c r="FR544" s="96"/>
      <c r="FS544" s="96"/>
      <c r="FT544" s="96"/>
      <c r="FU544" s="96"/>
      <c r="FV544" s="96"/>
      <c r="FW544" s="96"/>
      <c r="FX544" s="96"/>
      <c r="FY544" s="96"/>
      <c r="FZ544" s="96"/>
      <c r="GA544" s="96"/>
      <c r="GB544" s="96"/>
      <c r="GC544" s="96"/>
      <c r="GD544" s="96"/>
      <c r="GE544" s="96"/>
      <c r="GF544" s="96"/>
      <c r="GG544" s="96"/>
      <c r="GH544" s="96"/>
      <c r="GI544" s="96"/>
      <c r="GJ544" s="96"/>
      <c r="GK544" s="96"/>
      <c r="GL544" s="96"/>
    </row>
    <row r="545" spans="28:194" s="91" customFormat="1">
      <c r="AB545" s="96"/>
      <c r="AC545" s="96"/>
      <c r="AD545" s="96"/>
      <c r="AE545" s="96"/>
      <c r="AF545" s="96"/>
      <c r="AG545" s="96"/>
      <c r="AH545" s="96"/>
      <c r="AI545" s="96"/>
      <c r="AJ545" s="96"/>
      <c r="AK545" s="96"/>
      <c r="AL545" s="96"/>
      <c r="AM545" s="96"/>
      <c r="AN545" s="96"/>
      <c r="AO545" s="96"/>
      <c r="AP545" s="96"/>
      <c r="AQ545" s="96"/>
      <c r="AR545" s="96"/>
      <c r="AS545" s="96"/>
      <c r="AT545" s="96"/>
      <c r="AU545" s="96"/>
      <c r="AV545" s="96"/>
      <c r="AW545" s="96"/>
      <c r="AX545" s="96"/>
      <c r="AY545" s="96"/>
      <c r="AZ545" s="96"/>
      <c r="BA545" s="96"/>
      <c r="BB545" s="96"/>
      <c r="BC545" s="96"/>
      <c r="BD545" s="96"/>
      <c r="BE545" s="96"/>
      <c r="BF545" s="96"/>
      <c r="BG545" s="96"/>
      <c r="BH545" s="96"/>
      <c r="BI545" s="96"/>
      <c r="BJ545" s="96"/>
      <c r="BK545" s="96"/>
      <c r="BL545" s="96"/>
      <c r="BM545" s="96"/>
      <c r="BN545" s="96"/>
      <c r="BO545" s="96"/>
      <c r="BP545" s="96"/>
      <c r="BQ545" s="96"/>
      <c r="BR545" s="96"/>
      <c r="BS545" s="96"/>
      <c r="BT545" s="96"/>
      <c r="BU545" s="96"/>
      <c r="BV545" s="96"/>
      <c r="BW545" s="96"/>
      <c r="BX545" s="96"/>
      <c r="BY545" s="96"/>
      <c r="BZ545" s="96"/>
      <c r="CA545" s="96"/>
      <c r="CB545" s="96"/>
      <c r="CC545" s="96"/>
      <c r="CD545" s="96"/>
      <c r="CE545" s="96"/>
      <c r="CF545" s="96"/>
      <c r="CG545" s="96"/>
      <c r="CH545" s="96"/>
      <c r="CI545" s="96"/>
      <c r="CJ545" s="96"/>
      <c r="CK545" s="96"/>
      <c r="CL545" s="96"/>
      <c r="CM545" s="96"/>
      <c r="CN545" s="96"/>
      <c r="CO545" s="96"/>
      <c r="CP545" s="96"/>
      <c r="CQ545" s="96"/>
      <c r="CR545" s="96"/>
      <c r="CS545" s="96"/>
      <c r="CT545" s="96"/>
      <c r="CU545" s="96"/>
      <c r="CV545" s="96"/>
      <c r="CW545" s="96"/>
      <c r="CX545" s="96"/>
      <c r="CY545" s="96"/>
      <c r="CZ545" s="96"/>
      <c r="DA545" s="96"/>
      <c r="DB545" s="96"/>
      <c r="DC545" s="96"/>
      <c r="DD545" s="96"/>
      <c r="DE545" s="96"/>
      <c r="DF545" s="96"/>
      <c r="DG545" s="96"/>
      <c r="DH545" s="96"/>
      <c r="DI545" s="96"/>
      <c r="DJ545" s="96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6"/>
      <c r="DV545" s="96"/>
      <c r="DW545" s="96"/>
      <c r="DX545" s="96"/>
      <c r="DY545" s="96"/>
      <c r="DZ545" s="96"/>
      <c r="EA545" s="96"/>
      <c r="EB545" s="96"/>
      <c r="EC545" s="96"/>
      <c r="ED545" s="96"/>
      <c r="EE545" s="96"/>
      <c r="EF545" s="96"/>
      <c r="EG545" s="96"/>
      <c r="EH545" s="96"/>
      <c r="EI545" s="96"/>
      <c r="EJ545" s="96"/>
      <c r="EK545" s="96"/>
      <c r="EL545" s="96"/>
      <c r="EM545" s="96"/>
      <c r="EN545" s="96"/>
      <c r="EO545" s="96"/>
      <c r="EP545" s="96"/>
      <c r="EQ545" s="96"/>
      <c r="ER545" s="96"/>
      <c r="ES545" s="96"/>
      <c r="ET545" s="96"/>
      <c r="EU545" s="96"/>
      <c r="EV545" s="96"/>
      <c r="EW545" s="96"/>
      <c r="EX545" s="96"/>
      <c r="EY545" s="96"/>
      <c r="EZ545" s="96"/>
      <c r="FA545" s="96"/>
      <c r="FB545" s="96"/>
      <c r="FC545" s="96"/>
      <c r="FD545" s="96"/>
      <c r="FE545" s="96"/>
      <c r="FF545" s="96"/>
      <c r="FG545" s="96"/>
      <c r="FH545" s="96"/>
      <c r="FI545" s="96"/>
      <c r="FJ545" s="96"/>
      <c r="FK545" s="96"/>
      <c r="FL545" s="96"/>
      <c r="FM545" s="96"/>
      <c r="FN545" s="96"/>
      <c r="FO545" s="96"/>
      <c r="FP545" s="96"/>
      <c r="FQ545" s="96"/>
      <c r="FR545" s="96"/>
      <c r="FS545" s="96"/>
      <c r="FT545" s="96"/>
      <c r="FU545" s="96"/>
      <c r="FV545" s="96"/>
      <c r="FW545" s="96"/>
      <c r="FX545" s="96"/>
      <c r="FY545" s="96"/>
      <c r="FZ545" s="96"/>
      <c r="GA545" s="96"/>
      <c r="GB545" s="96"/>
      <c r="GC545" s="96"/>
      <c r="GD545" s="96"/>
      <c r="GE545" s="96"/>
      <c r="GF545" s="96"/>
      <c r="GG545" s="96"/>
      <c r="GH545" s="96"/>
      <c r="GI545" s="96"/>
      <c r="GJ545" s="96"/>
      <c r="GK545" s="96"/>
      <c r="GL545" s="96"/>
    </row>
    <row r="546" spans="28:194" s="91" customFormat="1">
      <c r="AB546" s="96"/>
      <c r="AC546" s="96"/>
      <c r="AD546" s="96"/>
      <c r="AE546" s="96"/>
      <c r="AF546" s="96"/>
      <c r="AG546" s="96"/>
      <c r="AH546" s="96"/>
      <c r="AI546" s="96"/>
      <c r="AJ546" s="96"/>
      <c r="AK546" s="96"/>
      <c r="AL546" s="96"/>
      <c r="AM546" s="96"/>
      <c r="AN546" s="96"/>
      <c r="AO546" s="96"/>
      <c r="AP546" s="96"/>
      <c r="AQ546" s="96"/>
      <c r="AR546" s="96"/>
      <c r="AS546" s="96"/>
      <c r="AT546" s="96"/>
      <c r="AU546" s="96"/>
      <c r="AV546" s="96"/>
      <c r="AW546" s="96"/>
      <c r="AX546" s="96"/>
      <c r="AY546" s="96"/>
      <c r="AZ546" s="96"/>
      <c r="BA546" s="96"/>
      <c r="BB546" s="96"/>
      <c r="BC546" s="96"/>
      <c r="BD546" s="96"/>
      <c r="BE546" s="96"/>
      <c r="BF546" s="96"/>
      <c r="BG546" s="96"/>
      <c r="BH546" s="96"/>
      <c r="BI546" s="96"/>
      <c r="BJ546" s="96"/>
      <c r="BK546" s="96"/>
      <c r="BL546" s="96"/>
      <c r="BM546" s="96"/>
      <c r="BN546" s="96"/>
      <c r="BO546" s="96"/>
      <c r="BP546" s="96"/>
      <c r="BQ546" s="96"/>
      <c r="BR546" s="96"/>
      <c r="BS546" s="96"/>
      <c r="BT546" s="96"/>
      <c r="BU546" s="96"/>
      <c r="BV546" s="96"/>
      <c r="BW546" s="96"/>
      <c r="BX546" s="96"/>
      <c r="BY546" s="96"/>
      <c r="BZ546" s="96"/>
      <c r="CA546" s="96"/>
      <c r="CB546" s="96"/>
      <c r="CC546" s="96"/>
      <c r="CD546" s="96"/>
      <c r="CE546" s="96"/>
      <c r="CF546" s="96"/>
      <c r="CG546" s="96"/>
      <c r="CH546" s="96"/>
      <c r="CI546" s="96"/>
      <c r="CJ546" s="96"/>
      <c r="CK546" s="96"/>
      <c r="CL546" s="96"/>
      <c r="CM546" s="96"/>
      <c r="CN546" s="96"/>
      <c r="CO546" s="96"/>
      <c r="CP546" s="96"/>
      <c r="CQ546" s="96"/>
      <c r="CR546" s="96"/>
      <c r="CS546" s="96"/>
      <c r="CT546" s="96"/>
      <c r="CU546" s="96"/>
      <c r="CV546" s="96"/>
      <c r="CW546" s="96"/>
      <c r="CX546" s="96"/>
      <c r="CY546" s="96"/>
      <c r="CZ546" s="96"/>
      <c r="DA546" s="96"/>
      <c r="DB546" s="96"/>
      <c r="DC546" s="96"/>
      <c r="DD546" s="96"/>
      <c r="DE546" s="96"/>
      <c r="DF546" s="96"/>
      <c r="DG546" s="96"/>
      <c r="DH546" s="96"/>
      <c r="DI546" s="96"/>
      <c r="DJ546" s="96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6"/>
      <c r="DV546" s="96"/>
      <c r="DW546" s="96"/>
      <c r="DX546" s="96"/>
      <c r="DY546" s="96"/>
      <c r="DZ546" s="96"/>
      <c r="EA546" s="96"/>
      <c r="EB546" s="96"/>
      <c r="EC546" s="96"/>
      <c r="ED546" s="96"/>
      <c r="EE546" s="96"/>
      <c r="EF546" s="96"/>
      <c r="EG546" s="96"/>
      <c r="EH546" s="96"/>
      <c r="EI546" s="96"/>
      <c r="EJ546" s="96"/>
      <c r="EK546" s="96"/>
      <c r="EL546" s="96"/>
      <c r="EM546" s="96"/>
      <c r="EN546" s="96"/>
      <c r="EO546" s="96"/>
      <c r="EP546" s="96"/>
      <c r="EQ546" s="96"/>
      <c r="ER546" s="96"/>
      <c r="ES546" s="96"/>
      <c r="ET546" s="96"/>
      <c r="EU546" s="96"/>
      <c r="EV546" s="96"/>
      <c r="EW546" s="96"/>
      <c r="EX546" s="96"/>
      <c r="EY546" s="96"/>
      <c r="EZ546" s="96"/>
      <c r="FA546" s="96"/>
      <c r="FB546" s="96"/>
      <c r="FC546" s="96"/>
      <c r="FD546" s="96"/>
      <c r="FE546" s="96"/>
      <c r="FF546" s="96"/>
      <c r="FG546" s="96"/>
      <c r="FH546" s="96"/>
      <c r="FI546" s="96"/>
      <c r="FJ546" s="96"/>
      <c r="FK546" s="96"/>
      <c r="FL546" s="96"/>
      <c r="FM546" s="96"/>
      <c r="FN546" s="96"/>
      <c r="FO546" s="96"/>
      <c r="FP546" s="96"/>
      <c r="FQ546" s="96"/>
      <c r="FR546" s="96"/>
      <c r="FS546" s="96"/>
      <c r="FT546" s="96"/>
      <c r="FU546" s="96"/>
      <c r="FV546" s="96"/>
      <c r="FW546" s="96"/>
      <c r="FX546" s="96"/>
      <c r="FY546" s="96"/>
      <c r="FZ546" s="96"/>
      <c r="GA546" s="96"/>
      <c r="GB546" s="96"/>
      <c r="GC546" s="96"/>
      <c r="GD546" s="96"/>
      <c r="GE546" s="96"/>
      <c r="GF546" s="96"/>
      <c r="GG546" s="96"/>
      <c r="GH546" s="96"/>
      <c r="GI546" s="96"/>
      <c r="GJ546" s="96"/>
      <c r="GK546" s="96"/>
      <c r="GL546" s="96"/>
    </row>
    <row r="547" spans="28:194" s="91" customFormat="1">
      <c r="AB547" s="96"/>
      <c r="AC547" s="96"/>
      <c r="AD547" s="96"/>
      <c r="AE547" s="96"/>
      <c r="AF547" s="96"/>
      <c r="AG547" s="96"/>
      <c r="AH547" s="96"/>
      <c r="AI547" s="9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96"/>
      <c r="AZ547" s="96"/>
      <c r="BA547" s="96"/>
      <c r="BB547" s="96"/>
      <c r="BC547" s="96"/>
      <c r="BD547" s="96"/>
      <c r="BE547" s="96"/>
      <c r="BF547" s="96"/>
      <c r="BG547" s="96"/>
      <c r="BH547" s="96"/>
      <c r="BI547" s="96"/>
      <c r="BJ547" s="96"/>
      <c r="BK547" s="96"/>
      <c r="BL547" s="96"/>
      <c r="BM547" s="96"/>
      <c r="BN547" s="96"/>
      <c r="BO547" s="96"/>
      <c r="BP547" s="96"/>
      <c r="BQ547" s="96"/>
      <c r="BR547" s="96"/>
      <c r="BS547" s="96"/>
      <c r="BT547" s="96"/>
      <c r="BU547" s="96"/>
      <c r="BV547" s="96"/>
      <c r="BW547" s="96"/>
      <c r="BX547" s="96"/>
      <c r="BY547" s="96"/>
      <c r="BZ547" s="96"/>
      <c r="CA547" s="96"/>
      <c r="CB547" s="96"/>
      <c r="CC547" s="96"/>
      <c r="CD547" s="96"/>
      <c r="CE547" s="96"/>
      <c r="CF547" s="96"/>
      <c r="CG547" s="96"/>
      <c r="CH547" s="96"/>
      <c r="CI547" s="96"/>
      <c r="CJ547" s="96"/>
      <c r="CK547" s="96"/>
      <c r="CL547" s="96"/>
      <c r="CM547" s="96"/>
      <c r="CN547" s="96"/>
      <c r="CO547" s="96"/>
      <c r="CP547" s="96"/>
      <c r="CQ547" s="96"/>
      <c r="CR547" s="96"/>
      <c r="CS547" s="96"/>
      <c r="CT547" s="96"/>
      <c r="CU547" s="96"/>
      <c r="CV547" s="96"/>
      <c r="CW547" s="96"/>
      <c r="CX547" s="96"/>
      <c r="CY547" s="96"/>
      <c r="CZ547" s="96"/>
      <c r="DA547" s="96"/>
      <c r="DB547" s="96"/>
      <c r="DC547" s="96"/>
      <c r="DD547" s="96"/>
      <c r="DE547" s="96"/>
      <c r="DF547" s="96"/>
      <c r="DG547" s="96"/>
      <c r="DH547" s="96"/>
      <c r="DI547" s="96"/>
      <c r="DJ547" s="96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6"/>
      <c r="DV547" s="96"/>
      <c r="DW547" s="96"/>
      <c r="DX547" s="96"/>
      <c r="DY547" s="96"/>
      <c r="DZ547" s="96"/>
      <c r="EA547" s="96"/>
      <c r="EB547" s="96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96"/>
      <c r="EZ547" s="96"/>
      <c r="FA547" s="96"/>
      <c r="FB547" s="96"/>
      <c r="FC547" s="96"/>
      <c r="FD547" s="96"/>
      <c r="FE547" s="96"/>
      <c r="FF547" s="96"/>
      <c r="FG547" s="96"/>
      <c r="FH547" s="96"/>
      <c r="FI547" s="96"/>
      <c r="FJ547" s="96"/>
      <c r="FK547" s="96"/>
      <c r="FL547" s="96"/>
      <c r="FM547" s="96"/>
      <c r="FN547" s="96"/>
      <c r="FO547" s="96"/>
      <c r="FP547" s="96"/>
      <c r="FQ547" s="96"/>
      <c r="FR547" s="96"/>
      <c r="FS547" s="96"/>
      <c r="FT547" s="96"/>
      <c r="FU547" s="96"/>
      <c r="FV547" s="96"/>
      <c r="FW547" s="96"/>
      <c r="FX547" s="96"/>
      <c r="FY547" s="96"/>
      <c r="FZ547" s="96"/>
      <c r="GA547" s="96"/>
      <c r="GB547" s="96"/>
      <c r="GC547" s="96"/>
      <c r="GD547" s="96"/>
      <c r="GE547" s="96"/>
      <c r="GF547" s="96"/>
      <c r="GG547" s="96"/>
      <c r="GH547" s="96"/>
      <c r="GI547" s="96"/>
      <c r="GJ547" s="96"/>
      <c r="GK547" s="96"/>
      <c r="GL547" s="96"/>
    </row>
    <row r="548" spans="28:194" s="91" customFormat="1">
      <c r="AB548" s="96"/>
      <c r="AC548" s="96"/>
      <c r="AD548" s="96"/>
      <c r="AE548" s="96"/>
      <c r="AF548" s="96"/>
      <c r="AG548" s="96"/>
      <c r="AH548" s="96"/>
      <c r="AI548" s="96"/>
      <c r="AJ548" s="96"/>
      <c r="AK548" s="96"/>
      <c r="AL548" s="96"/>
      <c r="AM548" s="96"/>
      <c r="AN548" s="96"/>
      <c r="AO548" s="96"/>
      <c r="AP548" s="96"/>
      <c r="AQ548" s="96"/>
      <c r="AR548" s="96"/>
      <c r="AS548" s="96"/>
      <c r="AT548" s="96"/>
      <c r="AU548" s="96"/>
      <c r="AV548" s="96"/>
      <c r="AW548" s="96"/>
      <c r="AX548" s="96"/>
      <c r="AY548" s="96"/>
      <c r="AZ548" s="96"/>
      <c r="BA548" s="96"/>
      <c r="BB548" s="96"/>
      <c r="BC548" s="96"/>
      <c r="BD548" s="96"/>
      <c r="BE548" s="96"/>
      <c r="BF548" s="96"/>
      <c r="BG548" s="96"/>
      <c r="BH548" s="96"/>
      <c r="BI548" s="96"/>
      <c r="BJ548" s="96"/>
      <c r="BK548" s="96"/>
      <c r="BL548" s="96"/>
      <c r="BM548" s="96"/>
      <c r="BN548" s="96"/>
      <c r="BO548" s="96"/>
      <c r="BP548" s="96"/>
      <c r="BQ548" s="96"/>
      <c r="BR548" s="96"/>
      <c r="BS548" s="96"/>
      <c r="BT548" s="96"/>
      <c r="BU548" s="96"/>
      <c r="BV548" s="96"/>
      <c r="BW548" s="96"/>
      <c r="BX548" s="96"/>
      <c r="BY548" s="96"/>
      <c r="BZ548" s="96"/>
      <c r="CA548" s="96"/>
      <c r="CB548" s="96"/>
      <c r="CC548" s="96"/>
      <c r="CD548" s="96"/>
      <c r="CE548" s="96"/>
      <c r="CF548" s="96"/>
      <c r="CG548" s="96"/>
      <c r="CH548" s="96"/>
      <c r="CI548" s="96"/>
      <c r="CJ548" s="96"/>
      <c r="CK548" s="96"/>
      <c r="CL548" s="96"/>
      <c r="CM548" s="96"/>
      <c r="CN548" s="96"/>
      <c r="CO548" s="96"/>
      <c r="CP548" s="96"/>
      <c r="CQ548" s="96"/>
      <c r="CR548" s="96"/>
      <c r="CS548" s="96"/>
      <c r="CT548" s="96"/>
      <c r="CU548" s="96"/>
      <c r="CV548" s="96"/>
      <c r="CW548" s="96"/>
      <c r="CX548" s="96"/>
      <c r="CY548" s="96"/>
      <c r="CZ548" s="96"/>
      <c r="DA548" s="96"/>
      <c r="DB548" s="96"/>
      <c r="DC548" s="96"/>
      <c r="DD548" s="96"/>
      <c r="DE548" s="96"/>
      <c r="DF548" s="96"/>
      <c r="DG548" s="96"/>
      <c r="DH548" s="96"/>
      <c r="DI548" s="96"/>
      <c r="DJ548" s="96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6"/>
      <c r="DV548" s="96"/>
      <c r="DW548" s="96"/>
      <c r="DX548" s="96"/>
      <c r="DY548" s="96"/>
      <c r="DZ548" s="96"/>
      <c r="EA548" s="96"/>
      <c r="EB548" s="96"/>
      <c r="EC548" s="96"/>
      <c r="ED548" s="96"/>
      <c r="EE548" s="96"/>
      <c r="EF548" s="96"/>
      <c r="EG548" s="96"/>
      <c r="EH548" s="96"/>
      <c r="EI548" s="96"/>
      <c r="EJ548" s="96"/>
      <c r="EK548" s="96"/>
      <c r="EL548" s="96"/>
      <c r="EM548" s="96"/>
      <c r="EN548" s="96"/>
      <c r="EO548" s="96"/>
      <c r="EP548" s="96"/>
      <c r="EQ548" s="96"/>
      <c r="ER548" s="96"/>
      <c r="ES548" s="96"/>
      <c r="ET548" s="96"/>
      <c r="EU548" s="96"/>
      <c r="EV548" s="96"/>
      <c r="EW548" s="96"/>
      <c r="EX548" s="96"/>
      <c r="EY548" s="96"/>
      <c r="EZ548" s="96"/>
      <c r="FA548" s="96"/>
      <c r="FB548" s="96"/>
      <c r="FC548" s="96"/>
      <c r="FD548" s="96"/>
      <c r="FE548" s="96"/>
      <c r="FF548" s="96"/>
      <c r="FG548" s="96"/>
      <c r="FH548" s="96"/>
      <c r="FI548" s="96"/>
      <c r="FJ548" s="96"/>
      <c r="FK548" s="96"/>
      <c r="FL548" s="96"/>
      <c r="FM548" s="96"/>
      <c r="FN548" s="96"/>
      <c r="FO548" s="96"/>
      <c r="FP548" s="96"/>
      <c r="FQ548" s="96"/>
      <c r="FR548" s="96"/>
      <c r="FS548" s="96"/>
      <c r="FT548" s="96"/>
      <c r="FU548" s="96"/>
      <c r="FV548" s="96"/>
      <c r="FW548" s="96"/>
      <c r="FX548" s="96"/>
      <c r="FY548" s="96"/>
      <c r="FZ548" s="96"/>
      <c r="GA548" s="96"/>
      <c r="GB548" s="96"/>
      <c r="GC548" s="96"/>
      <c r="GD548" s="96"/>
      <c r="GE548" s="96"/>
      <c r="GF548" s="96"/>
      <c r="GG548" s="96"/>
      <c r="GH548" s="96"/>
      <c r="GI548" s="96"/>
      <c r="GJ548" s="96"/>
      <c r="GK548" s="96"/>
      <c r="GL548" s="96"/>
    </row>
    <row r="549" spans="28:194" s="91" customFormat="1"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  <c r="AN549" s="96"/>
      <c r="AO549" s="96"/>
      <c r="AP549" s="96"/>
      <c r="AQ549" s="96"/>
      <c r="AR549" s="96"/>
      <c r="AS549" s="96"/>
      <c r="AT549" s="96"/>
      <c r="AU549" s="96"/>
      <c r="AV549" s="96"/>
      <c r="AW549" s="96"/>
      <c r="AX549" s="96"/>
      <c r="AY549" s="96"/>
      <c r="AZ549" s="96"/>
      <c r="BA549" s="96"/>
      <c r="BB549" s="96"/>
      <c r="BC549" s="96"/>
      <c r="BD549" s="96"/>
      <c r="BE549" s="96"/>
      <c r="BF549" s="96"/>
      <c r="BG549" s="96"/>
      <c r="BH549" s="96"/>
      <c r="BI549" s="96"/>
      <c r="BJ549" s="96"/>
      <c r="BK549" s="96"/>
      <c r="BL549" s="96"/>
      <c r="BM549" s="96"/>
      <c r="BN549" s="96"/>
      <c r="BO549" s="96"/>
      <c r="BP549" s="96"/>
      <c r="BQ549" s="96"/>
      <c r="BR549" s="96"/>
      <c r="BS549" s="96"/>
      <c r="BT549" s="96"/>
      <c r="BU549" s="96"/>
      <c r="BV549" s="96"/>
      <c r="BW549" s="96"/>
      <c r="BX549" s="96"/>
      <c r="BY549" s="96"/>
      <c r="BZ549" s="96"/>
      <c r="CA549" s="96"/>
      <c r="CB549" s="96"/>
      <c r="CC549" s="96"/>
      <c r="CD549" s="96"/>
      <c r="CE549" s="96"/>
      <c r="CF549" s="96"/>
      <c r="CG549" s="96"/>
      <c r="CH549" s="96"/>
      <c r="CI549" s="96"/>
      <c r="CJ549" s="96"/>
      <c r="CK549" s="96"/>
      <c r="CL549" s="96"/>
      <c r="CM549" s="96"/>
      <c r="CN549" s="96"/>
      <c r="CO549" s="96"/>
      <c r="CP549" s="96"/>
      <c r="CQ549" s="96"/>
      <c r="CR549" s="96"/>
      <c r="CS549" s="96"/>
      <c r="CT549" s="96"/>
      <c r="CU549" s="96"/>
      <c r="CV549" s="96"/>
      <c r="CW549" s="96"/>
      <c r="CX549" s="96"/>
      <c r="CY549" s="96"/>
      <c r="CZ549" s="96"/>
      <c r="DA549" s="96"/>
      <c r="DB549" s="96"/>
      <c r="DC549" s="96"/>
      <c r="DD549" s="96"/>
      <c r="DE549" s="96"/>
      <c r="DF549" s="96"/>
      <c r="DG549" s="96"/>
      <c r="DH549" s="96"/>
      <c r="DI549" s="96"/>
      <c r="DJ549" s="96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6"/>
      <c r="DV549" s="96"/>
      <c r="DW549" s="96"/>
      <c r="DX549" s="96"/>
      <c r="DY549" s="96"/>
      <c r="DZ549" s="96"/>
      <c r="EA549" s="96"/>
      <c r="EB549" s="96"/>
      <c r="EC549" s="96"/>
      <c r="ED549" s="96"/>
      <c r="EE549" s="96"/>
      <c r="EF549" s="96"/>
      <c r="EG549" s="96"/>
      <c r="EH549" s="96"/>
      <c r="EI549" s="96"/>
      <c r="EJ549" s="96"/>
      <c r="EK549" s="96"/>
      <c r="EL549" s="96"/>
      <c r="EM549" s="96"/>
      <c r="EN549" s="96"/>
      <c r="EO549" s="96"/>
      <c r="EP549" s="96"/>
      <c r="EQ549" s="96"/>
      <c r="ER549" s="96"/>
      <c r="ES549" s="96"/>
      <c r="ET549" s="96"/>
      <c r="EU549" s="96"/>
      <c r="EV549" s="96"/>
      <c r="EW549" s="96"/>
      <c r="EX549" s="96"/>
      <c r="EY549" s="96"/>
      <c r="EZ549" s="96"/>
      <c r="FA549" s="96"/>
      <c r="FB549" s="96"/>
      <c r="FC549" s="96"/>
      <c r="FD549" s="96"/>
      <c r="FE549" s="96"/>
      <c r="FF549" s="96"/>
      <c r="FG549" s="96"/>
      <c r="FH549" s="96"/>
      <c r="FI549" s="96"/>
      <c r="FJ549" s="96"/>
      <c r="FK549" s="96"/>
      <c r="FL549" s="96"/>
      <c r="FM549" s="96"/>
      <c r="FN549" s="96"/>
      <c r="FO549" s="96"/>
      <c r="FP549" s="96"/>
      <c r="FQ549" s="96"/>
      <c r="FR549" s="96"/>
      <c r="FS549" s="96"/>
      <c r="FT549" s="96"/>
      <c r="FU549" s="96"/>
      <c r="FV549" s="96"/>
      <c r="FW549" s="96"/>
      <c r="FX549" s="96"/>
      <c r="FY549" s="96"/>
      <c r="FZ549" s="96"/>
      <c r="GA549" s="96"/>
      <c r="GB549" s="96"/>
      <c r="GC549" s="96"/>
      <c r="GD549" s="96"/>
      <c r="GE549" s="96"/>
      <c r="GF549" s="96"/>
      <c r="GG549" s="96"/>
      <c r="GH549" s="96"/>
      <c r="GI549" s="96"/>
      <c r="GJ549" s="96"/>
      <c r="GK549" s="96"/>
      <c r="GL549" s="96"/>
    </row>
    <row r="550" spans="28:194" s="91" customFormat="1"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96"/>
      <c r="AQ550" s="96"/>
      <c r="AR550" s="96"/>
      <c r="AS550" s="96"/>
      <c r="AT550" s="96"/>
      <c r="AU550" s="96"/>
      <c r="AV550" s="96"/>
      <c r="AW550" s="96"/>
      <c r="AX550" s="96"/>
      <c r="AY550" s="96"/>
      <c r="AZ550" s="96"/>
      <c r="BA550" s="96"/>
      <c r="BB550" s="96"/>
      <c r="BC550" s="96"/>
      <c r="BD550" s="96"/>
      <c r="BE550" s="96"/>
      <c r="BF550" s="96"/>
      <c r="BG550" s="96"/>
      <c r="BH550" s="96"/>
      <c r="BI550" s="96"/>
      <c r="BJ550" s="96"/>
      <c r="BK550" s="96"/>
      <c r="BL550" s="96"/>
      <c r="BM550" s="96"/>
      <c r="BN550" s="96"/>
      <c r="BO550" s="96"/>
      <c r="BP550" s="96"/>
      <c r="BQ550" s="96"/>
      <c r="BR550" s="96"/>
      <c r="BS550" s="96"/>
      <c r="BT550" s="96"/>
      <c r="BU550" s="96"/>
      <c r="BV550" s="96"/>
      <c r="BW550" s="96"/>
      <c r="BX550" s="96"/>
      <c r="BY550" s="96"/>
      <c r="BZ550" s="96"/>
      <c r="CA550" s="96"/>
      <c r="CB550" s="96"/>
      <c r="CC550" s="96"/>
      <c r="CD550" s="96"/>
      <c r="CE550" s="96"/>
      <c r="CF550" s="96"/>
      <c r="CG550" s="96"/>
      <c r="CH550" s="96"/>
      <c r="CI550" s="96"/>
      <c r="CJ550" s="96"/>
      <c r="CK550" s="96"/>
      <c r="CL550" s="96"/>
      <c r="CM550" s="96"/>
      <c r="CN550" s="96"/>
      <c r="CO550" s="96"/>
      <c r="CP550" s="96"/>
      <c r="CQ550" s="96"/>
      <c r="CR550" s="96"/>
      <c r="CS550" s="96"/>
      <c r="CT550" s="96"/>
      <c r="CU550" s="96"/>
      <c r="CV550" s="96"/>
      <c r="CW550" s="96"/>
      <c r="CX550" s="96"/>
      <c r="CY550" s="96"/>
      <c r="CZ550" s="96"/>
      <c r="DA550" s="96"/>
      <c r="DB550" s="96"/>
      <c r="DC550" s="96"/>
      <c r="DD550" s="96"/>
      <c r="DE550" s="96"/>
      <c r="DF550" s="96"/>
      <c r="DG550" s="96"/>
      <c r="DH550" s="96"/>
      <c r="DI550" s="96"/>
      <c r="DJ550" s="96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6"/>
      <c r="DV550" s="96"/>
      <c r="DW550" s="96"/>
      <c r="DX550" s="96"/>
      <c r="DY550" s="96"/>
      <c r="DZ550" s="96"/>
      <c r="EA550" s="96"/>
      <c r="EB550" s="96"/>
      <c r="EC550" s="96"/>
      <c r="ED550" s="96"/>
      <c r="EE550" s="96"/>
      <c r="EF550" s="96"/>
      <c r="EG550" s="96"/>
      <c r="EH550" s="96"/>
      <c r="EI550" s="96"/>
      <c r="EJ550" s="96"/>
      <c r="EK550" s="96"/>
      <c r="EL550" s="96"/>
      <c r="EM550" s="96"/>
      <c r="EN550" s="96"/>
      <c r="EO550" s="96"/>
      <c r="EP550" s="96"/>
      <c r="EQ550" s="96"/>
      <c r="ER550" s="96"/>
      <c r="ES550" s="96"/>
      <c r="ET550" s="96"/>
      <c r="EU550" s="96"/>
      <c r="EV550" s="96"/>
      <c r="EW550" s="96"/>
      <c r="EX550" s="96"/>
      <c r="EY550" s="96"/>
      <c r="EZ550" s="96"/>
      <c r="FA550" s="96"/>
      <c r="FB550" s="96"/>
      <c r="FC550" s="96"/>
      <c r="FD550" s="96"/>
      <c r="FE550" s="96"/>
      <c r="FF550" s="96"/>
      <c r="FG550" s="96"/>
      <c r="FH550" s="96"/>
      <c r="FI550" s="96"/>
      <c r="FJ550" s="96"/>
      <c r="FK550" s="96"/>
      <c r="FL550" s="96"/>
      <c r="FM550" s="96"/>
      <c r="FN550" s="96"/>
      <c r="FO550" s="96"/>
      <c r="FP550" s="96"/>
      <c r="FQ550" s="96"/>
      <c r="FR550" s="96"/>
      <c r="FS550" s="96"/>
      <c r="FT550" s="96"/>
      <c r="FU550" s="96"/>
      <c r="FV550" s="96"/>
      <c r="FW550" s="96"/>
      <c r="FX550" s="96"/>
      <c r="FY550" s="96"/>
      <c r="FZ550" s="96"/>
      <c r="GA550" s="96"/>
      <c r="GB550" s="96"/>
      <c r="GC550" s="96"/>
      <c r="GD550" s="96"/>
      <c r="GE550" s="96"/>
      <c r="GF550" s="96"/>
      <c r="GG550" s="96"/>
      <c r="GH550" s="96"/>
      <c r="GI550" s="96"/>
      <c r="GJ550" s="96"/>
      <c r="GK550" s="96"/>
      <c r="GL550" s="96"/>
    </row>
    <row r="551" spans="28:194" s="91" customFormat="1"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  <c r="BY551" s="96"/>
      <c r="BZ551" s="96"/>
      <c r="CA551" s="96"/>
      <c r="CB551" s="96"/>
      <c r="CC551" s="96"/>
      <c r="CD551" s="96"/>
      <c r="CE551" s="96"/>
      <c r="CF551" s="96"/>
      <c r="CG551" s="96"/>
      <c r="CH551" s="96"/>
      <c r="CI551" s="96"/>
      <c r="CJ551" s="96"/>
      <c r="CK551" s="96"/>
      <c r="CL551" s="96"/>
      <c r="CM551" s="96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  <c r="FF551" s="96"/>
      <c r="FG551" s="96"/>
      <c r="FH551" s="96"/>
      <c r="FI551" s="96"/>
      <c r="FJ551" s="96"/>
      <c r="FK551" s="96"/>
      <c r="FL551" s="96"/>
      <c r="FM551" s="96"/>
      <c r="FN551" s="96"/>
      <c r="FO551" s="96"/>
      <c r="FP551" s="96"/>
      <c r="FQ551" s="96"/>
      <c r="FR551" s="96"/>
      <c r="FS551" s="96"/>
      <c r="FT551" s="96"/>
      <c r="FU551" s="96"/>
      <c r="FV551" s="96"/>
      <c r="FW551" s="96"/>
      <c r="FX551" s="96"/>
      <c r="FY551" s="96"/>
      <c r="FZ551" s="96"/>
      <c r="GA551" s="96"/>
      <c r="GB551" s="96"/>
      <c r="GC551" s="96"/>
      <c r="GD551" s="96"/>
      <c r="GE551" s="96"/>
      <c r="GF551" s="96"/>
      <c r="GG551" s="96"/>
      <c r="GH551" s="96"/>
      <c r="GI551" s="96"/>
      <c r="GJ551" s="96"/>
      <c r="GK551" s="96"/>
      <c r="GL551" s="96"/>
    </row>
    <row r="552" spans="28:194" s="91" customFormat="1"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  <c r="BY552" s="96"/>
      <c r="BZ552" s="96"/>
      <c r="CA552" s="96"/>
      <c r="CB552" s="96"/>
      <c r="CC552" s="96"/>
      <c r="CD552" s="96"/>
      <c r="CE552" s="96"/>
      <c r="CF552" s="96"/>
      <c r="CG552" s="96"/>
      <c r="CH552" s="96"/>
      <c r="CI552" s="96"/>
      <c r="CJ552" s="96"/>
      <c r="CK552" s="96"/>
      <c r="CL552" s="96"/>
      <c r="CM552" s="96"/>
      <c r="CN552" s="96"/>
      <c r="CO552" s="96"/>
      <c r="CP552" s="96"/>
      <c r="CQ552" s="96"/>
      <c r="CR552" s="96"/>
      <c r="CS552" s="96"/>
      <c r="CT552" s="96"/>
      <c r="CU552" s="96"/>
      <c r="CV552" s="96"/>
      <c r="CW552" s="96"/>
      <c r="CX552" s="96"/>
      <c r="CY552" s="96"/>
      <c r="CZ552" s="96"/>
      <c r="DA552" s="96"/>
      <c r="DB552" s="96"/>
      <c r="DC552" s="96"/>
      <c r="DD552" s="96"/>
      <c r="DE552" s="96"/>
      <c r="DF552" s="96"/>
      <c r="DG552" s="96"/>
      <c r="DH552" s="96"/>
      <c r="DI552" s="96"/>
      <c r="DJ552" s="96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6"/>
      <c r="DV552" s="96"/>
      <c r="DW552" s="96"/>
      <c r="DX552" s="96"/>
      <c r="DY552" s="96"/>
      <c r="DZ552" s="96"/>
      <c r="EA552" s="96"/>
      <c r="EB552" s="96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96"/>
      <c r="EZ552" s="96"/>
      <c r="FA552" s="96"/>
      <c r="FB552" s="96"/>
      <c r="FC552" s="96"/>
      <c r="FD552" s="96"/>
      <c r="FE552" s="96"/>
      <c r="FF552" s="96"/>
      <c r="FG552" s="96"/>
      <c r="FH552" s="96"/>
      <c r="FI552" s="96"/>
      <c r="FJ552" s="96"/>
      <c r="FK552" s="96"/>
      <c r="FL552" s="96"/>
      <c r="FM552" s="96"/>
      <c r="FN552" s="96"/>
      <c r="FO552" s="96"/>
      <c r="FP552" s="96"/>
      <c r="FQ552" s="96"/>
      <c r="FR552" s="96"/>
      <c r="FS552" s="96"/>
      <c r="FT552" s="96"/>
      <c r="FU552" s="96"/>
      <c r="FV552" s="96"/>
      <c r="FW552" s="96"/>
      <c r="FX552" s="96"/>
      <c r="FY552" s="96"/>
      <c r="FZ552" s="96"/>
      <c r="GA552" s="96"/>
      <c r="GB552" s="96"/>
      <c r="GC552" s="96"/>
      <c r="GD552" s="96"/>
      <c r="GE552" s="96"/>
      <c r="GF552" s="96"/>
      <c r="GG552" s="96"/>
      <c r="GH552" s="96"/>
      <c r="GI552" s="96"/>
      <c r="GJ552" s="96"/>
      <c r="GK552" s="96"/>
      <c r="GL552" s="96"/>
    </row>
    <row r="553" spans="28:194" s="91" customFormat="1"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  <c r="AN553" s="96"/>
      <c r="AO553" s="96"/>
      <c r="AP553" s="96"/>
      <c r="AQ553" s="96"/>
      <c r="AR553" s="96"/>
      <c r="AS553" s="96"/>
      <c r="AT553" s="96"/>
      <c r="AU553" s="96"/>
      <c r="AV553" s="96"/>
      <c r="AW553" s="96"/>
      <c r="AX553" s="96"/>
      <c r="AY553" s="96"/>
      <c r="AZ553" s="96"/>
      <c r="BA553" s="96"/>
      <c r="BB553" s="96"/>
      <c r="BC553" s="96"/>
      <c r="BD553" s="96"/>
      <c r="BE553" s="96"/>
      <c r="BF553" s="96"/>
      <c r="BG553" s="96"/>
      <c r="BH553" s="96"/>
      <c r="BI553" s="96"/>
      <c r="BJ553" s="96"/>
      <c r="BK553" s="96"/>
      <c r="BL553" s="96"/>
      <c r="BM553" s="96"/>
      <c r="BN553" s="96"/>
      <c r="BO553" s="96"/>
      <c r="BP553" s="96"/>
      <c r="BQ553" s="96"/>
      <c r="BR553" s="96"/>
      <c r="BS553" s="96"/>
      <c r="BT553" s="96"/>
      <c r="BU553" s="96"/>
      <c r="BV553" s="96"/>
      <c r="BW553" s="96"/>
      <c r="BX553" s="96"/>
      <c r="BY553" s="96"/>
      <c r="BZ553" s="96"/>
      <c r="CA553" s="96"/>
      <c r="CB553" s="96"/>
      <c r="CC553" s="96"/>
      <c r="CD553" s="96"/>
      <c r="CE553" s="96"/>
      <c r="CF553" s="96"/>
      <c r="CG553" s="96"/>
      <c r="CH553" s="96"/>
      <c r="CI553" s="96"/>
      <c r="CJ553" s="96"/>
      <c r="CK553" s="96"/>
      <c r="CL553" s="96"/>
      <c r="CM553" s="96"/>
      <c r="CN553" s="96"/>
      <c r="CO553" s="96"/>
      <c r="CP553" s="96"/>
      <c r="CQ553" s="96"/>
      <c r="CR553" s="96"/>
      <c r="CS553" s="96"/>
      <c r="CT553" s="96"/>
      <c r="CU553" s="96"/>
      <c r="CV553" s="96"/>
      <c r="CW553" s="96"/>
      <c r="CX553" s="96"/>
      <c r="CY553" s="96"/>
      <c r="CZ553" s="96"/>
      <c r="DA553" s="96"/>
      <c r="DB553" s="96"/>
      <c r="DC553" s="96"/>
      <c r="DD553" s="96"/>
      <c r="DE553" s="96"/>
      <c r="DF553" s="96"/>
      <c r="DG553" s="96"/>
      <c r="DH553" s="96"/>
      <c r="DI553" s="96"/>
      <c r="DJ553" s="96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6"/>
      <c r="DV553" s="96"/>
      <c r="DW553" s="96"/>
      <c r="DX553" s="96"/>
      <c r="DY553" s="96"/>
      <c r="DZ553" s="96"/>
      <c r="EA553" s="96"/>
      <c r="EB553" s="96"/>
      <c r="EC553" s="96"/>
      <c r="ED553" s="96"/>
      <c r="EE553" s="96"/>
      <c r="EF553" s="96"/>
      <c r="EG553" s="96"/>
      <c r="EH553" s="96"/>
      <c r="EI553" s="96"/>
      <c r="EJ553" s="96"/>
      <c r="EK553" s="96"/>
      <c r="EL553" s="96"/>
      <c r="EM553" s="96"/>
      <c r="EN553" s="96"/>
      <c r="EO553" s="96"/>
      <c r="EP553" s="96"/>
      <c r="EQ553" s="96"/>
      <c r="ER553" s="96"/>
      <c r="ES553" s="96"/>
      <c r="ET553" s="96"/>
      <c r="EU553" s="96"/>
      <c r="EV553" s="96"/>
      <c r="EW553" s="96"/>
      <c r="EX553" s="96"/>
      <c r="EY553" s="96"/>
      <c r="EZ553" s="96"/>
      <c r="FA553" s="96"/>
      <c r="FB553" s="96"/>
      <c r="FC553" s="96"/>
      <c r="FD553" s="96"/>
      <c r="FE553" s="96"/>
      <c r="FF553" s="96"/>
      <c r="FG553" s="96"/>
      <c r="FH553" s="96"/>
      <c r="FI553" s="96"/>
      <c r="FJ553" s="96"/>
      <c r="FK553" s="96"/>
      <c r="FL553" s="96"/>
      <c r="FM553" s="96"/>
      <c r="FN553" s="96"/>
      <c r="FO553" s="96"/>
      <c r="FP553" s="96"/>
      <c r="FQ553" s="96"/>
      <c r="FR553" s="96"/>
      <c r="FS553" s="96"/>
      <c r="FT553" s="96"/>
      <c r="FU553" s="96"/>
      <c r="FV553" s="96"/>
      <c r="FW553" s="96"/>
      <c r="FX553" s="96"/>
      <c r="FY553" s="96"/>
      <c r="FZ553" s="96"/>
      <c r="GA553" s="96"/>
      <c r="GB553" s="96"/>
      <c r="GC553" s="96"/>
      <c r="GD553" s="96"/>
      <c r="GE553" s="96"/>
      <c r="GF553" s="96"/>
      <c r="GG553" s="96"/>
      <c r="GH553" s="96"/>
      <c r="GI553" s="96"/>
      <c r="GJ553" s="96"/>
      <c r="GK553" s="96"/>
      <c r="GL553" s="96"/>
    </row>
    <row r="554" spans="28:194" s="91" customFormat="1">
      <c r="AB554" s="96"/>
      <c r="AC554" s="96"/>
      <c r="AD554" s="96"/>
      <c r="AE554" s="96"/>
      <c r="AF554" s="96"/>
      <c r="AG554" s="96"/>
      <c r="AH554" s="96"/>
      <c r="AI554" s="96"/>
      <c r="AJ554" s="96"/>
      <c r="AK554" s="96"/>
      <c r="AL554" s="96"/>
      <c r="AM554" s="96"/>
      <c r="AN554" s="96"/>
      <c r="AO554" s="96"/>
      <c r="AP554" s="96"/>
      <c r="AQ554" s="96"/>
      <c r="AR554" s="96"/>
      <c r="AS554" s="96"/>
      <c r="AT554" s="96"/>
      <c r="AU554" s="96"/>
      <c r="AV554" s="96"/>
      <c r="AW554" s="96"/>
      <c r="AX554" s="96"/>
      <c r="AY554" s="96"/>
      <c r="AZ554" s="96"/>
      <c r="BA554" s="96"/>
      <c r="BB554" s="96"/>
      <c r="BC554" s="96"/>
      <c r="BD554" s="96"/>
      <c r="BE554" s="96"/>
      <c r="BF554" s="96"/>
      <c r="BG554" s="96"/>
      <c r="BH554" s="96"/>
      <c r="BI554" s="96"/>
      <c r="BJ554" s="96"/>
      <c r="BK554" s="96"/>
      <c r="BL554" s="96"/>
      <c r="BM554" s="96"/>
      <c r="BN554" s="96"/>
      <c r="BO554" s="96"/>
      <c r="BP554" s="96"/>
      <c r="BQ554" s="96"/>
      <c r="BR554" s="96"/>
      <c r="BS554" s="96"/>
      <c r="BT554" s="96"/>
      <c r="BU554" s="96"/>
      <c r="BV554" s="96"/>
      <c r="BW554" s="96"/>
      <c r="BX554" s="96"/>
      <c r="BY554" s="96"/>
      <c r="BZ554" s="96"/>
      <c r="CA554" s="96"/>
      <c r="CB554" s="96"/>
      <c r="CC554" s="96"/>
      <c r="CD554" s="96"/>
      <c r="CE554" s="96"/>
      <c r="CF554" s="96"/>
      <c r="CG554" s="96"/>
      <c r="CH554" s="96"/>
      <c r="CI554" s="96"/>
      <c r="CJ554" s="96"/>
      <c r="CK554" s="96"/>
      <c r="CL554" s="96"/>
      <c r="CM554" s="96"/>
      <c r="CN554" s="96"/>
      <c r="CO554" s="96"/>
      <c r="CP554" s="96"/>
      <c r="CQ554" s="96"/>
      <c r="CR554" s="96"/>
      <c r="CS554" s="96"/>
      <c r="CT554" s="96"/>
      <c r="CU554" s="96"/>
      <c r="CV554" s="96"/>
      <c r="CW554" s="96"/>
      <c r="CX554" s="96"/>
      <c r="CY554" s="96"/>
      <c r="CZ554" s="96"/>
      <c r="DA554" s="96"/>
      <c r="DB554" s="96"/>
      <c r="DC554" s="96"/>
      <c r="DD554" s="96"/>
      <c r="DE554" s="96"/>
      <c r="DF554" s="96"/>
      <c r="DG554" s="96"/>
      <c r="DH554" s="96"/>
      <c r="DI554" s="96"/>
      <c r="DJ554" s="96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6"/>
      <c r="DV554" s="96"/>
      <c r="DW554" s="96"/>
      <c r="DX554" s="96"/>
      <c r="DY554" s="96"/>
      <c r="DZ554" s="96"/>
      <c r="EA554" s="96"/>
      <c r="EB554" s="96"/>
      <c r="EC554" s="96"/>
      <c r="ED554" s="96"/>
      <c r="EE554" s="96"/>
      <c r="EF554" s="96"/>
      <c r="EG554" s="96"/>
      <c r="EH554" s="96"/>
      <c r="EI554" s="96"/>
      <c r="EJ554" s="96"/>
      <c r="EK554" s="96"/>
      <c r="EL554" s="96"/>
      <c r="EM554" s="96"/>
      <c r="EN554" s="96"/>
      <c r="EO554" s="96"/>
      <c r="EP554" s="96"/>
      <c r="EQ554" s="96"/>
      <c r="ER554" s="96"/>
      <c r="ES554" s="96"/>
      <c r="ET554" s="96"/>
      <c r="EU554" s="96"/>
      <c r="EV554" s="96"/>
      <c r="EW554" s="96"/>
      <c r="EX554" s="96"/>
      <c r="EY554" s="96"/>
      <c r="EZ554" s="96"/>
      <c r="FA554" s="96"/>
      <c r="FB554" s="96"/>
      <c r="FC554" s="96"/>
      <c r="FD554" s="96"/>
      <c r="FE554" s="96"/>
      <c r="FF554" s="96"/>
      <c r="FG554" s="96"/>
      <c r="FH554" s="96"/>
      <c r="FI554" s="96"/>
      <c r="FJ554" s="96"/>
      <c r="FK554" s="96"/>
      <c r="FL554" s="96"/>
      <c r="FM554" s="96"/>
      <c r="FN554" s="96"/>
      <c r="FO554" s="96"/>
      <c r="FP554" s="96"/>
      <c r="FQ554" s="96"/>
      <c r="FR554" s="96"/>
      <c r="FS554" s="96"/>
      <c r="FT554" s="96"/>
      <c r="FU554" s="96"/>
      <c r="FV554" s="96"/>
      <c r="FW554" s="96"/>
      <c r="FX554" s="96"/>
      <c r="FY554" s="96"/>
      <c r="FZ554" s="96"/>
      <c r="GA554" s="96"/>
      <c r="GB554" s="96"/>
      <c r="GC554" s="96"/>
      <c r="GD554" s="96"/>
      <c r="GE554" s="96"/>
      <c r="GF554" s="96"/>
      <c r="GG554" s="96"/>
      <c r="GH554" s="96"/>
      <c r="GI554" s="96"/>
      <c r="GJ554" s="96"/>
      <c r="GK554" s="96"/>
      <c r="GL554" s="96"/>
    </row>
  </sheetData>
  <sheetProtection algorithmName="SHA-512" hashValue="SKMc8zstoE7lvMZpXPjcqaBPgTB8jz5gA2I/NT9rmqS5FOlgnsWZ2bvabuQYxTU836dGAnydUIYcMbZd3cfvxw==" saltValue="z2rGXhkYno90xuxVpFJimQ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Z565"/>
  <sheetViews>
    <sheetView topLeftCell="A4" zoomScaleNormal="100" workbookViewId="0">
      <selection activeCell="C5" sqref="C5"/>
    </sheetView>
  </sheetViews>
  <sheetFormatPr baseColWidth="10" defaultRowHeight="13"/>
  <cols>
    <col min="1" max="1" width="24.1640625" style="77" customWidth="1"/>
    <col min="2" max="2" width="14.83203125" style="77" bestFit="1" customWidth="1"/>
    <col min="3" max="3" width="15.5" style="77" bestFit="1" customWidth="1"/>
    <col min="4" max="21" width="12.1640625" style="77" customWidth="1"/>
    <col min="22" max="23" width="12.1640625" style="77" hidden="1" customWidth="1"/>
    <col min="24" max="27" width="12.1640625" style="77" customWidth="1"/>
    <col min="28" max="37" width="12.1640625" style="91" customWidth="1"/>
    <col min="38" max="156" width="10.83203125" style="91"/>
    <col min="157" max="16384" width="10.83203125" style="77"/>
  </cols>
  <sheetData>
    <row r="1" spans="1:156" s="91" customFormat="1" ht="14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</row>
    <row r="2" spans="1:156" s="91" customFormat="1" ht="14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</row>
    <row r="3" spans="1:156" s="91" customFormat="1" ht="15" thickBot="1">
      <c r="A3" s="90"/>
      <c r="B3" s="93"/>
      <c r="C3" s="90"/>
      <c r="D3" s="90"/>
      <c r="E3" s="90"/>
      <c r="F3" s="90"/>
      <c r="G3" s="90"/>
      <c r="H3" s="93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</row>
    <row r="4" spans="1:156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</row>
    <row r="5" spans="1:156" ht="14">
      <c r="A5" s="82" t="s">
        <v>291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</row>
    <row r="6" spans="1:156" ht="14">
      <c r="A6" s="27" t="s">
        <v>130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</row>
    <row r="7" spans="1:156" ht="75">
      <c r="A7" s="262" t="s">
        <v>98</v>
      </c>
      <c r="B7" s="285" t="s">
        <v>51</v>
      </c>
      <c r="C7" s="286" t="s">
        <v>52</v>
      </c>
      <c r="D7" s="111" t="s">
        <v>193</v>
      </c>
      <c r="E7" s="111" t="s">
        <v>139</v>
      </c>
      <c r="F7" s="110" t="s">
        <v>140</v>
      </c>
      <c r="G7" s="111" t="s">
        <v>141</v>
      </c>
      <c r="H7" s="111" t="s">
        <v>142</v>
      </c>
      <c r="I7" s="111" t="s">
        <v>137</v>
      </c>
      <c r="J7" s="111" t="s">
        <v>89</v>
      </c>
      <c r="K7" s="111" t="s">
        <v>194</v>
      </c>
      <c r="L7" s="111" t="s">
        <v>90</v>
      </c>
      <c r="M7" s="111" t="s">
        <v>91</v>
      </c>
      <c r="N7" s="111" t="s">
        <v>92</v>
      </c>
      <c r="O7" s="111" t="s">
        <v>138</v>
      </c>
      <c r="P7" s="111" t="s">
        <v>49</v>
      </c>
      <c r="Q7" s="112" t="s">
        <v>83</v>
      </c>
      <c r="R7" s="113" t="s">
        <v>81</v>
      </c>
      <c r="S7" s="113" t="s">
        <v>84</v>
      </c>
      <c r="T7" s="113" t="s">
        <v>56</v>
      </c>
      <c r="U7" s="113" t="s">
        <v>22</v>
      </c>
      <c r="V7" s="114" t="s">
        <v>58</v>
      </c>
      <c r="W7" s="114" t="s">
        <v>64</v>
      </c>
      <c r="X7" s="114" t="s">
        <v>53</v>
      </c>
      <c r="Y7" s="114" t="s">
        <v>54</v>
      </c>
      <c r="Z7" s="115" t="s">
        <v>73</v>
      </c>
      <c r="AA7" s="116" t="s">
        <v>33</v>
      </c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</row>
    <row r="8" spans="1:156" s="94" customFormat="1" ht="23" customHeight="1">
      <c r="A8" s="436" t="str">
        <f>'NSW Apr 2017'!D2</f>
        <v>Jemena Sydney</v>
      </c>
      <c r="B8" s="86" t="str">
        <f>'NSW Apr 2017'!F2</f>
        <v>AGL</v>
      </c>
      <c r="C8" s="86" t="str">
        <f>'NSW Apr 2017'!G2</f>
        <v>Regulated</v>
      </c>
      <c r="D8" s="119">
        <f>365*'NSW Apr 2017'!H2/100</f>
        <v>235.27899999999997</v>
      </c>
      <c r="E8" s="120">
        <f>IF($C$5*'NSW Apr 2017'!AK2/'NSW Apr 2017'!AI2&gt;='NSW Apr 2017'!J2,('NSW Apr 2017'!J2*'NSW Apr 2017'!O2/100)*'NSW Apr 2017'!AI2,($C$5*'NSW Apr 2017'!AK2/'NSW Apr 2017'!AI2*'NSW Apr 2017'!O2/100)*'NSW Apr 2017'!AI2)</f>
        <v>138.42048000000003</v>
      </c>
      <c r="F8" s="121">
        <f>IF($C$5*'NSW Apr 2017'!AK2/'NSW Apr 2017'!AI2&lt;'NSW Apr 2017'!J2,0,IF($C$5*'NSW Apr 2017'!AK2/'NSW Apr 2017'!AI2&lt;='NSW Apr 2017'!K2,($C$5*'NSW Apr 2017'!AK2/'NSW Apr 2017'!AI2-'NSW Apr 2017'!J2)*('NSW Apr 2017'!P2/100)*'NSW Apr 2017'!AI2,('NSW Apr 2017'!K2-'NSW Apr 2017'!J2)*('NSW Apr 2017'!P2/100)*'NSW Apr 2017'!AI2))</f>
        <v>92.862390000000005</v>
      </c>
      <c r="G8" s="119">
        <f>IF($C$5*'NSW Apr 2017'!AK2/'NSW Apr 2017'!AI2&lt;'NSW Apr 2017'!K2,0,IF($C$5*'NSW Apr 2017'!AK2/'NSW Apr 2017'!AI2&lt;='NSW Apr 2017'!L2,($C$5*'NSW Apr 2017'!AK2/'NSW Apr 2017'!AI2-'NSW Apr 2017'!K2)*('NSW Apr 2017'!Q2/100)*'NSW Apr 2017'!AI2,('NSW Apr 2017'!L2-'NSW Apr 2017'!K2)*('NSW Apr 2017'!Q2/100)*'NSW Apr 2017'!AI2))</f>
        <v>207.98811000000001</v>
      </c>
      <c r="H8" s="120">
        <f>IF($C$5*'NSW Apr 2017'!AK2/'NSW Apr 2017'!AI2&lt;'NSW Apr 2017'!L2,0,IF($C$5*'NSW Apr 2017'!AK2/'NSW Apr 2017'!AI2&lt;='NSW Apr 2017'!M2,($C$5*'NSW Apr 2017'!AK2/'NSW Apr 2017'!AI2-'NSW Apr 2017'!L2)*('NSW Apr 2017'!R2/100)*'NSW Apr 2017'!AI2,('NSW Apr 2017'!M2-'NSW Apr 2017'!L2)*('NSW Apr 2017'!R2/100)*'NSW Apr 2017'!AI2))</f>
        <v>779.38474999999994</v>
      </c>
      <c r="I8" s="120">
        <f>IF($C$5*'NSW Apr 2017'!AK2/'NSW Apr 2017'!AI2&lt;'NSW Apr 2017'!M2,0,IF($C$5*'NSW Apr 2017'!AK2/'NSW Apr 2017'!AI2&lt;='NSW Apr 2017'!N2,($C$5*'NSW Apr 2017'!AK2/'NSW Apr 2017'!AI2-'NSW Apr 2017'!M2)*('NSW Apr 2017'!S2/100)*'NSW Apr 2017'!AI2,('NSW Apr 2017'!N2-'NSW Apr 2017'!M2)*('NSW Apr 2017'!S2/100)*'NSW Apr 2017'!AI2))</f>
        <v>0</v>
      </c>
      <c r="J8" s="119">
        <f>IF(($C$5*'NSW Apr 2017'!AK2/'NSW Apr 2017'!AI2&gt;'NSW Apr 2017'!N2),($C$5*'NSW Apr 2017'!AK2/'NSW Apr 2017'!AI2-'NSW Apr 2017'!N2)*'NSW Apr 2017'!T2/100*'NSW Apr 2017'!AI2,0)</f>
        <v>0</v>
      </c>
      <c r="K8" s="119">
        <f>IF($C$5*'NSW Apr 2017'!AL2/'NSW Apr 2017'!AJ2&gt;='NSW Apr 2017'!J2,('NSW Apr 2017'!J2*'NSW Apr 2017'!U2/100)*'NSW Apr 2017'!AJ2,($C$5*'NSW Apr 2017'!AL2/'NSW Apr 2017'!AJ2*'NSW Apr 2017'!U2/100)*'NSW Apr 2017'!AJ2)</f>
        <v>138.42048000000003</v>
      </c>
      <c r="L8" s="119">
        <f>IF($C$5*'NSW Apr 2017'!AL2/'NSW Apr 2017'!AJ2&lt;'NSW Apr 2017'!J2,0,IF($C$5*'NSW Apr 2017'!AL2/'NSW Apr 2017'!AJ2&lt;='NSW Apr 2017'!K2,($C$5*'NSW Apr 2017'!AL2/'NSW Apr 2017'!AJ2-'NSW Apr 2017'!J2)*('NSW Apr 2017'!V2/100)*'NSW Apr 2017'!AJ2,('NSW Apr 2017'!K2-'NSW Apr 2017'!J2)*('NSW Apr 2017'!V2/100)*'NSW Apr 2017'!AJ2))</f>
        <v>92.862390000000005</v>
      </c>
      <c r="M8" s="119">
        <f>IF($C$5*'NSW Apr 2017'!AL2/'NSW Apr 2017'!AJ2&lt;'NSW Apr 2017'!K2,0,IF($C$5*'NSW Apr 2017'!AL2/'NSW Apr 2017'!AJ2&lt;='NSW Apr 2017'!L2,($C$5*'NSW Apr 2017'!AL2/'NSW Apr 2017'!AJ2-'NSW Apr 2017'!K2)*('NSW Apr 2017'!W2/100)*'NSW Apr 2017'!AJ2,('NSW Apr 2017'!L2-'NSW Apr 2017'!K2)*('NSW Apr 2017'!W2/100)*'NSW Apr 2017'!AJ2))</f>
        <v>207.98811000000001</v>
      </c>
      <c r="N8" s="119">
        <f>IF($C$5*'NSW Apr 2017'!AL2/'NSW Apr 2017'!AJ2&lt;'NSW Apr 2017'!L2,0,IF($C$5*'NSW Apr 2017'!AL2/'NSW Apr 2017'!AJ2&lt;='NSW Apr 2017'!M2,($C$5*'NSW Apr 2017'!AL2/'NSW Apr 2017'!AJ2-'NSW Apr 2017'!L2)*('NSW Apr 2017'!X2/100)*'NSW Apr 2017'!AJ2,('NSW Apr 2017'!M2-'NSW Apr 2017'!L2)*('NSW Apr 2017'!X2/100)*'NSW Apr 2017'!AJ2))</f>
        <v>779.38474999999994</v>
      </c>
      <c r="O8" s="119">
        <f>IF($C$5*'NSW Apr 2017'!AL2/'NSW Apr 2017'!AJ2&lt;'NSW Apr 2017'!M2,0,IF($C$5*'NSW Apr 2017'!AL2/'NSW Apr 2017'!AJ2&lt;='NSW Apr 2017'!N2,($C$5*'NSW Apr 2017'!AL2/'NSW Apr 2017'!AJ2-'NSW Apr 2017'!M2)*('NSW Apr 2017'!Y2/100)*'NSW Apr 2017'!AJ2,('NSW Apr 2017'!N2-'NSW Apr 2017'!M2)*('NSW Apr 2017'!Y2/100)*'NSW Apr 2017'!AJ2))</f>
        <v>0</v>
      </c>
      <c r="P8" s="119">
        <f>IF(($C$5*'NSW Apr 2017'!AL2/'NSW Apr 2017'!AJ2&gt;'NSW Apr 2017'!N2),($C$5*'NSW Apr 2017'!AL2/'NSW Apr 2017'!AJ2-'NSW Apr 2017'!N2)*'NSW Apr 2017'!Z2/100*'NSW Apr 2017'!AJ3,0)</f>
        <v>0</v>
      </c>
      <c r="Q8" s="122">
        <f>SUM(D8:P8)</f>
        <v>2672.5904599999999</v>
      </c>
      <c r="R8" s="86">
        <f>'NSW Apr 2017'!AM2</f>
        <v>0</v>
      </c>
      <c r="S8" s="86">
        <f>'NSW Apr 2017'!AN2</f>
        <v>0</v>
      </c>
      <c r="T8" s="86">
        <f>'NSW Apr 2017'!AO2</f>
        <v>0</v>
      </c>
      <c r="U8" s="86">
        <f>'NSW Apr 2017'!AP2</f>
        <v>0</v>
      </c>
      <c r="V8" s="123">
        <f>Q8</f>
        <v>2672.5904599999999</v>
      </c>
      <c r="W8" s="123">
        <f>V8</f>
        <v>2672.5904599999999</v>
      </c>
      <c r="X8" s="122">
        <f>V8*1.1</f>
        <v>2939.849506</v>
      </c>
      <c r="Y8" s="122">
        <f>W8*1.1</f>
        <v>2939.849506</v>
      </c>
      <c r="Z8" s="124">
        <f>'NSW Apr 2017'!AW2</f>
        <v>0</v>
      </c>
      <c r="AA8" s="125" t="str">
        <f>'NSW Apr 2017'!AX2</f>
        <v>n</v>
      </c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</row>
    <row r="9" spans="1:156" ht="23" customHeight="1">
      <c r="A9" s="436"/>
      <c r="B9" s="86" t="str">
        <f>'NSW Apr 2017'!F3</f>
        <v>AGL</v>
      </c>
      <c r="C9" s="86" t="str">
        <f>'NSW Apr 2017'!G3</f>
        <v>Business Savers</v>
      </c>
      <c r="D9" s="119">
        <f>365*'NSW Apr 2017'!H3/100</f>
        <v>235.27899999999997</v>
      </c>
      <c r="E9" s="120">
        <f>IF($C$5*'NSW Apr 2017'!AK3/'NSW Apr 2017'!AI3&gt;='NSW Apr 2017'!J3,('NSW Apr 2017'!J3*'NSW Apr 2017'!O3/100)*'NSW Apr 2017'!AI3,($C$5*'NSW Apr 2017'!AK3/'NSW Apr 2017'!AI3*'NSW Apr 2017'!O3/100)*'NSW Apr 2017'!AI3)</f>
        <v>138.42048000000003</v>
      </c>
      <c r="F9" s="121">
        <f>IF($C$5*'NSW Apr 2017'!AK3/'NSW Apr 2017'!AI3&lt;'NSW Apr 2017'!J3,0,IF($C$5*'NSW Apr 2017'!AK3/'NSW Apr 2017'!AI3&lt;='NSW Apr 2017'!K3,($C$5*'NSW Apr 2017'!AK3/'NSW Apr 2017'!AI3-'NSW Apr 2017'!J3)*('NSW Apr 2017'!P3/100)*'NSW Apr 2017'!AI3,('NSW Apr 2017'!K3-'NSW Apr 2017'!J3)*('NSW Apr 2017'!P3/100)*'NSW Apr 2017'!AI3))</f>
        <v>92.862390000000005</v>
      </c>
      <c r="G9" s="119">
        <f>IF($C$5*'NSW Apr 2017'!AK3/'NSW Apr 2017'!AI3&lt;'NSW Apr 2017'!K3,0,IF($C$5*'NSW Apr 2017'!AK3/'NSW Apr 2017'!AI3&lt;='NSW Apr 2017'!L3,($C$5*'NSW Apr 2017'!AK3/'NSW Apr 2017'!AI3-'NSW Apr 2017'!K3)*('NSW Apr 2017'!Q3/100)*'NSW Apr 2017'!AI3,('NSW Apr 2017'!L3-'NSW Apr 2017'!K3)*('NSW Apr 2017'!Q3/100)*'NSW Apr 2017'!AI3))</f>
        <v>207.98811000000001</v>
      </c>
      <c r="H9" s="120">
        <f>IF($C$5*'NSW Apr 2017'!AK3/'NSW Apr 2017'!AI3&lt;'NSW Apr 2017'!L3,0,IF($C$5*'NSW Apr 2017'!AK3/'NSW Apr 2017'!AI3&lt;='NSW Apr 2017'!M3,($C$5*'NSW Apr 2017'!AK3/'NSW Apr 2017'!AI3-'NSW Apr 2017'!L3)*('NSW Apr 2017'!R3/100)*'NSW Apr 2017'!AI3,('NSW Apr 2017'!M3-'NSW Apr 2017'!L3)*('NSW Apr 2017'!R3/100)*'NSW Apr 2017'!AI3))</f>
        <v>779.38474999999994</v>
      </c>
      <c r="I9" s="120">
        <f>IF($C$5*'NSW Apr 2017'!AK3/'NSW Apr 2017'!AI3&lt;'NSW Apr 2017'!M3,0,IF($C$5*'NSW Apr 2017'!AK3/'NSW Apr 2017'!AI3&lt;='NSW Apr 2017'!N3,($C$5*'NSW Apr 2017'!AK3/'NSW Apr 2017'!AI3-'NSW Apr 2017'!M3)*('NSW Apr 2017'!S3/100)*'NSW Apr 2017'!AI3,('NSW Apr 2017'!N3-'NSW Apr 2017'!M3)*('NSW Apr 2017'!S3/100)*'NSW Apr 2017'!AI3))</f>
        <v>0</v>
      </c>
      <c r="J9" s="119">
        <f>IF(($C$5*'NSW Apr 2017'!AK3/'NSW Apr 2017'!AI3&gt;'NSW Apr 2017'!N3),($C$5*'NSW Apr 2017'!AK3/'NSW Apr 2017'!AI3-'NSW Apr 2017'!N3)*'NSW Apr 2017'!T3/100*'NSW Apr 2017'!AI3,0)</f>
        <v>0</v>
      </c>
      <c r="K9" s="119">
        <f>IF($C$5*'NSW Apr 2017'!AL3/'NSW Apr 2017'!AJ3&gt;='NSW Apr 2017'!J3,('NSW Apr 2017'!J3*'NSW Apr 2017'!U3/100)*'NSW Apr 2017'!AJ3,($C$5*'NSW Apr 2017'!AL3/'NSW Apr 2017'!AJ3*'NSW Apr 2017'!U3/100)*'NSW Apr 2017'!AJ3)</f>
        <v>138.42048000000003</v>
      </c>
      <c r="L9" s="119">
        <f>IF($C$5*'NSW Apr 2017'!AL3/'NSW Apr 2017'!AJ3&lt;'NSW Apr 2017'!J3,0,IF($C$5*'NSW Apr 2017'!AL3/'NSW Apr 2017'!AJ3&lt;='NSW Apr 2017'!K3,($C$5*'NSW Apr 2017'!AL3/'NSW Apr 2017'!AJ3-'NSW Apr 2017'!J3)*('NSW Apr 2017'!V3/100)*'NSW Apr 2017'!AJ3,('NSW Apr 2017'!K3-'NSW Apr 2017'!J3)*('NSW Apr 2017'!V3/100)*'NSW Apr 2017'!AJ3))</f>
        <v>92.862390000000005</v>
      </c>
      <c r="M9" s="119">
        <f>IF($C$5*'NSW Apr 2017'!AL3/'NSW Apr 2017'!AJ3&lt;'NSW Apr 2017'!K3,0,IF($C$5*'NSW Apr 2017'!AL3/'NSW Apr 2017'!AJ3&lt;='NSW Apr 2017'!L3,($C$5*'NSW Apr 2017'!AL3/'NSW Apr 2017'!AJ3-'NSW Apr 2017'!K3)*('NSW Apr 2017'!W3/100)*'NSW Apr 2017'!AJ3,('NSW Apr 2017'!L3-'NSW Apr 2017'!K3)*('NSW Apr 2017'!W3/100)*'NSW Apr 2017'!AJ3))</f>
        <v>207.98811000000001</v>
      </c>
      <c r="N9" s="119">
        <f>IF($C$5*'NSW Apr 2017'!AL3/'NSW Apr 2017'!AJ3&lt;'NSW Apr 2017'!L3,0,IF($C$5*'NSW Apr 2017'!AL3/'NSW Apr 2017'!AJ3&lt;='NSW Apr 2017'!M3,($C$5*'NSW Apr 2017'!AL3/'NSW Apr 2017'!AJ3-'NSW Apr 2017'!L3)*('NSW Apr 2017'!X3/100)*'NSW Apr 2017'!AJ3,('NSW Apr 2017'!M3-'NSW Apr 2017'!L3)*('NSW Apr 2017'!X3/100)*'NSW Apr 2017'!AJ3))</f>
        <v>779.38474999999994</v>
      </c>
      <c r="O9" s="119">
        <f>IF($C$5*'NSW Apr 2017'!AL3/'NSW Apr 2017'!AJ3&lt;'NSW Apr 2017'!M3,0,IF($C$5*'NSW Apr 2017'!AL3/'NSW Apr 2017'!AJ3&lt;='NSW Apr 2017'!N3,($C$5*'NSW Apr 2017'!AL3/'NSW Apr 2017'!AJ3-'NSW Apr 2017'!M3)*('NSW Apr 2017'!Y3/100)*'NSW Apr 2017'!AJ3,('NSW Apr 2017'!N3-'NSW Apr 2017'!M3)*('NSW Apr 2017'!Y3/100)*'NSW Apr 2017'!AJ3))</f>
        <v>0</v>
      </c>
      <c r="P9" s="119">
        <f>IF(($C$5*'NSW Apr 2017'!AL3/'NSW Apr 2017'!AJ3&gt;'NSW Apr 2017'!N3),($C$5*'NSW Apr 2017'!AL3/'NSW Apr 2017'!AJ3-'NSW Apr 2017'!N3)*'NSW Apr 2017'!Z3/100*'NSW Apr 2017'!AJ4,0)</f>
        <v>0</v>
      </c>
      <c r="Q9" s="122">
        <f>SUM(D9:P9)</f>
        <v>2672.5904599999999</v>
      </c>
      <c r="R9" s="86">
        <f>'NSW Apr 2017'!AM3</f>
        <v>0</v>
      </c>
      <c r="S9" s="86">
        <f>'NSW Apr 2017'!AN3</f>
        <v>14</v>
      </c>
      <c r="T9" s="86">
        <f>'NSW Apr 2017'!AO3</f>
        <v>0</v>
      </c>
      <c r="U9" s="130">
        <f>'NSW Apr 2017'!AP3</f>
        <v>0</v>
      </c>
      <c r="V9" s="145">
        <f>(Q9-(Q9-D9)*S9/100)</f>
        <v>2331.3668555999998</v>
      </c>
      <c r="W9" s="145">
        <f>V9</f>
        <v>2331.3668555999998</v>
      </c>
      <c r="X9" s="122">
        <f t="shared" ref="X9:Y39" si="0">V9*1.1</f>
        <v>2564.5035411600002</v>
      </c>
      <c r="Y9" s="122">
        <f t="shared" si="0"/>
        <v>2564.5035411600002</v>
      </c>
      <c r="Z9" s="133">
        <f>'NSW Apr 2017'!AW3</f>
        <v>0</v>
      </c>
      <c r="AA9" s="125" t="str">
        <f>'NSW Apr 2017'!AX3</f>
        <v>n</v>
      </c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</row>
    <row r="10" spans="1:156" s="85" customFormat="1" ht="23" customHeight="1">
      <c r="A10" s="436"/>
      <c r="B10" s="86" t="str">
        <f>'NSW Apr 2017'!F4</f>
        <v>Covau</v>
      </c>
      <c r="C10" s="86" t="str">
        <f>'NSW Apr 2017'!G4</f>
        <v>Rate Saver</v>
      </c>
      <c r="D10" s="119">
        <f>365*'NSW Apr 2017'!H4/100</f>
        <v>240.86349999999999</v>
      </c>
      <c r="E10" s="120">
        <f>IF($C$5*'NSW Apr 2017'!AK4/'NSW Apr 2017'!AI4&gt;='NSW Apr 2017'!J4,('NSW Apr 2017'!J4*'NSW Apr 2017'!O4/100)*'NSW Apr 2017'!AI4,($C$5*'NSW Apr 2017'!AK4/'NSW Apr 2017'!AI4*'NSW Apr 2017'!O4/100)*'NSW Apr 2017'!AI4)</f>
        <v>150.65160000000003</v>
      </c>
      <c r="F10" s="121">
        <f>IF($C$5*'NSW Apr 2017'!AK4/'NSW Apr 2017'!AI4&lt;'NSW Apr 2017'!J4,0,IF($C$5*'NSW Apr 2017'!AK4/'NSW Apr 2017'!AI4&lt;='NSW Apr 2017'!K4,($C$5*'NSW Apr 2017'!AK4/'NSW Apr 2017'!AI4-'NSW Apr 2017'!J4)*('NSW Apr 2017'!P4/100)*'NSW Apr 2017'!AI4,('NSW Apr 2017'!K4-'NSW Apr 2017'!J4)*('NSW Apr 2017'!P4/100)*'NSW Apr 2017'!AI4))</f>
        <v>98.329200000000014</v>
      </c>
      <c r="G10" s="119">
        <f>IF($C$5*'NSW Apr 2017'!AK4/'NSW Apr 2017'!AI4&lt;'NSW Apr 2017'!K4,0,IF($C$5*'NSW Apr 2017'!AK4/'NSW Apr 2017'!AI4&lt;='NSW Apr 2017'!L4,($C$5*'NSW Apr 2017'!AK4/'NSW Apr 2017'!AI4-'NSW Apr 2017'!K4)*('NSW Apr 2017'!Q4/100)*'NSW Apr 2017'!AI4,('NSW Apr 2017'!L4-'NSW Apr 2017'!K4)*('NSW Apr 2017'!Q4/100)*'NSW Apr 2017'!AI4))</f>
        <v>231.68970000000002</v>
      </c>
      <c r="H10" s="120">
        <f>IF($C$5*'NSW Apr 2017'!AK4/'NSW Apr 2017'!AI4&lt;'NSW Apr 2017'!L4,0,IF($C$5*'NSW Apr 2017'!AK4/'NSW Apr 2017'!AI4&lt;='NSW Apr 2017'!M4,($C$5*'NSW Apr 2017'!AK4/'NSW Apr 2017'!AI4-'NSW Apr 2017'!L4)*('NSW Apr 2017'!R4/100)*'NSW Apr 2017'!AI4,('NSW Apr 2017'!M4-'NSW Apr 2017'!L4)*('NSW Apr 2017'!R4/100)*'NSW Apr 2017'!AI4))</f>
        <v>870.10500000000002</v>
      </c>
      <c r="I10" s="120">
        <f>IF($C$5*'NSW Apr 2017'!AK4/'NSW Apr 2017'!AI4&lt;'NSW Apr 2017'!M4,0,IF($C$5*'NSW Apr 2017'!AK4/'NSW Apr 2017'!AI4&lt;='NSW Apr 2017'!N4,($C$5*'NSW Apr 2017'!AK4/'NSW Apr 2017'!AI4-'NSW Apr 2017'!M4)*('NSW Apr 2017'!S4/100)*'NSW Apr 2017'!AI4,('NSW Apr 2017'!N4-'NSW Apr 2017'!M4)*('NSW Apr 2017'!S4/100)*'NSW Apr 2017'!AI4))</f>
        <v>0</v>
      </c>
      <c r="J10" s="119">
        <f>IF(($C$5*'NSW Apr 2017'!AK4/'NSW Apr 2017'!AI4&gt;'NSW Apr 2017'!N4),($C$5*'NSW Apr 2017'!AK4/'NSW Apr 2017'!AI4-'NSW Apr 2017'!N4)*'NSW Apr 2017'!T4/100*'NSW Apr 2017'!AI4,0)</f>
        <v>0</v>
      </c>
      <c r="K10" s="119">
        <f>IF($C$5*'NSW Apr 2017'!AL4/'NSW Apr 2017'!AJ4&gt;='NSW Apr 2017'!J4,('NSW Apr 2017'!J4*'NSW Apr 2017'!U4/100)*'NSW Apr 2017'!AJ4,($C$5*'NSW Apr 2017'!AL4/'NSW Apr 2017'!AJ4*'NSW Apr 2017'!U4/100)*'NSW Apr 2017'!AJ4)</f>
        <v>150.65160000000003</v>
      </c>
      <c r="L10" s="119">
        <f>IF($C$5*'NSW Apr 2017'!AL4/'NSW Apr 2017'!AJ4&lt;'NSW Apr 2017'!J4,0,IF($C$5*'NSW Apr 2017'!AL4/'NSW Apr 2017'!AJ4&lt;='NSW Apr 2017'!K4,($C$5*'NSW Apr 2017'!AL4/'NSW Apr 2017'!AJ4-'NSW Apr 2017'!J4)*('NSW Apr 2017'!V4/100)*'NSW Apr 2017'!AJ4,('NSW Apr 2017'!K4-'NSW Apr 2017'!J4)*('NSW Apr 2017'!V4/100)*'NSW Apr 2017'!AJ4))</f>
        <v>98.329200000000014</v>
      </c>
      <c r="M10" s="119">
        <f>IF($C$5*'NSW Apr 2017'!AL4/'NSW Apr 2017'!AJ4&lt;'NSW Apr 2017'!K4,0,IF($C$5*'NSW Apr 2017'!AL4/'NSW Apr 2017'!AJ4&lt;='NSW Apr 2017'!L4,($C$5*'NSW Apr 2017'!AL4/'NSW Apr 2017'!AJ4-'NSW Apr 2017'!K4)*('NSW Apr 2017'!W4/100)*'NSW Apr 2017'!AJ4,('NSW Apr 2017'!L4-'NSW Apr 2017'!K4)*('NSW Apr 2017'!W4/100)*'NSW Apr 2017'!AJ4))</f>
        <v>231.68970000000002</v>
      </c>
      <c r="N10" s="119">
        <f>IF($C$5*'NSW Apr 2017'!AL4/'NSW Apr 2017'!AJ4&lt;'NSW Apr 2017'!L4,0,IF($C$5*'NSW Apr 2017'!AL4/'NSW Apr 2017'!AJ4&lt;='NSW Apr 2017'!M4,($C$5*'NSW Apr 2017'!AL4/'NSW Apr 2017'!AJ4-'NSW Apr 2017'!L4)*('NSW Apr 2017'!X4/100)*'NSW Apr 2017'!AJ4,('NSW Apr 2017'!M4-'NSW Apr 2017'!L4)*('NSW Apr 2017'!X4/100)*'NSW Apr 2017'!AJ4))</f>
        <v>870.10500000000002</v>
      </c>
      <c r="O10" s="119">
        <f>IF($C$5*'NSW Apr 2017'!AL4/'NSW Apr 2017'!AJ4&lt;'NSW Apr 2017'!M4,0,IF($C$5*'NSW Apr 2017'!AL4/'NSW Apr 2017'!AJ4&lt;='NSW Apr 2017'!N4,($C$5*'NSW Apr 2017'!AL4/'NSW Apr 2017'!AJ4-'NSW Apr 2017'!M4)*('NSW Apr 2017'!Y4/100)*'NSW Apr 2017'!AJ4,('NSW Apr 2017'!N4-'NSW Apr 2017'!M4)*('NSW Apr 2017'!Y4/100)*'NSW Apr 2017'!AJ4))</f>
        <v>0</v>
      </c>
      <c r="P10" s="119">
        <f>IF(($C$5*'NSW Apr 2017'!AL4/'NSW Apr 2017'!AJ4&gt;'NSW Apr 2017'!N4),($C$5*'NSW Apr 2017'!AL4/'NSW Apr 2017'!AJ4-'NSW Apr 2017'!N4)*'NSW Apr 2017'!Z4/100*'NSW Apr 2017'!AJ5,0)</f>
        <v>0</v>
      </c>
      <c r="Q10" s="122">
        <f t="shared" ref="Q10:Q39" si="1">SUM(D10:P10)</f>
        <v>2942.4145000000003</v>
      </c>
      <c r="R10" s="86">
        <f>'NSW Apr 2017'!AM4</f>
        <v>0</v>
      </c>
      <c r="S10" s="86">
        <f>'NSW Apr 2017'!AN4</f>
        <v>0</v>
      </c>
      <c r="T10" s="86">
        <f>'NSW Apr 2017'!AO4</f>
        <v>18</v>
      </c>
      <c r="U10" s="130">
        <f>'NSW Apr 2017'!AP4</f>
        <v>0</v>
      </c>
      <c r="V10" s="122">
        <f>Q10</f>
        <v>2942.4145000000003</v>
      </c>
      <c r="W10" s="122">
        <f>V10-(V10*T10/100)</f>
        <v>2412.7798900000003</v>
      </c>
      <c r="X10" s="122">
        <f>V10*1.1</f>
        <v>3236.6559500000008</v>
      </c>
      <c r="Y10" s="122">
        <f>W10*1.1</f>
        <v>2654.0578790000004</v>
      </c>
      <c r="Z10" s="133">
        <f>'NSW Apr 2017'!AW4</f>
        <v>0</v>
      </c>
      <c r="AA10" s="125" t="str">
        <f>'NSW Apr 2017'!AX4</f>
        <v>n</v>
      </c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</row>
    <row r="11" spans="1:156" ht="23" customHeight="1">
      <c r="A11" s="436"/>
      <c r="B11" s="86" t="str">
        <f>'NSW Apr 2017'!F5</f>
        <v>EnergyAustralia</v>
      </c>
      <c r="C11" s="86" t="str">
        <f>'NSW Apr 2017'!G5</f>
        <v xml:space="preserve">Everyday Saver </v>
      </c>
      <c r="D11" s="119">
        <f>365*'NSW Apr 2017'!H5/100</f>
        <v>235.06000000000003</v>
      </c>
      <c r="E11" s="120">
        <f>IF($C$5*'NSW Apr 2017'!AK5/'NSW Apr 2017'!AI5&gt;='NSW Apr 2017'!J5,('NSW Apr 2017'!J5*'NSW Apr 2017'!O5/100)*'NSW Apr 2017'!AI5,($C$5*'NSW Apr 2017'!AK5/'NSW Apr 2017'!AI5*'NSW Apr 2017'!O5/100)*'NSW Apr 2017'!AI5)</f>
        <v>139.46460000000002</v>
      </c>
      <c r="F11" s="121">
        <f>IF($C$5*'NSW Apr 2017'!AK5/'NSW Apr 2017'!AI5&lt;'NSW Apr 2017'!J5,0,IF($C$5*'NSW Apr 2017'!AK5/'NSW Apr 2017'!AI5&lt;='NSW Apr 2017'!K5,($C$5*'NSW Apr 2017'!AK5/'NSW Apr 2017'!AI5-'NSW Apr 2017'!J5)*('NSW Apr 2017'!P5/100)*'NSW Apr 2017'!AI5,('NSW Apr 2017'!K5-'NSW Apr 2017'!J5)*('NSW Apr 2017'!P5/100)*'NSW Apr 2017'!AI5))</f>
        <v>93.5595</v>
      </c>
      <c r="G11" s="119">
        <f>IF($C$5*'NSW Apr 2017'!AK5/'NSW Apr 2017'!AI5&lt;'NSW Apr 2017'!K5,0,IF($C$5*'NSW Apr 2017'!AK5/'NSW Apr 2017'!AI5&lt;='NSW Apr 2017'!L5,($C$5*'NSW Apr 2017'!AK5/'NSW Apr 2017'!AI5-'NSW Apr 2017'!K5)*('NSW Apr 2017'!Q5/100)*'NSW Apr 2017'!AI5,('NSW Apr 2017'!L5-'NSW Apr 2017'!K5)*('NSW Apr 2017'!Q5/100)*'NSW Apr 2017'!AI5))</f>
        <v>212.60415</v>
      </c>
      <c r="H11" s="120">
        <f>IF($C$5*'NSW Apr 2017'!AK5/'NSW Apr 2017'!AI5&lt;'NSW Apr 2017'!L5,0,IF($C$5*'NSW Apr 2017'!AK5/'NSW Apr 2017'!AI5&lt;='NSW Apr 2017'!M5,($C$5*'NSW Apr 2017'!AK5/'NSW Apr 2017'!AI5-'NSW Apr 2017'!L5)*('NSW Apr 2017'!R5/100)*'NSW Apr 2017'!AI5,('NSW Apr 2017'!M5-'NSW Apr 2017'!L5)*('NSW Apr 2017'!R5/100)*'NSW Apr 2017'!AI5))</f>
        <v>793.54925000000014</v>
      </c>
      <c r="I11" s="120">
        <f>IF($C$5*'NSW Apr 2017'!AK5/'NSW Apr 2017'!AI5&lt;'NSW Apr 2017'!M5,0,IF($C$5*'NSW Apr 2017'!AK5/'NSW Apr 2017'!AI5&lt;='NSW Apr 2017'!N5,($C$5*'NSW Apr 2017'!AK5/'NSW Apr 2017'!AI5-'NSW Apr 2017'!M5)*('NSW Apr 2017'!S5/100)*'NSW Apr 2017'!AI5,('NSW Apr 2017'!N5-'NSW Apr 2017'!M5)*('NSW Apr 2017'!S5/100)*'NSW Apr 2017'!AI5))</f>
        <v>0</v>
      </c>
      <c r="J11" s="119">
        <f>IF(($C$5*'NSW Apr 2017'!AK5/'NSW Apr 2017'!AI5&gt;'NSW Apr 2017'!N5),($C$5*'NSW Apr 2017'!AK5/'NSW Apr 2017'!AI5-'NSW Apr 2017'!N5)*'NSW Apr 2017'!T5/100*'NSW Apr 2017'!AI5,0)</f>
        <v>0</v>
      </c>
      <c r="K11" s="119">
        <f>IF($C$5*'NSW Apr 2017'!AL5/'NSW Apr 2017'!AJ5&gt;='NSW Apr 2017'!J5,('NSW Apr 2017'!J5*'NSW Apr 2017'!U5/100)*'NSW Apr 2017'!AJ5,($C$5*'NSW Apr 2017'!AL5/'NSW Apr 2017'!AJ5*'NSW Apr 2017'!U5/100)*'NSW Apr 2017'!AJ5)</f>
        <v>139.46460000000002</v>
      </c>
      <c r="L11" s="119">
        <f>IF($C$5*'NSW Apr 2017'!AL5/'NSW Apr 2017'!AJ5&lt;'NSW Apr 2017'!J5,0,IF($C$5*'NSW Apr 2017'!AL5/'NSW Apr 2017'!AJ5&lt;='NSW Apr 2017'!K5,($C$5*'NSW Apr 2017'!AL5/'NSW Apr 2017'!AJ5-'NSW Apr 2017'!J5)*('NSW Apr 2017'!V5/100)*'NSW Apr 2017'!AJ5,('NSW Apr 2017'!K5-'NSW Apr 2017'!J5)*('NSW Apr 2017'!V5/100)*'NSW Apr 2017'!AJ5))</f>
        <v>93.5595</v>
      </c>
      <c r="M11" s="119">
        <f>IF($C$5*'NSW Apr 2017'!AL5/'NSW Apr 2017'!AJ5&lt;'NSW Apr 2017'!K5,0,IF($C$5*'NSW Apr 2017'!AL5/'NSW Apr 2017'!AJ5&lt;='NSW Apr 2017'!L5,($C$5*'NSW Apr 2017'!AL5/'NSW Apr 2017'!AJ5-'NSW Apr 2017'!K5)*('NSW Apr 2017'!W5/100)*'NSW Apr 2017'!AJ5,('NSW Apr 2017'!L5-'NSW Apr 2017'!K5)*('NSW Apr 2017'!W5/100)*'NSW Apr 2017'!AJ5))</f>
        <v>212.60415</v>
      </c>
      <c r="N11" s="119">
        <f>IF($C$5*'NSW Apr 2017'!AL5/'NSW Apr 2017'!AJ5&lt;'NSW Apr 2017'!L5,0,IF($C$5*'NSW Apr 2017'!AL5/'NSW Apr 2017'!AJ5&lt;='NSW Apr 2017'!M5,($C$5*'NSW Apr 2017'!AL5/'NSW Apr 2017'!AJ5-'NSW Apr 2017'!L5)*('NSW Apr 2017'!X5/100)*'NSW Apr 2017'!AJ5,('NSW Apr 2017'!M5-'NSW Apr 2017'!L5)*('NSW Apr 2017'!X5/100)*'NSW Apr 2017'!AJ5))</f>
        <v>793.54925000000014</v>
      </c>
      <c r="O11" s="119">
        <f>IF($C$5*'NSW Apr 2017'!AL5/'NSW Apr 2017'!AJ5&lt;'NSW Apr 2017'!M5,0,IF($C$5*'NSW Apr 2017'!AL5/'NSW Apr 2017'!AJ5&lt;='NSW Apr 2017'!N5,($C$5*'NSW Apr 2017'!AL5/'NSW Apr 2017'!AJ5-'NSW Apr 2017'!M5)*('NSW Apr 2017'!Y5/100)*'NSW Apr 2017'!AJ5,('NSW Apr 2017'!N5-'NSW Apr 2017'!M5)*('NSW Apr 2017'!Y5/100)*'NSW Apr 2017'!AJ5))</f>
        <v>0</v>
      </c>
      <c r="P11" s="119">
        <f>IF(($C$5*'NSW Apr 2017'!AL5/'NSW Apr 2017'!AJ5&gt;'NSW Apr 2017'!N5),($C$5*'NSW Apr 2017'!AL5/'NSW Apr 2017'!AJ5-'NSW Apr 2017'!N5)*'NSW Apr 2017'!Z5/100*'NSW Apr 2017'!AJ6,0)</f>
        <v>0</v>
      </c>
      <c r="Q11" s="122">
        <f t="shared" si="1"/>
        <v>2713.4150000000004</v>
      </c>
      <c r="R11" s="86">
        <f>'NSW Apr 2017'!AM5</f>
        <v>0</v>
      </c>
      <c r="S11" s="86">
        <f>'NSW Apr 2017'!AN5</f>
        <v>14</v>
      </c>
      <c r="T11" s="86">
        <f>'NSW Apr 2017'!AO5</f>
        <v>0</v>
      </c>
      <c r="U11" s="86">
        <f>'NSW Apr 2017'!AP5</f>
        <v>0</v>
      </c>
      <c r="V11" s="122">
        <f>(Q11-(Q11-D11)*S11/100)</f>
        <v>2366.4453000000003</v>
      </c>
      <c r="W11" s="122">
        <f>V11</f>
        <v>2366.4453000000003</v>
      </c>
      <c r="X11" s="122">
        <f t="shared" si="0"/>
        <v>2603.0898300000003</v>
      </c>
      <c r="Y11" s="122">
        <f t="shared" si="0"/>
        <v>2603.0898300000003</v>
      </c>
      <c r="Z11" s="124">
        <f>'NSW Apr 2017'!AW5</f>
        <v>24</v>
      </c>
      <c r="AA11" s="125" t="str">
        <f>'NSW Apr 2017'!AX5</f>
        <v>y</v>
      </c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</row>
    <row r="12" spans="1:156" s="85" customFormat="1" ht="23" customHeight="1">
      <c r="A12" s="436"/>
      <c r="B12" s="86" t="str">
        <f>'NSW Apr 2017'!F6</f>
        <v>Origin Energy</v>
      </c>
      <c r="C12" s="86" t="str">
        <f>'NSW Apr 2017'!G6</f>
        <v>Business Saver</v>
      </c>
      <c r="D12" s="119">
        <f>365*'NSW Apr 2017'!H6/100</f>
        <v>235.27899999999997</v>
      </c>
      <c r="E12" s="120">
        <f>IF($C$5*'NSW Apr 2017'!AK6/'NSW Apr 2017'!AI6&gt;='NSW Apr 2017'!J6,('NSW Apr 2017'!J6*'NSW Apr 2017'!O6/100)*'NSW Apr 2017'!AI6,($C$5*'NSW Apr 2017'!AK6/'NSW Apr 2017'!AI6*'NSW Apr 2017'!O6/100)*'NSW Apr 2017'!AI6)</f>
        <v>138.42048000000003</v>
      </c>
      <c r="F12" s="121">
        <f>IF($C$5*'NSW Apr 2017'!AK6/'NSW Apr 2017'!AI6&lt;'NSW Apr 2017'!J6,0,IF($C$5*'NSW Apr 2017'!AK6/'NSW Apr 2017'!AI6&lt;='NSW Apr 2017'!K6,($C$5*'NSW Apr 2017'!AK6/'NSW Apr 2017'!AI6-'NSW Apr 2017'!J6)*('NSW Apr 2017'!P6/100)*'NSW Apr 2017'!AI6,('NSW Apr 2017'!K6-'NSW Apr 2017'!J6)*('NSW Apr 2017'!P6/100)*'NSW Apr 2017'!AI6))</f>
        <v>92.862390000000005</v>
      </c>
      <c r="G12" s="119">
        <f>IF($C$5*'NSW Apr 2017'!AK6/'NSW Apr 2017'!AI6&lt;'NSW Apr 2017'!K6,0,IF($C$5*'NSW Apr 2017'!AK6/'NSW Apr 2017'!AI6&lt;='NSW Apr 2017'!L6,($C$5*'NSW Apr 2017'!AK6/'NSW Apr 2017'!AI6-'NSW Apr 2017'!K6)*('NSW Apr 2017'!Q6/100)*'NSW Apr 2017'!AI6,('NSW Apr 2017'!L6-'NSW Apr 2017'!K6)*('NSW Apr 2017'!Q6/100)*'NSW Apr 2017'!AI6))</f>
        <v>207.98811000000001</v>
      </c>
      <c r="H12" s="120">
        <f>IF($C$5*'NSW Apr 2017'!AK6/'NSW Apr 2017'!AI6&lt;'NSW Apr 2017'!L6,0,IF($C$5*'NSW Apr 2017'!AK6/'NSW Apr 2017'!AI6&lt;='NSW Apr 2017'!M6,($C$5*'NSW Apr 2017'!AK6/'NSW Apr 2017'!AI6-'NSW Apr 2017'!L6)*('NSW Apr 2017'!R6/100)*'NSW Apr 2017'!AI6,('NSW Apr 2017'!M6-'NSW Apr 2017'!L6)*('NSW Apr 2017'!R6/100)*'NSW Apr 2017'!AI6))</f>
        <v>779.38474999999994</v>
      </c>
      <c r="I12" s="120">
        <f>IF($C$5*'NSW Apr 2017'!AK6/'NSW Apr 2017'!AI6&lt;'NSW Apr 2017'!M6,0,IF($C$5*'NSW Apr 2017'!AK6/'NSW Apr 2017'!AI6&lt;='NSW Apr 2017'!N6,($C$5*'NSW Apr 2017'!AK6/'NSW Apr 2017'!AI6-'NSW Apr 2017'!M6)*('NSW Apr 2017'!S6/100)*'NSW Apr 2017'!AI6,('NSW Apr 2017'!N6-'NSW Apr 2017'!M6)*('NSW Apr 2017'!S6/100)*'NSW Apr 2017'!AI6))</f>
        <v>0</v>
      </c>
      <c r="J12" s="119">
        <f>IF(($C$5*'NSW Apr 2017'!AK6/'NSW Apr 2017'!AI6&gt;'NSW Apr 2017'!N6),($C$5*'NSW Apr 2017'!AK6/'NSW Apr 2017'!AI6-'NSW Apr 2017'!N6)*'NSW Apr 2017'!T6/100*'NSW Apr 2017'!AI6,0)</f>
        <v>0</v>
      </c>
      <c r="K12" s="119">
        <f>IF($C$5*'NSW Apr 2017'!AL6/'NSW Apr 2017'!AJ6&gt;='NSW Apr 2017'!J6,('NSW Apr 2017'!J6*'NSW Apr 2017'!U6/100)*'NSW Apr 2017'!AJ6,($C$5*'NSW Apr 2017'!AL6/'NSW Apr 2017'!AJ6*'NSW Apr 2017'!U6/100)*'NSW Apr 2017'!AJ6)</f>
        <v>138.42048000000003</v>
      </c>
      <c r="L12" s="119">
        <f>IF($C$5*'NSW Apr 2017'!AL6/'NSW Apr 2017'!AJ6&lt;'NSW Apr 2017'!J6,0,IF($C$5*'NSW Apr 2017'!AL6/'NSW Apr 2017'!AJ6&lt;='NSW Apr 2017'!K6,($C$5*'NSW Apr 2017'!AL6/'NSW Apr 2017'!AJ6-'NSW Apr 2017'!J6)*('NSW Apr 2017'!V6/100)*'NSW Apr 2017'!AJ6,('NSW Apr 2017'!K6-'NSW Apr 2017'!J6)*('NSW Apr 2017'!V6/100)*'NSW Apr 2017'!AJ6))</f>
        <v>92.862390000000005</v>
      </c>
      <c r="M12" s="119">
        <f>IF($C$5*'NSW Apr 2017'!AL6/'NSW Apr 2017'!AJ6&lt;'NSW Apr 2017'!K6,0,IF($C$5*'NSW Apr 2017'!AL6/'NSW Apr 2017'!AJ6&lt;='NSW Apr 2017'!L6,($C$5*'NSW Apr 2017'!AL6/'NSW Apr 2017'!AJ6-'NSW Apr 2017'!K6)*('NSW Apr 2017'!W6/100)*'NSW Apr 2017'!AJ6,('NSW Apr 2017'!L6-'NSW Apr 2017'!K6)*('NSW Apr 2017'!W6/100)*'NSW Apr 2017'!AJ6))</f>
        <v>207.98811000000001</v>
      </c>
      <c r="N12" s="119">
        <f>IF($C$5*'NSW Apr 2017'!AL6/'NSW Apr 2017'!AJ6&lt;'NSW Apr 2017'!L6,0,IF($C$5*'NSW Apr 2017'!AL6/'NSW Apr 2017'!AJ6&lt;='NSW Apr 2017'!M6,($C$5*'NSW Apr 2017'!AL6/'NSW Apr 2017'!AJ6-'NSW Apr 2017'!L6)*('NSW Apr 2017'!X6/100)*'NSW Apr 2017'!AJ6,('NSW Apr 2017'!M6-'NSW Apr 2017'!L6)*('NSW Apr 2017'!X6/100)*'NSW Apr 2017'!AJ6))</f>
        <v>779.38474999999994</v>
      </c>
      <c r="O12" s="119">
        <f>IF($C$5*'NSW Apr 2017'!AL6/'NSW Apr 2017'!AJ6&lt;'NSW Apr 2017'!M6,0,IF($C$5*'NSW Apr 2017'!AL6/'NSW Apr 2017'!AJ6&lt;='NSW Apr 2017'!N6,($C$5*'NSW Apr 2017'!AL6/'NSW Apr 2017'!AJ6-'NSW Apr 2017'!M6)*('NSW Apr 2017'!Y6/100)*'NSW Apr 2017'!AJ6,('NSW Apr 2017'!N6-'NSW Apr 2017'!M6)*('NSW Apr 2017'!Y6/100)*'NSW Apr 2017'!AJ6))</f>
        <v>0</v>
      </c>
      <c r="P12" s="119">
        <f>IF(($C$5*'NSW Apr 2017'!AL6/'NSW Apr 2017'!AJ6&gt;'NSW Apr 2017'!N6),($C$5*'NSW Apr 2017'!AL6/'NSW Apr 2017'!AJ6-'NSW Apr 2017'!N6)*'NSW Apr 2017'!Z6/100*'NSW Apr 2017'!AJ7,0)</f>
        <v>0</v>
      </c>
      <c r="Q12" s="122">
        <f t="shared" si="1"/>
        <v>2672.5904599999999</v>
      </c>
      <c r="R12" s="86">
        <f>'NSW Apr 2017'!AM6</f>
        <v>0</v>
      </c>
      <c r="S12" s="86">
        <f>'NSW Apr 2017'!AN6</f>
        <v>14</v>
      </c>
      <c r="T12" s="86">
        <f>'NSW Apr 2017'!AO6</f>
        <v>0</v>
      </c>
      <c r="U12" s="86">
        <f>'NSW Apr 2017'!AP6</f>
        <v>0</v>
      </c>
      <c r="V12" s="122">
        <f>(Q12-(Q12-D12)*S12/100)</f>
        <v>2331.3668555999998</v>
      </c>
      <c r="W12" s="122">
        <f>V12</f>
        <v>2331.3668555999998</v>
      </c>
      <c r="X12" s="122">
        <f t="shared" si="0"/>
        <v>2564.5035411600002</v>
      </c>
      <c r="Y12" s="122">
        <f t="shared" si="0"/>
        <v>2564.5035411600002</v>
      </c>
      <c r="Z12" s="124">
        <f>'NSW Apr 2017'!AW6</f>
        <v>12</v>
      </c>
      <c r="AA12" s="125" t="str">
        <f>'NSW Apr 2017'!AX6</f>
        <v>y</v>
      </c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</row>
    <row r="13" spans="1:156" ht="23" customHeight="1" thickBot="1">
      <c r="A13" s="435"/>
      <c r="B13" s="87" t="str">
        <f>'NSW Apr 2017'!F7</f>
        <v>Red Energy</v>
      </c>
      <c r="C13" s="87" t="str">
        <f>'NSW Apr 2017'!G7</f>
        <v xml:space="preserve">Easy Saver </v>
      </c>
      <c r="D13" s="146">
        <f>365*'NSW Apr 2017'!H7/100</f>
        <v>235.27899999999997</v>
      </c>
      <c r="E13" s="147">
        <f>IF($C$5*'NSW Apr 2017'!AK7/'NSW Apr 2017'!AI7&gt;='NSW Apr 2017'!J7,('NSW Apr 2017'!J7*'NSW Apr 2017'!O7/100)*'NSW Apr 2017'!AI7,($C$5*'NSW Apr 2017'!AK7/'NSW Apr 2017'!AI7*'NSW Apr 2017'!O7/100)*'NSW Apr 2017'!AI7)</f>
        <v>138.3459</v>
      </c>
      <c r="F13" s="148">
        <f>IF($C$5*'NSW Apr 2017'!AK7/'NSW Apr 2017'!AI7&lt;'NSW Apr 2017'!J7,0,IF($C$5*'NSW Apr 2017'!AK7/'NSW Apr 2017'!AI7&lt;='NSW Apr 2017'!K7,($C$5*'NSW Apr 2017'!AK7/'NSW Apr 2017'!AI7-'NSW Apr 2017'!J7)*('NSW Apr 2017'!P7/100)*'NSW Apr 2017'!AI7,('NSW Apr 2017'!K7-'NSW Apr 2017'!J7)*('NSW Apr 2017'!P7/100)*'NSW Apr 2017'!AI7))</f>
        <v>92.825699999999998</v>
      </c>
      <c r="G13" s="146">
        <f>IF($C$5*'NSW Apr 2017'!AK7/'NSW Apr 2017'!AI7&lt;'NSW Apr 2017'!K7,0,IF($C$5*'NSW Apr 2017'!AK7/'NSW Apr 2017'!AI7&lt;='NSW Apr 2017'!L7,($C$5*'NSW Apr 2017'!AK7/'NSW Apr 2017'!AI7-'NSW Apr 2017'!K7)*('NSW Apr 2017'!Q7/100)*'NSW Apr 2017'!AI7,('NSW Apr 2017'!L7-'NSW Apr 2017'!K7)*('NSW Apr 2017'!Q7/100)*'NSW Apr 2017'!AI7))</f>
        <v>207.72179999999997</v>
      </c>
      <c r="H13" s="147">
        <f>IF($C$5*'NSW Apr 2017'!AK7/'NSW Apr 2017'!AI7&lt;'NSW Apr 2017'!L7,0,IF($C$5*'NSW Apr 2017'!AK7/'NSW Apr 2017'!AI7&lt;='NSW Apr 2017'!M7,($C$5*'NSW Apr 2017'!AK7/'NSW Apr 2017'!AI7-'NSW Apr 2017'!L7)*('NSW Apr 2017'!R7/100)*'NSW Apr 2017'!AI7,('NSW Apr 2017'!M7-'NSW Apr 2017'!L7)*('NSW Apr 2017'!R7/100)*'NSW Apr 2017'!AI7))</f>
        <v>779.04750000000001</v>
      </c>
      <c r="I13" s="147">
        <f>IF($C$5*'NSW Apr 2017'!AK7/'NSW Apr 2017'!AI7&lt;'NSW Apr 2017'!M7,0,IF($C$5*'NSW Apr 2017'!AK7/'NSW Apr 2017'!AI7&lt;='NSW Apr 2017'!N7,($C$5*'NSW Apr 2017'!AK7/'NSW Apr 2017'!AI7-'NSW Apr 2017'!M7)*('NSW Apr 2017'!S7/100)*'NSW Apr 2017'!AI7,('NSW Apr 2017'!N7-'NSW Apr 2017'!M7)*('NSW Apr 2017'!S7/100)*'NSW Apr 2017'!AI7))</f>
        <v>0</v>
      </c>
      <c r="J13" s="146">
        <f>IF(($C$5*'NSW Apr 2017'!AK7/'NSW Apr 2017'!AI7&gt;'NSW Apr 2017'!N7),($C$5*'NSW Apr 2017'!AK7/'NSW Apr 2017'!AI7-'NSW Apr 2017'!N7)*'NSW Apr 2017'!T7/100*'NSW Apr 2017'!AI7,0)</f>
        <v>0</v>
      </c>
      <c r="K13" s="146">
        <f>IF($C$5*'NSW Apr 2017'!AL7/'NSW Apr 2017'!AJ7&gt;='NSW Apr 2017'!J7,('NSW Apr 2017'!J7*'NSW Apr 2017'!U7/100)*'NSW Apr 2017'!AJ7,($C$5*'NSW Apr 2017'!AL7/'NSW Apr 2017'!AJ7*'NSW Apr 2017'!U7/100)*'NSW Apr 2017'!AJ7)</f>
        <v>138.3459</v>
      </c>
      <c r="L13" s="146">
        <f>IF($C$5*'NSW Apr 2017'!AL7/'NSW Apr 2017'!AJ7&lt;'NSW Apr 2017'!J7,0,IF($C$5*'NSW Apr 2017'!AL7/'NSW Apr 2017'!AJ7&lt;='NSW Apr 2017'!K7,($C$5*'NSW Apr 2017'!AL7/'NSW Apr 2017'!AJ7-'NSW Apr 2017'!J7)*('NSW Apr 2017'!V7/100)*'NSW Apr 2017'!AJ7,('NSW Apr 2017'!K7-'NSW Apr 2017'!J7)*('NSW Apr 2017'!V7/100)*'NSW Apr 2017'!AJ7))</f>
        <v>92.825699999999998</v>
      </c>
      <c r="M13" s="146">
        <f>IF($C$5*'NSW Apr 2017'!AL7/'NSW Apr 2017'!AJ7&lt;'NSW Apr 2017'!K7,0,IF($C$5*'NSW Apr 2017'!AL7/'NSW Apr 2017'!AJ7&lt;='NSW Apr 2017'!L7,($C$5*'NSW Apr 2017'!AL7/'NSW Apr 2017'!AJ7-'NSW Apr 2017'!K7)*('NSW Apr 2017'!W7/100)*'NSW Apr 2017'!AJ7,('NSW Apr 2017'!L7-'NSW Apr 2017'!K7)*('NSW Apr 2017'!W7/100)*'NSW Apr 2017'!AJ7))</f>
        <v>207.72179999999997</v>
      </c>
      <c r="N13" s="146">
        <f>IF($C$5*'NSW Apr 2017'!AL7/'NSW Apr 2017'!AJ7&lt;'NSW Apr 2017'!L7,0,IF($C$5*'NSW Apr 2017'!AL7/'NSW Apr 2017'!AJ7&lt;='NSW Apr 2017'!M7,($C$5*'NSW Apr 2017'!AL7/'NSW Apr 2017'!AJ7-'NSW Apr 2017'!L7)*('NSW Apr 2017'!X7/100)*'NSW Apr 2017'!AJ7,('NSW Apr 2017'!M7-'NSW Apr 2017'!L7)*('NSW Apr 2017'!X7/100)*'NSW Apr 2017'!AJ7))</f>
        <v>779.04750000000001</v>
      </c>
      <c r="O13" s="146">
        <f>IF($C$5*'NSW Apr 2017'!AL7/'NSW Apr 2017'!AJ7&lt;'NSW Apr 2017'!M7,0,IF($C$5*'NSW Apr 2017'!AL7/'NSW Apr 2017'!AJ7&lt;='NSW Apr 2017'!N7,($C$5*'NSW Apr 2017'!AL7/'NSW Apr 2017'!AJ7-'NSW Apr 2017'!M7)*('NSW Apr 2017'!Y7/100)*'NSW Apr 2017'!AJ7,('NSW Apr 2017'!N7-'NSW Apr 2017'!M7)*('NSW Apr 2017'!Y7/100)*'NSW Apr 2017'!AJ7))</f>
        <v>0</v>
      </c>
      <c r="P13" s="146">
        <f>IF(($C$5*'NSW Apr 2017'!AL7/'NSW Apr 2017'!AJ7&gt;'NSW Apr 2017'!N7),($C$5*'NSW Apr 2017'!AL7/'NSW Apr 2017'!AJ7-'NSW Apr 2017'!N7)*'NSW Apr 2017'!Z7/100*'NSW Apr 2017'!AJ9,0)</f>
        <v>0</v>
      </c>
      <c r="Q13" s="149">
        <f t="shared" si="1"/>
        <v>2671.1608000000001</v>
      </c>
      <c r="R13" s="87">
        <f>'NSW Apr 2017'!AM7</f>
        <v>0</v>
      </c>
      <c r="S13" s="87">
        <f>'NSW Apr 2017'!AN7</f>
        <v>0</v>
      </c>
      <c r="T13" s="150">
        <f>'NSW Apr 2017'!AO7</f>
        <v>10</v>
      </c>
      <c r="U13" s="87">
        <f>'NSW Apr 2017'!AP7</f>
        <v>0</v>
      </c>
      <c r="V13" s="151">
        <f t="shared" ref="V13:V19" si="2">Q13</f>
        <v>2671.1608000000001</v>
      </c>
      <c r="W13" s="149">
        <f>V13-(V13*T13/100)</f>
        <v>2404.0447199999999</v>
      </c>
      <c r="X13" s="149">
        <f t="shared" si="0"/>
        <v>2938.2768800000003</v>
      </c>
      <c r="Y13" s="149">
        <f t="shared" si="0"/>
        <v>2644.449192</v>
      </c>
      <c r="Z13" s="152">
        <f>'NSW Apr 2017'!AW7</f>
        <v>0</v>
      </c>
      <c r="AA13" s="153" t="str">
        <f>'NSW Apr 2017'!AX7</f>
        <v>n</v>
      </c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</row>
    <row r="14" spans="1:156" s="94" customFormat="1" ht="23" customHeight="1" thickTop="1">
      <c r="A14" s="434" t="str">
        <f>'NSW Apr 2017'!D8</f>
        <v xml:space="preserve">ActewAGL Queanbeyan </v>
      </c>
      <c r="B14" s="86" t="str">
        <f>'NSW Apr 2017'!F8</f>
        <v>ActewAGL</v>
      </c>
      <c r="C14" s="86" t="str">
        <f>'NSW Apr 2017'!G8</f>
        <v>Regulated</v>
      </c>
      <c r="D14" s="119">
        <f>365*'NSW Apr 2017'!H8/100</f>
        <v>318.46249999999998</v>
      </c>
      <c r="E14" s="120">
        <f>IF($C$5*'NSW Apr 2017'!AK8/'NSW Apr 2017'!AI8&gt;='NSW Apr 2017'!J8,('NSW Apr 2017'!J8*'NSW Apr 2017'!O8/100)*'NSW Apr 2017'!AI8,($C$5*'NSW Apr 2017'!AK8/'NSW Apr 2017'!AI8*'NSW Apr 2017'!O8/100)*'NSW Apr 2017'!AI8)</f>
        <v>315.27360000000004</v>
      </c>
      <c r="F14" s="121">
        <f>IF($C$5*'NSW Apr 2017'!AK8/'NSW Apr 2017'!AI8&lt;'NSW Apr 2017'!J8,0,IF($C$5*'NSW Apr 2017'!AK8/'NSW Apr 2017'!AI8&lt;='NSW Apr 2017'!K8,($C$5*'NSW Apr 2017'!AK8/'NSW Apr 2017'!AI8-'NSW Apr 2017'!J8)*('NSW Apr 2017'!P8/100)*'NSW Apr 2017'!AI8,('NSW Apr 2017'!K8-'NSW Apr 2017'!J8)*('NSW Apr 2017'!P8/100)*'NSW Apr 2017'!AI8))</f>
        <v>687.18000000000006</v>
      </c>
      <c r="G14" s="126">
        <f>IF($C$5*'NSW Apr 2017'!AK8/'NSW Apr 2017'!AI8&lt;'NSW Apr 2017'!K8,0,IF($C$5*'NSW Apr 2017'!AK8/'NSW Apr 2017'!AI8&lt;='NSW Apr 2017'!L8,($C$5*'NSW Apr 2017'!AK8/'NSW Apr 2017'!AI8-'NSW Apr 2017'!K8)*('NSW Apr 2017'!Q8/100)*'NSW Apr 2017'!AI8,('NSW Apr 2017'!L8-'NSW Apr 2017'!K8)*('NSW Apr 2017'!Q8/100)*'NSW Apr 2017'!AI8))</f>
        <v>0</v>
      </c>
      <c r="H14" s="127">
        <f>IF($C$5*'NSW Apr 2017'!AK8/'NSW Apr 2017'!AI8&lt;'NSW Apr 2017'!L8,0,IF($C$5*'NSW Apr 2017'!AK8/'NSW Apr 2017'!AI8&lt;='NSW Apr 2017'!M8,($C$5*'NSW Apr 2017'!AK8/'NSW Apr 2017'!AI8-'NSW Apr 2017'!L8)*('NSW Apr 2017'!R8/100)*'NSW Apr 2017'!AI8,('NSW Apr 2017'!M8-'NSW Apr 2017'!L8)*('NSW Apr 2017'!R8/100)*'NSW Apr 2017'!AI8))</f>
        <v>0</v>
      </c>
      <c r="I14" s="128">
        <f>IF($C$5*'NSW Apr 2017'!AK8/'NSW Apr 2017'!AI8&lt;'NSW Apr 2017'!M8,0,IF($C$5*'NSW Apr 2017'!AK8/'NSW Apr 2017'!AI8&lt;='NSW Apr 2017'!N8,($C$5*'NSW Apr 2017'!AK8/'NSW Apr 2017'!AI8-'NSW Apr 2017'!M8)*('NSW Apr 2017'!S8/100)*'NSW Apr 2017'!AI8,('NSW Apr 2017'!N8-'NSW Apr 2017'!M8)*('NSW Apr 2017'!S8/100)*'NSW Apr 2017'!AI8))</f>
        <v>0</v>
      </c>
      <c r="J14" s="129">
        <f>IF(($C$5*'NSW Apr 2017'!AK8/'NSW Apr 2017'!AI8&gt;'NSW Apr 2017'!N8),($C$5*'NSW Apr 2017'!AK8/'NSW Apr 2017'!AI8-'NSW Apr 2017'!N8)*'NSW Apr 2017'!T8/100*'NSW Apr 2017'!AI8,0)</f>
        <v>0</v>
      </c>
      <c r="K14" s="119">
        <f>IF($C$5*'NSW Apr 2017'!AL8/'NSW Apr 2017'!AJ8&gt;='NSW Apr 2017'!J8,('NSW Apr 2017'!J8*'NSW Apr 2017'!U8/100)*'NSW Apr 2017'!AJ8,($C$5*'NSW Apr 2017'!AL8/'NSW Apr 2017'!AJ8*'NSW Apr 2017'!U8/100)*'NSW Apr 2017'!AJ8)</f>
        <v>315.27360000000004</v>
      </c>
      <c r="L14" s="121">
        <f>IF($C$5*'NSW Apr 2017'!AL8/'NSW Apr 2017'!AJ8&lt;'NSW Apr 2017'!J8,0,IF($C$5*'NSW Apr 2017'!AL8/'NSW Apr 2017'!AJ8&lt;='NSW Apr 2017'!K8,($C$5*'NSW Apr 2017'!AL8/'NSW Apr 2017'!AJ8-'NSW Apr 2017'!J8)*('NSW Apr 2017'!V8/100)*'NSW Apr 2017'!AJ8,('NSW Apr 2017'!K8-'NSW Apr 2017'!J8)*('NSW Apr 2017'!V8/100)*'NSW Apr 2017'!AJ8))</f>
        <v>687.18000000000006</v>
      </c>
      <c r="M14" s="126">
        <f>IF($C$5*'NSW Apr 2017'!AL8/'NSW Apr 2017'!AJ8&lt;'NSW Apr 2017'!K8,0,IF($C$5*'NSW Apr 2017'!AL8/'NSW Apr 2017'!AJ8&lt;='NSW Apr 2017'!L8,($C$5*'NSW Apr 2017'!AL8/'NSW Apr 2017'!AJ8-'NSW Apr 2017'!K8)*('NSW Apr 2017'!W8/100)*'NSW Apr 2017'!AJ8,('NSW Apr 2017'!L8-'NSW Apr 2017'!K8)*('NSW Apr 2017'!W8/100)*'NSW Apr 2017'!AJ8))</f>
        <v>0</v>
      </c>
      <c r="N14" s="129">
        <f>IF($C$5*'NSW Apr 2017'!AL8/'NSW Apr 2017'!AJ8&lt;'NSW Apr 2017'!L8,0,IF($C$5*'NSW Apr 2017'!AL8/'NSW Apr 2017'!AJ8&lt;='NSW Apr 2017'!M8,($C$5*'NSW Apr 2017'!AL8/'NSW Apr 2017'!AJ8-'NSW Apr 2017'!L8)*('NSW Apr 2017'!X8/100)*'NSW Apr 2017'!AJ8,('NSW Apr 2017'!M8-'NSW Apr 2017'!L8)*('NSW Apr 2017'!X8/100)*'NSW Apr 2017'!AJ8))</f>
        <v>0</v>
      </c>
      <c r="O14" s="119">
        <f>IF($C$5*'NSW Apr 2017'!AL8/'NSW Apr 2017'!AJ8&lt;'NSW Apr 2017'!M8,0,IF($C$5*'NSW Apr 2017'!AL8/'NSW Apr 2017'!AJ8&lt;='NSW Apr 2017'!N8,($C$5*'NSW Apr 2017'!AL8/'NSW Apr 2017'!AJ8-'NSW Apr 2017'!M8)*('NSW Apr 2017'!Y8/100)*'NSW Apr 2017'!AJ8,('NSW Apr 2017'!N8-'NSW Apr 2017'!M8)*('NSW Apr 2017'!Y8/100)*'NSW Apr 2017'!AJ8))</f>
        <v>0</v>
      </c>
      <c r="P14" s="119">
        <f>IF(($C$5*'NSW Apr 2017'!AL8/'NSW Apr 2017'!AJ8&gt;'NSW Apr 2017'!N8),($C$5*'NSW Apr 2017'!AL8/'NSW Apr 2017'!AJ8-'NSW Apr 2017'!N8)*'NSW Apr 2017'!Z8/100*'NSW Apr 2017'!AJ9,0)</f>
        <v>0</v>
      </c>
      <c r="Q14" s="122">
        <f t="shared" si="1"/>
        <v>2323.3697000000002</v>
      </c>
      <c r="R14" s="130">
        <f>'NSW Apr 2017'!AM8</f>
        <v>0</v>
      </c>
      <c r="S14" s="131">
        <f>'NSW Apr 2017'!AN8</f>
        <v>0</v>
      </c>
      <c r="T14" s="83">
        <f>'NSW Apr 2017'!AO8</f>
        <v>0</v>
      </c>
      <c r="U14" s="86">
        <f>'NSW Apr 2017'!AP8</f>
        <v>0</v>
      </c>
      <c r="V14" s="132">
        <f t="shared" si="2"/>
        <v>2323.3697000000002</v>
      </c>
      <c r="W14" s="122">
        <f t="shared" ref="W14:W39" si="3">V14</f>
        <v>2323.3697000000002</v>
      </c>
      <c r="X14" s="122">
        <f t="shared" si="0"/>
        <v>2555.7066700000005</v>
      </c>
      <c r="Y14" s="122">
        <f t="shared" si="0"/>
        <v>2555.7066700000005</v>
      </c>
      <c r="Z14" s="133">
        <f>'NSW Apr 2017'!AW8</f>
        <v>0</v>
      </c>
      <c r="AA14" s="125" t="str">
        <f>'NSW Apr 2017'!AX8</f>
        <v>n</v>
      </c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</row>
    <row r="15" spans="1:156" s="85" customFormat="1" ht="23" customHeight="1">
      <c r="A15" s="436"/>
      <c r="B15" s="86" t="str">
        <f>'NSW Apr 2017'!F9</f>
        <v>ActewAGL</v>
      </c>
      <c r="C15" s="86" t="str">
        <f>'NSW Apr 2017'!G9</f>
        <v>Business plan</v>
      </c>
      <c r="D15" s="119">
        <f>365*'NSW Apr 2017'!H9/100</f>
        <v>318.46249999999998</v>
      </c>
      <c r="E15" s="120">
        <f>IF($C$5*'NSW Apr 2017'!AK9/'NSW Apr 2017'!AI9&gt;='NSW Apr 2017'!J9,('NSW Apr 2017'!J9*'NSW Apr 2017'!O9/100)*'NSW Apr 2017'!AI9,($C$5*'NSW Apr 2017'!AK9/'NSW Apr 2017'!AI9*'NSW Apr 2017'!O9/100)*'NSW Apr 2017'!AI9)</f>
        <v>315.27360000000004</v>
      </c>
      <c r="F15" s="121">
        <f>IF($C$5*'NSW Apr 2017'!AK9/'NSW Apr 2017'!AI9&lt;'NSW Apr 2017'!J9,0,IF($C$5*'NSW Apr 2017'!AK9/'NSW Apr 2017'!AI9&lt;='NSW Apr 2017'!K9,($C$5*'NSW Apr 2017'!AK9/'NSW Apr 2017'!AI9-'NSW Apr 2017'!J9)*('NSW Apr 2017'!P9/100)*'NSW Apr 2017'!AI9,('NSW Apr 2017'!K9-'NSW Apr 2017'!J9)*('NSW Apr 2017'!P9/100)*'NSW Apr 2017'!AI9))</f>
        <v>687.18000000000006</v>
      </c>
      <c r="G15" s="119">
        <f>IF($C$5*'NSW Apr 2017'!AK9/'NSW Apr 2017'!AI9&lt;'NSW Apr 2017'!K9,0,IF($C$5*'NSW Apr 2017'!AK9/'NSW Apr 2017'!AI9&lt;='NSW Apr 2017'!L9,($C$5*'NSW Apr 2017'!AK9/'NSW Apr 2017'!AI9-'NSW Apr 2017'!K9)*('NSW Apr 2017'!Q9/100)*'NSW Apr 2017'!AI9,('NSW Apr 2017'!L9-'NSW Apr 2017'!K9)*('NSW Apr 2017'!Q9/100)*'NSW Apr 2017'!AI9))</f>
        <v>0</v>
      </c>
      <c r="H15" s="127">
        <f>IF($C$5*'NSW Apr 2017'!AK9/'NSW Apr 2017'!AI9&lt;'NSW Apr 2017'!L9,0,IF($C$5*'NSW Apr 2017'!AK9/'NSW Apr 2017'!AI9&lt;='NSW Apr 2017'!M9,($C$5*'NSW Apr 2017'!AK9/'NSW Apr 2017'!AI9-'NSW Apr 2017'!L9)*('NSW Apr 2017'!R9/100)*'NSW Apr 2017'!AI9,('NSW Apr 2017'!M9-'NSW Apr 2017'!L9)*('NSW Apr 2017'!R9/100)*'NSW Apr 2017'!AI9))</f>
        <v>0</v>
      </c>
      <c r="I15" s="120">
        <f>IF($C$5*'NSW Apr 2017'!AK9/'NSW Apr 2017'!AI9&lt;'NSW Apr 2017'!M9,0,IF($C$5*'NSW Apr 2017'!AK9/'NSW Apr 2017'!AI9&lt;='NSW Apr 2017'!N9,($C$5*'NSW Apr 2017'!AK9/'NSW Apr 2017'!AI9-'NSW Apr 2017'!M9)*('NSW Apr 2017'!S9/100)*'NSW Apr 2017'!AI9,('NSW Apr 2017'!N9-'NSW Apr 2017'!M9)*('NSW Apr 2017'!S9/100)*'NSW Apr 2017'!AI9))</f>
        <v>0</v>
      </c>
      <c r="J15" s="129">
        <f>IF(($C$5*'NSW Apr 2017'!AK9/'NSW Apr 2017'!AI9&gt;'NSW Apr 2017'!N9),($C$5*'NSW Apr 2017'!AK9/'NSW Apr 2017'!AI9-'NSW Apr 2017'!N9)*'NSW Apr 2017'!T9/100*'NSW Apr 2017'!AI9,0)</f>
        <v>0</v>
      </c>
      <c r="K15" s="119">
        <f>IF($C$5*'NSW Apr 2017'!AL9/'NSW Apr 2017'!AJ9&gt;='NSW Apr 2017'!J9,('NSW Apr 2017'!J9*'NSW Apr 2017'!U9/100)*'NSW Apr 2017'!AJ9,($C$5*'NSW Apr 2017'!AL9/'NSW Apr 2017'!AJ9*'NSW Apr 2017'!U9/100)*'NSW Apr 2017'!AJ9)</f>
        <v>315.27360000000004</v>
      </c>
      <c r="L15" s="136">
        <f>IF($C$5*'NSW Apr 2017'!AL9/'NSW Apr 2017'!AJ9&lt;'NSW Apr 2017'!J9,0,IF($C$5*'NSW Apr 2017'!AL9/'NSW Apr 2017'!AJ9&lt;='NSW Apr 2017'!K9,($C$5*'NSW Apr 2017'!AL9/'NSW Apr 2017'!AJ9-'NSW Apr 2017'!J9)*('NSW Apr 2017'!V9/100)*'NSW Apr 2017'!AJ9,('NSW Apr 2017'!K9-'NSW Apr 2017'!J9)*('NSW Apr 2017'!V9/100)*'NSW Apr 2017'!AJ9))</f>
        <v>687.18000000000006</v>
      </c>
      <c r="M15" s="119">
        <f>IF($C$5*'NSW Apr 2017'!AL9/'NSW Apr 2017'!AJ9&lt;'NSW Apr 2017'!K9,0,IF($C$5*'NSW Apr 2017'!AL9/'NSW Apr 2017'!AJ9&lt;='NSW Apr 2017'!L9,($C$5*'NSW Apr 2017'!AL9/'NSW Apr 2017'!AJ9-'NSW Apr 2017'!K9)*('NSW Apr 2017'!W9/100)*'NSW Apr 2017'!AJ9,('NSW Apr 2017'!L9-'NSW Apr 2017'!K9)*('NSW Apr 2017'!W9/100)*'NSW Apr 2017'!AJ9))</f>
        <v>0</v>
      </c>
      <c r="N15" s="129">
        <f>IF($C$5*'NSW Apr 2017'!AL9/'NSW Apr 2017'!AJ9&lt;'NSW Apr 2017'!L9,0,IF($C$5*'NSW Apr 2017'!AL9/'NSW Apr 2017'!AJ9&lt;='NSW Apr 2017'!M9,($C$5*'NSW Apr 2017'!AL9/'NSW Apr 2017'!AJ9-'NSW Apr 2017'!L9)*('NSW Apr 2017'!X9/100)*'NSW Apr 2017'!AJ9,('NSW Apr 2017'!M9-'NSW Apr 2017'!L9)*('NSW Apr 2017'!X9/100)*'NSW Apr 2017'!AJ9))</f>
        <v>0</v>
      </c>
      <c r="O15" s="119">
        <f>IF($C$5*'NSW Apr 2017'!AL9/'NSW Apr 2017'!AJ9&lt;'NSW Apr 2017'!M9,0,IF($C$5*'NSW Apr 2017'!AL9/'NSW Apr 2017'!AJ9&lt;='NSW Apr 2017'!N9,($C$5*'NSW Apr 2017'!AL9/'NSW Apr 2017'!AJ9-'NSW Apr 2017'!M9)*('NSW Apr 2017'!Y9/100)*'NSW Apr 2017'!AJ9,('NSW Apr 2017'!N9-'NSW Apr 2017'!M9)*('NSW Apr 2017'!Y9/100)*'NSW Apr 2017'!AJ9))</f>
        <v>0</v>
      </c>
      <c r="P15" s="119">
        <f>IF(($C$5*'NSW Apr 2017'!AL9/'NSW Apr 2017'!AJ9&gt;'NSW Apr 2017'!N9),($C$5*'NSW Apr 2017'!AL9/'NSW Apr 2017'!AJ9-'NSW Apr 2017'!N9)*'NSW Apr 2017'!Z9/100*'NSW Apr 2017'!AJ10,0)</f>
        <v>0</v>
      </c>
      <c r="Q15" s="122">
        <f t="shared" si="1"/>
        <v>2323.3697000000002</v>
      </c>
      <c r="R15" s="130">
        <f>'NSW Apr 2017'!AM9</f>
        <v>0</v>
      </c>
      <c r="S15" s="86">
        <f>'NSW Apr 2017'!AN9</f>
        <v>10</v>
      </c>
      <c r="T15" s="83">
        <f>'NSW Apr 2017'!AO9</f>
        <v>0</v>
      </c>
      <c r="U15" s="130">
        <f>'NSW Apr 2017'!AP9</f>
        <v>0</v>
      </c>
      <c r="V15" s="122">
        <f>(Q15-(Q15-D15)*S15/100)</f>
        <v>2122.8789800000004</v>
      </c>
      <c r="W15" s="157">
        <f t="shared" si="3"/>
        <v>2122.8789800000004</v>
      </c>
      <c r="X15" s="122">
        <f t="shared" si="0"/>
        <v>2335.1668780000005</v>
      </c>
      <c r="Y15" s="122">
        <f t="shared" si="0"/>
        <v>2335.1668780000005</v>
      </c>
      <c r="Z15" s="133">
        <f>'NSW Apr 2017'!AW9</f>
        <v>24</v>
      </c>
      <c r="AA15" s="125" t="str">
        <f>'NSW Apr 2017'!AX9</f>
        <v>y</v>
      </c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</row>
    <row r="16" spans="1:156" ht="23" customHeight="1" thickBot="1">
      <c r="A16" s="435"/>
      <c r="B16" s="87" t="str">
        <f>'NSW Apr 2017'!F10</f>
        <v>EnergyAustralia</v>
      </c>
      <c r="C16" s="87" t="str">
        <f>'NSW Apr 2017'!G10</f>
        <v xml:space="preserve">Everyday Saver </v>
      </c>
      <c r="D16" s="146">
        <f>365*'NSW Apr 2017'!H10/100</f>
        <v>293.27749999999997</v>
      </c>
      <c r="E16" s="147">
        <f>IF($C$5*'NSW Apr 2017'!AK10/'NSW Apr 2017'!AI10&gt;='NSW Apr 2017'!J10,('NSW Apr 2017'!J10*'NSW Apr 2017'!O10/100)*'NSW Apr 2017'!AI10,($C$5*'NSW Apr 2017'!AK10/'NSW Apr 2017'!AI10*'NSW Apr 2017'!O10/100)*'NSW Apr 2017'!AI10)</f>
        <v>177.71965199999997</v>
      </c>
      <c r="F16" s="148">
        <f>IF($C$5*'NSW Apr 2017'!AK10/'NSW Apr 2017'!AI10&lt;'NSW Apr 2017'!J10,0,IF($C$5*'NSW Apr 2017'!AK10/'NSW Apr 2017'!AI10&lt;='NSW Apr 2017'!K10,($C$5*'NSW Apr 2017'!AK10/'NSW Apr 2017'!AI10-'NSW Apr 2017'!J10)*('NSW Apr 2017'!P10/100)*'NSW Apr 2017'!AI10,('NSW Apr 2017'!K10-'NSW Apr 2017'!J10)*('NSW Apr 2017'!P10/100)*'NSW Apr 2017'!AI10))</f>
        <v>934.02203328000019</v>
      </c>
      <c r="G16" s="146">
        <f>IF($C$5*'NSW Apr 2017'!AK10/'NSW Apr 2017'!AI10&lt;'NSW Apr 2017'!K10,0,IF($C$5*'NSW Apr 2017'!AK10/'NSW Apr 2017'!AI10&lt;='NSW Apr 2017'!L10,($C$5*'NSW Apr 2017'!AK10/'NSW Apr 2017'!AI10-'NSW Apr 2017'!K10)*('NSW Apr 2017'!Q10/100)*'NSW Apr 2017'!AI10,('NSW Apr 2017'!L10-'NSW Apr 2017'!K10)*('NSW Apr 2017'!Q10/100)*'NSW Apr 2017'!AI10))</f>
        <v>0</v>
      </c>
      <c r="H16" s="156">
        <f>IF($C$5*'NSW Apr 2017'!AK10/'NSW Apr 2017'!AI10&lt;'NSW Apr 2017'!L10,0,IF($C$5*'NSW Apr 2017'!AK10/'NSW Apr 2017'!AI10&lt;='NSW Apr 2017'!M10,($C$5*'NSW Apr 2017'!AK10/'NSW Apr 2017'!AI10-'NSW Apr 2017'!L10)*('NSW Apr 2017'!R10/100)*'NSW Apr 2017'!AI10,('NSW Apr 2017'!M10-'NSW Apr 2017'!L10)*('NSW Apr 2017'!R10/100)*'NSW Apr 2017'!AI10))</f>
        <v>0</v>
      </c>
      <c r="I16" s="147">
        <f>IF($C$5*'NSW Apr 2017'!AK10/'NSW Apr 2017'!AI10&lt;'NSW Apr 2017'!M10,0,IF($C$5*'NSW Apr 2017'!AK10/'NSW Apr 2017'!AI10&lt;='NSW Apr 2017'!N10,($C$5*'NSW Apr 2017'!AK10/'NSW Apr 2017'!AI10-'NSW Apr 2017'!M10)*('NSW Apr 2017'!S10/100)*'NSW Apr 2017'!AI10,('NSW Apr 2017'!N10-'NSW Apr 2017'!M10)*('NSW Apr 2017'!S10/100)*'NSW Apr 2017'!AI10))</f>
        <v>0</v>
      </c>
      <c r="J16" s="155">
        <f>IF(($C$5*'NSW Apr 2017'!AK10/'NSW Apr 2017'!AI10&gt;'NSW Apr 2017'!N10),($C$5*'NSW Apr 2017'!AK10/'NSW Apr 2017'!AI10-'NSW Apr 2017'!N10)*'NSW Apr 2017'!T10/100*'NSW Apr 2017'!AI10,0)</f>
        <v>0</v>
      </c>
      <c r="K16" s="146">
        <f>IF($C$5*'NSW Apr 2017'!AL10/'NSW Apr 2017'!AJ10&gt;='NSW Apr 2017'!J10,('NSW Apr 2017'!J10*'NSW Apr 2017'!U10/100)*'NSW Apr 2017'!AJ10,($C$5*'NSW Apr 2017'!AL10/'NSW Apr 2017'!AJ10*'NSW Apr 2017'!U10/100)*'NSW Apr 2017'!AJ10)</f>
        <v>177.71965199999997</v>
      </c>
      <c r="L16" s="155">
        <f>IF($C$5*'NSW Apr 2017'!AL10/'NSW Apr 2017'!AJ10&lt;'NSW Apr 2017'!J10,0,IF($C$5*'NSW Apr 2017'!AL10/'NSW Apr 2017'!AJ10&lt;='NSW Apr 2017'!K10,($C$5*'NSW Apr 2017'!AL10/'NSW Apr 2017'!AJ10-'NSW Apr 2017'!J10)*('NSW Apr 2017'!V10/100)*'NSW Apr 2017'!AJ10,('NSW Apr 2017'!K10-'NSW Apr 2017'!J10)*('NSW Apr 2017'!V10/100)*'NSW Apr 2017'!AJ10))</f>
        <v>934.02203328000019</v>
      </c>
      <c r="M16" s="146">
        <f>IF($C$5*'NSW Apr 2017'!AL10/'NSW Apr 2017'!AJ10&lt;'NSW Apr 2017'!K10,0,IF($C$5*'NSW Apr 2017'!AL10/'NSW Apr 2017'!AJ10&lt;='NSW Apr 2017'!L10,($C$5*'NSW Apr 2017'!AL10/'NSW Apr 2017'!AJ10-'NSW Apr 2017'!K10)*('NSW Apr 2017'!W10/100)*'NSW Apr 2017'!AJ10,('NSW Apr 2017'!L10-'NSW Apr 2017'!K10)*('NSW Apr 2017'!W10/100)*'NSW Apr 2017'!AJ10))</f>
        <v>0</v>
      </c>
      <c r="N16" s="158">
        <f>IF($C$5*'NSW Apr 2017'!AL10/'NSW Apr 2017'!AJ10&lt;'NSW Apr 2017'!L10,0,IF($C$5*'NSW Apr 2017'!AL10/'NSW Apr 2017'!AJ10&lt;='NSW Apr 2017'!M10,($C$5*'NSW Apr 2017'!AL10/'NSW Apr 2017'!AJ10-'NSW Apr 2017'!L10)*('NSW Apr 2017'!X10/100)*'NSW Apr 2017'!AJ10,('NSW Apr 2017'!M10-'NSW Apr 2017'!L10)*('NSW Apr 2017'!X10/100)*'NSW Apr 2017'!AJ10))</f>
        <v>0</v>
      </c>
      <c r="O16" s="146">
        <f>IF($C$5*'NSW Apr 2017'!AL10/'NSW Apr 2017'!AJ10&lt;'NSW Apr 2017'!M10,0,IF($C$5*'NSW Apr 2017'!AL10/'NSW Apr 2017'!AJ10&lt;='NSW Apr 2017'!N10,($C$5*'NSW Apr 2017'!AL10/'NSW Apr 2017'!AJ10-'NSW Apr 2017'!M10)*('NSW Apr 2017'!Y10/100)*'NSW Apr 2017'!AJ10,('NSW Apr 2017'!N10-'NSW Apr 2017'!M10)*('NSW Apr 2017'!Y10/100)*'NSW Apr 2017'!AJ10))</f>
        <v>0</v>
      </c>
      <c r="P16" s="146">
        <f>IF(($C$5*'NSW Apr 2017'!AL10/'NSW Apr 2017'!AJ10&gt;'NSW Apr 2017'!N10),($C$5*'NSW Apr 2017'!AL10/'NSW Apr 2017'!AJ10-'NSW Apr 2017'!N10)*'NSW Apr 2017'!Z10/100*'NSW Apr 2017'!AJ12,0)</f>
        <v>0</v>
      </c>
      <c r="Q16" s="149">
        <f t="shared" si="1"/>
        <v>2516.7608705600005</v>
      </c>
      <c r="R16" s="150">
        <f>'NSW Apr 2017'!AM10</f>
        <v>0</v>
      </c>
      <c r="S16" s="87">
        <f>'NSW Apr 2017'!AN10</f>
        <v>14</v>
      </c>
      <c r="T16" s="154">
        <f>'NSW Apr 2017'!AO10</f>
        <v>0</v>
      </c>
      <c r="U16" s="87">
        <f>'NSW Apr 2017'!AP10</f>
        <v>0</v>
      </c>
      <c r="V16" s="151">
        <f>(Q16-(Q16-D16)*S16/100)</f>
        <v>2205.4731986816005</v>
      </c>
      <c r="W16" s="149">
        <f t="shared" si="3"/>
        <v>2205.4731986816005</v>
      </c>
      <c r="X16" s="149">
        <f t="shared" si="0"/>
        <v>2426.0205185497607</v>
      </c>
      <c r="Y16" s="149">
        <f t="shared" si="0"/>
        <v>2426.0205185497607</v>
      </c>
      <c r="Z16" s="152">
        <f>'NSW Apr 2017'!AW10</f>
        <v>24</v>
      </c>
      <c r="AA16" s="153" t="str">
        <f>'NSW Apr 2017'!AX10</f>
        <v>y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</row>
    <row r="17" spans="1:156" s="94" customFormat="1" ht="23" customHeight="1" thickTop="1">
      <c r="A17" s="436" t="str">
        <f>'NSW Apr 2017'!D11</f>
        <v>ActewAGL Shoalhaven</v>
      </c>
      <c r="B17" s="131" t="str">
        <f>'NSW Apr 2017'!F11</f>
        <v>ActewAGL</v>
      </c>
      <c r="C17" s="131" t="str">
        <f>'NSW Apr 2017'!G11</f>
        <v>Regulated</v>
      </c>
      <c r="D17" s="126">
        <f>365*'NSW Apr 2017'!H11/100</f>
        <v>289.26249999999999</v>
      </c>
      <c r="E17" s="128">
        <f>IF($C$5*'NSW Apr 2017'!AK11/'NSW Apr 2017'!AI11&gt;='NSW Apr 2017'!J11,('NSW Apr 2017'!J11*'NSW Apr 2017'!O11/100)*'NSW Apr 2017'!AI11,($C$5*'NSW Apr 2017'!AK11/'NSW Apr 2017'!AI11*'NSW Apr 2017'!O11/100)*'NSW Apr 2017'!AI11)</f>
        <v>1242.5</v>
      </c>
      <c r="F17" s="134">
        <f>IF($C$5*'NSW Apr 2017'!AK11/'NSW Apr 2017'!AI11&lt;'NSW Apr 2017'!J11,0,IF($C$5*'NSW Apr 2017'!AK11/'NSW Apr 2017'!AI11&lt;='NSW Apr 2017'!K11,($C$5*'NSW Apr 2017'!AK11/'NSW Apr 2017'!AI11-'NSW Apr 2017'!J11)*('NSW Apr 2017'!P11/100)*'NSW Apr 2017'!AI11,('NSW Apr 2017'!K11-'NSW Apr 2017'!J11)*('NSW Apr 2017'!P11/100)*'NSW Apr 2017'!AI11))</f>
        <v>0</v>
      </c>
      <c r="G17" s="126">
        <f>IF($C$5*'NSW Apr 2017'!AK11/'NSW Apr 2017'!AI11&lt;'NSW Apr 2017'!K11,0,IF($C$5*'NSW Apr 2017'!AK11/'NSW Apr 2017'!AI11&lt;='NSW Apr 2017'!L11,($C$5*'NSW Apr 2017'!AK11/'NSW Apr 2017'!AI11-'NSW Apr 2017'!K11)*('NSW Apr 2017'!Q11/100)*'NSW Apr 2017'!AI11,('NSW Apr 2017'!L11-'NSW Apr 2017'!K11)*('NSW Apr 2017'!Q11/100)*'NSW Apr 2017'!AI11))</f>
        <v>0</v>
      </c>
      <c r="H17" s="135">
        <f>IF($C$5*'NSW Apr 2017'!AK11/'NSW Apr 2017'!AI11&lt;'NSW Apr 2017'!L11,0,IF($C$5*'NSW Apr 2017'!AK11/'NSW Apr 2017'!AI11&lt;='NSW Apr 2017'!M11,($C$5*'NSW Apr 2017'!AK11/'NSW Apr 2017'!AI11-'NSW Apr 2017'!L11)*('NSW Apr 2017'!R11/100)*'NSW Apr 2017'!AI11,('NSW Apr 2017'!M11-'NSW Apr 2017'!L11)*('NSW Apr 2017'!R11/100)*'NSW Apr 2017'!AI11))</f>
        <v>0</v>
      </c>
      <c r="I17" s="120">
        <f>IF($C$5*'NSW Apr 2017'!AK11/'NSW Apr 2017'!AI11&lt;'NSW Apr 2017'!M11,0,IF($C$5*'NSW Apr 2017'!AK11/'NSW Apr 2017'!AI11&lt;='NSW Apr 2017'!N11,($C$5*'NSW Apr 2017'!AK11/'NSW Apr 2017'!AI11-'NSW Apr 2017'!M11)*('NSW Apr 2017'!S11/100)*'NSW Apr 2017'!AI11,('NSW Apr 2017'!N11-'NSW Apr 2017'!M11)*('NSW Apr 2017'!S11/100)*'NSW Apr 2017'!AI11))</f>
        <v>0</v>
      </c>
      <c r="J17" s="136">
        <f>IF(($C$5*'NSW Apr 2017'!AK11/'NSW Apr 2017'!AI11&gt;'NSW Apr 2017'!N11),($C$5*'NSW Apr 2017'!AK11/'NSW Apr 2017'!AI11-'NSW Apr 2017'!N11)*'NSW Apr 2017'!T11/100*'NSW Apr 2017'!AI11,0)</f>
        <v>0</v>
      </c>
      <c r="K17" s="126">
        <f>IF($C$5*'NSW Apr 2017'!AL11/'NSW Apr 2017'!AJ11&gt;='NSW Apr 2017'!J11,('NSW Apr 2017'!J11*'NSW Apr 2017'!U11/100)*'NSW Apr 2017'!AJ11,($C$5*'NSW Apr 2017'!AL11/'NSW Apr 2017'!AJ11*'NSW Apr 2017'!U11/100)*'NSW Apr 2017'!AJ11)</f>
        <v>1242.5</v>
      </c>
      <c r="L17" s="134">
        <f>IF($C$5*'NSW Apr 2017'!AL11/'NSW Apr 2017'!AJ11&lt;'NSW Apr 2017'!J11,0,IF($C$5*'NSW Apr 2017'!AL11/'NSW Apr 2017'!AJ11&lt;='NSW Apr 2017'!K11,($C$5*'NSW Apr 2017'!AL11/'NSW Apr 2017'!AJ11-'NSW Apr 2017'!J11)*('NSW Apr 2017'!V11/100)*'NSW Apr 2017'!AJ11,('NSW Apr 2017'!K11-'NSW Apr 2017'!J11)*('NSW Apr 2017'!V11/100)*'NSW Apr 2017'!AJ11))</f>
        <v>0</v>
      </c>
      <c r="M17" s="126">
        <f>IF($C$5*'NSW Apr 2017'!AL11/'NSW Apr 2017'!AJ11&lt;'NSW Apr 2017'!K11,0,IF($C$5*'NSW Apr 2017'!AL11/'NSW Apr 2017'!AJ11&lt;='NSW Apr 2017'!L11,($C$5*'NSW Apr 2017'!AL11/'NSW Apr 2017'!AJ11-'NSW Apr 2017'!K11)*('NSW Apr 2017'!W11/100)*'NSW Apr 2017'!AJ11,('NSW Apr 2017'!L11-'NSW Apr 2017'!K11)*('NSW Apr 2017'!W11/100)*'NSW Apr 2017'!AJ11))</f>
        <v>0</v>
      </c>
      <c r="N17" s="137">
        <f>IF($C$5*'NSW Apr 2017'!AL11/'NSW Apr 2017'!AJ11&lt;'NSW Apr 2017'!L11,0,IF($C$5*'NSW Apr 2017'!AL11/'NSW Apr 2017'!AJ11&lt;='NSW Apr 2017'!M11,($C$5*'NSW Apr 2017'!AL11/'NSW Apr 2017'!AJ11-'NSW Apr 2017'!L11)*('NSW Apr 2017'!X11/100)*'NSW Apr 2017'!AJ11,('NSW Apr 2017'!M11-'NSW Apr 2017'!L11)*('NSW Apr 2017'!X11/100)*'NSW Apr 2017'!AJ11))</f>
        <v>0</v>
      </c>
      <c r="O17" s="119">
        <f>IF($C$5*'NSW Apr 2017'!AL11/'NSW Apr 2017'!AJ11&lt;'NSW Apr 2017'!M11,0,IF($C$5*'NSW Apr 2017'!AL11/'NSW Apr 2017'!AJ11&lt;='NSW Apr 2017'!N11,($C$5*'NSW Apr 2017'!AL11/'NSW Apr 2017'!AJ11-'NSW Apr 2017'!M11)*('NSW Apr 2017'!Y11/100)*'NSW Apr 2017'!AJ11,('NSW Apr 2017'!N11-'NSW Apr 2017'!M11)*('NSW Apr 2017'!Y11/100)*'NSW Apr 2017'!AJ11))</f>
        <v>0</v>
      </c>
      <c r="P17" s="121">
        <f>IF(($C$5*'NSW Apr 2017'!AL11/'NSW Apr 2017'!AJ11&gt;'NSW Apr 2017'!N11),($C$5*'NSW Apr 2017'!AL11/'NSW Apr 2017'!AJ11-'NSW Apr 2017'!N11)*'NSW Apr 2017'!Z11/100*'NSW Apr 2017'!AJ12,0)</f>
        <v>0</v>
      </c>
      <c r="Q17" s="138">
        <f t="shared" si="1"/>
        <v>2774.2624999999998</v>
      </c>
      <c r="R17" s="139">
        <f>'NSW Apr 2017'!AM11</f>
        <v>0</v>
      </c>
      <c r="S17" s="131">
        <f>'NSW Apr 2017'!AN11</f>
        <v>0</v>
      </c>
      <c r="T17" s="139">
        <f>'NSW Apr 2017'!AO11</f>
        <v>0</v>
      </c>
      <c r="U17" s="131">
        <f>'NSW Apr 2017'!AP11</f>
        <v>0</v>
      </c>
      <c r="V17" s="140">
        <f t="shared" si="2"/>
        <v>2774.2624999999998</v>
      </c>
      <c r="W17" s="138">
        <f t="shared" si="3"/>
        <v>2774.2624999999998</v>
      </c>
      <c r="X17" s="122">
        <f t="shared" si="0"/>
        <v>3051.6887500000003</v>
      </c>
      <c r="Y17" s="122">
        <f t="shared" si="0"/>
        <v>3051.6887500000003</v>
      </c>
      <c r="Z17" s="141">
        <f>'NSW Apr 2017'!AW11</f>
        <v>0</v>
      </c>
      <c r="AA17" s="142" t="str">
        <f>'NSW Apr 2017'!AX11</f>
        <v>n</v>
      </c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</row>
    <row r="18" spans="1:156" s="85" customFormat="1" ht="23" customHeight="1" thickBot="1">
      <c r="A18" s="436"/>
      <c r="B18" s="87" t="str">
        <f>'NSW Apr 2017'!F12</f>
        <v>ActewAGL</v>
      </c>
      <c r="C18" s="87" t="str">
        <f>'NSW Apr 2017'!G12</f>
        <v>Business plan</v>
      </c>
      <c r="D18" s="146">
        <f>365*'NSW Apr 2017'!H12/100</f>
        <v>289.26249999999999</v>
      </c>
      <c r="E18" s="147">
        <f>IF($C$5*'NSW Apr 2017'!AK12/'NSW Apr 2017'!AI12&gt;='NSW Apr 2017'!J12,('NSW Apr 2017'!J12*'NSW Apr 2017'!O12/100)*'NSW Apr 2017'!AI12,($C$5*'NSW Apr 2017'!AK12/'NSW Apr 2017'!AI12*'NSW Apr 2017'!O12/100)*'NSW Apr 2017'!AI12)</f>
        <v>1242.5</v>
      </c>
      <c r="F18" s="155">
        <f>IF($C$5*'NSW Apr 2017'!AK12/'NSW Apr 2017'!AI12&lt;'NSW Apr 2017'!J12,0,IF($C$5*'NSW Apr 2017'!AK12/'NSW Apr 2017'!AI12&lt;='NSW Apr 2017'!K12,($C$5*'NSW Apr 2017'!AK12/'NSW Apr 2017'!AI12-'NSW Apr 2017'!J12)*('NSW Apr 2017'!P12/100)*'NSW Apr 2017'!AI12,('NSW Apr 2017'!K12-'NSW Apr 2017'!J12)*('NSW Apr 2017'!P12/100)*'NSW Apr 2017'!AI12))</f>
        <v>0</v>
      </c>
      <c r="G18" s="146">
        <f>IF($C$5*'NSW Apr 2017'!AK12/'NSW Apr 2017'!AI12&lt;'NSW Apr 2017'!K12,0,IF($C$5*'NSW Apr 2017'!AK12/'NSW Apr 2017'!AI12&lt;='NSW Apr 2017'!L12,($C$5*'NSW Apr 2017'!AK12/'NSW Apr 2017'!AI12-'NSW Apr 2017'!K12)*('NSW Apr 2017'!Q12/100)*'NSW Apr 2017'!AI12,('NSW Apr 2017'!L12-'NSW Apr 2017'!K12)*('NSW Apr 2017'!Q12/100)*'NSW Apr 2017'!AI12))</f>
        <v>0</v>
      </c>
      <c r="H18" s="156">
        <f>IF($C$5*'NSW Apr 2017'!AK12/'NSW Apr 2017'!AI12&lt;'NSW Apr 2017'!L12,0,IF($C$5*'NSW Apr 2017'!AK12/'NSW Apr 2017'!AI12&lt;='NSW Apr 2017'!M12,($C$5*'NSW Apr 2017'!AK12/'NSW Apr 2017'!AI12-'NSW Apr 2017'!L12)*('NSW Apr 2017'!R12/100)*'NSW Apr 2017'!AI12,('NSW Apr 2017'!M12-'NSW Apr 2017'!L12)*('NSW Apr 2017'!R12/100)*'NSW Apr 2017'!AI12))</f>
        <v>0</v>
      </c>
      <c r="I18" s="147">
        <f>IF($C$5*'NSW Apr 2017'!AK12/'NSW Apr 2017'!AI12&lt;'NSW Apr 2017'!M12,0,IF($C$5*'NSW Apr 2017'!AK12/'NSW Apr 2017'!AI12&lt;='NSW Apr 2017'!N12,($C$5*'NSW Apr 2017'!AK12/'NSW Apr 2017'!AI12-'NSW Apr 2017'!M12)*('NSW Apr 2017'!S12/100)*'NSW Apr 2017'!AI12,('NSW Apr 2017'!N12-'NSW Apr 2017'!M12)*('NSW Apr 2017'!S12/100)*'NSW Apr 2017'!AI12))</f>
        <v>0</v>
      </c>
      <c r="J18" s="155">
        <f>IF(($C$5*'NSW Apr 2017'!AK12/'NSW Apr 2017'!AI12&gt;'NSW Apr 2017'!N12),($C$5*'NSW Apr 2017'!AK12/'NSW Apr 2017'!AI12-'NSW Apr 2017'!N12)*'NSW Apr 2017'!T12/100*'NSW Apr 2017'!AI12,0)</f>
        <v>0</v>
      </c>
      <c r="K18" s="146">
        <f>IF($C$5*'NSW Apr 2017'!AL12/'NSW Apr 2017'!AJ12&gt;='NSW Apr 2017'!J12,('NSW Apr 2017'!J12*'NSW Apr 2017'!U12/100)*'NSW Apr 2017'!AJ12,($C$5*'NSW Apr 2017'!AL12/'NSW Apr 2017'!AJ12*'NSW Apr 2017'!U12/100)*'NSW Apr 2017'!AJ12)</f>
        <v>1242.5</v>
      </c>
      <c r="L18" s="155">
        <f>IF($C$5*'NSW Apr 2017'!AL12/'NSW Apr 2017'!AJ12&lt;'NSW Apr 2017'!J12,0,IF($C$5*'NSW Apr 2017'!AL12/'NSW Apr 2017'!AJ12&lt;='NSW Apr 2017'!K12,($C$5*'NSW Apr 2017'!AL12/'NSW Apr 2017'!AJ12-'NSW Apr 2017'!J12)*('NSW Apr 2017'!V12/100)*'NSW Apr 2017'!AJ12,('NSW Apr 2017'!K12-'NSW Apr 2017'!J12)*('NSW Apr 2017'!V12/100)*'NSW Apr 2017'!AJ12))</f>
        <v>0</v>
      </c>
      <c r="M18" s="146">
        <f>IF($C$5*'NSW Apr 2017'!AL12/'NSW Apr 2017'!AJ12&lt;'NSW Apr 2017'!K12,0,IF($C$5*'NSW Apr 2017'!AL12/'NSW Apr 2017'!AJ12&lt;='NSW Apr 2017'!L12,($C$5*'NSW Apr 2017'!AL12/'NSW Apr 2017'!AJ12-'NSW Apr 2017'!K12)*('NSW Apr 2017'!W12/100)*'NSW Apr 2017'!AJ12,('NSW Apr 2017'!L12-'NSW Apr 2017'!K12)*('NSW Apr 2017'!W12/100)*'NSW Apr 2017'!AJ12))</f>
        <v>0</v>
      </c>
      <c r="N18" s="155">
        <f>IF($C$5*'NSW Apr 2017'!AL12/'NSW Apr 2017'!AJ12&lt;'NSW Apr 2017'!L12,0,IF($C$5*'NSW Apr 2017'!AL12/'NSW Apr 2017'!AJ12&lt;='NSW Apr 2017'!M12,($C$5*'NSW Apr 2017'!AL12/'NSW Apr 2017'!AJ12-'NSW Apr 2017'!L12)*('NSW Apr 2017'!X12/100)*'NSW Apr 2017'!AJ12,('NSW Apr 2017'!M12-'NSW Apr 2017'!L12)*('NSW Apr 2017'!X12/100)*'NSW Apr 2017'!AJ12))</f>
        <v>0</v>
      </c>
      <c r="O18" s="146">
        <f>IF($C$5*'NSW Apr 2017'!AL12/'NSW Apr 2017'!AJ12&lt;'NSW Apr 2017'!M12,0,IF($C$5*'NSW Apr 2017'!AL12/'NSW Apr 2017'!AJ12&lt;='NSW Apr 2017'!N12,($C$5*'NSW Apr 2017'!AL12/'NSW Apr 2017'!AJ12-'NSW Apr 2017'!M12)*('NSW Apr 2017'!Y12/100)*'NSW Apr 2017'!AJ12,('NSW Apr 2017'!N12-'NSW Apr 2017'!M12)*('NSW Apr 2017'!Y12/100)*'NSW Apr 2017'!AJ12))</f>
        <v>0</v>
      </c>
      <c r="P18" s="155">
        <f>IF(($C$5*'NSW Apr 2017'!AL12/'NSW Apr 2017'!AJ12&gt;'NSW Apr 2017'!N12),($C$5*'NSW Apr 2017'!AL12/'NSW Apr 2017'!AJ12-'NSW Apr 2017'!N12)*'NSW Apr 2017'!Z12/100*'NSW Apr 2017'!AJ14,0)</f>
        <v>0</v>
      </c>
      <c r="Q18" s="149">
        <f t="shared" si="1"/>
        <v>2774.2624999999998</v>
      </c>
      <c r="R18" s="154">
        <f>'NSW Apr 2017'!AM12</f>
        <v>0</v>
      </c>
      <c r="S18" s="87">
        <f>'NSW Apr 2017'!AN12</f>
        <v>0</v>
      </c>
      <c r="T18" s="154">
        <f>'NSW Apr 2017'!AO12</f>
        <v>0</v>
      </c>
      <c r="U18" s="87">
        <f>'NSW Apr 2017'!AP12</f>
        <v>0</v>
      </c>
      <c r="V18" s="151">
        <f t="shared" si="2"/>
        <v>2774.2624999999998</v>
      </c>
      <c r="W18" s="149">
        <f t="shared" si="3"/>
        <v>2774.2624999999998</v>
      </c>
      <c r="X18" s="149">
        <f t="shared" si="0"/>
        <v>3051.6887500000003</v>
      </c>
      <c r="Y18" s="149">
        <f t="shared" si="0"/>
        <v>3051.6887500000003</v>
      </c>
      <c r="Z18" s="152">
        <f>'NSW Apr 2017'!AW12</f>
        <v>0</v>
      </c>
      <c r="AA18" s="153" t="str">
        <f>'NSW Apr 2017'!AX12</f>
        <v>n</v>
      </c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</row>
    <row r="19" spans="1:156" s="94" customFormat="1" ht="23" customHeight="1" thickTop="1">
      <c r="A19" s="434" t="str">
        <f>'NSW Apr 2017'!D13</f>
        <v>Capital Region</v>
      </c>
      <c r="B19" s="86" t="str">
        <f>'NSW Apr 2017'!F13</f>
        <v>ActewAGL</v>
      </c>
      <c r="C19" s="86" t="str">
        <f>'NSW Apr 2017'!G13</f>
        <v>Regulated</v>
      </c>
      <c r="D19" s="119">
        <f>365*'NSW Apr 2017'!H13/100</f>
        <v>274.00549999999998</v>
      </c>
      <c r="E19" s="120">
        <f>IF($C$5*'NSW Apr 2017'!AK13/'NSW Apr 2017'!AI13&gt;='NSW Apr 2017'!J13,('NSW Apr 2017'!J13*'NSW Apr 2017'!O13/100)*'NSW Apr 2017'!AI13,($C$5*'NSW Apr 2017'!AK13/'NSW Apr 2017'!AI13*'NSW Apr 2017'!O13/100)*'NSW Apr 2017'!AI13)</f>
        <v>127.41992999999999</v>
      </c>
      <c r="F19" s="136">
        <f>IF($C$5*'NSW Apr 2017'!AK13/'NSW Apr 2017'!AI13&lt;'NSW Apr 2017'!J13,0,IF($C$5*'NSW Apr 2017'!AK13/'NSW Apr 2017'!AI13&lt;='NSW Apr 2017'!K13,($C$5*'NSW Apr 2017'!AK13/'NSW Apr 2017'!AI13-'NSW Apr 2017'!J13)*('NSW Apr 2017'!P13/100)*'NSW Apr 2017'!AI13,('NSW Apr 2017'!K13-'NSW Apr 2017'!J13)*('NSW Apr 2017'!P13/100)*'NSW Apr 2017'!AI13))</f>
        <v>82.69926000000001</v>
      </c>
      <c r="G19" s="119">
        <f>IF($C$5*'NSW Apr 2017'!AK13/'NSW Apr 2017'!AI13&lt;'NSW Apr 2017'!K13,0,IF($C$5*'NSW Apr 2017'!AK13/'NSW Apr 2017'!AI13&lt;='NSW Apr 2017'!L13,($C$5*'NSW Apr 2017'!AK13/'NSW Apr 2017'!AI13-'NSW Apr 2017'!K13)*('NSW Apr 2017'!Q13/100)*'NSW Apr 2017'!AI13,('NSW Apr 2017'!L13-'NSW Apr 2017'!K13)*('NSW Apr 2017'!Q13/100)*'NSW Apr 2017'!AI13))</f>
        <v>128.94138000000001</v>
      </c>
      <c r="H19" s="127">
        <f>IF($C$5*'NSW Apr 2017'!AK13/'NSW Apr 2017'!AI13&lt;'NSW Apr 2017'!L13,0,IF($C$5*'NSW Apr 2017'!AK13/'NSW Apr 2017'!AI13&lt;='NSW Apr 2017'!M13,($C$5*'NSW Apr 2017'!AK13/'NSW Apr 2017'!AI13-'NSW Apr 2017'!L13)*('NSW Apr 2017'!R13/100)*'NSW Apr 2017'!AI13,('NSW Apr 2017'!M13-'NSW Apr 2017'!L13)*('NSW Apr 2017'!R13/100)*'NSW Apr 2017'!AI13))</f>
        <v>795.46349999999995</v>
      </c>
      <c r="I19" s="120">
        <f>IF($C$5*'NSW Apr 2017'!AK13/'NSW Apr 2017'!AI13&lt;'NSW Apr 2017'!M13,0,IF($C$5*'NSW Apr 2017'!AK13/'NSW Apr 2017'!AI13&lt;='NSW Apr 2017'!N13,($C$5*'NSW Apr 2017'!AK13/'NSW Apr 2017'!AI13-'NSW Apr 2017'!M13)*('NSW Apr 2017'!S13/100)*'NSW Apr 2017'!AI13,('NSW Apr 2017'!N13-'NSW Apr 2017'!M13)*('NSW Apr 2017'!S13/100)*'NSW Apr 2017'!AI13))</f>
        <v>0</v>
      </c>
      <c r="J19" s="136">
        <f>IF(($C$5*'NSW Apr 2017'!AK13/'NSW Apr 2017'!AI13&gt;'NSW Apr 2017'!N13),($C$5*'NSW Apr 2017'!AK13/'NSW Apr 2017'!AI13-'NSW Apr 2017'!N13)*'NSW Apr 2017'!T13/100*'NSW Apr 2017'!AI13,0)</f>
        <v>0</v>
      </c>
      <c r="K19" s="119">
        <f>IF($C$5*'NSW Apr 2017'!AL13/'NSW Apr 2017'!AJ13&gt;='NSW Apr 2017'!J13,('NSW Apr 2017'!J13*'NSW Apr 2017'!U13/100)*'NSW Apr 2017'!AJ13,($C$5*'NSW Apr 2017'!AL13/'NSW Apr 2017'!AJ13*'NSW Apr 2017'!U13/100)*'NSW Apr 2017'!AJ13)</f>
        <v>127.41992999999999</v>
      </c>
      <c r="L19" s="136">
        <f>IF($C$5*'NSW Apr 2017'!AL13/'NSW Apr 2017'!AJ13&lt;'NSW Apr 2017'!J13,0,IF($C$5*'NSW Apr 2017'!AL13/'NSW Apr 2017'!AJ13&lt;='NSW Apr 2017'!K13,($C$5*'NSW Apr 2017'!AL13/'NSW Apr 2017'!AJ13-'NSW Apr 2017'!J13)*('NSW Apr 2017'!V13/100)*'NSW Apr 2017'!AJ13,('NSW Apr 2017'!K13-'NSW Apr 2017'!J13)*('NSW Apr 2017'!V13/100)*'NSW Apr 2017'!AJ13))</f>
        <v>82.69926000000001</v>
      </c>
      <c r="M19" s="119">
        <f>IF($C$5*'NSW Apr 2017'!AL13/'NSW Apr 2017'!AJ13&lt;'NSW Apr 2017'!K13,0,IF($C$5*'NSW Apr 2017'!AL13/'NSW Apr 2017'!AJ13&lt;='NSW Apr 2017'!L13,($C$5*'NSW Apr 2017'!AL13/'NSW Apr 2017'!AJ13-'NSW Apr 2017'!K13)*('NSW Apr 2017'!W13/100)*'NSW Apr 2017'!AJ13,('NSW Apr 2017'!L13-'NSW Apr 2017'!K13)*('NSW Apr 2017'!W13/100)*'NSW Apr 2017'!AJ13))</f>
        <v>128.94138000000001</v>
      </c>
      <c r="N19" s="129">
        <f>IF($C$5*'NSW Apr 2017'!AL13/'NSW Apr 2017'!AJ13&lt;'NSW Apr 2017'!L13,0,IF($C$5*'NSW Apr 2017'!AL13/'NSW Apr 2017'!AJ13&lt;='NSW Apr 2017'!M13,($C$5*'NSW Apr 2017'!AL13/'NSW Apr 2017'!AJ13-'NSW Apr 2017'!L13)*('NSW Apr 2017'!X13/100)*'NSW Apr 2017'!AJ13,('NSW Apr 2017'!M13-'NSW Apr 2017'!L13)*('NSW Apr 2017'!X13/100)*'NSW Apr 2017'!AJ13))</f>
        <v>795.46349999999995</v>
      </c>
      <c r="O19" s="119">
        <f>IF($C$5*'NSW Apr 2017'!AL13/'NSW Apr 2017'!AJ13&lt;'NSW Apr 2017'!M13,0,IF($C$5*'NSW Apr 2017'!AL13/'NSW Apr 2017'!AJ13&lt;='NSW Apr 2017'!N13,($C$5*'NSW Apr 2017'!AL13/'NSW Apr 2017'!AJ13-'NSW Apr 2017'!M13)*('NSW Apr 2017'!Y13/100)*'NSW Apr 2017'!AJ13,('NSW Apr 2017'!N13-'NSW Apr 2017'!M13)*('NSW Apr 2017'!Y13/100)*'NSW Apr 2017'!AJ13))</f>
        <v>0</v>
      </c>
      <c r="P19" s="121">
        <f>IF(($C$5*'NSW Apr 2017'!AL13/'NSW Apr 2017'!AJ13&gt;'NSW Apr 2017'!N13),($C$5*'NSW Apr 2017'!AL13/'NSW Apr 2017'!AJ13-'NSW Apr 2017'!N13)*'NSW Apr 2017'!Z13/100*'NSW Apr 2017'!AJ14,0)</f>
        <v>0</v>
      </c>
      <c r="Q19" s="122">
        <f t="shared" si="1"/>
        <v>2543.0536400000001</v>
      </c>
      <c r="R19" s="83">
        <f>'NSW Apr 2017'!AM13</f>
        <v>0</v>
      </c>
      <c r="S19" s="86">
        <f>'NSW Apr 2017'!AN13</f>
        <v>0</v>
      </c>
      <c r="T19" s="83">
        <f>'NSW Apr 2017'!AO13</f>
        <v>0</v>
      </c>
      <c r="U19" s="86">
        <f>'NSW Apr 2017'!AP13</f>
        <v>0</v>
      </c>
      <c r="V19" s="132">
        <f t="shared" si="2"/>
        <v>2543.0536400000001</v>
      </c>
      <c r="W19" s="122">
        <f t="shared" si="3"/>
        <v>2543.0536400000001</v>
      </c>
      <c r="X19" s="122">
        <f t="shared" si="0"/>
        <v>2797.3590040000004</v>
      </c>
      <c r="Y19" s="122">
        <f t="shared" si="0"/>
        <v>2797.3590040000004</v>
      </c>
      <c r="Z19" s="133">
        <f>'NSW Apr 2017'!AW13</f>
        <v>0</v>
      </c>
      <c r="AA19" s="125" t="str">
        <f>'NSW Apr 2017'!AX13</f>
        <v>n</v>
      </c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</row>
    <row r="20" spans="1:156" ht="23" customHeight="1">
      <c r="A20" s="436"/>
      <c r="B20" s="86" t="str">
        <f>'NSW Apr 2017'!F14</f>
        <v>ActewAGL</v>
      </c>
      <c r="C20" s="86" t="str">
        <f>'NSW Apr 2017'!G14</f>
        <v>Business plan</v>
      </c>
      <c r="D20" s="119">
        <f>365*'NSW Apr 2017'!H14/100</f>
        <v>274.00549999999998</v>
      </c>
      <c r="E20" s="120">
        <f>IF($C$5*'NSW Apr 2017'!AK14/'NSW Apr 2017'!AI14&gt;='NSW Apr 2017'!J14,('NSW Apr 2017'!J14*'NSW Apr 2017'!O14/100)*'NSW Apr 2017'!AI14,($C$5*'NSW Apr 2017'!AK14/'NSW Apr 2017'!AI14*'NSW Apr 2017'!O14/100)*'NSW Apr 2017'!AI14)</f>
        <v>127.41992999999999</v>
      </c>
      <c r="F20" s="136">
        <f>IF($C$5*'NSW Apr 2017'!AK14/'NSW Apr 2017'!AI14&lt;'NSW Apr 2017'!J14,0,IF($C$5*'NSW Apr 2017'!AK14/'NSW Apr 2017'!AI14&lt;='NSW Apr 2017'!K14,($C$5*'NSW Apr 2017'!AK14/'NSW Apr 2017'!AI14-'NSW Apr 2017'!J14)*('NSW Apr 2017'!P14/100)*'NSW Apr 2017'!AI14,('NSW Apr 2017'!K14-'NSW Apr 2017'!J14)*('NSW Apr 2017'!P14/100)*'NSW Apr 2017'!AI14))</f>
        <v>82.69926000000001</v>
      </c>
      <c r="G20" s="119">
        <f>IF($C$5*'NSW Apr 2017'!AK14/'NSW Apr 2017'!AI14&lt;'NSW Apr 2017'!K14,0,IF($C$5*'NSW Apr 2017'!AK14/'NSW Apr 2017'!AI14&lt;='NSW Apr 2017'!L14,($C$5*'NSW Apr 2017'!AK14/'NSW Apr 2017'!AI14-'NSW Apr 2017'!K14)*('NSW Apr 2017'!Q14/100)*'NSW Apr 2017'!AI14,('NSW Apr 2017'!L14-'NSW Apr 2017'!K14)*('NSW Apr 2017'!Q14/100)*'NSW Apr 2017'!AI14))</f>
        <v>128.94138000000001</v>
      </c>
      <c r="H20" s="127">
        <f>IF($C$5*'NSW Apr 2017'!AK14/'NSW Apr 2017'!AI14&lt;'NSW Apr 2017'!L14,0,IF($C$5*'NSW Apr 2017'!AK14/'NSW Apr 2017'!AI14&lt;='NSW Apr 2017'!M14,($C$5*'NSW Apr 2017'!AK14/'NSW Apr 2017'!AI14-'NSW Apr 2017'!L14)*('NSW Apr 2017'!R14/100)*'NSW Apr 2017'!AI14,('NSW Apr 2017'!M14-'NSW Apr 2017'!L14)*('NSW Apr 2017'!R14/100)*'NSW Apr 2017'!AI14))</f>
        <v>795.46349999999995</v>
      </c>
      <c r="I20" s="120">
        <f>IF($C$5*'NSW Apr 2017'!AK14/'NSW Apr 2017'!AI14&lt;'NSW Apr 2017'!M14,0,IF($C$5*'NSW Apr 2017'!AK14/'NSW Apr 2017'!AI14&lt;='NSW Apr 2017'!N14,($C$5*'NSW Apr 2017'!AK14/'NSW Apr 2017'!AI14-'NSW Apr 2017'!M14)*('NSW Apr 2017'!S14/100)*'NSW Apr 2017'!AI14,('NSW Apr 2017'!N14-'NSW Apr 2017'!M14)*('NSW Apr 2017'!S14/100)*'NSW Apr 2017'!AI14))</f>
        <v>0</v>
      </c>
      <c r="J20" s="136">
        <f>IF(($C$5*'NSW Apr 2017'!AK14/'NSW Apr 2017'!AI14&gt;'NSW Apr 2017'!N14),($C$5*'NSW Apr 2017'!AK14/'NSW Apr 2017'!AI14-'NSW Apr 2017'!N14)*'NSW Apr 2017'!T14/100*'NSW Apr 2017'!AI14,0)</f>
        <v>0</v>
      </c>
      <c r="K20" s="119">
        <f>IF($C$5*'NSW Apr 2017'!AL14/'NSW Apr 2017'!AJ14&gt;='NSW Apr 2017'!J14,('NSW Apr 2017'!J14*'NSW Apr 2017'!U14/100)*'NSW Apr 2017'!AJ14,($C$5*'NSW Apr 2017'!AL14/'NSW Apr 2017'!AJ14*'NSW Apr 2017'!U14/100)*'NSW Apr 2017'!AJ14)</f>
        <v>127.41992999999999</v>
      </c>
      <c r="L20" s="136">
        <f>IF($C$5*'NSW Apr 2017'!AL14/'NSW Apr 2017'!AJ14&lt;'NSW Apr 2017'!J14,0,IF($C$5*'NSW Apr 2017'!AL14/'NSW Apr 2017'!AJ14&lt;='NSW Apr 2017'!K14,($C$5*'NSW Apr 2017'!AL14/'NSW Apr 2017'!AJ14-'NSW Apr 2017'!J14)*('NSW Apr 2017'!V14/100)*'NSW Apr 2017'!AJ14,('NSW Apr 2017'!K14-'NSW Apr 2017'!J14)*('NSW Apr 2017'!V14/100)*'NSW Apr 2017'!AJ14))</f>
        <v>82.69926000000001</v>
      </c>
      <c r="M20" s="119">
        <f>IF($C$5*'NSW Apr 2017'!AL14/'NSW Apr 2017'!AJ14&lt;'NSW Apr 2017'!K14,0,IF($C$5*'NSW Apr 2017'!AL14/'NSW Apr 2017'!AJ14&lt;='NSW Apr 2017'!L14,($C$5*'NSW Apr 2017'!AL14/'NSW Apr 2017'!AJ14-'NSW Apr 2017'!K14)*('NSW Apr 2017'!W14/100)*'NSW Apr 2017'!AJ14,('NSW Apr 2017'!L14-'NSW Apr 2017'!K14)*('NSW Apr 2017'!W14/100)*'NSW Apr 2017'!AJ14))</f>
        <v>128.94138000000001</v>
      </c>
      <c r="N20" s="129">
        <f>IF($C$5*'NSW Apr 2017'!AL14/'NSW Apr 2017'!AJ14&lt;'NSW Apr 2017'!L14,0,IF($C$5*'NSW Apr 2017'!AL14/'NSW Apr 2017'!AJ14&lt;='NSW Apr 2017'!M14,($C$5*'NSW Apr 2017'!AL14/'NSW Apr 2017'!AJ14-'NSW Apr 2017'!L14)*('NSW Apr 2017'!X14/100)*'NSW Apr 2017'!AJ14,('NSW Apr 2017'!M14-'NSW Apr 2017'!L14)*('NSW Apr 2017'!X14/100)*'NSW Apr 2017'!AJ14))</f>
        <v>795.46349999999995</v>
      </c>
      <c r="O20" s="119">
        <f>IF($C$5*'NSW Apr 2017'!AL14/'NSW Apr 2017'!AJ14&lt;'NSW Apr 2017'!M14,0,IF($C$5*'NSW Apr 2017'!AL14/'NSW Apr 2017'!AJ14&lt;='NSW Apr 2017'!N14,($C$5*'NSW Apr 2017'!AL14/'NSW Apr 2017'!AJ14-'NSW Apr 2017'!M14)*('NSW Apr 2017'!Y14/100)*'NSW Apr 2017'!AJ14,('NSW Apr 2017'!N14-'NSW Apr 2017'!M14)*('NSW Apr 2017'!Y14/100)*'NSW Apr 2017'!AJ14))</f>
        <v>0</v>
      </c>
      <c r="P20" s="121">
        <f>IF(($C$5*'NSW Apr 2017'!AL14/'NSW Apr 2017'!AJ14&gt;'NSW Apr 2017'!N14),($C$5*'NSW Apr 2017'!AL14/'NSW Apr 2017'!AJ14-'NSW Apr 2017'!N14)*'NSW Apr 2017'!Z14/100*'NSW Apr 2017'!AJ15,0)</f>
        <v>0</v>
      </c>
      <c r="Q20" s="122">
        <f t="shared" si="1"/>
        <v>2543.0536400000001</v>
      </c>
      <c r="R20" s="83">
        <f>'NSW Apr 2017'!AM14</f>
        <v>0</v>
      </c>
      <c r="S20" s="86">
        <f>'NSW Apr 2017'!AN14</f>
        <v>10</v>
      </c>
      <c r="T20" s="83">
        <f>'NSW Apr 2017'!AO14</f>
        <v>0</v>
      </c>
      <c r="U20" s="130">
        <f>'NSW Apr 2017'!AP14</f>
        <v>0</v>
      </c>
      <c r="V20" s="122">
        <f>(Q20-(Q20-D20)*S20/100)</f>
        <v>2316.1488260000001</v>
      </c>
      <c r="W20" s="157">
        <f t="shared" si="3"/>
        <v>2316.1488260000001</v>
      </c>
      <c r="X20" s="122">
        <f t="shared" si="0"/>
        <v>2547.7637086000004</v>
      </c>
      <c r="Y20" s="122">
        <f t="shared" si="0"/>
        <v>2547.7637086000004</v>
      </c>
      <c r="Z20" s="133">
        <f>'NSW Apr 2017'!AW14</f>
        <v>24</v>
      </c>
      <c r="AA20" s="125" t="str">
        <f>'NSW Apr 2017'!AX14</f>
        <v>y</v>
      </c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</row>
    <row r="21" spans="1:156" s="85" customFormat="1" ht="23" customHeight="1" thickBot="1">
      <c r="A21" s="435"/>
      <c r="B21" s="87" t="str">
        <f>'NSW Apr 2017'!F15</f>
        <v>EnergyAustralia</v>
      </c>
      <c r="C21" s="87" t="str">
        <f>'NSW Apr 2017'!G15</f>
        <v xml:space="preserve">Everyday Saver </v>
      </c>
      <c r="D21" s="146">
        <f>365*'NSW Apr 2017'!H15/100</f>
        <v>235.06000000000003</v>
      </c>
      <c r="E21" s="147">
        <f>IF($C$5*'NSW Apr 2017'!AK15/'NSW Apr 2017'!AI15&gt;='NSW Apr 2017'!J15,('NSW Apr 2017'!J15*'NSW Apr 2017'!O15/100)*'NSW Apr 2017'!AI15,($C$5*'NSW Apr 2017'!AK15/'NSW Apr 2017'!AI15*'NSW Apr 2017'!O15/100)*'NSW Apr 2017'!AI15)</f>
        <v>139.46460000000002</v>
      </c>
      <c r="F21" s="155">
        <f>IF($C$5*'NSW Apr 2017'!AK15/'NSW Apr 2017'!AI15&lt;'NSW Apr 2017'!J15,0,IF($C$5*'NSW Apr 2017'!AK15/'NSW Apr 2017'!AI15&lt;='NSW Apr 2017'!K15,($C$5*'NSW Apr 2017'!AK15/'NSW Apr 2017'!AI15-'NSW Apr 2017'!J15)*('NSW Apr 2017'!P15/100)*'NSW Apr 2017'!AI15,('NSW Apr 2017'!K15-'NSW Apr 2017'!J15)*('NSW Apr 2017'!P15/100)*'NSW Apr 2017'!AI15))</f>
        <v>93.5595</v>
      </c>
      <c r="G21" s="146">
        <f>IF($C$5*'NSW Apr 2017'!AK15/'NSW Apr 2017'!AI15&lt;'NSW Apr 2017'!K15,0,IF($C$5*'NSW Apr 2017'!AK15/'NSW Apr 2017'!AI15&lt;='NSW Apr 2017'!L15,($C$5*'NSW Apr 2017'!AK15/'NSW Apr 2017'!AI15-'NSW Apr 2017'!K15)*('NSW Apr 2017'!Q15/100)*'NSW Apr 2017'!AI15,('NSW Apr 2017'!L15-'NSW Apr 2017'!K15)*('NSW Apr 2017'!Q15/100)*'NSW Apr 2017'!AI15))</f>
        <v>140.75415000000001</v>
      </c>
      <c r="H21" s="156">
        <f>IF($C$5*'NSW Apr 2017'!AK15/'NSW Apr 2017'!AI15&lt;'NSW Apr 2017'!L15,0,IF($C$5*'NSW Apr 2017'!AK15/'NSW Apr 2017'!AI15&lt;='NSW Apr 2017'!M15,($C$5*'NSW Apr 2017'!AK15/'NSW Apr 2017'!AI15-'NSW Apr 2017'!L15)*('NSW Apr 2017'!R15/100)*'NSW Apr 2017'!AI15,('NSW Apr 2017'!M15-'NSW Apr 2017'!L15)*('NSW Apr 2017'!R15/100)*'NSW Apr 2017'!AI15))</f>
        <v>864.13925000000017</v>
      </c>
      <c r="I21" s="147">
        <f>IF($C$5*'NSW Apr 2017'!AK15/'NSW Apr 2017'!AI15&lt;'NSW Apr 2017'!M15,0,IF($C$5*'NSW Apr 2017'!AK15/'NSW Apr 2017'!AI15&lt;='NSW Apr 2017'!N15,($C$5*'NSW Apr 2017'!AK15/'NSW Apr 2017'!AI15-'NSW Apr 2017'!M15)*('NSW Apr 2017'!S15/100)*'NSW Apr 2017'!AI15,('NSW Apr 2017'!N15-'NSW Apr 2017'!M15)*('NSW Apr 2017'!S15/100)*'NSW Apr 2017'!AI15))</f>
        <v>0</v>
      </c>
      <c r="J21" s="155">
        <f>IF(($C$5*'NSW Apr 2017'!AK15/'NSW Apr 2017'!AI15&gt;'NSW Apr 2017'!N15),($C$5*'NSW Apr 2017'!AK15/'NSW Apr 2017'!AI15-'NSW Apr 2017'!N15)*'NSW Apr 2017'!T15/100*'NSW Apr 2017'!AI15,0)</f>
        <v>0</v>
      </c>
      <c r="K21" s="146">
        <f>IF($C$5*'NSW Apr 2017'!AL15/'NSW Apr 2017'!AJ15&gt;='NSW Apr 2017'!J15,('NSW Apr 2017'!J15*'NSW Apr 2017'!U15/100)*'NSW Apr 2017'!AJ15,($C$5*'NSW Apr 2017'!AL15/'NSW Apr 2017'!AJ15*'NSW Apr 2017'!U15/100)*'NSW Apr 2017'!AJ15)</f>
        <v>139.46460000000002</v>
      </c>
      <c r="L21" s="155">
        <f>IF($C$5*'NSW Apr 2017'!AL15/'NSW Apr 2017'!AJ15&lt;'NSW Apr 2017'!J15,0,IF($C$5*'NSW Apr 2017'!AL15/'NSW Apr 2017'!AJ15&lt;='NSW Apr 2017'!K15,($C$5*'NSW Apr 2017'!AL15/'NSW Apr 2017'!AJ15-'NSW Apr 2017'!J15)*('NSW Apr 2017'!V15/100)*'NSW Apr 2017'!AJ15,('NSW Apr 2017'!K15-'NSW Apr 2017'!J15)*('NSW Apr 2017'!V15/100)*'NSW Apr 2017'!AJ15))</f>
        <v>93.5595</v>
      </c>
      <c r="M21" s="146">
        <f>IF($C$5*'NSW Apr 2017'!AL15/'NSW Apr 2017'!AJ15&lt;'NSW Apr 2017'!K15,0,IF($C$5*'NSW Apr 2017'!AL15/'NSW Apr 2017'!AJ15&lt;='NSW Apr 2017'!L15,($C$5*'NSW Apr 2017'!AL15/'NSW Apr 2017'!AJ15-'NSW Apr 2017'!K15)*('NSW Apr 2017'!W15/100)*'NSW Apr 2017'!AJ15,('NSW Apr 2017'!L15-'NSW Apr 2017'!K15)*('NSW Apr 2017'!W15/100)*'NSW Apr 2017'!AJ15))</f>
        <v>140.75415000000001</v>
      </c>
      <c r="N21" s="158">
        <f>IF($C$5*'NSW Apr 2017'!AL15/'NSW Apr 2017'!AJ15&lt;'NSW Apr 2017'!L15,0,IF($C$5*'NSW Apr 2017'!AL15/'NSW Apr 2017'!AJ15&lt;='NSW Apr 2017'!M15,($C$5*'NSW Apr 2017'!AL15/'NSW Apr 2017'!AJ15-'NSW Apr 2017'!L15)*('NSW Apr 2017'!X15/100)*'NSW Apr 2017'!AJ15,('NSW Apr 2017'!M15-'NSW Apr 2017'!L15)*('NSW Apr 2017'!X15/100)*'NSW Apr 2017'!AJ15))</f>
        <v>864.13925000000017</v>
      </c>
      <c r="O21" s="146">
        <f>IF($C$5*'NSW Apr 2017'!AL15/'NSW Apr 2017'!AJ15&lt;'NSW Apr 2017'!M15,0,IF($C$5*'NSW Apr 2017'!AL15/'NSW Apr 2017'!AJ15&lt;='NSW Apr 2017'!N15,($C$5*'NSW Apr 2017'!AL15/'NSW Apr 2017'!AJ15-'NSW Apr 2017'!M15)*('NSW Apr 2017'!Y15/100)*'NSW Apr 2017'!AJ15,('NSW Apr 2017'!N15-'NSW Apr 2017'!M15)*('NSW Apr 2017'!Y15/100)*'NSW Apr 2017'!AJ15))</f>
        <v>0</v>
      </c>
      <c r="P21" s="148">
        <f>IF(($C$5*'NSW Apr 2017'!AL15/'NSW Apr 2017'!AJ15&gt;'NSW Apr 2017'!N15),($C$5*'NSW Apr 2017'!AL15/'NSW Apr 2017'!AJ15-'NSW Apr 2017'!N15)*'NSW Apr 2017'!Z15/100*'NSW Apr 2017'!AJ17,0)</f>
        <v>0</v>
      </c>
      <c r="Q21" s="149">
        <f t="shared" si="1"/>
        <v>2710.8950000000004</v>
      </c>
      <c r="R21" s="154">
        <f>'NSW Apr 2017'!AM15</f>
        <v>0</v>
      </c>
      <c r="S21" s="87">
        <f>'NSW Apr 2017'!AN15</f>
        <v>14</v>
      </c>
      <c r="T21" s="154">
        <f>'NSW Apr 2017'!AO15</f>
        <v>0</v>
      </c>
      <c r="U21" s="87">
        <f>'NSW Apr 2017'!AP15</f>
        <v>0</v>
      </c>
      <c r="V21" s="151">
        <f>(Q21-(Q21-D21)*S21/100)</f>
        <v>2364.2781000000004</v>
      </c>
      <c r="W21" s="149">
        <f t="shared" si="3"/>
        <v>2364.2781000000004</v>
      </c>
      <c r="X21" s="149">
        <f t="shared" si="0"/>
        <v>2600.7059100000006</v>
      </c>
      <c r="Y21" s="149">
        <f t="shared" si="0"/>
        <v>2600.7059100000006</v>
      </c>
      <c r="Z21" s="152">
        <f>'NSW Apr 2017'!AW15</f>
        <v>24</v>
      </c>
      <c r="AA21" s="153" t="str">
        <f>'NSW Apr 2017'!AX15</f>
        <v>y</v>
      </c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</row>
    <row r="22" spans="1:156" s="94" customFormat="1" ht="23" customHeight="1" thickTop="1">
      <c r="A22" s="434" t="str">
        <f>'NSW Apr 2017'!D16</f>
        <v>Tamworth</v>
      </c>
      <c r="B22" s="131" t="str">
        <f>'NSW Apr 2017'!F16</f>
        <v>Origin Energy</v>
      </c>
      <c r="C22" s="131" t="str">
        <f>'NSW Apr 2017'!G16</f>
        <v>Regulated</v>
      </c>
      <c r="D22" s="126">
        <f>365*'NSW Apr 2017'!H16/100</f>
        <v>354.05</v>
      </c>
      <c r="E22" s="128">
        <f>($C$5*'NSW Apr 2017'!O16/100)/2</f>
        <v>1730</v>
      </c>
      <c r="F22" s="134">
        <v>0</v>
      </c>
      <c r="G22" s="126">
        <v>0</v>
      </c>
      <c r="H22" s="135">
        <v>0</v>
      </c>
      <c r="I22" s="120">
        <f>IF($C$5*'NSW Apr 2017'!AK16/'NSW Apr 2017'!AI16&lt;'NSW Apr 2017'!M16,0,IF($C$5*'NSW Apr 2017'!AK16/'NSW Apr 2017'!AI16&lt;='NSW Apr 2017'!N16,($C$5*'NSW Apr 2017'!AK16/'NSW Apr 2017'!AI16-'NSW Apr 2017'!M16)*('NSW Apr 2017'!S16/100)*'NSW Apr 2017'!AI16,('NSW Apr 2017'!N16-'NSW Apr 2017'!M16)*('NSW Apr 2017'!S16/100)*'NSW Apr 2017'!AI16))</f>
        <v>0</v>
      </c>
      <c r="J22" s="136">
        <f>IF(($C$5*'NSW Apr 2017'!AK16/'NSW Apr 2017'!AI16&gt;'NSW Apr 2017'!N16),($C$5*'NSW Apr 2017'!AK16/'NSW Apr 2017'!AI16-'NSW Apr 2017'!N16)*'NSW Apr 2017'!T16/100*'NSW Apr 2017'!AI16,0)</f>
        <v>0</v>
      </c>
      <c r="K22" s="126">
        <f>($C$5*'NSW Apr 2017'!U16/100)/2</f>
        <v>1730</v>
      </c>
      <c r="L22" s="134">
        <v>0</v>
      </c>
      <c r="M22" s="126">
        <v>0</v>
      </c>
      <c r="N22" s="134">
        <v>0</v>
      </c>
      <c r="O22" s="126">
        <f>IF($C$5*'NSW Apr 2017'!AL16/'NSW Apr 2017'!AJ16&lt;'NSW Apr 2017'!M16,0,IF($C$5*'NSW Apr 2017'!AL16/'NSW Apr 2017'!AJ16&lt;='NSW Apr 2017'!N16,($C$5*'NSW Apr 2017'!AL16/'NSW Apr 2017'!AJ16-'NSW Apr 2017'!M16)*('NSW Apr 2017'!Y16/100)*'NSW Apr 2017'!AJ16,('NSW Apr 2017'!N16-'NSW Apr 2017'!M16)*('NSW Apr 2017'!Y16/100)*'NSW Apr 2017'!AJ16))</f>
        <v>0</v>
      </c>
      <c r="P22" s="136">
        <f>IF(($C$5*'NSW Apr 2017'!AL16/'NSW Apr 2017'!AJ16&gt;'NSW Apr 2017'!N16),($C$5*'NSW Apr 2017'!AL16/'NSW Apr 2017'!AJ16-'NSW Apr 2017'!N16)*'NSW Apr 2017'!Z16/100*'NSW Apr 2017'!AJ17,0)</f>
        <v>0</v>
      </c>
      <c r="Q22" s="138">
        <f t="shared" si="1"/>
        <v>3814.05</v>
      </c>
      <c r="R22" s="139">
        <f>'NSW Apr 2017'!AM16</f>
        <v>0</v>
      </c>
      <c r="S22" s="131">
        <f>'NSW Apr 2017'!AN16</f>
        <v>0</v>
      </c>
      <c r="T22" s="139">
        <f>'NSW Apr 2017'!AO16</f>
        <v>0</v>
      </c>
      <c r="U22" s="131">
        <f>'NSW Apr 2017'!AP16</f>
        <v>0</v>
      </c>
      <c r="V22" s="140">
        <f>Q22</f>
        <v>3814.05</v>
      </c>
      <c r="W22" s="138">
        <f t="shared" si="3"/>
        <v>3814.05</v>
      </c>
      <c r="X22" s="122">
        <f t="shared" si="0"/>
        <v>4195.4550000000008</v>
      </c>
      <c r="Y22" s="122">
        <f t="shared" si="0"/>
        <v>4195.4550000000008</v>
      </c>
      <c r="Z22" s="141">
        <f>'NSW Apr 2017'!AW16</f>
        <v>0</v>
      </c>
      <c r="AA22" s="142" t="str">
        <f>'NSW Apr 2017'!AX16</f>
        <v>n</v>
      </c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</row>
    <row r="23" spans="1:156" ht="23" customHeight="1" thickBot="1">
      <c r="A23" s="435"/>
      <c r="B23" s="87" t="str">
        <f>'NSW Apr 2017'!F17</f>
        <v>Origin Energy</v>
      </c>
      <c r="C23" s="87" t="str">
        <f>'NSW Apr 2017'!G17</f>
        <v>Business Saver</v>
      </c>
      <c r="D23" s="146">
        <f>365*'NSW Apr 2017'!H17/100</f>
        <v>354.05</v>
      </c>
      <c r="E23" s="147">
        <f>($C$5*'NSW Apr 2017'!O17/100)/2</f>
        <v>1730</v>
      </c>
      <c r="F23" s="155">
        <v>0</v>
      </c>
      <c r="G23" s="146">
        <v>0</v>
      </c>
      <c r="H23" s="156">
        <v>0</v>
      </c>
      <c r="I23" s="147">
        <f>IF($C$5*'NSW Apr 2017'!AK17/'NSW Apr 2017'!AI17&lt;'NSW Apr 2017'!M17,0,IF($C$5*'NSW Apr 2017'!AK17/'NSW Apr 2017'!AI17&lt;='NSW Apr 2017'!N17,($C$5*'NSW Apr 2017'!AK17/'NSW Apr 2017'!AI17-'NSW Apr 2017'!M17)*('NSW Apr 2017'!S17/100)*'NSW Apr 2017'!AI17,('NSW Apr 2017'!N17-'NSW Apr 2017'!M17)*('NSW Apr 2017'!S17/100)*'NSW Apr 2017'!AI17))</f>
        <v>0</v>
      </c>
      <c r="J23" s="155">
        <f>IF(($C$5*'NSW Apr 2017'!AK17/'NSW Apr 2017'!AI17&gt;'NSW Apr 2017'!N17),($C$5*'NSW Apr 2017'!AK17/'NSW Apr 2017'!AI17-'NSW Apr 2017'!N17)*'NSW Apr 2017'!T17/100*'NSW Apr 2017'!AI17,0)</f>
        <v>0</v>
      </c>
      <c r="K23" s="146">
        <f>($C$5*'NSW Apr 2017'!U17/100)/2</f>
        <v>1730</v>
      </c>
      <c r="L23" s="155">
        <v>0</v>
      </c>
      <c r="M23" s="146">
        <v>0</v>
      </c>
      <c r="N23" s="155">
        <v>0</v>
      </c>
      <c r="O23" s="146">
        <f>IF($C$5*'NSW Apr 2017'!AL17/'NSW Apr 2017'!AJ17&lt;'NSW Apr 2017'!M17,0,IF($C$5*'NSW Apr 2017'!AL17/'NSW Apr 2017'!AJ17&lt;='NSW Apr 2017'!N17,($C$5*'NSW Apr 2017'!AL17/'NSW Apr 2017'!AJ17-'NSW Apr 2017'!M17)*('NSW Apr 2017'!Y17/100)*'NSW Apr 2017'!AJ17,('NSW Apr 2017'!N17-'NSW Apr 2017'!M17)*('NSW Apr 2017'!Y17/100)*'NSW Apr 2017'!AJ17))</f>
        <v>0</v>
      </c>
      <c r="P23" s="155">
        <f>IF(($C$5*'NSW Apr 2017'!AL17/'NSW Apr 2017'!AJ17&gt;'NSW Apr 2017'!N17),($C$5*'NSW Apr 2017'!AL17/'NSW Apr 2017'!AJ17-'NSW Apr 2017'!N17)*'NSW Apr 2017'!Z17/100*'NSW Apr 2017'!AJ19,0)</f>
        <v>0</v>
      </c>
      <c r="Q23" s="149">
        <f t="shared" si="1"/>
        <v>3814.05</v>
      </c>
      <c r="R23" s="154">
        <f>'NSW Apr 2017'!AM17</f>
        <v>0</v>
      </c>
      <c r="S23" s="87">
        <f>'NSW Apr 2017'!AN17</f>
        <v>14</v>
      </c>
      <c r="T23" s="154">
        <f>'NSW Apr 2017'!AO17</f>
        <v>0</v>
      </c>
      <c r="U23" s="87">
        <f>'NSW Apr 2017'!AP17</f>
        <v>0</v>
      </c>
      <c r="V23" s="151">
        <f>(Q23-(Q23-D23)*S23/100)</f>
        <v>3329.65</v>
      </c>
      <c r="W23" s="149">
        <f t="shared" si="3"/>
        <v>3329.65</v>
      </c>
      <c r="X23" s="149">
        <f t="shared" si="0"/>
        <v>3662.6150000000002</v>
      </c>
      <c r="Y23" s="149">
        <f t="shared" si="0"/>
        <v>3662.6150000000002</v>
      </c>
      <c r="Z23" s="152">
        <f>'NSW Apr 2017'!AW17</f>
        <v>12</v>
      </c>
      <c r="AA23" s="153" t="str">
        <f>'NSW Apr 2017'!AX17</f>
        <v>y</v>
      </c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</row>
    <row r="24" spans="1:156" s="94" customFormat="1" ht="23" customHeight="1" thickTop="1">
      <c r="A24" s="434" t="str">
        <f>'NSW Apr 2017'!D18</f>
        <v>Envestra Albury</v>
      </c>
      <c r="B24" s="86" t="str">
        <f>'NSW Apr 2017'!F18</f>
        <v>Origin Energy</v>
      </c>
      <c r="C24" s="86" t="str">
        <f>'NSW Apr 2017'!G18</f>
        <v>Regulated</v>
      </c>
      <c r="D24" s="119">
        <f>365*'NSW Apr 2017'!H18/100</f>
        <v>215.35</v>
      </c>
      <c r="E24" s="120">
        <f>IF($C$5*'NSW Apr 2017'!AK18/'NSW Apr 2017'!AI18&gt;='NSW Apr 2017'!J18,('NSW Apr 2017'!J18*'NSW Apr 2017'!O18/100)*'NSW Apr 2017'!AI18,($C$5*'NSW Apr 2017'!AK18/'NSW Apr 2017'!AI18*'NSW Apr 2017'!O18/100)*'NSW Apr 2017'!AI18)</f>
        <v>184.49999999999997</v>
      </c>
      <c r="F24" s="136">
        <f>IF($C$5*'NSW Apr 2017'!AK18/'NSW Apr 2017'!AI18&lt;'NSW Apr 2017'!J18,0,IF($C$5*'NSW Apr 2017'!AK18/'NSW Apr 2017'!AI18&lt;='NSW Apr 2017'!K18,($C$5*'NSW Apr 2017'!AK18/'NSW Apr 2017'!AI18-'NSW Apr 2017'!J18)*('NSW Apr 2017'!P18/100)*'NSW Apr 2017'!AI18,('NSW Apr 2017'!K18-'NSW Apr 2017'!J18)*('NSW Apr 2017'!P18/100)*'NSW Apr 2017'!AI18))</f>
        <v>746.20000000000016</v>
      </c>
      <c r="G24" s="119">
        <f>IF($C$5*'NSW Apr 2017'!AK18/'NSW Apr 2017'!AI18&lt;'NSW Apr 2017'!K18,0,IF($C$5*'NSW Apr 2017'!AK18/'NSW Apr 2017'!AI18&lt;='NSW Apr 2017'!L18,($C$5*'NSW Apr 2017'!AK18/'NSW Apr 2017'!AI18-'NSW Apr 2017'!K18)*('NSW Apr 2017'!Q18/100)*'NSW Apr 2017'!AI18,('NSW Apr 2017'!L18-'NSW Apr 2017'!K18)*('NSW Apr 2017'!Q18/100)*'NSW Apr 2017'!AI18))</f>
        <v>0</v>
      </c>
      <c r="H24" s="127">
        <f>IF($C$5*'NSW Apr 2017'!AK18/'NSW Apr 2017'!AI18&lt;'NSW Apr 2017'!L18,0,IF($C$5*'NSW Apr 2017'!AK18/'NSW Apr 2017'!AI18&lt;='NSW Apr 2017'!M18,($C$5*'NSW Apr 2017'!AK18/'NSW Apr 2017'!AI18-'NSW Apr 2017'!L18)*('NSW Apr 2017'!R18/100)*'NSW Apr 2017'!AI18,('NSW Apr 2017'!M18-'NSW Apr 2017'!L18)*('NSW Apr 2017'!R18/100)*'NSW Apr 2017'!AI18))</f>
        <v>0</v>
      </c>
      <c r="I24" s="120">
        <f>IF($C$5*'NSW Apr 2017'!AK18/'NSW Apr 2017'!AI18&lt;'NSW Apr 2017'!M18,0,IF($C$5*'NSW Apr 2017'!AK18/'NSW Apr 2017'!AI18&lt;='NSW Apr 2017'!N18,($C$5*'NSW Apr 2017'!AK18/'NSW Apr 2017'!AI18-'NSW Apr 2017'!M18)*('NSW Apr 2017'!S18/100)*'NSW Apr 2017'!AI18,('NSW Apr 2017'!N18-'NSW Apr 2017'!M18)*('NSW Apr 2017'!S18/100)*'NSW Apr 2017'!AI18))</f>
        <v>0</v>
      </c>
      <c r="J24" s="136">
        <f>IF(($C$5*'NSW Apr 2017'!AK18/'NSW Apr 2017'!AI18&gt;'NSW Apr 2017'!N18),($C$5*'NSW Apr 2017'!AK18/'NSW Apr 2017'!AI18-'NSW Apr 2017'!N18)*'NSW Apr 2017'!T18/100*'NSW Apr 2017'!AI18,0)</f>
        <v>0</v>
      </c>
      <c r="K24" s="119">
        <f>IF($C$5*'NSW Apr 2017'!AL18/'NSW Apr 2017'!AJ18&gt;='NSW Apr 2017'!J18,('NSW Apr 2017'!J18*'NSW Apr 2017'!U18/100)*'NSW Apr 2017'!AJ18,($C$5*'NSW Apr 2017'!AL18/'NSW Apr 2017'!AJ18*'NSW Apr 2017'!U18/100)*'NSW Apr 2017'!AJ18)</f>
        <v>184.49999999999997</v>
      </c>
      <c r="L24" s="136">
        <f>IF($C$5*'NSW Apr 2017'!AL18/'NSW Apr 2017'!AJ18&lt;'NSW Apr 2017'!J18,0,IF($C$5*'NSW Apr 2017'!AL18/'NSW Apr 2017'!AJ18&lt;='NSW Apr 2017'!K18,($C$5*'NSW Apr 2017'!AL18/'NSW Apr 2017'!AJ18-'NSW Apr 2017'!J18)*('NSW Apr 2017'!V18/100)*'NSW Apr 2017'!AJ18,('NSW Apr 2017'!K18-'NSW Apr 2017'!J18)*('NSW Apr 2017'!V18/100)*'NSW Apr 2017'!AJ18))</f>
        <v>746.20000000000016</v>
      </c>
      <c r="M24" s="119">
        <f>IF($C$5*'NSW Apr 2017'!AL18/'NSW Apr 2017'!AJ18&lt;'NSW Apr 2017'!K18,0,IF($C$5*'NSW Apr 2017'!AL18/'NSW Apr 2017'!AJ18&lt;='NSW Apr 2017'!L18,($C$5*'NSW Apr 2017'!AL18/'NSW Apr 2017'!AJ18-'NSW Apr 2017'!K18)*('NSW Apr 2017'!W18/100)*'NSW Apr 2017'!AJ18,('NSW Apr 2017'!L18-'NSW Apr 2017'!K18)*('NSW Apr 2017'!W18/100)*'NSW Apr 2017'!AJ18))</f>
        <v>0</v>
      </c>
      <c r="N24" s="136">
        <f>IF($C$5*'NSW Apr 2017'!AL18/'NSW Apr 2017'!AJ18&lt;'NSW Apr 2017'!L18,0,IF($C$5*'NSW Apr 2017'!AL18/'NSW Apr 2017'!AJ18&lt;='NSW Apr 2017'!M18,($C$5*'NSW Apr 2017'!AL18/'NSW Apr 2017'!AJ18-'NSW Apr 2017'!L18)*('NSW Apr 2017'!X18/100)*'NSW Apr 2017'!AJ18,('NSW Apr 2017'!M18-'NSW Apr 2017'!L18)*('NSW Apr 2017'!X18/100)*'NSW Apr 2017'!AJ18))</f>
        <v>0</v>
      </c>
      <c r="O24" s="119">
        <f>IF($C$5*'NSW Apr 2017'!AL18/'NSW Apr 2017'!AJ18&lt;'NSW Apr 2017'!M18,0,IF($C$5*'NSW Apr 2017'!AL18/'NSW Apr 2017'!AJ18&lt;='NSW Apr 2017'!N18,($C$5*'NSW Apr 2017'!AL18/'NSW Apr 2017'!AJ18-'NSW Apr 2017'!M18)*('NSW Apr 2017'!Y18/100)*'NSW Apr 2017'!AJ18,('NSW Apr 2017'!N18-'NSW Apr 2017'!M18)*('NSW Apr 2017'!Y18/100)*'NSW Apr 2017'!AJ18))</f>
        <v>0</v>
      </c>
      <c r="P24" s="136">
        <f>IF(($C$5*'NSW Apr 2017'!AL18/'NSW Apr 2017'!AJ18&gt;'NSW Apr 2017'!N18),($C$5*'NSW Apr 2017'!AL18/'NSW Apr 2017'!AJ18-'NSW Apr 2017'!N18)*'NSW Apr 2017'!Z18/100*'NSW Apr 2017'!AJ19,0)</f>
        <v>0</v>
      </c>
      <c r="Q24" s="122">
        <f t="shared" si="1"/>
        <v>2076.7500000000005</v>
      </c>
      <c r="R24" s="83">
        <f>'NSW Apr 2017'!AM18</f>
        <v>0</v>
      </c>
      <c r="S24" s="86">
        <f>'NSW Apr 2017'!AN18</f>
        <v>0</v>
      </c>
      <c r="T24" s="83">
        <f>'NSW Apr 2017'!AO18</f>
        <v>0</v>
      </c>
      <c r="U24" s="86">
        <f>'NSW Apr 2017'!AP18</f>
        <v>0</v>
      </c>
      <c r="V24" s="132">
        <f>Q24</f>
        <v>2076.7500000000005</v>
      </c>
      <c r="W24" s="122">
        <f t="shared" si="3"/>
        <v>2076.7500000000005</v>
      </c>
      <c r="X24" s="122">
        <f t="shared" si="0"/>
        <v>2284.4250000000006</v>
      </c>
      <c r="Y24" s="122">
        <f t="shared" si="0"/>
        <v>2284.4250000000006</v>
      </c>
      <c r="Z24" s="133">
        <f>'NSW Apr 2017'!AW18</f>
        <v>0</v>
      </c>
      <c r="AA24" s="125" t="str">
        <f>'NSW Apr 2017'!AX18</f>
        <v>n</v>
      </c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</row>
    <row r="25" spans="1:156" s="85" customFormat="1" ht="23" customHeight="1">
      <c r="A25" s="436"/>
      <c r="B25" s="86" t="str">
        <f>'NSW Apr 2017'!F19</f>
        <v>EnergyAustralia</v>
      </c>
      <c r="C25" s="86" t="str">
        <f>'NSW Apr 2017'!G19</f>
        <v xml:space="preserve">Everyday Saver </v>
      </c>
      <c r="D25" s="119">
        <f>365*'NSW Apr 2017'!H19/100</f>
        <v>292</v>
      </c>
      <c r="E25" s="120">
        <f>IF($C$5*'NSW Apr 2017'!AK19/'NSW Apr 2017'!AI19&gt;='NSW Apr 2017'!J19,('NSW Apr 2017'!J19*'NSW Apr 2017'!O19/100)*'NSW Apr 2017'!AI19,($C$5*'NSW Apr 2017'!AK19/'NSW Apr 2017'!AI19*'NSW Apr 2017'!O19/100)*'NSW Apr 2017'!AI19)</f>
        <v>247.2</v>
      </c>
      <c r="F25" s="136">
        <f>IF($C$5*'NSW Apr 2017'!AK19/'NSW Apr 2017'!AI19&lt;'NSW Apr 2017'!J19,0,IF($C$5*'NSW Apr 2017'!AK19/'NSW Apr 2017'!AI19&lt;='NSW Apr 2017'!K19,($C$5*'NSW Apr 2017'!AK19/'NSW Apr 2017'!AI19-'NSW Apr 2017'!J19)*('NSW Apr 2017'!P19/100)*'NSW Apr 2017'!AI19,('NSW Apr 2017'!K19-'NSW Apr 2017'!J19)*('NSW Apr 2017'!P19/100)*'NSW Apr 2017'!AI19))</f>
        <v>222.00000000000003</v>
      </c>
      <c r="G25" s="119">
        <f>IF($C$5*'NSW Apr 2017'!AK19/'NSW Apr 2017'!AI19&lt;'NSW Apr 2017'!K19,0,IF($C$5*'NSW Apr 2017'!AK19/'NSW Apr 2017'!AI19&lt;='NSW Apr 2017'!L19,($C$5*'NSW Apr 2017'!AK19/'NSW Apr 2017'!AI19-'NSW Apr 2017'!K19)*('NSW Apr 2017'!Q19/100)*'NSW Apr 2017'!AI19,('NSW Apr 2017'!L19-'NSW Apr 2017'!K19)*('NSW Apr 2017'!Q19/100)*'NSW Apr 2017'!AI19))</f>
        <v>170.17919999999998</v>
      </c>
      <c r="H25" s="127">
        <f>IF($C$5*'NSW Apr 2017'!AK19/'NSW Apr 2017'!AI19&lt;'NSW Apr 2017'!L19,0,IF($C$5*'NSW Apr 2017'!AK19/'NSW Apr 2017'!AI19&lt;='NSW Apr 2017'!M19,($C$5*'NSW Apr 2017'!AK19/'NSW Apr 2017'!AI19-'NSW Apr 2017'!L19)*('NSW Apr 2017'!R19/100)*'NSW Apr 2017'!AI19,('NSW Apr 2017'!M19-'NSW Apr 2017'!L19)*('NSW Apr 2017'!R19/100)*'NSW Apr 2017'!AI19))</f>
        <v>0</v>
      </c>
      <c r="I25" s="120">
        <f>IF($C$5*'NSW Apr 2017'!AK19/'NSW Apr 2017'!AI19&lt;'NSW Apr 2017'!M19,0,IF($C$5*'NSW Apr 2017'!AK19/'NSW Apr 2017'!AI19&lt;='NSW Apr 2017'!N19,($C$5*'NSW Apr 2017'!AK19/'NSW Apr 2017'!AI19-'NSW Apr 2017'!M19)*('NSW Apr 2017'!S19/100)*'NSW Apr 2017'!AI19,('NSW Apr 2017'!N19-'NSW Apr 2017'!M19)*('NSW Apr 2017'!S19/100)*'NSW Apr 2017'!AI19))</f>
        <v>0</v>
      </c>
      <c r="J25" s="136">
        <f>IF(($C$5*'NSW Apr 2017'!AK19/'NSW Apr 2017'!AI19&gt;'NSW Apr 2017'!N19),($C$5*'NSW Apr 2017'!AK19/'NSW Apr 2017'!AI19-'NSW Apr 2017'!N19)*'NSW Apr 2017'!T19/100*'NSW Apr 2017'!AI19,0)</f>
        <v>0</v>
      </c>
      <c r="K25" s="119">
        <f>IF($C$5*'NSW Apr 2017'!AL19/'NSW Apr 2017'!AJ19&gt;='NSW Apr 2017'!J19,('NSW Apr 2017'!J19*'NSW Apr 2017'!U19/100)*'NSW Apr 2017'!AJ19,($C$5*'NSW Apr 2017'!AL19/'NSW Apr 2017'!AJ19*'NSW Apr 2017'!U19/100)*'NSW Apr 2017'!AJ19)</f>
        <v>494.4</v>
      </c>
      <c r="L25" s="136">
        <f>IF($C$5*'NSW Apr 2017'!AL19/'NSW Apr 2017'!AJ19&lt;'NSW Apr 2017'!J19,0,IF($C$5*'NSW Apr 2017'!AL19/'NSW Apr 2017'!AJ19&lt;='NSW Apr 2017'!K19,($C$5*'NSW Apr 2017'!AL19/'NSW Apr 2017'!AJ19-'NSW Apr 2017'!J19)*('NSW Apr 2017'!V19/100)*'NSW Apr 2017'!AJ19,('NSW Apr 2017'!K19-'NSW Apr 2017'!J19)*('NSW Apr 2017'!V19/100)*'NSW Apr 2017'!AJ19))</f>
        <v>444.00000000000006</v>
      </c>
      <c r="M25" s="119">
        <f>IF($C$5*'NSW Apr 2017'!AL19/'NSW Apr 2017'!AJ19&lt;'NSW Apr 2017'!K19,0,IF($C$5*'NSW Apr 2017'!AL19/'NSW Apr 2017'!AJ19&lt;='NSW Apr 2017'!L19,($C$5*'NSW Apr 2017'!AL19/'NSW Apr 2017'!AJ19-'NSW Apr 2017'!K19)*('NSW Apr 2017'!W19/100)*'NSW Apr 2017'!AJ19,('NSW Apr 2017'!L19-'NSW Apr 2017'!K19)*('NSW Apr 2017'!W19/100)*'NSW Apr 2017'!AJ19))</f>
        <v>340.35839999999996</v>
      </c>
      <c r="N25" s="136">
        <f>IF($C$5*'NSW Apr 2017'!AL19/'NSW Apr 2017'!AJ19&lt;'NSW Apr 2017'!L19,0,IF($C$5*'NSW Apr 2017'!AL19/'NSW Apr 2017'!AJ19&lt;='NSW Apr 2017'!M19,($C$5*'NSW Apr 2017'!AL19/'NSW Apr 2017'!AJ19-'NSW Apr 2017'!L19)*('NSW Apr 2017'!X19/100)*'NSW Apr 2017'!AJ19,('NSW Apr 2017'!M19-'NSW Apr 2017'!L19)*('NSW Apr 2017'!X19/100)*'NSW Apr 2017'!AJ19))</f>
        <v>0</v>
      </c>
      <c r="O25" s="119">
        <f>IF($C$5*'NSW Apr 2017'!AL19/'NSW Apr 2017'!AJ19&lt;'NSW Apr 2017'!M19,0,IF($C$5*'NSW Apr 2017'!AL19/'NSW Apr 2017'!AJ19&lt;='NSW Apr 2017'!N19,($C$5*'NSW Apr 2017'!AL19/'NSW Apr 2017'!AJ19-'NSW Apr 2017'!M19)*('NSW Apr 2017'!Y19/100)*'NSW Apr 2017'!AJ19,('NSW Apr 2017'!N19-'NSW Apr 2017'!M19)*('NSW Apr 2017'!Y19/100)*'NSW Apr 2017'!AJ19))</f>
        <v>0</v>
      </c>
      <c r="P25" s="136">
        <f>IF(($C$5*'NSW Apr 2017'!AL19/'NSW Apr 2017'!AJ19&gt;'NSW Apr 2017'!N19),($C$5*'NSW Apr 2017'!AL19/'NSW Apr 2017'!AJ19-'NSW Apr 2017'!N19)*'NSW Apr 2017'!Z19/100*'NSW Apr 2017'!AJ20,0)</f>
        <v>0</v>
      </c>
      <c r="Q25" s="122">
        <f t="shared" si="1"/>
        <v>2210.1376</v>
      </c>
      <c r="R25" s="83">
        <f>'NSW Apr 2017'!AM19</f>
        <v>0</v>
      </c>
      <c r="S25" s="86">
        <f>'NSW Apr 2017'!AN19</f>
        <v>14</v>
      </c>
      <c r="T25" s="83">
        <f>'NSW Apr 2017'!AO19</f>
        <v>0</v>
      </c>
      <c r="U25" s="86">
        <f>'NSW Apr 2017'!AP19</f>
        <v>0</v>
      </c>
      <c r="V25" s="132">
        <f>(Q25-(Q25-D25)*S25/100)</f>
        <v>1941.598336</v>
      </c>
      <c r="W25" s="122">
        <f t="shared" si="3"/>
        <v>1941.598336</v>
      </c>
      <c r="X25" s="122">
        <f t="shared" si="0"/>
        <v>2135.7581696000002</v>
      </c>
      <c r="Y25" s="122">
        <f t="shared" si="0"/>
        <v>2135.7581696000002</v>
      </c>
      <c r="Z25" s="133">
        <f>'NSW Apr 2017'!AW19</f>
        <v>24</v>
      </c>
      <c r="AA25" s="125" t="str">
        <f>'NSW Apr 2017'!AX19</f>
        <v>y</v>
      </c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</row>
    <row r="26" spans="1:156" ht="23" customHeight="1" thickBot="1">
      <c r="A26" s="435"/>
      <c r="B26" s="87" t="str">
        <f>'NSW Apr 2017'!F20</f>
        <v>Origin Energy</v>
      </c>
      <c r="C26" s="87" t="str">
        <f>'NSW Apr 2017'!G20</f>
        <v>Business Saver</v>
      </c>
      <c r="D26" s="146">
        <f>365*'NSW Apr 2017'!H20/100</f>
        <v>215.35</v>
      </c>
      <c r="E26" s="147">
        <f>IF($C$5*'NSW Apr 2017'!AK20/'NSW Apr 2017'!AI20&gt;='NSW Apr 2017'!J20,('NSW Apr 2017'!J20*'NSW Apr 2017'!O20/100)*'NSW Apr 2017'!AI20,($C$5*'NSW Apr 2017'!AK20/'NSW Apr 2017'!AI20*'NSW Apr 2017'!O20/100)*'NSW Apr 2017'!AI20)</f>
        <v>184.49999999999997</v>
      </c>
      <c r="F26" s="155">
        <f>IF($C$5*'NSW Apr 2017'!AK20/'NSW Apr 2017'!AI20&lt;'NSW Apr 2017'!J20,0,IF($C$5*'NSW Apr 2017'!AK20/'NSW Apr 2017'!AI20&lt;='NSW Apr 2017'!K20,($C$5*'NSW Apr 2017'!AK20/'NSW Apr 2017'!AI20-'NSW Apr 2017'!J20)*('NSW Apr 2017'!P20/100)*'NSW Apr 2017'!AI20,('NSW Apr 2017'!K20-'NSW Apr 2017'!J20)*('NSW Apr 2017'!P20/100)*'NSW Apr 2017'!AI20))</f>
        <v>746.20000000000016</v>
      </c>
      <c r="G26" s="146">
        <f>IF($C$5*'NSW Apr 2017'!AK20/'NSW Apr 2017'!AI20&lt;'NSW Apr 2017'!K20,0,IF($C$5*'NSW Apr 2017'!AK20/'NSW Apr 2017'!AI20&lt;='NSW Apr 2017'!L20,($C$5*'NSW Apr 2017'!AK20/'NSW Apr 2017'!AI20-'NSW Apr 2017'!K20)*('NSW Apr 2017'!Q20/100)*'NSW Apr 2017'!AI20,('NSW Apr 2017'!L20-'NSW Apr 2017'!K20)*('NSW Apr 2017'!Q20/100)*'NSW Apr 2017'!AI20))</f>
        <v>0</v>
      </c>
      <c r="H26" s="156">
        <f>IF($C$5*'NSW Apr 2017'!AK20/'NSW Apr 2017'!AI20&lt;'NSW Apr 2017'!L20,0,IF($C$5*'NSW Apr 2017'!AK20/'NSW Apr 2017'!AI20&lt;='NSW Apr 2017'!M20,($C$5*'NSW Apr 2017'!AK20/'NSW Apr 2017'!AI20-'NSW Apr 2017'!L20)*('NSW Apr 2017'!R20/100)*'NSW Apr 2017'!AI20,('NSW Apr 2017'!M20-'NSW Apr 2017'!L20)*('NSW Apr 2017'!R20/100)*'NSW Apr 2017'!AI20))</f>
        <v>0</v>
      </c>
      <c r="I26" s="147">
        <f>IF($C$5*'NSW Apr 2017'!AK20/'NSW Apr 2017'!AI20&lt;'NSW Apr 2017'!M20,0,IF($C$5*'NSW Apr 2017'!AK20/'NSW Apr 2017'!AI20&lt;='NSW Apr 2017'!N20,($C$5*'NSW Apr 2017'!AK20/'NSW Apr 2017'!AI20-'NSW Apr 2017'!M20)*('NSW Apr 2017'!S20/100)*'NSW Apr 2017'!AI20,('NSW Apr 2017'!N20-'NSW Apr 2017'!M20)*('NSW Apr 2017'!S20/100)*'NSW Apr 2017'!AI20))</f>
        <v>0</v>
      </c>
      <c r="J26" s="155">
        <f>IF(($C$5*'NSW Apr 2017'!AK20/'NSW Apr 2017'!AI20&gt;'NSW Apr 2017'!N20),($C$5*'NSW Apr 2017'!AK20/'NSW Apr 2017'!AI20-'NSW Apr 2017'!N20)*'NSW Apr 2017'!T20/100*'NSW Apr 2017'!AI20,0)</f>
        <v>0</v>
      </c>
      <c r="K26" s="146">
        <f>IF($C$5*'NSW Apr 2017'!AL20/'NSW Apr 2017'!AJ20&gt;='NSW Apr 2017'!J20,('NSW Apr 2017'!J20*'NSW Apr 2017'!U20/100)*'NSW Apr 2017'!AJ20,($C$5*'NSW Apr 2017'!AL20/'NSW Apr 2017'!AJ20*'NSW Apr 2017'!U20/100)*'NSW Apr 2017'!AJ20)</f>
        <v>184.49999999999997</v>
      </c>
      <c r="L26" s="155">
        <f>IF($C$5*'NSW Apr 2017'!AL20/'NSW Apr 2017'!AJ20&lt;'NSW Apr 2017'!J20,0,IF($C$5*'NSW Apr 2017'!AL20/'NSW Apr 2017'!AJ20&lt;='NSW Apr 2017'!K20,($C$5*'NSW Apr 2017'!AL20/'NSW Apr 2017'!AJ20-'NSW Apr 2017'!J20)*('NSW Apr 2017'!V20/100)*'NSW Apr 2017'!AJ20,('NSW Apr 2017'!K20-'NSW Apr 2017'!J20)*('NSW Apr 2017'!V20/100)*'NSW Apr 2017'!AJ20))</f>
        <v>746.20000000000016</v>
      </c>
      <c r="M26" s="146">
        <f>IF($C$5*'NSW Apr 2017'!AL20/'NSW Apr 2017'!AJ20&lt;'NSW Apr 2017'!K20,0,IF($C$5*'NSW Apr 2017'!AL20/'NSW Apr 2017'!AJ20&lt;='NSW Apr 2017'!L20,($C$5*'NSW Apr 2017'!AL20/'NSW Apr 2017'!AJ20-'NSW Apr 2017'!K20)*('NSW Apr 2017'!W20/100)*'NSW Apr 2017'!AJ20,('NSW Apr 2017'!L20-'NSW Apr 2017'!K20)*('NSW Apr 2017'!W20/100)*'NSW Apr 2017'!AJ20))</f>
        <v>0</v>
      </c>
      <c r="N26" s="155">
        <f>IF($C$5*'NSW Apr 2017'!AL20/'NSW Apr 2017'!AJ20&lt;'NSW Apr 2017'!L20,0,IF($C$5*'NSW Apr 2017'!AL20/'NSW Apr 2017'!AJ20&lt;='NSW Apr 2017'!M20,($C$5*'NSW Apr 2017'!AL20/'NSW Apr 2017'!AJ20-'NSW Apr 2017'!L20)*('NSW Apr 2017'!X20/100)*'NSW Apr 2017'!AJ20,('NSW Apr 2017'!M20-'NSW Apr 2017'!L20)*('NSW Apr 2017'!X20/100)*'NSW Apr 2017'!AJ20))</f>
        <v>0</v>
      </c>
      <c r="O26" s="146">
        <f>IF($C$5*'NSW Apr 2017'!AL20/'NSW Apr 2017'!AJ20&lt;'NSW Apr 2017'!M20,0,IF($C$5*'NSW Apr 2017'!AL20/'NSW Apr 2017'!AJ20&lt;='NSW Apr 2017'!N20,($C$5*'NSW Apr 2017'!AL20/'NSW Apr 2017'!AJ20-'NSW Apr 2017'!M20)*('NSW Apr 2017'!Y20/100)*'NSW Apr 2017'!AJ20,('NSW Apr 2017'!N20-'NSW Apr 2017'!M20)*('NSW Apr 2017'!Y20/100)*'NSW Apr 2017'!AJ20))</f>
        <v>0</v>
      </c>
      <c r="P26" s="155">
        <f>IF(($C$5*'NSW Apr 2017'!AL20/'NSW Apr 2017'!AJ20&gt;'NSW Apr 2017'!N20),($C$5*'NSW Apr 2017'!AL20/'NSW Apr 2017'!AJ20-'NSW Apr 2017'!N20)*'NSW Apr 2017'!Z20/100*'NSW Apr 2017'!AJ22,0)</f>
        <v>0</v>
      </c>
      <c r="Q26" s="149">
        <f t="shared" si="1"/>
        <v>2076.7500000000005</v>
      </c>
      <c r="R26" s="154">
        <f>'NSW Apr 2017'!AM20</f>
        <v>0</v>
      </c>
      <c r="S26" s="87">
        <f>'NSW Apr 2017'!AN20</f>
        <v>14</v>
      </c>
      <c r="T26" s="154">
        <f>'NSW Apr 2017'!AO20</f>
        <v>0</v>
      </c>
      <c r="U26" s="87">
        <f>'NSW Apr 2017'!AP20</f>
        <v>0</v>
      </c>
      <c r="V26" s="151">
        <f>(Q26-(Q26-D26)*S26/100)</f>
        <v>1816.1540000000005</v>
      </c>
      <c r="W26" s="149">
        <f t="shared" si="3"/>
        <v>1816.1540000000005</v>
      </c>
      <c r="X26" s="149">
        <f t="shared" si="0"/>
        <v>1997.7694000000006</v>
      </c>
      <c r="Y26" s="149">
        <f t="shared" si="0"/>
        <v>1997.7694000000006</v>
      </c>
      <c r="Z26" s="152">
        <f>'NSW Apr 2017'!AW20</f>
        <v>12</v>
      </c>
      <c r="AA26" s="153" t="str">
        <f>'NSW Apr 2017'!AX20</f>
        <v>y</v>
      </c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</row>
    <row r="27" spans="1:156" s="94" customFormat="1" ht="23" customHeight="1" thickTop="1">
      <c r="A27" s="434" t="str">
        <f>'NSW Apr 2017'!D21</f>
        <v>Envestra Cooma</v>
      </c>
      <c r="B27" s="86" t="str">
        <f>'NSW Apr 2017'!F21</f>
        <v>Origin Energy</v>
      </c>
      <c r="C27" s="86" t="str">
        <f>'NSW Apr 2017'!G21</f>
        <v>Regulated</v>
      </c>
      <c r="D27" s="119">
        <f>365*'NSW Apr 2017'!H21/100</f>
        <v>350.4</v>
      </c>
      <c r="E27" s="120">
        <f>IF($C$5*'NSW Apr 2017'!AK21/'NSW Apr 2017'!AI21&gt;='NSW Apr 2017'!J21,('NSW Apr 2017'!J21*'NSW Apr 2017'!O21/100)*'NSW Apr 2017'!AI21,($C$5*'NSW Apr 2017'!AK21/'NSW Apr 2017'!AI21*'NSW Apr 2017'!O21/100)*'NSW Apr 2017'!AI21)</f>
        <v>1085.0000000000002</v>
      </c>
      <c r="F27" s="136">
        <f>IF($C$5*'NSW Apr 2017'!AK21/'NSW Apr 2017'!AI21&lt;'NSW Apr 2017'!J21,0,IF($C$5*'NSW Apr 2017'!AK21/'NSW Apr 2017'!AI21&lt;='NSW Apr 2017'!K21,($C$5*'NSW Apr 2017'!AK21/'NSW Apr 2017'!AI21-'NSW Apr 2017'!J21)*('NSW Apr 2017'!P21/100)*'NSW Apr 2017'!AI21,('NSW Apr 2017'!K21-'NSW Apr 2017'!J21)*('NSW Apr 2017'!P21/100)*'NSW Apr 2017'!AI21))</f>
        <v>0</v>
      </c>
      <c r="G27" s="119">
        <f>IF($C$5*'NSW Apr 2017'!AK21/'NSW Apr 2017'!AI21&lt;'NSW Apr 2017'!K21,0,IF($C$5*'NSW Apr 2017'!AK21/'NSW Apr 2017'!AI21&lt;='NSW Apr 2017'!L21,($C$5*'NSW Apr 2017'!AK21/'NSW Apr 2017'!AI21-'NSW Apr 2017'!K21)*('NSW Apr 2017'!Q21/100)*'NSW Apr 2017'!AI21,('NSW Apr 2017'!L21-'NSW Apr 2017'!K21)*('NSW Apr 2017'!Q21/100)*'NSW Apr 2017'!AI21))</f>
        <v>0</v>
      </c>
      <c r="H27" s="127">
        <f>IF($C$5*'NSW Apr 2017'!AK21/'NSW Apr 2017'!AI21&lt;'NSW Apr 2017'!L21,0,IF($C$5*'NSW Apr 2017'!AK21/'NSW Apr 2017'!AI21&lt;='NSW Apr 2017'!M21,($C$5*'NSW Apr 2017'!AK21/'NSW Apr 2017'!AI21-'NSW Apr 2017'!L21)*('NSW Apr 2017'!R21/100)*'NSW Apr 2017'!AI21,('NSW Apr 2017'!M21-'NSW Apr 2017'!L21)*('NSW Apr 2017'!R21/100)*'NSW Apr 2017'!AI21))</f>
        <v>0</v>
      </c>
      <c r="I27" s="120">
        <f>IF($C$5*'NSW Apr 2017'!AK21/'NSW Apr 2017'!AI21&lt;'NSW Apr 2017'!M21,0,IF($C$5*'NSW Apr 2017'!AK21/'NSW Apr 2017'!AI21&lt;='NSW Apr 2017'!N21,($C$5*'NSW Apr 2017'!AK21/'NSW Apr 2017'!AI21-'NSW Apr 2017'!M21)*('NSW Apr 2017'!S21/100)*'NSW Apr 2017'!AI21,('NSW Apr 2017'!N21-'NSW Apr 2017'!M21)*('NSW Apr 2017'!S21/100)*'NSW Apr 2017'!AI21))</f>
        <v>0</v>
      </c>
      <c r="J27" s="136">
        <f>IF(($C$5*'NSW Apr 2017'!AK21/'NSW Apr 2017'!AI21&gt;'NSW Apr 2017'!N21),($C$5*'NSW Apr 2017'!AK21/'NSW Apr 2017'!AI21-'NSW Apr 2017'!N21)*'NSW Apr 2017'!T21/100*'NSW Apr 2017'!AI21,0)</f>
        <v>0</v>
      </c>
      <c r="K27" s="119">
        <f>IF($C$5*'NSW Apr 2017'!AL21/'NSW Apr 2017'!AJ21&gt;='NSW Apr 2017'!J21,('NSW Apr 2017'!J21*'NSW Apr 2017'!U21/100)*'NSW Apr 2017'!AJ21,($C$5*'NSW Apr 2017'!AL21/'NSW Apr 2017'!AJ21*'NSW Apr 2017'!U21/100)*'NSW Apr 2017'!AJ21)</f>
        <v>1085.0000000000002</v>
      </c>
      <c r="L27" s="136">
        <f>IF($C$5*'NSW Apr 2017'!AL21/'NSW Apr 2017'!AJ21&lt;'NSW Apr 2017'!J21,0,IF($C$5*'NSW Apr 2017'!AL21/'NSW Apr 2017'!AJ21&lt;='NSW Apr 2017'!K21,($C$5*'NSW Apr 2017'!AL21/'NSW Apr 2017'!AJ21-'NSW Apr 2017'!J21)*('NSW Apr 2017'!V21/100)*'NSW Apr 2017'!AJ21,('NSW Apr 2017'!K21-'NSW Apr 2017'!J21)*('NSW Apr 2017'!V21/100)*'NSW Apr 2017'!AJ21))</f>
        <v>0</v>
      </c>
      <c r="M27" s="119">
        <f>IF($C$5*'NSW Apr 2017'!AL21/'NSW Apr 2017'!AJ21&lt;'NSW Apr 2017'!K21,0,IF($C$5*'NSW Apr 2017'!AL21/'NSW Apr 2017'!AJ21&lt;='NSW Apr 2017'!L21,($C$5*'NSW Apr 2017'!AL21/'NSW Apr 2017'!AJ21-'NSW Apr 2017'!K21)*('NSW Apr 2017'!W21/100)*'NSW Apr 2017'!AJ21,('NSW Apr 2017'!L21-'NSW Apr 2017'!K21)*('NSW Apr 2017'!W21/100)*'NSW Apr 2017'!AJ21))</f>
        <v>0</v>
      </c>
      <c r="N27" s="136">
        <f>IF($C$5*'NSW Apr 2017'!AL21/'NSW Apr 2017'!AJ21&lt;'NSW Apr 2017'!L21,0,IF($C$5*'NSW Apr 2017'!AL21/'NSW Apr 2017'!AJ21&lt;='NSW Apr 2017'!M21,($C$5*'NSW Apr 2017'!AL21/'NSW Apr 2017'!AJ21-'NSW Apr 2017'!L21)*('NSW Apr 2017'!X21/100)*'NSW Apr 2017'!AJ21,('NSW Apr 2017'!M21-'NSW Apr 2017'!L21)*('NSW Apr 2017'!X21/100)*'NSW Apr 2017'!AJ21))</f>
        <v>0</v>
      </c>
      <c r="O27" s="119">
        <f>IF($C$5*'NSW Apr 2017'!AL21/'NSW Apr 2017'!AJ21&lt;'NSW Apr 2017'!M21,0,IF($C$5*'NSW Apr 2017'!AL21/'NSW Apr 2017'!AJ21&lt;='NSW Apr 2017'!N21,($C$5*'NSW Apr 2017'!AL21/'NSW Apr 2017'!AJ21-'NSW Apr 2017'!M21)*('NSW Apr 2017'!Y21/100)*'NSW Apr 2017'!AJ21,('NSW Apr 2017'!N21-'NSW Apr 2017'!M21)*('NSW Apr 2017'!Y21/100)*'NSW Apr 2017'!AJ21))</f>
        <v>0</v>
      </c>
      <c r="P27" s="136">
        <f>IF(($C$5*'NSW Apr 2017'!AL21/'NSW Apr 2017'!AJ21&gt;'NSW Apr 2017'!N21),($C$5*'NSW Apr 2017'!AL21/'NSW Apr 2017'!AJ21-'NSW Apr 2017'!N21)*'NSW Apr 2017'!Z21/100*'NSW Apr 2017'!AJ22,0)</f>
        <v>0</v>
      </c>
      <c r="Q27" s="122">
        <f t="shared" si="1"/>
        <v>2520.4000000000005</v>
      </c>
      <c r="R27" s="83">
        <f>'NSW Apr 2017'!AM21</f>
        <v>0</v>
      </c>
      <c r="S27" s="86">
        <f>'NSW Apr 2017'!AN21</f>
        <v>0</v>
      </c>
      <c r="T27" s="83">
        <f>'NSW Apr 2017'!AO21</f>
        <v>0</v>
      </c>
      <c r="U27" s="86">
        <f>'NSW Apr 2017'!AP21</f>
        <v>0</v>
      </c>
      <c r="V27" s="132">
        <f>(Q27-(Q27-D27)*S27/100)</f>
        <v>2520.4000000000005</v>
      </c>
      <c r="W27" s="122">
        <f t="shared" si="3"/>
        <v>2520.4000000000005</v>
      </c>
      <c r="X27" s="122">
        <f t="shared" si="0"/>
        <v>2772.440000000001</v>
      </c>
      <c r="Y27" s="122">
        <f t="shared" si="0"/>
        <v>2772.440000000001</v>
      </c>
      <c r="Z27" s="133">
        <f>'NSW Apr 2017'!AW21</f>
        <v>0</v>
      </c>
      <c r="AA27" s="125" t="str">
        <f>'NSW Apr 2017'!AX21</f>
        <v>n</v>
      </c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</row>
    <row r="28" spans="1:156" s="85" customFormat="1" ht="23" customHeight="1">
      <c r="A28" s="436"/>
      <c r="B28" s="86" t="str">
        <f>'NSW Apr 2017'!F22</f>
        <v>Origin Energy</v>
      </c>
      <c r="C28" s="86" t="str">
        <f>'NSW Apr 2017'!G22</f>
        <v>Business Saver</v>
      </c>
      <c r="D28" s="119">
        <f>365*'NSW Apr 2017'!H22/100</f>
        <v>350.4</v>
      </c>
      <c r="E28" s="120">
        <f>IF($C$5*'NSW Apr 2017'!AK22/'NSW Apr 2017'!AI22&gt;='NSW Apr 2017'!J22,('NSW Apr 2017'!J22*'NSW Apr 2017'!O22/100)*'NSW Apr 2017'!AI22,($C$5*'NSW Apr 2017'!AK22/'NSW Apr 2017'!AI22*'NSW Apr 2017'!O22/100)*'NSW Apr 2017'!AI22)</f>
        <v>1085.0000000000002</v>
      </c>
      <c r="F28" s="136">
        <f>IF($C$5*'NSW Apr 2017'!AK22/'NSW Apr 2017'!AI22&lt;'NSW Apr 2017'!J22,0,IF($C$5*'NSW Apr 2017'!AK22/'NSW Apr 2017'!AI22&lt;='NSW Apr 2017'!K22,($C$5*'NSW Apr 2017'!AK22/'NSW Apr 2017'!AI22-'NSW Apr 2017'!J22)*('NSW Apr 2017'!P22/100)*'NSW Apr 2017'!AI22,('NSW Apr 2017'!K22-'NSW Apr 2017'!J22)*('NSW Apr 2017'!P22/100)*'NSW Apr 2017'!AI22))</f>
        <v>0</v>
      </c>
      <c r="G28" s="119">
        <f>IF($C$5*'NSW Apr 2017'!AK22/'NSW Apr 2017'!AI22&lt;'NSW Apr 2017'!K22,0,IF($C$5*'NSW Apr 2017'!AK22/'NSW Apr 2017'!AI22&lt;='NSW Apr 2017'!L22,($C$5*'NSW Apr 2017'!AK22/'NSW Apr 2017'!AI22-'NSW Apr 2017'!K22)*('NSW Apr 2017'!Q22/100)*'NSW Apr 2017'!AI22,('NSW Apr 2017'!L22-'NSW Apr 2017'!K22)*('NSW Apr 2017'!Q22/100)*'NSW Apr 2017'!AI22))</f>
        <v>0</v>
      </c>
      <c r="H28" s="127">
        <f>IF($C$5*'NSW Apr 2017'!AK22/'NSW Apr 2017'!AI22&lt;'NSW Apr 2017'!L22,0,IF($C$5*'NSW Apr 2017'!AK22/'NSW Apr 2017'!AI22&lt;='NSW Apr 2017'!M22,($C$5*'NSW Apr 2017'!AK22/'NSW Apr 2017'!AI22-'NSW Apr 2017'!L22)*('NSW Apr 2017'!R22/100)*'NSW Apr 2017'!AI22,('NSW Apr 2017'!M22-'NSW Apr 2017'!L22)*('NSW Apr 2017'!R22/100)*'NSW Apr 2017'!AI22))</f>
        <v>0</v>
      </c>
      <c r="I28" s="120">
        <f>IF($C$5*'NSW Apr 2017'!AK22/'NSW Apr 2017'!AI22&lt;'NSW Apr 2017'!M22,0,IF($C$5*'NSW Apr 2017'!AK22/'NSW Apr 2017'!AI22&lt;='NSW Apr 2017'!N22,($C$5*'NSW Apr 2017'!AK22/'NSW Apr 2017'!AI22-'NSW Apr 2017'!M22)*('NSW Apr 2017'!S22/100)*'NSW Apr 2017'!AI22,('NSW Apr 2017'!N22-'NSW Apr 2017'!M22)*('NSW Apr 2017'!S22/100)*'NSW Apr 2017'!AI22))</f>
        <v>0</v>
      </c>
      <c r="J28" s="136">
        <f>IF(($C$5*'NSW Apr 2017'!AK22/'NSW Apr 2017'!AI22&gt;'NSW Apr 2017'!N22),($C$5*'NSW Apr 2017'!AK22/'NSW Apr 2017'!AI22-'NSW Apr 2017'!N22)*'NSW Apr 2017'!T22/100*'NSW Apr 2017'!AI22,0)</f>
        <v>0</v>
      </c>
      <c r="K28" s="119">
        <f>IF($C$5*'NSW Apr 2017'!AL22/'NSW Apr 2017'!AJ22&gt;='NSW Apr 2017'!J22,('NSW Apr 2017'!J22*'NSW Apr 2017'!U22/100)*'NSW Apr 2017'!AJ22,($C$5*'NSW Apr 2017'!AL22/'NSW Apr 2017'!AJ22*'NSW Apr 2017'!U22/100)*'NSW Apr 2017'!AJ22)</f>
        <v>1085.0000000000002</v>
      </c>
      <c r="L28" s="136">
        <f>IF($C$5*'NSW Apr 2017'!AL22/'NSW Apr 2017'!AJ22&lt;'NSW Apr 2017'!J22,0,IF($C$5*'NSW Apr 2017'!AL22/'NSW Apr 2017'!AJ22&lt;='NSW Apr 2017'!K22,($C$5*'NSW Apr 2017'!AL22/'NSW Apr 2017'!AJ22-'NSW Apr 2017'!J22)*('NSW Apr 2017'!V22/100)*'NSW Apr 2017'!AJ22,('NSW Apr 2017'!K22-'NSW Apr 2017'!J22)*('NSW Apr 2017'!V22/100)*'NSW Apr 2017'!AJ22))</f>
        <v>0</v>
      </c>
      <c r="M28" s="119">
        <f>IF($C$5*'NSW Apr 2017'!AL22/'NSW Apr 2017'!AJ22&lt;'NSW Apr 2017'!K22,0,IF($C$5*'NSW Apr 2017'!AL22/'NSW Apr 2017'!AJ22&lt;='NSW Apr 2017'!L22,($C$5*'NSW Apr 2017'!AL22/'NSW Apr 2017'!AJ22-'NSW Apr 2017'!K22)*('NSW Apr 2017'!W22/100)*'NSW Apr 2017'!AJ22,('NSW Apr 2017'!L22-'NSW Apr 2017'!K22)*('NSW Apr 2017'!W22/100)*'NSW Apr 2017'!AJ22))</f>
        <v>0</v>
      </c>
      <c r="N28" s="136">
        <f>IF($C$5*'NSW Apr 2017'!AL22/'NSW Apr 2017'!AJ22&lt;'NSW Apr 2017'!L22,0,IF($C$5*'NSW Apr 2017'!AL22/'NSW Apr 2017'!AJ22&lt;='NSW Apr 2017'!M22,($C$5*'NSW Apr 2017'!AL22/'NSW Apr 2017'!AJ22-'NSW Apr 2017'!L22)*('NSW Apr 2017'!X22/100)*'NSW Apr 2017'!AJ22,('NSW Apr 2017'!M22-'NSW Apr 2017'!L22)*('NSW Apr 2017'!X22/100)*'NSW Apr 2017'!AJ22))</f>
        <v>0</v>
      </c>
      <c r="O28" s="119">
        <f>IF($C$5*'NSW Apr 2017'!AL22/'NSW Apr 2017'!AJ22&lt;'NSW Apr 2017'!M22,0,IF($C$5*'NSW Apr 2017'!AL22/'NSW Apr 2017'!AJ22&lt;='NSW Apr 2017'!N22,($C$5*'NSW Apr 2017'!AL22/'NSW Apr 2017'!AJ22-'NSW Apr 2017'!M22)*('NSW Apr 2017'!Y22/100)*'NSW Apr 2017'!AJ22,('NSW Apr 2017'!N22-'NSW Apr 2017'!M22)*('NSW Apr 2017'!Y22/100)*'NSW Apr 2017'!AJ22))</f>
        <v>0</v>
      </c>
      <c r="P28" s="136">
        <f>IF(($C$5*'NSW Apr 2017'!AL22/'NSW Apr 2017'!AJ22&gt;'NSW Apr 2017'!N22),($C$5*'NSW Apr 2017'!AL22/'NSW Apr 2017'!AJ22-'NSW Apr 2017'!N22)*'NSW Apr 2017'!Z22/100*'NSW Apr 2017'!AJ25,0)</f>
        <v>0</v>
      </c>
      <c r="Q28" s="122">
        <f t="shared" si="1"/>
        <v>2520.4000000000005</v>
      </c>
      <c r="R28" s="83">
        <f>'NSW Apr 2017'!AM22</f>
        <v>0</v>
      </c>
      <c r="S28" s="86">
        <f>'NSW Apr 2017'!AN22</f>
        <v>14</v>
      </c>
      <c r="T28" s="83">
        <f>'NSW Apr 2017'!AO22</f>
        <v>0</v>
      </c>
      <c r="U28" s="86">
        <f>'NSW Apr 2017'!AP22</f>
        <v>0</v>
      </c>
      <c r="V28" s="132">
        <f>(Q28-(Q28-D28)*S28/100)</f>
        <v>2216.6000000000004</v>
      </c>
      <c r="W28" s="122">
        <f t="shared" si="3"/>
        <v>2216.6000000000004</v>
      </c>
      <c r="X28" s="122">
        <f t="shared" si="0"/>
        <v>2438.2600000000007</v>
      </c>
      <c r="Y28" s="122">
        <f t="shared" si="0"/>
        <v>2438.2600000000007</v>
      </c>
      <c r="Z28" s="133">
        <f>'NSW Apr 2017'!AW22</f>
        <v>12</v>
      </c>
      <c r="AA28" s="125" t="str">
        <f>'NSW Apr 2017'!AX22</f>
        <v>y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</row>
    <row r="29" spans="1:156" s="85" customFormat="1" ht="23" customHeight="1" thickBot="1">
      <c r="A29" s="435"/>
      <c r="B29" s="87" t="str">
        <f>'NSW Apr 2017'!F23</f>
        <v>Red Energy</v>
      </c>
      <c r="C29" s="87" t="str">
        <f>'NSW Apr 2017'!G23</f>
        <v xml:space="preserve">Easy Saver </v>
      </c>
      <c r="D29" s="146">
        <f>365*'NSW Apr 2017'!H23/100</f>
        <v>350.4</v>
      </c>
      <c r="E29" s="147">
        <f>IF($C$5*'NSW Apr 2017'!AK23/'NSW Apr 2017'!AI23&gt;='NSW Apr 2017'!J23,('NSW Apr 2017'!J23*'NSW Apr 2017'!O23/100)*'NSW Apr 2017'!AI23,($C$5*'NSW Apr 2017'!AK23/'NSW Apr 2017'!AI23*'NSW Apr 2017'!O23/100)*'NSW Apr 2017'!AI23)</f>
        <v>1085.0000000000002</v>
      </c>
      <c r="F29" s="155">
        <f>IF($C$5*'NSW Apr 2017'!AK23/'NSW Apr 2017'!AI23&lt;'NSW Apr 2017'!J23,0,IF($C$5*'NSW Apr 2017'!AK23/'NSW Apr 2017'!AI23&lt;='NSW Apr 2017'!K23,($C$5*'NSW Apr 2017'!AK23/'NSW Apr 2017'!AI23-'NSW Apr 2017'!J23)*('NSW Apr 2017'!P23/100)*'NSW Apr 2017'!AI23,('NSW Apr 2017'!K23-'NSW Apr 2017'!J23)*('NSW Apr 2017'!P23/100)*'NSW Apr 2017'!AI23))</f>
        <v>0</v>
      </c>
      <c r="G29" s="146">
        <f>IF($C$5*'NSW Apr 2017'!AK23/'NSW Apr 2017'!AI23&lt;'NSW Apr 2017'!K23,0,IF($C$5*'NSW Apr 2017'!AK23/'NSW Apr 2017'!AI23&lt;='NSW Apr 2017'!L23,($C$5*'NSW Apr 2017'!AK23/'NSW Apr 2017'!AI23-'NSW Apr 2017'!K23)*('NSW Apr 2017'!Q23/100)*'NSW Apr 2017'!AI23,('NSW Apr 2017'!L23-'NSW Apr 2017'!K23)*('NSW Apr 2017'!Q23/100)*'NSW Apr 2017'!AI23))</f>
        <v>0</v>
      </c>
      <c r="H29" s="156">
        <f>IF($C$5*'NSW Apr 2017'!AK23/'NSW Apr 2017'!AI23&lt;'NSW Apr 2017'!L23,0,IF($C$5*'NSW Apr 2017'!AK23/'NSW Apr 2017'!AI23&lt;='NSW Apr 2017'!M23,($C$5*'NSW Apr 2017'!AK23/'NSW Apr 2017'!AI23-'NSW Apr 2017'!L23)*('NSW Apr 2017'!R23/100)*'NSW Apr 2017'!AI23,('NSW Apr 2017'!M23-'NSW Apr 2017'!L23)*('NSW Apr 2017'!R23/100)*'NSW Apr 2017'!AI23))</f>
        <v>0</v>
      </c>
      <c r="I29" s="147">
        <f>IF($C$5*'NSW Apr 2017'!AK23/'NSW Apr 2017'!AI23&lt;'NSW Apr 2017'!M23,0,IF($C$5*'NSW Apr 2017'!AK23/'NSW Apr 2017'!AI23&lt;='NSW Apr 2017'!N23,($C$5*'NSW Apr 2017'!AK23/'NSW Apr 2017'!AI23-'NSW Apr 2017'!M23)*('NSW Apr 2017'!S23/100)*'NSW Apr 2017'!AI23,('NSW Apr 2017'!N23-'NSW Apr 2017'!M23)*('NSW Apr 2017'!S23/100)*'NSW Apr 2017'!AI23))</f>
        <v>0</v>
      </c>
      <c r="J29" s="155">
        <f>IF(($C$5*'NSW Apr 2017'!AK23/'NSW Apr 2017'!AI23&gt;'NSW Apr 2017'!N23),($C$5*'NSW Apr 2017'!AK23/'NSW Apr 2017'!AI23-'NSW Apr 2017'!N23)*'NSW Apr 2017'!T23/100*'NSW Apr 2017'!AI23,0)</f>
        <v>0</v>
      </c>
      <c r="K29" s="146">
        <f>IF($C$5*'NSW Apr 2017'!AL23/'NSW Apr 2017'!AJ23&gt;='NSW Apr 2017'!J23,('NSW Apr 2017'!J23*'NSW Apr 2017'!U23/100)*'NSW Apr 2017'!AJ23,($C$5*'NSW Apr 2017'!AL23/'NSW Apr 2017'!AJ23*'NSW Apr 2017'!U23/100)*'NSW Apr 2017'!AJ23)</f>
        <v>1085.0000000000002</v>
      </c>
      <c r="L29" s="155">
        <f>IF($C$5*'NSW Apr 2017'!AL23/'NSW Apr 2017'!AJ23&lt;'NSW Apr 2017'!J23,0,IF($C$5*'NSW Apr 2017'!AL23/'NSW Apr 2017'!AJ23&lt;='NSW Apr 2017'!K23,($C$5*'NSW Apr 2017'!AL23/'NSW Apr 2017'!AJ23-'NSW Apr 2017'!J23)*('NSW Apr 2017'!V23/100)*'NSW Apr 2017'!AJ23,('NSW Apr 2017'!K23-'NSW Apr 2017'!J23)*('NSW Apr 2017'!V23/100)*'NSW Apr 2017'!AJ23))</f>
        <v>0</v>
      </c>
      <c r="M29" s="146">
        <f>IF($C$5*'NSW Apr 2017'!AL23/'NSW Apr 2017'!AJ23&lt;'NSW Apr 2017'!K23,0,IF($C$5*'NSW Apr 2017'!AL23/'NSW Apr 2017'!AJ23&lt;='NSW Apr 2017'!L23,($C$5*'NSW Apr 2017'!AL23/'NSW Apr 2017'!AJ23-'NSW Apr 2017'!K23)*('NSW Apr 2017'!W23/100)*'NSW Apr 2017'!AJ23,('NSW Apr 2017'!L23-'NSW Apr 2017'!K23)*('NSW Apr 2017'!W23/100)*'NSW Apr 2017'!AJ23))</f>
        <v>0</v>
      </c>
      <c r="N29" s="155">
        <f>IF($C$5*'NSW Apr 2017'!AL23/'NSW Apr 2017'!AJ23&lt;'NSW Apr 2017'!L23,0,IF($C$5*'NSW Apr 2017'!AL23/'NSW Apr 2017'!AJ23&lt;='NSW Apr 2017'!M23,($C$5*'NSW Apr 2017'!AL23/'NSW Apr 2017'!AJ23-'NSW Apr 2017'!L23)*('NSW Apr 2017'!X23/100)*'NSW Apr 2017'!AJ23,('NSW Apr 2017'!M23-'NSW Apr 2017'!L23)*('NSW Apr 2017'!X23/100)*'NSW Apr 2017'!AJ23))</f>
        <v>0</v>
      </c>
      <c r="O29" s="146">
        <f>IF($C$5*'NSW Apr 2017'!AL23/'NSW Apr 2017'!AJ23&lt;'NSW Apr 2017'!M23,0,IF($C$5*'NSW Apr 2017'!AL23/'NSW Apr 2017'!AJ23&lt;='NSW Apr 2017'!N23,($C$5*'NSW Apr 2017'!AL23/'NSW Apr 2017'!AJ23-'NSW Apr 2017'!M23)*('NSW Apr 2017'!Y23/100)*'NSW Apr 2017'!AJ23,('NSW Apr 2017'!N23-'NSW Apr 2017'!M23)*('NSW Apr 2017'!Y23/100)*'NSW Apr 2017'!AJ23))</f>
        <v>0</v>
      </c>
      <c r="P29" s="155">
        <f>IF(($C$5*'NSW Apr 2017'!AL23/'NSW Apr 2017'!AJ23&gt;'NSW Apr 2017'!N23),($C$5*'NSW Apr 2017'!AL23/'NSW Apr 2017'!AJ23-'NSW Apr 2017'!N23)*'NSW Apr 2017'!Z23/100*'NSW Apr 2017'!AJ26,0)</f>
        <v>0</v>
      </c>
      <c r="Q29" s="149">
        <f>SUM(D29:P29)</f>
        <v>2520.4000000000005</v>
      </c>
      <c r="R29" s="154">
        <f>'NSW Apr 2017'!AM23</f>
        <v>0</v>
      </c>
      <c r="S29" s="87">
        <f>'NSW Apr 2017'!AN23</f>
        <v>0</v>
      </c>
      <c r="T29" s="154">
        <f>'NSW Apr 2017'!AO23</f>
        <v>10</v>
      </c>
      <c r="U29" s="87">
        <f>'NSW Apr 2017'!AP23</f>
        <v>0</v>
      </c>
      <c r="V29" s="151">
        <f>Q29</f>
        <v>2520.4000000000005</v>
      </c>
      <c r="W29" s="149">
        <f>V29-(V29*T29/100)</f>
        <v>2268.3600000000006</v>
      </c>
      <c r="X29" s="149">
        <f>V29*1.1</f>
        <v>2772.440000000001</v>
      </c>
      <c r="Y29" s="149">
        <f>W29*1.1</f>
        <v>2495.1960000000008</v>
      </c>
      <c r="Z29" s="152">
        <f>'NSW Apr 2017'!AW23</f>
        <v>0</v>
      </c>
      <c r="AA29" s="153" t="str">
        <f>'NSW Apr 2017'!AX23</f>
        <v>n</v>
      </c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</row>
    <row r="30" spans="1:156" s="94" customFormat="1" ht="23" customHeight="1" thickTop="1">
      <c r="A30" s="434" t="str">
        <f>'NSW Apr 2017'!D24</f>
        <v>Envestra Holbrook</v>
      </c>
      <c r="B30" s="86" t="str">
        <f>'NSW Apr 2017'!F24</f>
        <v>Origin Energy</v>
      </c>
      <c r="C30" s="86" t="str">
        <f>'NSW Apr 2017'!G24</f>
        <v>Regulated</v>
      </c>
      <c r="D30" s="119">
        <f>365*'NSW Apr 2017'!H24/100</f>
        <v>251.85</v>
      </c>
      <c r="E30" s="120">
        <f>IF($C$5*'NSW Apr 2017'!AK24/'NSW Apr 2017'!AI24&gt;='NSW Apr 2017'!J24,('NSW Apr 2017'!J24*'NSW Apr 2017'!O24/100)*'NSW Apr 2017'!AI24,($C$5*'NSW Apr 2017'!AK24/'NSW Apr 2017'!AI24*'NSW Apr 2017'!O24/100)*'NSW Apr 2017'!AI24)</f>
        <v>1105</v>
      </c>
      <c r="F30" s="119">
        <f>IF($C$5*'NSW Apr 2017'!AK24/'NSW Apr 2017'!AI24&lt;'NSW Apr 2017'!J24,0,IF($C$5*'NSW Apr 2017'!AK24/'NSW Apr 2017'!AI24&lt;='NSW Apr 2017'!K24,($C$5*'NSW Apr 2017'!AK24/'NSW Apr 2017'!AI24-'NSW Apr 2017'!J24)*('NSW Apr 2017'!P24/100)*'NSW Apr 2017'!AI24,('NSW Apr 2017'!K24-'NSW Apr 2017'!J24)*('NSW Apr 2017'!P24/100)*'NSW Apr 2017'!AI24))</f>
        <v>0</v>
      </c>
      <c r="G30" s="119">
        <f>IF($C$5*'NSW Apr 2017'!AK24/'NSW Apr 2017'!AI24&lt;'NSW Apr 2017'!K24,0,IF($C$5*'NSW Apr 2017'!AK24/'NSW Apr 2017'!AI24&lt;='NSW Apr 2017'!L24,($C$5*'NSW Apr 2017'!AK24/'NSW Apr 2017'!AI24-'NSW Apr 2017'!K24)*('NSW Apr 2017'!Q24/100)*'NSW Apr 2017'!AI24,('NSW Apr 2017'!L24-'NSW Apr 2017'!K24)*('NSW Apr 2017'!Q24/100)*'NSW Apr 2017'!AI24))</f>
        <v>0</v>
      </c>
      <c r="H30" s="120">
        <f>IF($C$5*'NSW Apr 2017'!AK24/'NSW Apr 2017'!AI24&lt;'NSW Apr 2017'!L24,0,IF($C$5*'NSW Apr 2017'!AK24/'NSW Apr 2017'!AI24&lt;='NSW Apr 2017'!M24,($C$5*'NSW Apr 2017'!AK24/'NSW Apr 2017'!AI24-'NSW Apr 2017'!L24)*('NSW Apr 2017'!R24/100)*'NSW Apr 2017'!AI24,('NSW Apr 2017'!M24-'NSW Apr 2017'!L24)*('NSW Apr 2017'!R24/100)*'NSW Apr 2017'!AI24))</f>
        <v>0</v>
      </c>
      <c r="I30" s="120">
        <f>IF($C$5*'NSW Apr 2017'!AK24/'NSW Apr 2017'!AI24&lt;'NSW Apr 2017'!M24,0,IF($C$5*'NSW Apr 2017'!AK24/'NSW Apr 2017'!AI24&lt;='NSW Apr 2017'!N24,($C$5*'NSW Apr 2017'!AK24/'NSW Apr 2017'!AI24-'NSW Apr 2017'!M24)*('NSW Apr 2017'!S24/100)*'NSW Apr 2017'!AI24,('NSW Apr 2017'!N24-'NSW Apr 2017'!M24)*('NSW Apr 2017'!S24/100)*'NSW Apr 2017'!AI24))</f>
        <v>0</v>
      </c>
      <c r="J30" s="119">
        <f>IF(($C$5*'NSW Apr 2017'!AK24/'NSW Apr 2017'!AI24&gt;'NSW Apr 2017'!N24),($C$5*'NSW Apr 2017'!AK24/'NSW Apr 2017'!AI24-'NSW Apr 2017'!N24)*'NSW Apr 2017'!T24/100*'NSW Apr 2017'!AI24,0)</f>
        <v>0</v>
      </c>
      <c r="K30" s="119">
        <f>IF($C$5*'NSW Apr 2017'!AL24/'NSW Apr 2017'!AJ24&gt;='NSW Apr 2017'!J24,('NSW Apr 2017'!J24*'NSW Apr 2017'!U24/100)*'NSW Apr 2017'!AJ24,($C$5*'NSW Apr 2017'!AL24/'NSW Apr 2017'!AJ24*'NSW Apr 2017'!U24/100)*'NSW Apr 2017'!AJ24)</f>
        <v>1105</v>
      </c>
      <c r="L30" s="119">
        <f>IF($C$5*'NSW Apr 2017'!AL24/'NSW Apr 2017'!AJ24&lt;'NSW Apr 2017'!J24,0,IF($C$5*'NSW Apr 2017'!AL24/'NSW Apr 2017'!AJ24&lt;='NSW Apr 2017'!K24,($C$5*'NSW Apr 2017'!AL24/'NSW Apr 2017'!AJ24-'NSW Apr 2017'!J24)*('NSW Apr 2017'!V24/100)*'NSW Apr 2017'!AJ24,('NSW Apr 2017'!K24-'NSW Apr 2017'!J24)*('NSW Apr 2017'!V24/100)*'NSW Apr 2017'!AJ24))</f>
        <v>0</v>
      </c>
      <c r="M30" s="119">
        <f>IF($C$5*'NSW Apr 2017'!AL24/'NSW Apr 2017'!AJ24&lt;'NSW Apr 2017'!K24,0,IF($C$5*'NSW Apr 2017'!AL24/'NSW Apr 2017'!AJ24&lt;='NSW Apr 2017'!L24,($C$5*'NSW Apr 2017'!AL24/'NSW Apr 2017'!AJ24-'NSW Apr 2017'!K24)*('NSW Apr 2017'!W24/100)*'NSW Apr 2017'!AJ24,('NSW Apr 2017'!L24-'NSW Apr 2017'!K24)*('NSW Apr 2017'!W24/100)*'NSW Apr 2017'!AJ24))</f>
        <v>0</v>
      </c>
      <c r="N30" s="119">
        <f>IF($C$5*'NSW Apr 2017'!AL24/'NSW Apr 2017'!AJ24&lt;'NSW Apr 2017'!L24,0,IF($C$5*'NSW Apr 2017'!AL24/'NSW Apr 2017'!AJ24&lt;='NSW Apr 2017'!M24,($C$5*'NSW Apr 2017'!AL24/'NSW Apr 2017'!AJ24-'NSW Apr 2017'!L24)*('NSW Apr 2017'!X24/100)*'NSW Apr 2017'!AJ24,('NSW Apr 2017'!M24-'NSW Apr 2017'!L24)*('NSW Apr 2017'!X24/100)*'NSW Apr 2017'!AJ24))</f>
        <v>0</v>
      </c>
      <c r="O30" s="119">
        <f>IF($C$5*'NSW Apr 2017'!AL24/'NSW Apr 2017'!AJ24&lt;'NSW Apr 2017'!M24,0,IF($C$5*'NSW Apr 2017'!AL24/'NSW Apr 2017'!AJ24&lt;='NSW Apr 2017'!N24,($C$5*'NSW Apr 2017'!AL24/'NSW Apr 2017'!AJ24-'NSW Apr 2017'!M24)*('NSW Apr 2017'!Y24/100)*'NSW Apr 2017'!AJ24,('NSW Apr 2017'!N24-'NSW Apr 2017'!M24)*('NSW Apr 2017'!Y24/100)*'NSW Apr 2017'!AJ24))</f>
        <v>0</v>
      </c>
      <c r="P30" s="119">
        <f>IF(($C$5*'NSW Apr 2017'!AL24/'NSW Apr 2017'!AJ24&gt;'NSW Apr 2017'!N24),($C$5*'NSW Apr 2017'!AL24/'NSW Apr 2017'!AJ24-'NSW Apr 2017'!N24)*'NSW Apr 2017'!Z24/100*'NSW Apr 2017'!AJ25,0)</f>
        <v>0</v>
      </c>
      <c r="Q30" s="122">
        <f t="shared" si="1"/>
        <v>2461.85</v>
      </c>
      <c r="R30" s="86">
        <f>'NSW Apr 2017'!AM24</f>
        <v>0</v>
      </c>
      <c r="S30" s="86">
        <f>'NSW Apr 2017'!AN24</f>
        <v>0</v>
      </c>
      <c r="T30" s="86">
        <f>'NSW Apr 2017'!AO24</f>
        <v>0</v>
      </c>
      <c r="U30" s="86">
        <f>'NSW Apr 2017'!AP24</f>
        <v>0</v>
      </c>
      <c r="V30" s="122">
        <f>Q30</f>
        <v>2461.85</v>
      </c>
      <c r="W30" s="122">
        <f t="shared" si="3"/>
        <v>2461.85</v>
      </c>
      <c r="X30" s="122">
        <f t="shared" si="0"/>
        <v>2708.0350000000003</v>
      </c>
      <c r="Y30" s="122">
        <f t="shared" si="0"/>
        <v>2708.0350000000003</v>
      </c>
      <c r="Z30" s="133">
        <f>'NSW Apr 2017'!AW24</f>
        <v>0</v>
      </c>
      <c r="AA30" s="143" t="str">
        <f>'NSW Apr 2017'!AX24</f>
        <v>n</v>
      </c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</row>
    <row r="31" spans="1:156" ht="23" customHeight="1" thickBot="1">
      <c r="A31" s="436"/>
      <c r="B31" s="87" t="str">
        <f>'NSW Apr 2017'!F25</f>
        <v>Origin Energy</v>
      </c>
      <c r="C31" s="87" t="str">
        <f>'NSW Apr 2017'!G25</f>
        <v>Business Saver</v>
      </c>
      <c r="D31" s="146">
        <f>365*'NSW Apr 2017'!H25/100</f>
        <v>251.85</v>
      </c>
      <c r="E31" s="147">
        <f>IF($C$5*'NSW Apr 2017'!AK25/'NSW Apr 2017'!AI25&gt;='NSW Apr 2017'!J25,('NSW Apr 2017'!J25*'NSW Apr 2017'!O25/100)*'NSW Apr 2017'!AI25,($C$5*'NSW Apr 2017'!AK25/'NSW Apr 2017'!AI25*'NSW Apr 2017'!O25/100)*'NSW Apr 2017'!AI25)</f>
        <v>1105</v>
      </c>
      <c r="F31" s="155">
        <f>IF($C$5*'NSW Apr 2017'!AK25/'NSW Apr 2017'!AI25&lt;'NSW Apr 2017'!J25,0,IF($C$5*'NSW Apr 2017'!AK25/'NSW Apr 2017'!AI25&lt;='NSW Apr 2017'!K25,($C$5*'NSW Apr 2017'!AK25/'NSW Apr 2017'!AI25-'NSW Apr 2017'!J25)*('NSW Apr 2017'!P25/100)*'NSW Apr 2017'!AI25,('NSW Apr 2017'!K25-'NSW Apr 2017'!J25)*('NSW Apr 2017'!P25/100)*'NSW Apr 2017'!AI25))</f>
        <v>0</v>
      </c>
      <c r="G31" s="146">
        <f>IF($C$5*'NSW Apr 2017'!AK25/'NSW Apr 2017'!AI25&lt;'NSW Apr 2017'!K25,0,IF($C$5*'NSW Apr 2017'!AK25/'NSW Apr 2017'!AI25&lt;='NSW Apr 2017'!L25,($C$5*'NSW Apr 2017'!AK25/'NSW Apr 2017'!AI25-'NSW Apr 2017'!K25)*('NSW Apr 2017'!Q25/100)*'NSW Apr 2017'!AI25,('NSW Apr 2017'!L25-'NSW Apr 2017'!K25)*('NSW Apr 2017'!Q25/100)*'NSW Apr 2017'!AI25))</f>
        <v>0</v>
      </c>
      <c r="H31" s="156">
        <f>IF($C$5*'NSW Apr 2017'!AK25/'NSW Apr 2017'!AI25&lt;'NSW Apr 2017'!L25,0,IF($C$5*'NSW Apr 2017'!AK25/'NSW Apr 2017'!AI25&lt;='NSW Apr 2017'!M25,($C$5*'NSW Apr 2017'!AK25/'NSW Apr 2017'!AI25-'NSW Apr 2017'!L25)*('NSW Apr 2017'!R25/100)*'NSW Apr 2017'!AI25,('NSW Apr 2017'!M25-'NSW Apr 2017'!L25)*('NSW Apr 2017'!R25/100)*'NSW Apr 2017'!AI25))</f>
        <v>0</v>
      </c>
      <c r="I31" s="147">
        <f>IF($C$5*'NSW Apr 2017'!AK25/'NSW Apr 2017'!AI25&lt;'NSW Apr 2017'!M25,0,IF($C$5*'NSW Apr 2017'!AK25/'NSW Apr 2017'!AI25&lt;='NSW Apr 2017'!N25,($C$5*'NSW Apr 2017'!AK25/'NSW Apr 2017'!AI25-'NSW Apr 2017'!M25)*('NSW Apr 2017'!S25/100)*'NSW Apr 2017'!AI25,('NSW Apr 2017'!N25-'NSW Apr 2017'!M25)*('NSW Apr 2017'!S25/100)*'NSW Apr 2017'!AI25))</f>
        <v>0</v>
      </c>
      <c r="J31" s="155">
        <f>IF(($C$5*'NSW Apr 2017'!AK25/'NSW Apr 2017'!AI25&gt;'NSW Apr 2017'!N25),($C$5*'NSW Apr 2017'!AK25/'NSW Apr 2017'!AI25-'NSW Apr 2017'!N25)*'NSW Apr 2017'!T25/100*'NSW Apr 2017'!AI25,0)</f>
        <v>0</v>
      </c>
      <c r="K31" s="146">
        <f>IF($C$5*'NSW Apr 2017'!AL25/'NSW Apr 2017'!AJ25&gt;='NSW Apr 2017'!J25,('NSW Apr 2017'!J25*'NSW Apr 2017'!U25/100)*'NSW Apr 2017'!AJ25,($C$5*'NSW Apr 2017'!AL25/'NSW Apr 2017'!AJ25*'NSW Apr 2017'!U25/100)*'NSW Apr 2017'!AJ25)</f>
        <v>1105</v>
      </c>
      <c r="L31" s="155">
        <f>IF($C$5*'NSW Apr 2017'!AL25/'NSW Apr 2017'!AJ25&lt;'NSW Apr 2017'!J25,0,IF($C$5*'NSW Apr 2017'!AL25/'NSW Apr 2017'!AJ25&lt;='NSW Apr 2017'!K25,($C$5*'NSW Apr 2017'!AL25/'NSW Apr 2017'!AJ25-'NSW Apr 2017'!J25)*('NSW Apr 2017'!V25/100)*'NSW Apr 2017'!AJ25,('NSW Apr 2017'!K25-'NSW Apr 2017'!J25)*('NSW Apr 2017'!V25/100)*'NSW Apr 2017'!AJ25))</f>
        <v>0</v>
      </c>
      <c r="M31" s="146">
        <f>IF($C$5*'NSW Apr 2017'!AL25/'NSW Apr 2017'!AJ25&lt;'NSW Apr 2017'!K25,0,IF($C$5*'NSW Apr 2017'!AL25/'NSW Apr 2017'!AJ25&lt;='NSW Apr 2017'!L25,($C$5*'NSW Apr 2017'!AL25/'NSW Apr 2017'!AJ25-'NSW Apr 2017'!K25)*('NSW Apr 2017'!W25/100)*'NSW Apr 2017'!AJ25,('NSW Apr 2017'!L25-'NSW Apr 2017'!K25)*('NSW Apr 2017'!W25/100)*'NSW Apr 2017'!AJ25))</f>
        <v>0</v>
      </c>
      <c r="N31" s="155">
        <f>IF($C$5*'NSW Apr 2017'!AL25/'NSW Apr 2017'!AJ25&lt;'NSW Apr 2017'!L25,0,IF($C$5*'NSW Apr 2017'!AL25/'NSW Apr 2017'!AJ25&lt;='NSW Apr 2017'!M25,($C$5*'NSW Apr 2017'!AL25/'NSW Apr 2017'!AJ25-'NSW Apr 2017'!L25)*('NSW Apr 2017'!X25/100)*'NSW Apr 2017'!AJ25,('NSW Apr 2017'!M25-'NSW Apr 2017'!L25)*('NSW Apr 2017'!X25/100)*'NSW Apr 2017'!AJ25))</f>
        <v>0</v>
      </c>
      <c r="O31" s="146">
        <f>IF($C$5*'NSW Apr 2017'!AL25/'NSW Apr 2017'!AJ25&lt;'NSW Apr 2017'!M25,0,IF($C$5*'NSW Apr 2017'!AL25/'NSW Apr 2017'!AJ25&lt;='NSW Apr 2017'!N25,($C$5*'NSW Apr 2017'!AL25/'NSW Apr 2017'!AJ25-'NSW Apr 2017'!M25)*('NSW Apr 2017'!Y25/100)*'NSW Apr 2017'!AJ25,('NSW Apr 2017'!N25-'NSW Apr 2017'!M25)*('NSW Apr 2017'!Y25/100)*'NSW Apr 2017'!AJ25))</f>
        <v>0</v>
      </c>
      <c r="P31" s="155">
        <f>IF(($C$5*'NSW Apr 2017'!AL25/'NSW Apr 2017'!AJ25&gt;'NSW Apr 2017'!N25),($C$5*'NSW Apr 2017'!AL25/'NSW Apr 2017'!AJ25-'NSW Apr 2017'!N25)*'NSW Apr 2017'!Z25/100*'NSW Apr 2017'!AJ27,0)</f>
        <v>0</v>
      </c>
      <c r="Q31" s="149">
        <f t="shared" si="1"/>
        <v>2461.85</v>
      </c>
      <c r="R31" s="154">
        <f>'NSW Apr 2017'!AM25</f>
        <v>0</v>
      </c>
      <c r="S31" s="87">
        <f>'NSW Apr 2017'!AN25</f>
        <v>14</v>
      </c>
      <c r="T31" s="154">
        <f>'NSW Apr 2017'!AO25</f>
        <v>0</v>
      </c>
      <c r="U31" s="87">
        <f>'NSW Apr 2017'!AP25</f>
        <v>0</v>
      </c>
      <c r="V31" s="151">
        <f>(Q31-(Q31-D31)*S31/100)</f>
        <v>2152.4499999999998</v>
      </c>
      <c r="W31" s="149">
        <f t="shared" si="3"/>
        <v>2152.4499999999998</v>
      </c>
      <c r="X31" s="149">
        <f t="shared" si="0"/>
        <v>2367.6950000000002</v>
      </c>
      <c r="Y31" s="149">
        <f t="shared" si="0"/>
        <v>2367.6950000000002</v>
      </c>
      <c r="Z31" s="152">
        <f>'NSW Apr 2017'!AW25</f>
        <v>12</v>
      </c>
      <c r="AA31" s="153" t="str">
        <f>'NSW Apr 2017'!AX25</f>
        <v>y</v>
      </c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</row>
    <row r="32" spans="1:156" s="94" customFormat="1" ht="23" customHeight="1" thickTop="1">
      <c r="A32" s="434" t="str">
        <f>'NSW Apr 2017'!D26</f>
        <v>Envestra Murray Valley</v>
      </c>
      <c r="B32" s="86" t="str">
        <f>'NSW Apr 2017'!F26</f>
        <v>Origin Energy</v>
      </c>
      <c r="C32" s="86" t="str">
        <f>'NSW Apr 2017'!G26</f>
        <v>Regulated</v>
      </c>
      <c r="D32" s="119">
        <f>365*'NSW Apr 2017'!H26/100</f>
        <v>284.7</v>
      </c>
      <c r="E32" s="120">
        <f>IF($C$5*'NSW Apr 2017'!AK26/'NSW Apr 2017'!AI26&gt;='NSW Apr 2017'!J26,('NSW Apr 2017'!J26*'NSW Apr 2017'!O26/100)*'NSW Apr 2017'!AI26,($C$5*'NSW Apr 2017'!AK26/'NSW Apr 2017'!AI26*'NSW Apr 2017'!O26/100)*'NSW Apr 2017'!AI26)</f>
        <v>196.20000000000002</v>
      </c>
      <c r="F32" s="136">
        <f>IF($C$5*'NSW Apr 2017'!AK26/'NSW Apr 2017'!AI26&lt;'NSW Apr 2017'!J26,0,IF($C$5*'NSW Apr 2017'!AK26/'NSW Apr 2017'!AI26&lt;='NSW Apr 2017'!K26,($C$5*'NSW Apr 2017'!AK26/'NSW Apr 2017'!AI26-'NSW Apr 2017'!J26)*('NSW Apr 2017'!P26/100)*'NSW Apr 2017'!AI26,('NSW Apr 2017'!K26-'NSW Apr 2017'!J26)*('NSW Apr 2017'!P26/100)*'NSW Apr 2017'!AI26))</f>
        <v>815.90000000000009</v>
      </c>
      <c r="G32" s="119">
        <f>IF($C$5*'NSW Apr 2017'!AK26/'NSW Apr 2017'!AI26&lt;'NSW Apr 2017'!K26,0,IF($C$5*'NSW Apr 2017'!AK26/'NSW Apr 2017'!AI26&lt;='NSW Apr 2017'!L26,($C$5*'NSW Apr 2017'!AK26/'NSW Apr 2017'!AI26-'NSW Apr 2017'!K26)*('NSW Apr 2017'!Q26/100)*'NSW Apr 2017'!AI26,('NSW Apr 2017'!L26-'NSW Apr 2017'!K26)*('NSW Apr 2017'!Q26/100)*'NSW Apr 2017'!AI26))</f>
        <v>0</v>
      </c>
      <c r="H32" s="127">
        <f>IF($C$5*'NSW Apr 2017'!AK26/'NSW Apr 2017'!AI26&lt;'NSW Apr 2017'!L26,0,IF($C$5*'NSW Apr 2017'!AK26/'NSW Apr 2017'!AI26&lt;='NSW Apr 2017'!M26,($C$5*'NSW Apr 2017'!AK26/'NSW Apr 2017'!AI26-'NSW Apr 2017'!L26)*('NSW Apr 2017'!R26/100)*'NSW Apr 2017'!AI26,('NSW Apr 2017'!M26-'NSW Apr 2017'!L26)*('NSW Apr 2017'!R26/100)*'NSW Apr 2017'!AI26))</f>
        <v>0</v>
      </c>
      <c r="I32" s="120">
        <f>IF($C$5*'NSW Apr 2017'!AK26/'NSW Apr 2017'!AI26&lt;'NSW Apr 2017'!M26,0,IF($C$5*'NSW Apr 2017'!AK26/'NSW Apr 2017'!AI26&lt;='NSW Apr 2017'!N26,($C$5*'NSW Apr 2017'!AK26/'NSW Apr 2017'!AI26-'NSW Apr 2017'!M26)*('NSW Apr 2017'!S26/100)*'NSW Apr 2017'!AI26,('NSW Apr 2017'!N26-'NSW Apr 2017'!M26)*('NSW Apr 2017'!S26/100)*'NSW Apr 2017'!AI26))</f>
        <v>0</v>
      </c>
      <c r="J32" s="136">
        <f>IF(($C$5*'NSW Apr 2017'!AK26/'NSW Apr 2017'!AI26&gt;'NSW Apr 2017'!N26),($C$5*'NSW Apr 2017'!AK26/'NSW Apr 2017'!AI26-'NSW Apr 2017'!N26)*'NSW Apr 2017'!T26/100*'NSW Apr 2017'!AI26,0)</f>
        <v>0</v>
      </c>
      <c r="K32" s="119">
        <f>IF($C$5*'NSW Apr 2017'!AL26/'NSW Apr 2017'!AJ26&gt;='NSW Apr 2017'!J26,('NSW Apr 2017'!J26*'NSW Apr 2017'!U26/100)*'NSW Apr 2017'!AJ26,($C$5*'NSW Apr 2017'!AL26/'NSW Apr 2017'!AJ26*'NSW Apr 2017'!U26/100)*'NSW Apr 2017'!AJ26)</f>
        <v>196.20000000000002</v>
      </c>
      <c r="L32" s="136">
        <f>IF($C$5*'NSW Apr 2017'!AL26/'NSW Apr 2017'!AJ26&lt;'NSW Apr 2017'!J26,0,IF($C$5*'NSW Apr 2017'!AL26/'NSW Apr 2017'!AJ26&lt;='NSW Apr 2017'!K26,($C$5*'NSW Apr 2017'!AL26/'NSW Apr 2017'!AJ26-'NSW Apr 2017'!J26)*('NSW Apr 2017'!V26/100)*'NSW Apr 2017'!AJ26,('NSW Apr 2017'!K26-'NSW Apr 2017'!J26)*('NSW Apr 2017'!V26/100)*'NSW Apr 2017'!AJ26))</f>
        <v>815.90000000000009</v>
      </c>
      <c r="M32" s="119">
        <f>IF($C$5*'NSW Apr 2017'!AL26/'NSW Apr 2017'!AJ26&lt;'NSW Apr 2017'!K26,0,IF($C$5*'NSW Apr 2017'!AL26/'NSW Apr 2017'!AJ26&lt;='NSW Apr 2017'!L26,($C$5*'NSW Apr 2017'!AL26/'NSW Apr 2017'!AJ26-'NSW Apr 2017'!K26)*('NSW Apr 2017'!W26/100)*'NSW Apr 2017'!AJ26,('NSW Apr 2017'!L26-'NSW Apr 2017'!K26)*('NSW Apr 2017'!W26/100)*'NSW Apr 2017'!AJ26))</f>
        <v>0</v>
      </c>
      <c r="N32" s="136">
        <f>IF($C$5*'NSW Apr 2017'!AL26/'NSW Apr 2017'!AJ26&lt;'NSW Apr 2017'!L26,0,IF($C$5*'NSW Apr 2017'!AL26/'NSW Apr 2017'!AJ26&lt;='NSW Apr 2017'!M26,($C$5*'NSW Apr 2017'!AL26/'NSW Apr 2017'!AJ26-'NSW Apr 2017'!L26)*('NSW Apr 2017'!X26/100)*'NSW Apr 2017'!AJ26,('NSW Apr 2017'!M26-'NSW Apr 2017'!L26)*('NSW Apr 2017'!X26/100)*'NSW Apr 2017'!AJ26))</f>
        <v>0</v>
      </c>
      <c r="O32" s="119">
        <f>IF($C$5*'NSW Apr 2017'!AL26/'NSW Apr 2017'!AJ26&lt;'NSW Apr 2017'!M26,0,IF($C$5*'NSW Apr 2017'!AL26/'NSW Apr 2017'!AJ26&lt;='NSW Apr 2017'!N26,($C$5*'NSW Apr 2017'!AL26/'NSW Apr 2017'!AJ26-'NSW Apr 2017'!M26)*('NSW Apr 2017'!Y26/100)*'NSW Apr 2017'!AJ26,('NSW Apr 2017'!N26-'NSW Apr 2017'!M26)*('NSW Apr 2017'!Y26/100)*'NSW Apr 2017'!AJ26))</f>
        <v>0</v>
      </c>
      <c r="P32" s="136">
        <f>IF(($C$5*'NSW Apr 2017'!AL26/'NSW Apr 2017'!AJ26&gt;'NSW Apr 2017'!N26),($C$5*'NSW Apr 2017'!AL26/'NSW Apr 2017'!AJ26-'NSW Apr 2017'!N26)*'NSW Apr 2017'!Z26/100*'NSW Apr 2017'!AJ27,0)</f>
        <v>0</v>
      </c>
      <c r="Q32" s="122">
        <f t="shared" si="1"/>
        <v>2308.9000000000005</v>
      </c>
      <c r="R32" s="83">
        <f>'NSW Apr 2017'!AM26</f>
        <v>0</v>
      </c>
      <c r="S32" s="86">
        <f>'NSW Apr 2017'!AN26</f>
        <v>0</v>
      </c>
      <c r="T32" s="83">
        <f>'NSW Apr 2017'!AO26</f>
        <v>0</v>
      </c>
      <c r="U32" s="86">
        <f>'NSW Apr 2017'!AP26</f>
        <v>0</v>
      </c>
      <c r="V32" s="132">
        <f>Q32</f>
        <v>2308.9000000000005</v>
      </c>
      <c r="W32" s="122">
        <f t="shared" si="3"/>
        <v>2308.9000000000005</v>
      </c>
      <c r="X32" s="122">
        <f t="shared" si="0"/>
        <v>2539.7900000000009</v>
      </c>
      <c r="Y32" s="122">
        <f t="shared" si="0"/>
        <v>2539.7900000000009</v>
      </c>
      <c r="Z32" s="133">
        <f>'NSW Apr 2017'!AW26</f>
        <v>0</v>
      </c>
      <c r="AA32" s="125" t="str">
        <f>'NSW Apr 2017'!AX26</f>
        <v>n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</row>
    <row r="33" spans="1:156" s="85" customFormat="1" ht="23" customHeight="1">
      <c r="A33" s="436"/>
      <c r="B33" s="86" t="str">
        <f>'NSW Apr 2017'!F27</f>
        <v>EnergyAustralia</v>
      </c>
      <c r="C33" s="86" t="str">
        <f>'NSW Apr 2017'!G27</f>
        <v xml:space="preserve">Everyday Saver </v>
      </c>
      <c r="D33" s="119">
        <f>365*'NSW Apr 2017'!H27/100</f>
        <v>328.5</v>
      </c>
      <c r="E33" s="120">
        <f>IF($C$5*'NSW Apr 2017'!AK27/'NSW Apr 2017'!AI27&gt;='NSW Apr 2017'!J27,('NSW Apr 2017'!J27*'NSW Apr 2017'!O27/100)*'NSW Apr 2017'!AI27,($C$5*'NSW Apr 2017'!AK27/'NSW Apr 2017'!AI27*'NSW Apr 2017'!O27/100)*'NSW Apr 2017'!AI27)</f>
        <v>264.00000000000006</v>
      </c>
      <c r="F33" s="136">
        <f>IF($C$5*'NSW Apr 2017'!AK27/'NSW Apr 2017'!AI27&lt;'NSW Apr 2017'!J27,0,IF($C$5*'NSW Apr 2017'!AK27/'NSW Apr 2017'!AI27&lt;='NSW Apr 2017'!K27,($C$5*'NSW Apr 2017'!AK27/'NSW Apr 2017'!AI27-'NSW Apr 2017'!J27)*('NSW Apr 2017'!P27/100)*'NSW Apr 2017'!AI27,('NSW Apr 2017'!K27-'NSW Apr 2017'!J27)*('NSW Apr 2017'!P27/100)*'NSW Apr 2017'!AI27))</f>
        <v>258</v>
      </c>
      <c r="G33" s="119">
        <f>IF($C$5*'NSW Apr 2017'!AK27/'NSW Apr 2017'!AI27&lt;'NSW Apr 2017'!K27,0,IF($C$5*'NSW Apr 2017'!AK27/'NSW Apr 2017'!AI27&lt;='NSW Apr 2017'!L27,($C$5*'NSW Apr 2017'!AK27/'NSW Apr 2017'!AI27-'NSW Apr 2017'!K27)*('NSW Apr 2017'!Q27/100)*'NSW Apr 2017'!AI27,('NSW Apr 2017'!L27-'NSW Apr 2017'!K27)*('NSW Apr 2017'!Q27/100)*'NSW Apr 2017'!AI27))</f>
        <v>181.935</v>
      </c>
      <c r="H33" s="127">
        <f>IF($C$5*'NSW Apr 2017'!AK27/'NSW Apr 2017'!AI27&lt;'NSW Apr 2017'!L27,0,IF($C$5*'NSW Apr 2017'!AK27/'NSW Apr 2017'!AI27&lt;='NSW Apr 2017'!M27,($C$5*'NSW Apr 2017'!AK27/'NSW Apr 2017'!AI27-'NSW Apr 2017'!L27)*('NSW Apr 2017'!R27/100)*'NSW Apr 2017'!AI27,('NSW Apr 2017'!M27-'NSW Apr 2017'!L27)*('NSW Apr 2017'!R27/100)*'NSW Apr 2017'!AI27))</f>
        <v>0</v>
      </c>
      <c r="I33" s="120">
        <f>IF($C$5*'NSW Apr 2017'!AK27/'NSW Apr 2017'!AI27&lt;'NSW Apr 2017'!M27,0,IF($C$5*'NSW Apr 2017'!AK27/'NSW Apr 2017'!AI27&lt;='NSW Apr 2017'!N27,($C$5*'NSW Apr 2017'!AK27/'NSW Apr 2017'!AI27-'NSW Apr 2017'!M27)*('NSW Apr 2017'!S27/100)*'NSW Apr 2017'!AI27,('NSW Apr 2017'!N27-'NSW Apr 2017'!M27)*('NSW Apr 2017'!S27/100)*'NSW Apr 2017'!AI27))</f>
        <v>0</v>
      </c>
      <c r="J33" s="136">
        <f>IF(($C$5*'NSW Apr 2017'!AK27/'NSW Apr 2017'!AI27&gt;'NSW Apr 2017'!N27),($C$5*'NSW Apr 2017'!AK27/'NSW Apr 2017'!AI27-'NSW Apr 2017'!N27)*'NSW Apr 2017'!T27/100*'NSW Apr 2017'!AI27,0)</f>
        <v>0</v>
      </c>
      <c r="K33" s="119">
        <f>IF($C$5*'NSW Apr 2017'!AL27/'NSW Apr 2017'!AJ27&gt;='NSW Apr 2017'!J27,('NSW Apr 2017'!J27*'NSW Apr 2017'!U27/100)*'NSW Apr 2017'!AJ27,($C$5*'NSW Apr 2017'!AL27/'NSW Apr 2017'!AJ27*'NSW Apr 2017'!U27/100)*'NSW Apr 2017'!AJ27)</f>
        <v>528.00000000000011</v>
      </c>
      <c r="L33" s="136">
        <f>IF($C$5*'NSW Apr 2017'!AL27/'NSW Apr 2017'!AJ27&lt;'NSW Apr 2017'!J27,0,IF($C$5*'NSW Apr 2017'!AL27/'NSW Apr 2017'!AJ27&lt;='NSW Apr 2017'!K27,($C$5*'NSW Apr 2017'!AL27/'NSW Apr 2017'!AJ27-'NSW Apr 2017'!J27)*('NSW Apr 2017'!V27/100)*'NSW Apr 2017'!AJ27,('NSW Apr 2017'!K27-'NSW Apr 2017'!J27)*('NSW Apr 2017'!V27/100)*'NSW Apr 2017'!AJ27))</f>
        <v>516</v>
      </c>
      <c r="M33" s="119">
        <f>IF($C$5*'NSW Apr 2017'!AL27/'NSW Apr 2017'!AJ27&lt;'NSW Apr 2017'!K27,0,IF($C$5*'NSW Apr 2017'!AL27/'NSW Apr 2017'!AJ27&lt;='NSW Apr 2017'!L27,($C$5*'NSW Apr 2017'!AL27/'NSW Apr 2017'!AJ27-'NSW Apr 2017'!K27)*('NSW Apr 2017'!W27/100)*'NSW Apr 2017'!AJ27,('NSW Apr 2017'!L27-'NSW Apr 2017'!K27)*('NSW Apr 2017'!W27/100)*'NSW Apr 2017'!AJ27))</f>
        <v>363.87</v>
      </c>
      <c r="N33" s="136">
        <f>IF($C$5*'NSW Apr 2017'!AL27/'NSW Apr 2017'!AJ27&lt;'NSW Apr 2017'!L27,0,IF($C$5*'NSW Apr 2017'!AL27/'NSW Apr 2017'!AJ27&lt;='NSW Apr 2017'!M27,($C$5*'NSW Apr 2017'!AL27/'NSW Apr 2017'!AJ27-'NSW Apr 2017'!L27)*('NSW Apr 2017'!X27/100)*'NSW Apr 2017'!AJ27,('NSW Apr 2017'!M27-'NSW Apr 2017'!L27)*('NSW Apr 2017'!X27/100)*'NSW Apr 2017'!AJ27))</f>
        <v>0</v>
      </c>
      <c r="O33" s="119">
        <f>IF($C$5*'NSW Apr 2017'!AL27/'NSW Apr 2017'!AJ27&lt;'NSW Apr 2017'!M27,0,IF($C$5*'NSW Apr 2017'!AL27/'NSW Apr 2017'!AJ27&lt;='NSW Apr 2017'!N27,($C$5*'NSW Apr 2017'!AL27/'NSW Apr 2017'!AJ27-'NSW Apr 2017'!M27)*('NSW Apr 2017'!Y27/100)*'NSW Apr 2017'!AJ27,('NSW Apr 2017'!N27-'NSW Apr 2017'!M27)*('NSW Apr 2017'!Y27/100)*'NSW Apr 2017'!AJ27))</f>
        <v>0</v>
      </c>
      <c r="P33" s="136">
        <f>IF(($C$5*'NSW Apr 2017'!AL27/'NSW Apr 2017'!AJ27&gt;'NSW Apr 2017'!N27),($C$5*'NSW Apr 2017'!AL27/'NSW Apr 2017'!AJ27-'NSW Apr 2017'!N27)*'NSW Apr 2017'!Z27/100*'NSW Apr 2017'!AJ28,0)</f>
        <v>0</v>
      </c>
      <c r="Q33" s="122">
        <f t="shared" si="1"/>
        <v>2440.3049999999998</v>
      </c>
      <c r="R33" s="83">
        <f>'NSW Apr 2017'!AM27</f>
        <v>0</v>
      </c>
      <c r="S33" s="86">
        <f>'NSW Apr 2017'!AN27</f>
        <v>14</v>
      </c>
      <c r="T33" s="83">
        <f>'NSW Apr 2017'!AO27</f>
        <v>0</v>
      </c>
      <c r="U33" s="86">
        <f>'NSW Apr 2017'!AP27</f>
        <v>0</v>
      </c>
      <c r="V33" s="132">
        <f>(Q33-(Q33-D33)*S33/100)</f>
        <v>2144.6522999999997</v>
      </c>
      <c r="W33" s="122">
        <f t="shared" si="3"/>
        <v>2144.6522999999997</v>
      </c>
      <c r="X33" s="122">
        <f t="shared" si="0"/>
        <v>2359.11753</v>
      </c>
      <c r="Y33" s="122">
        <f t="shared" si="0"/>
        <v>2359.11753</v>
      </c>
      <c r="Z33" s="133">
        <f>'NSW Apr 2017'!AW27</f>
        <v>24</v>
      </c>
      <c r="AA33" s="125" t="str">
        <f>'NSW Apr 2017'!AX27</f>
        <v>y</v>
      </c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</row>
    <row r="34" spans="1:156" ht="23" customHeight="1" thickBot="1">
      <c r="A34" s="435"/>
      <c r="B34" s="87" t="str">
        <f>'NSW Apr 2017'!F28</f>
        <v>Origin Energy</v>
      </c>
      <c r="C34" s="87" t="str">
        <f>'NSW Apr 2017'!G28</f>
        <v>Business Saver</v>
      </c>
      <c r="D34" s="146">
        <f>365*'NSW Apr 2017'!H28/100</f>
        <v>284.7</v>
      </c>
      <c r="E34" s="147">
        <f>IF($C$5*'NSW Apr 2017'!AK28/'NSW Apr 2017'!AI28&gt;='NSW Apr 2017'!J28,('NSW Apr 2017'!J28*'NSW Apr 2017'!O28/100)*'NSW Apr 2017'!AI28,($C$5*'NSW Apr 2017'!AK28/'NSW Apr 2017'!AI28*'NSW Apr 2017'!O28/100)*'NSW Apr 2017'!AI28)</f>
        <v>196.20000000000002</v>
      </c>
      <c r="F34" s="155">
        <f>IF($C$5*'NSW Apr 2017'!AK28/'NSW Apr 2017'!AI28&lt;'NSW Apr 2017'!J28,0,IF($C$5*'NSW Apr 2017'!AK28/'NSW Apr 2017'!AI28&lt;='NSW Apr 2017'!K28,($C$5*'NSW Apr 2017'!AK28/'NSW Apr 2017'!AI28-'NSW Apr 2017'!J28)*('NSW Apr 2017'!P28/100)*'NSW Apr 2017'!AI28,('NSW Apr 2017'!K28-'NSW Apr 2017'!J28)*('NSW Apr 2017'!P28/100)*'NSW Apr 2017'!AI28))</f>
        <v>815.90000000000009</v>
      </c>
      <c r="G34" s="146">
        <f>IF($C$5*'NSW Apr 2017'!AK28/'NSW Apr 2017'!AI28&lt;'NSW Apr 2017'!K28,0,IF($C$5*'NSW Apr 2017'!AK28/'NSW Apr 2017'!AI28&lt;='NSW Apr 2017'!L28,($C$5*'NSW Apr 2017'!AK28/'NSW Apr 2017'!AI28-'NSW Apr 2017'!K28)*('NSW Apr 2017'!Q28/100)*'NSW Apr 2017'!AI28,('NSW Apr 2017'!L28-'NSW Apr 2017'!K28)*('NSW Apr 2017'!Q28/100)*'NSW Apr 2017'!AI28))</f>
        <v>0</v>
      </c>
      <c r="H34" s="156">
        <f>IF($C$5*'NSW Apr 2017'!AK28/'NSW Apr 2017'!AI28&lt;'NSW Apr 2017'!L28,0,IF($C$5*'NSW Apr 2017'!AK28/'NSW Apr 2017'!AI28&lt;='NSW Apr 2017'!M28,($C$5*'NSW Apr 2017'!AK28/'NSW Apr 2017'!AI28-'NSW Apr 2017'!L28)*('NSW Apr 2017'!R28/100)*'NSW Apr 2017'!AI28,('NSW Apr 2017'!M28-'NSW Apr 2017'!L28)*('NSW Apr 2017'!R28/100)*'NSW Apr 2017'!AI28))</f>
        <v>0</v>
      </c>
      <c r="I34" s="147">
        <f>IF($C$5*'NSW Apr 2017'!AK28/'NSW Apr 2017'!AI28&lt;'NSW Apr 2017'!M28,0,IF($C$5*'NSW Apr 2017'!AK28/'NSW Apr 2017'!AI28&lt;='NSW Apr 2017'!N28,($C$5*'NSW Apr 2017'!AK28/'NSW Apr 2017'!AI28-'NSW Apr 2017'!M28)*('NSW Apr 2017'!S28/100)*'NSW Apr 2017'!AI28,('NSW Apr 2017'!N28-'NSW Apr 2017'!M28)*('NSW Apr 2017'!S28/100)*'NSW Apr 2017'!AI28))</f>
        <v>0</v>
      </c>
      <c r="J34" s="155">
        <f>IF(($C$5*'NSW Apr 2017'!AK28/'NSW Apr 2017'!AI28&gt;'NSW Apr 2017'!N28),($C$5*'NSW Apr 2017'!AK28/'NSW Apr 2017'!AI28-'NSW Apr 2017'!N28)*'NSW Apr 2017'!T28/100*'NSW Apr 2017'!AI28,0)</f>
        <v>0</v>
      </c>
      <c r="K34" s="146">
        <f>IF($C$5*'NSW Apr 2017'!AL28/'NSW Apr 2017'!AJ28&gt;='NSW Apr 2017'!J28,('NSW Apr 2017'!J28*'NSW Apr 2017'!U28/100)*'NSW Apr 2017'!AJ28,($C$5*'NSW Apr 2017'!AL28/'NSW Apr 2017'!AJ28*'NSW Apr 2017'!U28/100)*'NSW Apr 2017'!AJ28)</f>
        <v>196.20000000000002</v>
      </c>
      <c r="L34" s="155">
        <f>IF($C$5*'NSW Apr 2017'!AL28/'NSW Apr 2017'!AJ28&lt;'NSW Apr 2017'!J28,0,IF($C$5*'NSW Apr 2017'!AL28/'NSW Apr 2017'!AJ28&lt;='NSW Apr 2017'!K28,($C$5*'NSW Apr 2017'!AL28/'NSW Apr 2017'!AJ28-'NSW Apr 2017'!J28)*('NSW Apr 2017'!V28/100)*'NSW Apr 2017'!AJ28,('NSW Apr 2017'!K28-'NSW Apr 2017'!J28)*('NSW Apr 2017'!V28/100)*'NSW Apr 2017'!AJ28))</f>
        <v>815.90000000000009</v>
      </c>
      <c r="M34" s="146">
        <f>IF($C$5*'NSW Apr 2017'!AL28/'NSW Apr 2017'!AJ28&lt;'NSW Apr 2017'!K28,0,IF($C$5*'NSW Apr 2017'!AL28/'NSW Apr 2017'!AJ28&lt;='NSW Apr 2017'!L28,($C$5*'NSW Apr 2017'!AL28/'NSW Apr 2017'!AJ28-'NSW Apr 2017'!K28)*('NSW Apr 2017'!W28/100)*'NSW Apr 2017'!AJ28,('NSW Apr 2017'!L28-'NSW Apr 2017'!K28)*('NSW Apr 2017'!W28/100)*'NSW Apr 2017'!AJ28))</f>
        <v>0</v>
      </c>
      <c r="N34" s="155">
        <f>IF($C$5*'NSW Apr 2017'!AL28/'NSW Apr 2017'!AJ28&lt;'NSW Apr 2017'!L28,0,IF($C$5*'NSW Apr 2017'!AL28/'NSW Apr 2017'!AJ28&lt;='NSW Apr 2017'!M28,($C$5*'NSW Apr 2017'!AL28/'NSW Apr 2017'!AJ28-'NSW Apr 2017'!L28)*('NSW Apr 2017'!X28/100)*'NSW Apr 2017'!AJ28,('NSW Apr 2017'!M28-'NSW Apr 2017'!L28)*('NSW Apr 2017'!X28/100)*'NSW Apr 2017'!AJ28))</f>
        <v>0</v>
      </c>
      <c r="O34" s="146">
        <f>IF($C$5*'NSW Apr 2017'!AL28/'NSW Apr 2017'!AJ28&lt;'NSW Apr 2017'!M28,0,IF($C$5*'NSW Apr 2017'!AL28/'NSW Apr 2017'!AJ28&lt;='NSW Apr 2017'!N28,($C$5*'NSW Apr 2017'!AL28/'NSW Apr 2017'!AJ28-'NSW Apr 2017'!M28)*('NSW Apr 2017'!Y28/100)*'NSW Apr 2017'!AJ28,('NSW Apr 2017'!N28-'NSW Apr 2017'!M28)*('NSW Apr 2017'!Y28/100)*'NSW Apr 2017'!AJ28))</f>
        <v>0</v>
      </c>
      <c r="P34" s="155">
        <f>IF(($C$5*'NSW Apr 2017'!AL28/'NSW Apr 2017'!AJ28&gt;'NSW Apr 2017'!N28),($C$5*'NSW Apr 2017'!AL28/'NSW Apr 2017'!AJ28-'NSW Apr 2017'!N28)*'NSW Apr 2017'!Z28/100*'NSW Apr 2017'!AJ30,0)</f>
        <v>0</v>
      </c>
      <c r="Q34" s="149">
        <f t="shared" si="1"/>
        <v>2308.9000000000005</v>
      </c>
      <c r="R34" s="154">
        <f>'NSW Apr 2017'!AM28</f>
        <v>0</v>
      </c>
      <c r="S34" s="87">
        <f>'NSW Apr 2017'!AN28</f>
        <v>14</v>
      </c>
      <c r="T34" s="154">
        <f>'NSW Apr 2017'!AO28</f>
        <v>0</v>
      </c>
      <c r="U34" s="87">
        <f>'NSW Apr 2017'!AP28</f>
        <v>0</v>
      </c>
      <c r="V34" s="151">
        <f>(Q34-(Q34-D34)*S34/100)</f>
        <v>2025.5120000000004</v>
      </c>
      <c r="W34" s="149">
        <f t="shared" si="3"/>
        <v>2025.5120000000004</v>
      </c>
      <c r="X34" s="149">
        <f t="shared" si="0"/>
        <v>2228.0632000000005</v>
      </c>
      <c r="Y34" s="149">
        <f t="shared" si="0"/>
        <v>2228.0632000000005</v>
      </c>
      <c r="Z34" s="152">
        <f>'NSW Apr 2017'!AW28</f>
        <v>12</v>
      </c>
      <c r="AA34" s="153" t="str">
        <f>'NSW Apr 2017'!AX28</f>
        <v>y</v>
      </c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</row>
    <row r="35" spans="1:156" s="94" customFormat="1" ht="23" customHeight="1" thickTop="1">
      <c r="A35" s="434" t="str">
        <f>'NSW Apr 2017'!D29</f>
        <v>Envestra Tumut</v>
      </c>
      <c r="B35" s="131" t="str">
        <f>'NSW Apr 2017'!F29</f>
        <v>Origin Energy</v>
      </c>
      <c r="C35" s="131" t="str">
        <f>'NSW Apr 2017'!G29</f>
        <v>Regulated</v>
      </c>
      <c r="D35" s="126">
        <f>365*'NSW Apr 2017'!H29/100</f>
        <v>339.45</v>
      </c>
      <c r="E35" s="128">
        <f>IF($C$5*'NSW Apr 2017'!AK29/'NSW Apr 2017'!AI29&gt;='NSW Apr 2017'!J29,('NSW Apr 2017'!J29*'NSW Apr 2017'!O29/100)*'NSW Apr 2017'!AI29,($C$5*'NSW Apr 2017'!AK29/'NSW Apr 2017'!AI29*'NSW Apr 2017'!O29/100)*'NSW Apr 2017'!AI29)</f>
        <v>1075</v>
      </c>
      <c r="F35" s="134">
        <f>IF($C$5*'NSW Apr 2017'!AK29/'NSW Apr 2017'!AI29&lt;'NSW Apr 2017'!J29,0,IF($C$5*'NSW Apr 2017'!AK29/'NSW Apr 2017'!AI29&lt;='NSW Apr 2017'!K29,($C$5*'NSW Apr 2017'!AK29/'NSW Apr 2017'!AI29-'NSW Apr 2017'!J29)*('NSW Apr 2017'!P29/100)*'NSW Apr 2017'!AI29,('NSW Apr 2017'!K29-'NSW Apr 2017'!J29)*('NSW Apr 2017'!P29/100)*'NSW Apr 2017'!AI29))</f>
        <v>0</v>
      </c>
      <c r="G35" s="126">
        <f>IF($C$5*'NSW Apr 2017'!AK29/'NSW Apr 2017'!AI29&lt;'NSW Apr 2017'!K29,0,IF($C$5*'NSW Apr 2017'!AK29/'NSW Apr 2017'!AI29&lt;='NSW Apr 2017'!L29,($C$5*'NSW Apr 2017'!AK29/'NSW Apr 2017'!AI29-'NSW Apr 2017'!K29)*('NSW Apr 2017'!Q29/100)*'NSW Apr 2017'!AI29,('NSW Apr 2017'!L29-'NSW Apr 2017'!K29)*('NSW Apr 2017'!Q29/100)*'NSW Apr 2017'!AI29))</f>
        <v>0</v>
      </c>
      <c r="H35" s="144">
        <f>IF($C$5*'NSW Apr 2017'!AK29/'NSW Apr 2017'!AI29&lt;'NSW Apr 2017'!L29,0,IF($C$5*'NSW Apr 2017'!AK29/'NSW Apr 2017'!AI29&lt;='NSW Apr 2017'!M29,($C$5*'NSW Apr 2017'!AK29/'NSW Apr 2017'!AI29-'NSW Apr 2017'!L29)*('NSW Apr 2017'!R29/100)*'NSW Apr 2017'!AI29,('NSW Apr 2017'!M29-'NSW Apr 2017'!L29)*('NSW Apr 2017'!R29/100)*'NSW Apr 2017'!AI29))</f>
        <v>0</v>
      </c>
      <c r="I35" s="120">
        <f>IF($C$5*'NSW Apr 2017'!AK29/'NSW Apr 2017'!AI29&lt;'NSW Apr 2017'!M29,0,IF($C$5*'NSW Apr 2017'!AK29/'NSW Apr 2017'!AI29&lt;='NSW Apr 2017'!N29,($C$5*'NSW Apr 2017'!AK29/'NSW Apr 2017'!AI29-'NSW Apr 2017'!M29)*('NSW Apr 2017'!S29/100)*'NSW Apr 2017'!AI29,('NSW Apr 2017'!N29-'NSW Apr 2017'!M29)*('NSW Apr 2017'!S29/100)*'NSW Apr 2017'!AI29))</f>
        <v>0</v>
      </c>
      <c r="J35" s="136">
        <f>IF(($C$5*'NSW Apr 2017'!AK29/'NSW Apr 2017'!AI29&gt;'NSW Apr 2017'!N29),($C$5*'NSW Apr 2017'!AK29/'NSW Apr 2017'!AI29-'NSW Apr 2017'!N29)*'NSW Apr 2017'!T29/100*'NSW Apr 2017'!AI29,0)</f>
        <v>0</v>
      </c>
      <c r="K35" s="126">
        <f>IF($C$5*'NSW Apr 2017'!AL29/'NSW Apr 2017'!AJ29&gt;='NSW Apr 2017'!J29,('NSW Apr 2017'!J29*'NSW Apr 2017'!U29/100)*'NSW Apr 2017'!AJ29,($C$5*'NSW Apr 2017'!AL29/'NSW Apr 2017'!AJ29*'NSW Apr 2017'!U29/100)*'NSW Apr 2017'!AJ29)</f>
        <v>1075</v>
      </c>
      <c r="L35" s="134">
        <f>IF($C$5*'NSW Apr 2017'!AL29/'NSW Apr 2017'!AJ29&lt;'NSW Apr 2017'!J29,0,IF($C$5*'NSW Apr 2017'!AL29/'NSW Apr 2017'!AJ29&lt;='NSW Apr 2017'!K29,($C$5*'NSW Apr 2017'!AL29/'NSW Apr 2017'!AJ29-'NSW Apr 2017'!J29)*('NSW Apr 2017'!V29/100)*'NSW Apr 2017'!AJ29,('NSW Apr 2017'!K29-'NSW Apr 2017'!J29)*('NSW Apr 2017'!V29/100)*'NSW Apr 2017'!AJ29))</f>
        <v>0</v>
      </c>
      <c r="M35" s="126">
        <f>IF($C$5*'NSW Apr 2017'!AL29/'NSW Apr 2017'!AJ29&lt;'NSW Apr 2017'!K29,0,IF($C$5*'NSW Apr 2017'!AL29/'NSW Apr 2017'!AJ29&lt;='NSW Apr 2017'!L29,($C$5*'NSW Apr 2017'!AL29/'NSW Apr 2017'!AJ29-'NSW Apr 2017'!K29)*('NSW Apr 2017'!W29/100)*'NSW Apr 2017'!AJ29,('NSW Apr 2017'!L29-'NSW Apr 2017'!K29)*('NSW Apr 2017'!W29/100)*'NSW Apr 2017'!AJ29))</f>
        <v>0</v>
      </c>
      <c r="N35" s="134">
        <f>IF($C$5*'NSW Apr 2017'!AL29/'NSW Apr 2017'!AJ29&lt;'NSW Apr 2017'!L29,0,IF($C$5*'NSW Apr 2017'!AL29/'NSW Apr 2017'!AJ29&lt;='NSW Apr 2017'!M29,($C$5*'NSW Apr 2017'!AL29/'NSW Apr 2017'!AJ29-'NSW Apr 2017'!L29)*('NSW Apr 2017'!X29/100)*'NSW Apr 2017'!AJ29,('NSW Apr 2017'!M29-'NSW Apr 2017'!L29)*('NSW Apr 2017'!X29/100)*'NSW Apr 2017'!AJ29))</f>
        <v>0</v>
      </c>
      <c r="O35" s="119">
        <f>IF($C$5*'NSW Apr 2017'!AL29/'NSW Apr 2017'!AJ29&lt;'NSW Apr 2017'!M29,0,IF($C$5*'NSW Apr 2017'!AL29/'NSW Apr 2017'!AJ29&lt;='NSW Apr 2017'!N29,($C$5*'NSW Apr 2017'!AL29/'NSW Apr 2017'!AJ29-'NSW Apr 2017'!M29)*('NSW Apr 2017'!Y29/100)*'NSW Apr 2017'!AJ29,('NSW Apr 2017'!N29-'NSW Apr 2017'!M29)*('NSW Apr 2017'!Y29/100)*'NSW Apr 2017'!AJ29))</f>
        <v>0</v>
      </c>
      <c r="P35" s="136">
        <f>IF(($C$5*'NSW Apr 2017'!AL29/'NSW Apr 2017'!AJ29&gt;'NSW Apr 2017'!N29),($C$5*'NSW Apr 2017'!AL29/'NSW Apr 2017'!AJ29-'NSW Apr 2017'!N29)*'NSW Apr 2017'!Z29/100*'NSW Apr 2017'!AJ30,0)</f>
        <v>0</v>
      </c>
      <c r="Q35" s="138">
        <f t="shared" si="1"/>
        <v>2489.4499999999998</v>
      </c>
      <c r="R35" s="139">
        <f>'NSW Apr 2017'!AM29</f>
        <v>0</v>
      </c>
      <c r="S35" s="131">
        <f>'NSW Apr 2017'!AN29</f>
        <v>0</v>
      </c>
      <c r="T35" s="139">
        <f>'NSW Apr 2017'!AO29</f>
        <v>0</v>
      </c>
      <c r="U35" s="131">
        <f>'NSW Apr 2017'!AP29</f>
        <v>0</v>
      </c>
      <c r="V35" s="140">
        <f>Q35</f>
        <v>2489.4499999999998</v>
      </c>
      <c r="W35" s="138">
        <f t="shared" si="3"/>
        <v>2489.4499999999998</v>
      </c>
      <c r="X35" s="122">
        <f t="shared" si="0"/>
        <v>2738.395</v>
      </c>
      <c r="Y35" s="122">
        <f t="shared" si="0"/>
        <v>2738.395</v>
      </c>
      <c r="Z35" s="141">
        <f>'NSW Apr 2017'!AW29</f>
        <v>0</v>
      </c>
      <c r="AA35" s="142" t="str">
        <f>'NSW Apr 2017'!AX29</f>
        <v>n</v>
      </c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</row>
    <row r="36" spans="1:156" s="85" customFormat="1" ht="23" customHeight="1">
      <c r="A36" s="436"/>
      <c r="B36" s="130" t="str">
        <f>'NSW Apr 2017'!F30</f>
        <v>Origin Energy</v>
      </c>
      <c r="C36" s="130" t="str">
        <f>'NSW Apr 2017'!G30</f>
        <v>Business Saver</v>
      </c>
      <c r="D36" s="121">
        <f>365*'NSW Apr 2017'!H30/100</f>
        <v>339.45</v>
      </c>
      <c r="E36" s="159">
        <f>IF($C$5*'NSW Apr 2017'!AK30/'NSW Apr 2017'!AI30&gt;='NSW Apr 2017'!J30,('NSW Apr 2017'!J30*'NSW Apr 2017'!O30/100)*'NSW Apr 2017'!AI30,($C$5*'NSW Apr 2017'!AK30/'NSW Apr 2017'!AI30*'NSW Apr 2017'!O30/100)*'NSW Apr 2017'!AI30)</f>
        <v>1075</v>
      </c>
      <c r="F36" s="121">
        <f>IF($C$5*'NSW Apr 2017'!AK30/'NSW Apr 2017'!AI30&lt;'NSW Apr 2017'!J30,0,IF($C$5*'NSW Apr 2017'!AK30/'NSW Apr 2017'!AI30&lt;='NSW Apr 2017'!K30,($C$5*'NSW Apr 2017'!AK30/'NSW Apr 2017'!AI30-'NSW Apr 2017'!J30)*('NSW Apr 2017'!P30/100)*'NSW Apr 2017'!AI30,('NSW Apr 2017'!K30-'NSW Apr 2017'!J30)*('NSW Apr 2017'!P30/100)*'NSW Apr 2017'!AI30))</f>
        <v>0</v>
      </c>
      <c r="G36" s="121">
        <f>IF($C$5*'NSW Apr 2017'!AK30/'NSW Apr 2017'!AI30&lt;'NSW Apr 2017'!K30,0,IF($C$5*'NSW Apr 2017'!AK30/'NSW Apr 2017'!AI30&lt;='NSW Apr 2017'!L30,($C$5*'NSW Apr 2017'!AK30/'NSW Apr 2017'!AI30-'NSW Apr 2017'!K30)*('NSW Apr 2017'!Q30/100)*'NSW Apr 2017'!AI30,('NSW Apr 2017'!L30-'NSW Apr 2017'!K30)*('NSW Apr 2017'!Q30/100)*'NSW Apr 2017'!AI30))</f>
        <v>0</v>
      </c>
      <c r="H36" s="159">
        <f>IF($C$5*'NSW Apr 2017'!AK30/'NSW Apr 2017'!AI30&lt;'NSW Apr 2017'!L30,0,IF($C$5*'NSW Apr 2017'!AK30/'NSW Apr 2017'!AI30&lt;='NSW Apr 2017'!M30,($C$5*'NSW Apr 2017'!AK30/'NSW Apr 2017'!AI30-'NSW Apr 2017'!L30)*('NSW Apr 2017'!R30/100)*'NSW Apr 2017'!AI30,('NSW Apr 2017'!M30-'NSW Apr 2017'!L30)*('NSW Apr 2017'!R30/100)*'NSW Apr 2017'!AI30))</f>
        <v>0</v>
      </c>
      <c r="I36" s="159">
        <f>IF($C$5*'NSW Apr 2017'!AK30/'NSW Apr 2017'!AI30&lt;'NSW Apr 2017'!M30,0,IF($C$5*'NSW Apr 2017'!AK30/'NSW Apr 2017'!AI30&lt;='NSW Apr 2017'!N30,($C$5*'NSW Apr 2017'!AK30/'NSW Apr 2017'!AI30-'NSW Apr 2017'!M30)*('NSW Apr 2017'!S30/100)*'NSW Apr 2017'!AI30,('NSW Apr 2017'!N30-'NSW Apr 2017'!M30)*('NSW Apr 2017'!S30/100)*'NSW Apr 2017'!AI30))</f>
        <v>0</v>
      </c>
      <c r="J36" s="121">
        <f>IF(($C$5*'NSW Apr 2017'!AK30/'NSW Apr 2017'!AI30&gt;'NSW Apr 2017'!N30),($C$5*'NSW Apr 2017'!AK30/'NSW Apr 2017'!AI30-'NSW Apr 2017'!N30)*'NSW Apr 2017'!T30/100*'NSW Apr 2017'!AI30,0)</f>
        <v>0</v>
      </c>
      <c r="K36" s="121">
        <f>IF($C$5*'NSW Apr 2017'!AL30/'NSW Apr 2017'!AJ30&gt;='NSW Apr 2017'!J30,('NSW Apr 2017'!J30*'NSW Apr 2017'!U30/100)*'NSW Apr 2017'!AJ30,($C$5*'NSW Apr 2017'!AL30/'NSW Apr 2017'!AJ30*'NSW Apr 2017'!U30/100)*'NSW Apr 2017'!AJ30)</f>
        <v>1075</v>
      </c>
      <c r="L36" s="121">
        <f>IF($C$5*'NSW Apr 2017'!AL30/'NSW Apr 2017'!AJ30&lt;'NSW Apr 2017'!J30,0,IF($C$5*'NSW Apr 2017'!AL30/'NSW Apr 2017'!AJ30&lt;='NSW Apr 2017'!K30,($C$5*'NSW Apr 2017'!AL30/'NSW Apr 2017'!AJ30-'NSW Apr 2017'!J30)*('NSW Apr 2017'!V30/100)*'NSW Apr 2017'!AJ30,('NSW Apr 2017'!K30-'NSW Apr 2017'!J30)*('NSW Apr 2017'!V30/100)*'NSW Apr 2017'!AJ30))</f>
        <v>0</v>
      </c>
      <c r="M36" s="121">
        <f>IF($C$5*'NSW Apr 2017'!AL30/'NSW Apr 2017'!AJ30&lt;'NSW Apr 2017'!K30,0,IF($C$5*'NSW Apr 2017'!AL30/'NSW Apr 2017'!AJ30&lt;='NSW Apr 2017'!L30,($C$5*'NSW Apr 2017'!AL30/'NSW Apr 2017'!AJ30-'NSW Apr 2017'!K30)*('NSW Apr 2017'!W30/100)*'NSW Apr 2017'!AJ30,('NSW Apr 2017'!L30-'NSW Apr 2017'!K30)*('NSW Apr 2017'!W30/100)*'NSW Apr 2017'!AJ30))</f>
        <v>0</v>
      </c>
      <c r="N36" s="121">
        <f>IF($C$5*'NSW Apr 2017'!AL30/'NSW Apr 2017'!AJ30&lt;'NSW Apr 2017'!L30,0,IF($C$5*'NSW Apr 2017'!AL30/'NSW Apr 2017'!AJ30&lt;='NSW Apr 2017'!M30,($C$5*'NSW Apr 2017'!AL30/'NSW Apr 2017'!AJ30-'NSW Apr 2017'!L30)*('NSW Apr 2017'!X30/100)*'NSW Apr 2017'!AJ30,('NSW Apr 2017'!M30-'NSW Apr 2017'!L30)*('NSW Apr 2017'!X30/100)*'NSW Apr 2017'!AJ30))</f>
        <v>0</v>
      </c>
      <c r="O36" s="119">
        <f>IF($C$5*'NSW Apr 2017'!AL30/'NSW Apr 2017'!AJ30&lt;'NSW Apr 2017'!M30,0,IF($C$5*'NSW Apr 2017'!AL30/'NSW Apr 2017'!AJ30&lt;='NSW Apr 2017'!N30,($C$5*'NSW Apr 2017'!AL30/'NSW Apr 2017'!AJ30-'NSW Apr 2017'!M30)*('NSW Apr 2017'!Y30/100)*'NSW Apr 2017'!AJ30,('NSW Apr 2017'!N30-'NSW Apr 2017'!M30)*('NSW Apr 2017'!Y30/100)*'NSW Apr 2017'!AJ30))</f>
        <v>0</v>
      </c>
      <c r="P36" s="121">
        <f>IF(($C$5*'NSW Apr 2017'!AL30/'NSW Apr 2017'!AJ30&gt;'NSW Apr 2017'!N30),($C$5*'NSW Apr 2017'!AL30/'NSW Apr 2017'!AJ30-'NSW Apr 2017'!N30)*'NSW Apr 2017'!Z30/100*'NSW Apr 2017'!AJ31,0)</f>
        <v>0</v>
      </c>
      <c r="Q36" s="145">
        <f t="shared" si="1"/>
        <v>2489.4499999999998</v>
      </c>
      <c r="R36" s="130">
        <f>'NSW Apr 2017'!AM30</f>
        <v>0</v>
      </c>
      <c r="S36" s="130">
        <f>'NSW Apr 2017'!AN30</f>
        <v>14</v>
      </c>
      <c r="T36" s="130">
        <f>'NSW Apr 2017'!AO30</f>
        <v>0</v>
      </c>
      <c r="U36" s="130">
        <f>'NSW Apr 2017'!AP30</f>
        <v>0</v>
      </c>
      <c r="V36" s="145">
        <f>(Q36-(Q36-D36)*S36/100)</f>
        <v>2188.4499999999998</v>
      </c>
      <c r="W36" s="145">
        <f t="shared" si="3"/>
        <v>2188.4499999999998</v>
      </c>
      <c r="X36" s="145">
        <f t="shared" si="0"/>
        <v>2407.2950000000001</v>
      </c>
      <c r="Y36" s="145">
        <f t="shared" si="0"/>
        <v>2407.2950000000001</v>
      </c>
      <c r="Z36" s="160">
        <f>'NSW Apr 2017'!AW30</f>
        <v>12</v>
      </c>
      <c r="AA36" s="143" t="str">
        <f>'NSW Apr 2017'!AX30</f>
        <v>y</v>
      </c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</row>
    <row r="37" spans="1:156" s="85" customFormat="1" ht="23" customHeight="1" thickBot="1">
      <c r="A37" s="435"/>
      <c r="B37" s="87" t="str">
        <f>'NSW Apr 2017'!F31</f>
        <v>Red Energy</v>
      </c>
      <c r="C37" s="87" t="str">
        <f>'NSW Apr 2017'!G31</f>
        <v xml:space="preserve">Easy Saver </v>
      </c>
      <c r="D37" s="146">
        <f>365*'NSW Apr 2017'!H31/100</f>
        <v>339.45</v>
      </c>
      <c r="E37" s="147">
        <f>IF($C$5*'NSW Apr 2017'!AK31/'NSW Apr 2017'!AI31&gt;='NSW Apr 2017'!J31,('NSW Apr 2017'!J31*'NSW Apr 2017'!O31/100)*'NSW Apr 2017'!AI31,($C$5*'NSW Apr 2017'!AK31/'NSW Apr 2017'!AI31*'NSW Apr 2017'!O31/100)*'NSW Apr 2017'!AI31)</f>
        <v>1075</v>
      </c>
      <c r="F37" s="155">
        <f>IF($C$5*'NSW Apr 2017'!AK31/'NSW Apr 2017'!AI31&lt;'NSW Apr 2017'!J31,0,IF($C$5*'NSW Apr 2017'!AK31/'NSW Apr 2017'!AI31&lt;='NSW Apr 2017'!K31,($C$5*'NSW Apr 2017'!AK31/'NSW Apr 2017'!AI31-'NSW Apr 2017'!J31)*('NSW Apr 2017'!P31/100)*'NSW Apr 2017'!AI31,('NSW Apr 2017'!K31-'NSW Apr 2017'!J31)*('NSW Apr 2017'!P31/100)*'NSW Apr 2017'!AI31))</f>
        <v>0</v>
      </c>
      <c r="G37" s="146">
        <f>IF($C$5*'NSW Apr 2017'!AK31/'NSW Apr 2017'!AI31&lt;'NSW Apr 2017'!K31,0,IF($C$5*'NSW Apr 2017'!AK31/'NSW Apr 2017'!AI31&lt;='NSW Apr 2017'!L31,($C$5*'NSW Apr 2017'!AK31/'NSW Apr 2017'!AI31-'NSW Apr 2017'!K31)*('NSW Apr 2017'!Q31/100)*'NSW Apr 2017'!AI31,('NSW Apr 2017'!L31-'NSW Apr 2017'!K31)*('NSW Apr 2017'!Q31/100)*'NSW Apr 2017'!AI31))</f>
        <v>0</v>
      </c>
      <c r="H37" s="156">
        <f>IF($C$5*'NSW Apr 2017'!AK31/'NSW Apr 2017'!AI31&lt;'NSW Apr 2017'!L31,0,IF($C$5*'NSW Apr 2017'!AK31/'NSW Apr 2017'!AI31&lt;='NSW Apr 2017'!M31,($C$5*'NSW Apr 2017'!AK31/'NSW Apr 2017'!AI31-'NSW Apr 2017'!L31)*('NSW Apr 2017'!R31/100)*'NSW Apr 2017'!AI31,('NSW Apr 2017'!M31-'NSW Apr 2017'!L31)*('NSW Apr 2017'!R31/100)*'NSW Apr 2017'!AI31))</f>
        <v>0</v>
      </c>
      <c r="I37" s="147">
        <f>IF($C$5*'NSW Apr 2017'!AK31/'NSW Apr 2017'!AI31&lt;'NSW Apr 2017'!M31,0,IF($C$5*'NSW Apr 2017'!AK31/'NSW Apr 2017'!AI31&lt;='NSW Apr 2017'!N31,($C$5*'NSW Apr 2017'!AK31/'NSW Apr 2017'!AI31-'NSW Apr 2017'!M31)*('NSW Apr 2017'!S31/100)*'NSW Apr 2017'!AI31,('NSW Apr 2017'!N31-'NSW Apr 2017'!M31)*('NSW Apr 2017'!S31/100)*'NSW Apr 2017'!AI31))</f>
        <v>0</v>
      </c>
      <c r="J37" s="155">
        <f>IF(($C$5*'NSW Apr 2017'!AK31/'NSW Apr 2017'!AI31&gt;'NSW Apr 2017'!N31),($C$5*'NSW Apr 2017'!AK31/'NSW Apr 2017'!AI31-'NSW Apr 2017'!N31)*'NSW Apr 2017'!T31/100*'NSW Apr 2017'!AI31,0)</f>
        <v>0</v>
      </c>
      <c r="K37" s="146">
        <f>IF($C$5*'NSW Apr 2017'!AL31/'NSW Apr 2017'!AJ31&gt;='NSW Apr 2017'!J31,('NSW Apr 2017'!J31*'NSW Apr 2017'!U31/100)*'NSW Apr 2017'!AJ31,($C$5*'NSW Apr 2017'!AL31/'NSW Apr 2017'!AJ31*'NSW Apr 2017'!U31/100)*'NSW Apr 2017'!AJ31)</f>
        <v>1075</v>
      </c>
      <c r="L37" s="155">
        <f>IF($C$5*'NSW Apr 2017'!AL31/'NSW Apr 2017'!AJ31&lt;'NSW Apr 2017'!J31,0,IF($C$5*'NSW Apr 2017'!AL31/'NSW Apr 2017'!AJ31&lt;='NSW Apr 2017'!K31,($C$5*'NSW Apr 2017'!AL31/'NSW Apr 2017'!AJ31-'NSW Apr 2017'!J31)*('NSW Apr 2017'!V31/100)*'NSW Apr 2017'!AJ31,('NSW Apr 2017'!K31-'NSW Apr 2017'!J31)*('NSW Apr 2017'!V31/100)*'NSW Apr 2017'!AJ31))</f>
        <v>0</v>
      </c>
      <c r="M37" s="146">
        <f>IF($C$5*'NSW Apr 2017'!AL31/'NSW Apr 2017'!AJ31&lt;'NSW Apr 2017'!K31,0,IF($C$5*'NSW Apr 2017'!AL31/'NSW Apr 2017'!AJ31&lt;='NSW Apr 2017'!L31,($C$5*'NSW Apr 2017'!AL31/'NSW Apr 2017'!AJ31-'NSW Apr 2017'!K31)*('NSW Apr 2017'!W31/100)*'NSW Apr 2017'!AJ31,('NSW Apr 2017'!L31-'NSW Apr 2017'!K31)*('NSW Apr 2017'!W31/100)*'NSW Apr 2017'!AJ31))</f>
        <v>0</v>
      </c>
      <c r="N37" s="155">
        <f>IF($C$5*'NSW Apr 2017'!AL31/'NSW Apr 2017'!AJ31&lt;'NSW Apr 2017'!L31,0,IF($C$5*'NSW Apr 2017'!AL31/'NSW Apr 2017'!AJ31&lt;='NSW Apr 2017'!M31,($C$5*'NSW Apr 2017'!AL31/'NSW Apr 2017'!AJ31-'NSW Apr 2017'!L31)*('NSW Apr 2017'!X31/100)*'NSW Apr 2017'!AJ31,('NSW Apr 2017'!M31-'NSW Apr 2017'!L31)*('NSW Apr 2017'!X31/100)*'NSW Apr 2017'!AJ31))</f>
        <v>0</v>
      </c>
      <c r="O37" s="146">
        <f>IF($C$5*'NSW Apr 2017'!AL31/'NSW Apr 2017'!AJ31&lt;'NSW Apr 2017'!M31,0,IF($C$5*'NSW Apr 2017'!AL31/'NSW Apr 2017'!AJ31&lt;='NSW Apr 2017'!N31,($C$5*'NSW Apr 2017'!AL31/'NSW Apr 2017'!AJ31-'NSW Apr 2017'!M31)*('NSW Apr 2017'!Y31/100)*'NSW Apr 2017'!AJ31,('NSW Apr 2017'!N31-'NSW Apr 2017'!M31)*('NSW Apr 2017'!Y31/100)*'NSW Apr 2017'!AJ31))</f>
        <v>0</v>
      </c>
      <c r="P37" s="155">
        <f>IF(($C$5*'NSW Apr 2017'!AL31/'NSW Apr 2017'!AJ31&gt;'NSW Apr 2017'!N31),($C$5*'NSW Apr 2017'!AL31/'NSW Apr 2017'!AJ31-'NSW Apr 2017'!N31)*'NSW Apr 2017'!Z31/100*'NSW Apr 2017'!AJ32,0)</f>
        <v>0</v>
      </c>
      <c r="Q37" s="161">
        <f>SUM(D37:P37)</f>
        <v>2489.4499999999998</v>
      </c>
      <c r="R37" s="87">
        <f>'NSW Apr 2017'!AM31</f>
        <v>0</v>
      </c>
      <c r="S37" s="87">
        <f>'NSW Apr 2017'!AN31</f>
        <v>0</v>
      </c>
      <c r="T37" s="87">
        <f>'NSW Apr 2017'!AO31</f>
        <v>10</v>
      </c>
      <c r="U37" s="87">
        <f>'NSW Apr 2017'!AP31</f>
        <v>0</v>
      </c>
      <c r="V37" s="149">
        <f>Q37</f>
        <v>2489.4499999999998</v>
      </c>
      <c r="W37" s="149">
        <f>V37-(V37*T37/100)</f>
        <v>2240.5049999999997</v>
      </c>
      <c r="X37" s="149">
        <f t="shared" si="0"/>
        <v>2738.395</v>
      </c>
      <c r="Y37" s="149">
        <f t="shared" si="0"/>
        <v>2464.5554999999999</v>
      </c>
      <c r="Z37" s="152">
        <f>'NSW Apr 2017'!AW31</f>
        <v>0</v>
      </c>
      <c r="AA37" s="162" t="str">
        <f>'NSW Apr 2017'!AX31</f>
        <v>n</v>
      </c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</row>
    <row r="38" spans="1:156" s="94" customFormat="1" ht="23" customHeight="1" thickTop="1">
      <c r="A38" s="434" t="str">
        <f>'NSW Apr 2017'!D32</f>
        <v>Envestra Wagga Wagga</v>
      </c>
      <c r="B38" s="86" t="str">
        <f>'NSW Apr 2017'!F32</f>
        <v>Origin Energy</v>
      </c>
      <c r="C38" s="86" t="str">
        <f>'NSW Apr 2017'!G32</f>
        <v>Regulated</v>
      </c>
      <c r="D38" s="119">
        <f>365*'NSW Apr 2017'!H32/100</f>
        <v>423.4</v>
      </c>
      <c r="E38" s="120">
        <f>($C$5*'NSW Apr 2017'!O32/100)/2</f>
        <v>795</v>
      </c>
      <c r="F38" s="136">
        <f>IF($C$5*'NSW Apr 2017'!AK32/'NSW Apr 2017'!AI32&lt;'NSW Apr 2017'!J32,0,IF($C$5*'NSW Apr 2017'!AK32/'NSW Apr 2017'!AI32&lt;='NSW Apr 2017'!K32,($C$5*'NSW Apr 2017'!AK32/'NSW Apr 2017'!AI32-'NSW Apr 2017'!J32)*('NSW Apr 2017'!P32/100)*'NSW Apr 2017'!AI32,('NSW Apr 2017'!K32-'NSW Apr 2017'!J32)*('NSW Apr 2017'!P32/100)*'NSW Apr 2017'!AI32))</f>
        <v>0</v>
      </c>
      <c r="G38" s="119">
        <f>IF($C$5*'NSW Apr 2017'!AK32/'NSW Apr 2017'!AI32&lt;'NSW Apr 2017'!K32,0,IF($C$5*'NSW Apr 2017'!AK32/'NSW Apr 2017'!AI32&lt;='NSW Apr 2017'!L32,($C$5*'NSW Apr 2017'!AK32/'NSW Apr 2017'!AI32-'NSW Apr 2017'!K32)*('NSW Apr 2017'!Q32/100)*'NSW Apr 2017'!AI32,('NSW Apr 2017'!L32-'NSW Apr 2017'!K32)*('NSW Apr 2017'!Q32/100)*'NSW Apr 2017'!AI32))</f>
        <v>0</v>
      </c>
      <c r="H38" s="127">
        <f>IF($C$5*'NSW Apr 2017'!AK32/'NSW Apr 2017'!AI32&lt;'NSW Apr 2017'!L32,0,IF($C$5*'NSW Apr 2017'!AK32/'NSW Apr 2017'!AI32&lt;='NSW Apr 2017'!M32,($C$5*'NSW Apr 2017'!AK32/'NSW Apr 2017'!AI32-'NSW Apr 2017'!L32)*('NSW Apr 2017'!R32/100)*'NSW Apr 2017'!AI32,('NSW Apr 2017'!M32-'NSW Apr 2017'!L32)*('NSW Apr 2017'!R32/100)*'NSW Apr 2017'!AI32))</f>
        <v>0</v>
      </c>
      <c r="I38" s="120">
        <f>IF($C$5*'NSW Apr 2017'!AK32/'NSW Apr 2017'!AI32&lt;'NSW Apr 2017'!M32,0,IF($C$5*'NSW Apr 2017'!AK32/'NSW Apr 2017'!AI32&lt;='NSW Apr 2017'!N32,($C$5*'NSW Apr 2017'!AK32/'NSW Apr 2017'!AI32-'NSW Apr 2017'!M32)*('NSW Apr 2017'!S32/100)*'NSW Apr 2017'!AI32,('NSW Apr 2017'!N32-'NSW Apr 2017'!M32)*('NSW Apr 2017'!S32/100)*'NSW Apr 2017'!AI32))</f>
        <v>0</v>
      </c>
      <c r="J38" s="136">
        <f>IF(($C$5*'NSW Apr 2017'!AK32/'NSW Apr 2017'!AI32&gt;'NSW Apr 2017'!N32),($C$5*'NSW Apr 2017'!AK32/'NSW Apr 2017'!AI32-'NSW Apr 2017'!N32)*'NSW Apr 2017'!T32/100*'NSW Apr 2017'!AI32,0)</f>
        <v>0</v>
      </c>
      <c r="K38" s="119">
        <f>($C$5*'NSW Apr 2017'!U32/100)/2</f>
        <v>795</v>
      </c>
      <c r="L38" s="136">
        <v>0</v>
      </c>
      <c r="M38" s="119">
        <v>0</v>
      </c>
      <c r="N38" s="136">
        <v>0</v>
      </c>
      <c r="O38" s="119">
        <f>IF($C$5*'NSW Apr 2017'!AL32/'NSW Apr 2017'!AJ32&lt;'NSW Apr 2017'!M32,0,IF($C$5*'NSW Apr 2017'!AL32/'NSW Apr 2017'!AJ32&lt;='NSW Apr 2017'!N32,($C$5*'NSW Apr 2017'!AL32/'NSW Apr 2017'!AJ32-'NSW Apr 2017'!M32)*('NSW Apr 2017'!Y32/100)*'NSW Apr 2017'!AJ32,('NSW Apr 2017'!N32-'NSW Apr 2017'!M32)*('NSW Apr 2017'!Y32/100)*'NSW Apr 2017'!AJ32))</f>
        <v>0</v>
      </c>
      <c r="P38" s="136">
        <f>IF(($C$5*'NSW Apr 2017'!AL32/'NSW Apr 2017'!AJ32&gt;'NSW Apr 2017'!N32),($C$5*'NSW Apr 2017'!AL32/'NSW Apr 2017'!AJ32-'NSW Apr 2017'!N32)*'NSW Apr 2017'!Z32/100*'NSW Apr 2017'!AJ33,0)</f>
        <v>0</v>
      </c>
      <c r="Q38" s="122">
        <f t="shared" si="1"/>
        <v>2013.4</v>
      </c>
      <c r="R38" s="83">
        <f>'NSW Apr 2017'!AM32</f>
        <v>0</v>
      </c>
      <c r="S38" s="86">
        <f>'NSW Apr 2017'!AN32</f>
        <v>0</v>
      </c>
      <c r="T38" s="83">
        <f>'NSW Apr 2017'!AO32</f>
        <v>0</v>
      </c>
      <c r="U38" s="86">
        <f>'NSW Apr 2017'!AP32</f>
        <v>0</v>
      </c>
      <c r="V38" s="132">
        <f>Q38</f>
        <v>2013.4</v>
      </c>
      <c r="W38" s="122">
        <f t="shared" si="3"/>
        <v>2013.4</v>
      </c>
      <c r="X38" s="122">
        <f t="shared" si="0"/>
        <v>2214.7400000000002</v>
      </c>
      <c r="Y38" s="122">
        <f t="shared" si="0"/>
        <v>2214.7400000000002</v>
      </c>
      <c r="Z38" s="133">
        <f>'NSW Apr 2017'!AW32</f>
        <v>0</v>
      </c>
      <c r="AA38" s="125" t="str">
        <f>'NSW Apr 2017'!AX32</f>
        <v>n</v>
      </c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</row>
    <row r="39" spans="1:156" ht="23" customHeight="1" thickBot="1">
      <c r="A39" s="438"/>
      <c r="B39" s="163" t="str">
        <f>'NSW Apr 2017'!F33</f>
        <v>Origin Energy</v>
      </c>
      <c r="C39" s="163" t="str">
        <f>'NSW Apr 2017'!G33</f>
        <v>Business Saver</v>
      </c>
      <c r="D39" s="164">
        <f>365*'NSW Apr 2017'!H33/100</f>
        <v>423.4</v>
      </c>
      <c r="E39" s="165">
        <f>($C$5*'NSW Apr 2017'!O33/100)/2</f>
        <v>795</v>
      </c>
      <c r="F39" s="166">
        <f>IF($C$5*'NSW Apr 2017'!AK33/'NSW Apr 2017'!AI33&lt;'NSW Apr 2017'!J33,0,IF($C$5*'NSW Apr 2017'!AK33/'NSW Apr 2017'!AI33&lt;='NSW Apr 2017'!K33,($C$5*'NSW Apr 2017'!AK33/'NSW Apr 2017'!AI33-'NSW Apr 2017'!J33)*('NSW Apr 2017'!P33/100)*'NSW Apr 2017'!AI33,('NSW Apr 2017'!K33-'NSW Apr 2017'!J33)*('NSW Apr 2017'!P33/100)*'NSW Apr 2017'!AI33))</f>
        <v>0</v>
      </c>
      <c r="G39" s="164">
        <f>IF($C$5*'NSW Apr 2017'!AK33/'NSW Apr 2017'!AI33&lt;'NSW Apr 2017'!K33,0,IF($C$5*'NSW Apr 2017'!AK33/'NSW Apr 2017'!AI33&lt;='NSW Apr 2017'!L33,($C$5*'NSW Apr 2017'!AK33/'NSW Apr 2017'!AI33-'NSW Apr 2017'!K33)*('NSW Apr 2017'!Q33/100)*'NSW Apr 2017'!AI33,('NSW Apr 2017'!L33-'NSW Apr 2017'!K33)*('NSW Apr 2017'!Q33/100)*'NSW Apr 2017'!AI33))</f>
        <v>0</v>
      </c>
      <c r="H39" s="167">
        <f>IF($C$5*'NSW Apr 2017'!AK33/'NSW Apr 2017'!AI33&lt;'NSW Apr 2017'!L33,0,IF($C$5*'NSW Apr 2017'!AK33/'NSW Apr 2017'!AI33&lt;='NSW Apr 2017'!M33,($C$5*'NSW Apr 2017'!AK33/'NSW Apr 2017'!AI33-'NSW Apr 2017'!L33)*('NSW Apr 2017'!R33/100)*'NSW Apr 2017'!AI33,('NSW Apr 2017'!M33-'NSW Apr 2017'!L33)*('NSW Apr 2017'!R33/100)*'NSW Apr 2017'!AI33))</f>
        <v>0</v>
      </c>
      <c r="I39" s="165">
        <f>IF($C$5*'NSW Apr 2017'!AK33/'NSW Apr 2017'!AI33&lt;'NSW Apr 2017'!M33,0,IF($C$5*'NSW Apr 2017'!AK33/'NSW Apr 2017'!AI33&lt;='NSW Apr 2017'!N33,($C$5*'NSW Apr 2017'!AK33/'NSW Apr 2017'!AI33-'NSW Apr 2017'!M33)*('NSW Apr 2017'!S33/100)*'NSW Apr 2017'!AI33,('NSW Apr 2017'!N33-'NSW Apr 2017'!M33)*('NSW Apr 2017'!S33/100)*'NSW Apr 2017'!AI33))</f>
        <v>0</v>
      </c>
      <c r="J39" s="166">
        <f>IF(($C$5*'NSW Apr 2017'!AK33/'NSW Apr 2017'!AI33&gt;'NSW Apr 2017'!N33),($C$5*'NSW Apr 2017'!AK33/'NSW Apr 2017'!AI33-'NSW Apr 2017'!N33)*'NSW Apr 2017'!T33/100*'NSW Apr 2017'!AI33,0)</f>
        <v>0</v>
      </c>
      <c r="K39" s="164">
        <f>($C$5*'NSW Apr 2017'!U33/100)/2</f>
        <v>795</v>
      </c>
      <c r="L39" s="166">
        <v>0</v>
      </c>
      <c r="M39" s="164">
        <v>0</v>
      </c>
      <c r="N39" s="166">
        <v>0</v>
      </c>
      <c r="O39" s="164">
        <f>IF($C$5*'NSW Apr 2017'!AL33/'NSW Apr 2017'!AJ33&lt;'NSW Apr 2017'!M33,0,IF($C$5*'NSW Apr 2017'!AL33/'NSW Apr 2017'!AJ33&lt;='NSW Apr 2017'!N33,($C$5*'NSW Apr 2017'!AL33/'NSW Apr 2017'!AJ33-'NSW Apr 2017'!M33)*('NSW Apr 2017'!Y33/100)*'NSW Apr 2017'!AJ33,('NSW Apr 2017'!N33-'NSW Apr 2017'!M33)*('NSW Apr 2017'!Y33/100)*'NSW Apr 2017'!AJ33))</f>
        <v>0</v>
      </c>
      <c r="P39" s="166">
        <f>IF(($C$5*'NSW Apr 2017'!AL33/'NSW Apr 2017'!AJ33&gt;'NSW Apr 2017'!N33),($C$5*'NSW Apr 2017'!AL33/'NSW Apr 2017'!AJ33-'NSW Apr 2017'!N33)*'NSW Apr 2017'!Z33/100*'NSW Apr 2017'!AJ33,0)</f>
        <v>0</v>
      </c>
      <c r="Q39" s="168">
        <f t="shared" si="1"/>
        <v>2013.4</v>
      </c>
      <c r="R39" s="169">
        <f>'NSW Apr 2017'!AM33</f>
        <v>0</v>
      </c>
      <c r="S39" s="163">
        <f>'NSW Apr 2017'!AN33</f>
        <v>14</v>
      </c>
      <c r="T39" s="169">
        <f>'NSW Apr 2017'!AO33</f>
        <v>0</v>
      </c>
      <c r="U39" s="163">
        <f>'NSW Apr 2017'!AP33</f>
        <v>0</v>
      </c>
      <c r="V39" s="170">
        <f>(Q39-(Q39-D39)*S39/100)</f>
        <v>1790.8000000000002</v>
      </c>
      <c r="W39" s="168">
        <f t="shared" si="3"/>
        <v>1790.8000000000002</v>
      </c>
      <c r="X39" s="168">
        <f t="shared" si="0"/>
        <v>1969.8800000000003</v>
      </c>
      <c r="Y39" s="168">
        <f t="shared" si="0"/>
        <v>1969.8800000000003</v>
      </c>
      <c r="Z39" s="171">
        <f>'NSW Apr 2017'!AW33</f>
        <v>12</v>
      </c>
      <c r="AA39" s="172" t="str">
        <f>'NSW Apr 2017'!AX33</f>
        <v>y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</row>
    <row r="40" spans="1:156" s="91" customFormat="1"/>
    <row r="41" spans="1:156" s="91" customFormat="1"/>
    <row r="42" spans="1:156" s="91" customFormat="1"/>
    <row r="43" spans="1:156" s="91" customFormat="1"/>
    <row r="44" spans="1:156" s="91" customFormat="1"/>
    <row r="45" spans="1:156" s="91" customFormat="1"/>
    <row r="46" spans="1:156" s="91" customFormat="1"/>
    <row r="47" spans="1:156" s="91" customFormat="1"/>
    <row r="48" spans="1:156" s="91" customFormat="1"/>
    <row r="49" s="91" customFormat="1"/>
    <row r="50" s="91" customFormat="1"/>
    <row r="51" s="91" customFormat="1"/>
    <row r="52" s="91" customFormat="1"/>
    <row r="53" s="91" customFormat="1"/>
    <row r="54" s="91" customFormat="1"/>
    <row r="55" s="91" customFormat="1"/>
    <row r="56" s="91" customFormat="1"/>
    <row r="57" s="91" customFormat="1"/>
    <row r="58" s="91" customFormat="1"/>
    <row r="59" s="91" customFormat="1"/>
    <row r="60" s="91" customFormat="1"/>
    <row r="61" s="91" customFormat="1"/>
    <row r="62" s="91" customFormat="1"/>
    <row r="63" s="91" customFormat="1"/>
    <row r="64" s="91" customFormat="1"/>
    <row r="65" s="91" customFormat="1"/>
    <row r="66" s="91" customFormat="1"/>
    <row r="67" s="91" customFormat="1"/>
    <row r="68" s="91" customFormat="1"/>
    <row r="69" s="91" customFormat="1"/>
    <row r="70" s="91" customFormat="1"/>
    <row r="71" s="91" customFormat="1"/>
    <row r="72" s="91" customFormat="1"/>
    <row r="73" s="91" customFormat="1"/>
    <row r="74" s="91" customFormat="1"/>
    <row r="75" s="91" customFormat="1"/>
    <row r="76" s="91" customFormat="1"/>
    <row r="77" s="91" customFormat="1"/>
    <row r="78" s="91" customFormat="1"/>
    <row r="79" s="91" customFormat="1"/>
    <row r="80" s="91" customFormat="1"/>
    <row r="81" s="91" customFormat="1"/>
    <row r="82" s="91" customFormat="1"/>
    <row r="83" s="91" customFormat="1"/>
    <row r="84" s="91" customFormat="1"/>
    <row r="85" s="91" customFormat="1"/>
    <row r="86" s="91" customFormat="1"/>
    <row r="87" s="91" customFormat="1"/>
    <row r="88" s="91" customFormat="1"/>
    <row r="89" s="91" customFormat="1"/>
    <row r="90" s="91" customFormat="1"/>
    <row r="91" s="91" customFormat="1"/>
    <row r="92" s="91" customFormat="1"/>
    <row r="93" s="91" customFormat="1"/>
    <row r="94" s="91" customFormat="1"/>
    <row r="95" s="91" customFormat="1"/>
    <row r="96" s="91" customFormat="1"/>
    <row r="97" s="91" customFormat="1"/>
    <row r="98" s="91" customFormat="1"/>
    <row r="99" s="91" customFormat="1"/>
    <row r="100" s="91" customFormat="1"/>
    <row r="101" s="91" customFormat="1"/>
    <row r="102" s="91" customFormat="1"/>
    <row r="103" s="91" customFormat="1"/>
    <row r="104" s="91" customFormat="1"/>
    <row r="105" s="91" customFormat="1"/>
    <row r="106" s="91" customFormat="1"/>
    <row r="107" s="91" customFormat="1"/>
    <row r="108" s="91" customFormat="1"/>
    <row r="109" s="91" customFormat="1"/>
    <row r="110" s="91" customFormat="1"/>
    <row r="111" s="91" customFormat="1"/>
    <row r="112" s="91" customFormat="1"/>
    <row r="113" s="91" customFormat="1"/>
    <row r="114" s="91" customFormat="1"/>
    <row r="115" s="91" customFormat="1"/>
    <row r="116" s="91" customFormat="1"/>
    <row r="117" s="91" customFormat="1"/>
    <row r="118" s="91" customFormat="1"/>
    <row r="119" s="91" customFormat="1"/>
    <row r="120" s="91" customFormat="1"/>
    <row r="121" s="91" customFormat="1"/>
    <row r="122" s="91" customFormat="1"/>
    <row r="123" s="91" customFormat="1"/>
    <row r="124" s="91" customFormat="1"/>
    <row r="125" s="91" customFormat="1"/>
    <row r="126" s="91" customFormat="1"/>
    <row r="127" s="91" customFormat="1"/>
    <row r="128" s="91" customFormat="1"/>
    <row r="129" s="91" customFormat="1"/>
    <row r="130" s="91" customFormat="1"/>
    <row r="131" s="91" customFormat="1"/>
    <row r="132" s="91" customFormat="1"/>
    <row r="133" s="91" customFormat="1"/>
    <row r="134" s="91" customFormat="1"/>
    <row r="135" s="91" customFormat="1"/>
    <row r="136" s="91" customFormat="1"/>
    <row r="137" s="91" customFormat="1"/>
    <row r="138" s="91" customFormat="1"/>
    <row r="139" s="91" customFormat="1"/>
    <row r="140" s="91" customFormat="1"/>
    <row r="141" s="91" customFormat="1"/>
    <row r="142" s="91" customFormat="1"/>
    <row r="143" s="91" customFormat="1"/>
    <row r="144" s="91" customFormat="1"/>
    <row r="145" s="91" customFormat="1"/>
    <row r="146" s="91" customFormat="1"/>
    <row r="147" s="91" customFormat="1"/>
    <row r="148" s="91" customFormat="1"/>
    <row r="149" s="91" customFormat="1"/>
    <row r="150" s="91" customFormat="1"/>
    <row r="151" s="91" customFormat="1"/>
    <row r="152" s="91" customFormat="1"/>
    <row r="153" s="91" customFormat="1"/>
    <row r="154" s="91" customFormat="1"/>
    <row r="155" s="91" customFormat="1"/>
    <row r="156" s="91" customFormat="1"/>
    <row r="157" s="91" customFormat="1"/>
    <row r="158" s="91" customFormat="1"/>
    <row r="159" s="91" customFormat="1"/>
    <row r="160" s="91" customFormat="1"/>
    <row r="161" s="91" customFormat="1"/>
    <row r="162" s="91" customFormat="1"/>
    <row r="163" s="91" customFormat="1"/>
    <row r="164" s="91" customFormat="1"/>
    <row r="165" s="91" customFormat="1"/>
    <row r="166" s="91" customFormat="1"/>
    <row r="167" s="91" customFormat="1"/>
    <row r="168" s="91" customFormat="1"/>
    <row r="169" s="91" customFormat="1"/>
    <row r="170" s="91" customFormat="1"/>
    <row r="171" s="91" customFormat="1"/>
    <row r="172" s="91" customFormat="1"/>
    <row r="173" s="91" customFormat="1"/>
    <row r="174" s="91" customFormat="1"/>
    <row r="175" s="91" customFormat="1"/>
    <row r="176" s="91" customFormat="1"/>
    <row r="177" s="91" customFormat="1"/>
    <row r="178" s="91" customFormat="1"/>
    <row r="179" s="91" customFormat="1"/>
    <row r="180" s="91" customFormat="1"/>
    <row r="181" s="91" customFormat="1"/>
    <row r="182" s="91" customFormat="1"/>
    <row r="183" s="91" customFormat="1"/>
    <row r="184" s="91" customFormat="1"/>
    <row r="185" s="91" customFormat="1"/>
    <row r="186" s="91" customFormat="1"/>
    <row r="187" s="91" customFormat="1"/>
    <row r="188" s="91" customFormat="1"/>
    <row r="189" s="91" customFormat="1"/>
    <row r="190" s="91" customFormat="1"/>
    <row r="191" s="91" customFormat="1"/>
    <row r="192" s="91" customFormat="1"/>
    <row r="193" s="91" customFormat="1"/>
    <row r="194" s="91" customFormat="1"/>
    <row r="195" s="91" customFormat="1"/>
    <row r="196" s="91" customFormat="1"/>
    <row r="197" s="91" customFormat="1"/>
    <row r="198" s="91" customFormat="1"/>
    <row r="199" s="91" customFormat="1"/>
    <row r="200" s="91" customFormat="1"/>
    <row r="201" s="91" customFormat="1"/>
    <row r="202" s="91" customFormat="1"/>
    <row r="203" s="91" customFormat="1"/>
    <row r="204" s="91" customFormat="1"/>
    <row r="205" s="91" customFormat="1"/>
    <row r="206" s="91" customFormat="1"/>
    <row r="207" s="91" customFormat="1"/>
    <row r="208" s="91" customFormat="1"/>
    <row r="209" s="91" customFormat="1"/>
    <row r="210" s="91" customFormat="1"/>
    <row r="211" s="91" customFormat="1"/>
    <row r="212" s="91" customFormat="1"/>
    <row r="213" s="91" customFormat="1"/>
    <row r="214" s="91" customFormat="1"/>
    <row r="215" s="91" customFormat="1"/>
    <row r="216" s="91" customFormat="1"/>
    <row r="217" s="91" customFormat="1"/>
    <row r="218" s="91" customFormat="1"/>
    <row r="219" s="91" customFormat="1"/>
    <row r="220" s="91" customFormat="1"/>
    <row r="221" s="91" customFormat="1"/>
    <row r="222" s="91" customFormat="1"/>
    <row r="223" s="91" customFormat="1"/>
    <row r="224" s="91" customFormat="1"/>
    <row r="225" s="91" customFormat="1"/>
    <row r="226" s="91" customFormat="1"/>
    <row r="227" s="91" customFormat="1"/>
    <row r="228" s="91" customFormat="1"/>
    <row r="229" s="91" customFormat="1"/>
    <row r="230" s="91" customFormat="1"/>
    <row r="231" s="91" customFormat="1"/>
    <row r="232" s="91" customFormat="1"/>
    <row r="233" s="91" customFormat="1"/>
    <row r="234" s="91" customFormat="1"/>
    <row r="235" s="91" customFormat="1"/>
    <row r="236" s="91" customFormat="1"/>
    <row r="237" s="91" customFormat="1"/>
    <row r="238" s="91" customFormat="1"/>
    <row r="239" s="91" customFormat="1"/>
    <row r="240" s="91" customFormat="1"/>
    <row r="241" s="91" customFormat="1"/>
    <row r="242" s="91" customFormat="1"/>
    <row r="243" s="91" customFormat="1"/>
    <row r="244" s="91" customFormat="1"/>
    <row r="245" s="91" customFormat="1"/>
    <row r="246" s="91" customFormat="1"/>
    <row r="247" s="91" customFormat="1"/>
    <row r="248" s="91" customFormat="1"/>
    <row r="249" s="91" customFormat="1"/>
    <row r="250" s="91" customFormat="1"/>
    <row r="251" s="91" customFormat="1"/>
    <row r="252" s="91" customFormat="1"/>
    <row r="253" s="91" customFormat="1"/>
    <row r="254" s="91" customFormat="1"/>
    <row r="255" s="91" customFormat="1"/>
    <row r="256" s="91" customFormat="1"/>
    <row r="257" s="91" customFormat="1"/>
    <row r="258" s="91" customFormat="1"/>
    <row r="259" s="91" customFormat="1"/>
    <row r="260" s="91" customFormat="1"/>
    <row r="261" s="91" customFormat="1"/>
    <row r="262" s="91" customFormat="1"/>
    <row r="263" s="91" customFormat="1"/>
    <row r="264" s="91" customFormat="1"/>
    <row r="265" s="91" customFormat="1"/>
    <row r="266" s="91" customFormat="1"/>
    <row r="267" s="91" customFormat="1"/>
    <row r="268" s="91" customFormat="1"/>
    <row r="269" s="91" customFormat="1"/>
    <row r="270" s="91" customFormat="1"/>
    <row r="271" s="91" customFormat="1"/>
    <row r="272" s="91" customFormat="1"/>
    <row r="273" s="91" customFormat="1"/>
    <row r="274" s="91" customFormat="1"/>
    <row r="275" s="91" customFormat="1"/>
    <row r="276" s="91" customFormat="1"/>
    <row r="277" s="91" customFormat="1"/>
    <row r="278" s="91" customFormat="1"/>
    <row r="279" s="91" customFormat="1"/>
    <row r="280" s="91" customFormat="1"/>
    <row r="281" s="91" customFormat="1"/>
    <row r="282" s="91" customFormat="1"/>
    <row r="283" s="91" customFormat="1"/>
    <row r="284" s="91" customFormat="1"/>
    <row r="285" s="91" customFormat="1"/>
    <row r="286" s="91" customFormat="1"/>
    <row r="287" s="91" customFormat="1"/>
    <row r="288" s="91" customFormat="1"/>
    <row r="289" s="91" customFormat="1"/>
    <row r="290" s="91" customFormat="1"/>
    <row r="291" s="91" customFormat="1"/>
    <row r="292" s="91" customFormat="1"/>
    <row r="293" s="91" customFormat="1"/>
    <row r="294" s="91" customFormat="1"/>
    <row r="295" s="91" customFormat="1"/>
    <row r="296" s="91" customFormat="1"/>
    <row r="297" s="91" customFormat="1"/>
    <row r="298" s="91" customFormat="1"/>
    <row r="299" s="91" customFormat="1"/>
    <row r="300" s="91" customFormat="1"/>
    <row r="301" s="91" customFormat="1"/>
    <row r="302" s="91" customFormat="1"/>
    <row r="303" s="91" customFormat="1"/>
    <row r="304" s="91" customFormat="1"/>
    <row r="305" s="91" customFormat="1"/>
    <row r="306" s="91" customFormat="1"/>
    <row r="307" s="91" customFormat="1"/>
    <row r="308" s="91" customFormat="1"/>
    <row r="309" s="91" customFormat="1"/>
    <row r="310" s="91" customFormat="1"/>
    <row r="311" s="91" customFormat="1"/>
    <row r="312" s="91" customFormat="1"/>
    <row r="313" s="91" customFormat="1"/>
    <row r="314" s="91" customFormat="1"/>
    <row r="315" s="91" customFormat="1"/>
    <row r="316" s="91" customFormat="1"/>
    <row r="317" s="91" customFormat="1"/>
    <row r="318" s="91" customFormat="1"/>
    <row r="319" s="91" customFormat="1"/>
    <row r="320" s="91" customFormat="1"/>
    <row r="321" s="91" customFormat="1"/>
    <row r="322" s="91" customFormat="1"/>
    <row r="323" s="91" customFormat="1"/>
    <row r="324" s="91" customFormat="1"/>
    <row r="325" s="91" customFormat="1"/>
    <row r="326" s="91" customFormat="1"/>
    <row r="327" s="91" customFormat="1"/>
    <row r="328" s="91" customFormat="1"/>
    <row r="329" s="91" customFormat="1"/>
    <row r="330" s="91" customFormat="1"/>
    <row r="331" s="91" customFormat="1"/>
    <row r="332" s="91" customFormat="1"/>
    <row r="333" s="91" customFormat="1"/>
    <row r="334" s="91" customFormat="1"/>
    <row r="335" s="91" customFormat="1"/>
    <row r="336" s="91" customFormat="1"/>
    <row r="337" s="91" customFormat="1"/>
    <row r="338" s="91" customFormat="1"/>
    <row r="339" s="91" customFormat="1"/>
    <row r="340" s="91" customFormat="1"/>
    <row r="341" s="91" customFormat="1"/>
    <row r="342" s="91" customFormat="1"/>
    <row r="343" s="91" customFormat="1"/>
    <row r="344" s="91" customFormat="1"/>
    <row r="345" s="91" customFormat="1"/>
    <row r="346" s="91" customFormat="1"/>
    <row r="347" s="91" customFormat="1"/>
    <row r="348" s="91" customFormat="1"/>
    <row r="349" s="91" customFormat="1"/>
    <row r="350" s="91" customFormat="1"/>
    <row r="351" s="91" customFormat="1"/>
    <row r="352" s="91" customFormat="1"/>
    <row r="353" s="91" customFormat="1"/>
    <row r="354" s="91" customFormat="1"/>
    <row r="355" s="91" customFormat="1"/>
    <row r="356" s="91" customFormat="1"/>
    <row r="357" s="91" customFormat="1"/>
    <row r="358" s="91" customFormat="1"/>
    <row r="359" s="91" customFormat="1"/>
    <row r="360" s="91" customFormat="1"/>
    <row r="361" s="91" customFormat="1"/>
    <row r="362" s="91" customFormat="1"/>
    <row r="363" s="91" customFormat="1"/>
    <row r="364" s="91" customFormat="1"/>
    <row r="365" s="91" customFormat="1"/>
    <row r="366" s="91" customFormat="1"/>
    <row r="367" s="91" customFormat="1"/>
    <row r="368" s="91" customFormat="1"/>
    <row r="369" s="91" customFormat="1"/>
    <row r="370" s="91" customFormat="1"/>
    <row r="371" s="91" customFormat="1"/>
    <row r="372" s="91" customFormat="1"/>
    <row r="373" s="91" customFormat="1"/>
    <row r="374" s="91" customFormat="1"/>
    <row r="375" s="91" customFormat="1"/>
    <row r="376" s="91" customFormat="1"/>
    <row r="377" s="91" customFormat="1"/>
    <row r="378" s="91" customFormat="1"/>
    <row r="379" s="91" customFormat="1"/>
    <row r="380" s="91" customFormat="1"/>
    <row r="381" s="91" customFormat="1"/>
    <row r="382" s="91" customFormat="1"/>
    <row r="383" s="91" customFormat="1"/>
    <row r="384" s="91" customFormat="1"/>
    <row r="385" s="91" customFormat="1"/>
    <row r="386" s="91" customFormat="1"/>
    <row r="387" s="91" customFormat="1"/>
    <row r="388" s="91" customFormat="1"/>
    <row r="389" s="91" customFormat="1"/>
    <row r="390" s="91" customFormat="1"/>
    <row r="391" s="91" customFormat="1"/>
    <row r="392" s="91" customFormat="1"/>
    <row r="393" s="91" customFormat="1"/>
    <row r="394" s="91" customFormat="1"/>
    <row r="395" s="91" customFormat="1"/>
    <row r="396" s="91" customFormat="1"/>
    <row r="397" s="91" customFormat="1"/>
    <row r="398" s="91" customFormat="1"/>
    <row r="399" s="91" customFormat="1"/>
    <row r="400" s="91" customFormat="1"/>
    <row r="401" s="91" customFormat="1"/>
    <row r="402" s="91" customFormat="1"/>
    <row r="403" s="91" customFormat="1"/>
    <row r="404" s="91" customFormat="1"/>
    <row r="405" s="91" customFormat="1"/>
    <row r="406" s="91" customFormat="1"/>
    <row r="407" s="91" customFormat="1"/>
    <row r="408" s="91" customFormat="1"/>
    <row r="409" s="91" customFormat="1"/>
    <row r="410" s="91" customFormat="1"/>
    <row r="411" s="91" customFormat="1"/>
    <row r="412" s="91" customFormat="1"/>
    <row r="413" s="91" customFormat="1"/>
    <row r="414" s="91" customFormat="1"/>
    <row r="415" s="91" customFormat="1"/>
    <row r="416" s="91" customFormat="1"/>
    <row r="417" s="91" customFormat="1"/>
    <row r="418" s="91" customFormat="1"/>
    <row r="419" s="91" customFormat="1"/>
    <row r="420" s="91" customFormat="1"/>
    <row r="421" s="91" customFormat="1"/>
    <row r="422" s="91" customFormat="1"/>
    <row r="423" s="91" customFormat="1"/>
    <row r="424" s="91" customFormat="1"/>
    <row r="425" s="91" customFormat="1"/>
    <row r="426" s="91" customFormat="1"/>
    <row r="427" s="91" customFormat="1"/>
    <row r="428" s="91" customFormat="1"/>
    <row r="429" s="91" customFormat="1"/>
    <row r="430" s="91" customFormat="1"/>
    <row r="431" s="91" customFormat="1"/>
    <row r="432" s="91" customFormat="1"/>
    <row r="433" s="91" customFormat="1"/>
    <row r="434" s="91" customFormat="1"/>
    <row r="435" s="91" customFormat="1"/>
    <row r="436" s="91" customFormat="1"/>
    <row r="437" s="91" customFormat="1"/>
    <row r="438" s="91" customFormat="1"/>
    <row r="439" s="91" customFormat="1"/>
    <row r="440" s="91" customFormat="1"/>
    <row r="441" s="91" customFormat="1"/>
    <row r="442" s="91" customFormat="1"/>
    <row r="443" s="91" customFormat="1"/>
    <row r="444" s="91" customFormat="1"/>
    <row r="445" s="91" customFormat="1"/>
    <row r="446" s="91" customFormat="1"/>
    <row r="447" s="91" customFormat="1"/>
    <row r="448" s="91" customFormat="1"/>
    <row r="449" s="91" customFormat="1"/>
    <row r="450" s="91" customFormat="1"/>
    <row r="451" s="91" customFormat="1"/>
    <row r="452" s="91" customFormat="1"/>
    <row r="453" s="91" customFormat="1"/>
    <row r="454" s="91" customFormat="1"/>
    <row r="455" s="91" customFormat="1"/>
    <row r="456" s="91" customFormat="1"/>
    <row r="457" s="91" customFormat="1"/>
    <row r="458" s="91" customFormat="1"/>
    <row r="459" s="91" customFormat="1"/>
    <row r="460" s="91" customFormat="1"/>
    <row r="461" s="91" customFormat="1"/>
    <row r="462" s="91" customFormat="1"/>
    <row r="463" s="91" customFormat="1"/>
    <row r="464" s="91" customFormat="1"/>
    <row r="465" s="91" customFormat="1"/>
    <row r="466" s="91" customFormat="1"/>
    <row r="467" s="91" customFormat="1"/>
    <row r="468" s="91" customFormat="1"/>
    <row r="469" s="91" customFormat="1"/>
    <row r="470" s="91" customFormat="1"/>
    <row r="471" s="91" customFormat="1"/>
    <row r="472" s="91" customFormat="1"/>
    <row r="473" s="91" customFormat="1"/>
    <row r="474" s="91" customFormat="1"/>
    <row r="475" s="91" customFormat="1"/>
    <row r="476" s="91" customFormat="1"/>
    <row r="477" s="91" customFormat="1"/>
    <row r="478" s="91" customFormat="1"/>
    <row r="479" s="91" customFormat="1"/>
    <row r="480" s="91" customFormat="1"/>
    <row r="481" s="91" customFormat="1"/>
    <row r="482" s="91" customFormat="1"/>
    <row r="483" s="91" customFormat="1"/>
    <row r="484" s="91" customFormat="1"/>
    <row r="485" s="91" customFormat="1"/>
    <row r="486" s="91" customFormat="1"/>
    <row r="487" s="91" customFormat="1"/>
    <row r="488" s="91" customFormat="1"/>
    <row r="489" s="91" customFormat="1"/>
    <row r="490" s="91" customFormat="1"/>
    <row r="491" s="91" customFormat="1"/>
    <row r="492" s="91" customFormat="1"/>
    <row r="493" s="91" customFormat="1"/>
    <row r="494" s="91" customFormat="1"/>
    <row r="495" s="91" customFormat="1"/>
    <row r="496" s="91" customFormat="1"/>
    <row r="497" s="91" customFormat="1"/>
    <row r="498" s="91" customFormat="1"/>
    <row r="499" s="91" customFormat="1"/>
    <row r="500" s="91" customFormat="1"/>
    <row r="501" s="91" customFormat="1"/>
    <row r="502" s="91" customFormat="1"/>
    <row r="503" s="91" customFormat="1"/>
    <row r="504" s="91" customFormat="1"/>
    <row r="505" s="91" customFormat="1"/>
    <row r="506" s="91" customFormat="1"/>
    <row r="507" s="91" customFormat="1"/>
    <row r="508" s="91" customFormat="1"/>
    <row r="509" s="91" customFormat="1"/>
    <row r="510" s="91" customFormat="1"/>
    <row r="511" s="91" customFormat="1"/>
    <row r="512" s="91" customFormat="1"/>
    <row r="513" s="91" customFormat="1"/>
    <row r="514" s="91" customFormat="1"/>
    <row r="515" s="91" customFormat="1"/>
    <row r="516" s="91" customFormat="1"/>
    <row r="517" s="91" customFormat="1"/>
    <row r="518" s="91" customFormat="1"/>
    <row r="519" s="91" customFormat="1"/>
    <row r="520" s="91" customFormat="1"/>
    <row r="521" s="91" customFormat="1"/>
    <row r="522" s="91" customFormat="1"/>
    <row r="523" s="91" customFormat="1"/>
    <row r="524" s="91" customFormat="1"/>
    <row r="525" s="91" customFormat="1"/>
    <row r="526" s="91" customFormat="1"/>
    <row r="527" s="91" customFormat="1"/>
    <row r="528" s="91" customFormat="1"/>
    <row r="529" s="91" customFormat="1"/>
    <row r="530" s="91" customFormat="1"/>
    <row r="531" s="91" customFormat="1"/>
    <row r="532" s="91" customFormat="1"/>
    <row r="533" s="91" customFormat="1"/>
    <row r="534" s="91" customFormat="1"/>
    <row r="535" s="91" customFormat="1"/>
    <row r="536" s="91" customFormat="1"/>
    <row r="537" s="91" customFormat="1"/>
    <row r="538" s="91" customFormat="1"/>
    <row r="539" s="91" customFormat="1"/>
    <row r="540" s="91" customFormat="1"/>
    <row r="541" s="91" customFormat="1"/>
    <row r="542" s="91" customFormat="1"/>
    <row r="543" s="91" customFormat="1"/>
    <row r="544" s="91" customFormat="1"/>
    <row r="545" s="91" customFormat="1"/>
    <row r="546" s="91" customFormat="1"/>
    <row r="547" s="91" customFormat="1"/>
    <row r="548" s="91" customFormat="1"/>
    <row r="549" s="91" customFormat="1"/>
    <row r="550" s="91" customFormat="1"/>
    <row r="551" s="91" customFormat="1"/>
    <row r="552" s="91" customFormat="1"/>
    <row r="553" s="91" customFormat="1"/>
    <row r="554" s="91" customFormat="1"/>
    <row r="555" s="91" customFormat="1"/>
    <row r="556" s="91" customFormat="1"/>
    <row r="557" s="91" customFormat="1"/>
    <row r="558" s="91" customFormat="1"/>
    <row r="559" s="91" customFormat="1"/>
    <row r="560" s="91" customFormat="1"/>
    <row r="561" s="91" customFormat="1"/>
    <row r="562" s="91" customFormat="1"/>
    <row r="563" s="91" customFormat="1"/>
    <row r="564" s="91" customFormat="1"/>
    <row r="565" s="91" customFormat="1"/>
  </sheetData>
  <sheetProtection algorithmName="SHA-512" hashValue="LSodrGCPSsEH6Byutkc1K5iXiqw6yD5o+rKgqThRS9Mj+k4/Yy26imfKxxe8LroqU0EorWx3k2CHz56/NbhzEw==" saltValue="9dVHUZIeRBGfnJNcTRzFGQ==" spinCount="100000" sheet="1" objects="1" scenarios="1"/>
  <mergeCells count="11">
    <mergeCell ref="A8:A13"/>
    <mergeCell ref="A14:A16"/>
    <mergeCell ref="A17:A18"/>
    <mergeCell ref="A19:A21"/>
    <mergeCell ref="A24:A26"/>
    <mergeCell ref="A22:A23"/>
    <mergeCell ref="A27:A29"/>
    <mergeCell ref="A30:A31"/>
    <mergeCell ref="A32:A34"/>
    <mergeCell ref="A35:A37"/>
    <mergeCell ref="A38:A39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695"/>
  <sheetViews>
    <sheetView topLeftCell="A7" zoomScaleNormal="100" workbookViewId="0">
      <selection activeCell="C7" sqref="A7:C7"/>
    </sheetView>
  </sheetViews>
  <sheetFormatPr baseColWidth="10" defaultRowHeight="13"/>
  <cols>
    <col min="1" max="1" width="23.5" style="77" customWidth="1"/>
    <col min="2" max="2" width="14.1640625" style="77" customWidth="1"/>
    <col min="3" max="3" width="15.5" style="77" customWidth="1"/>
    <col min="4" max="21" width="12.1640625" style="77" customWidth="1"/>
    <col min="22" max="23" width="12.1640625" style="77" hidden="1" customWidth="1"/>
    <col min="24" max="37" width="12.1640625" style="77" customWidth="1"/>
    <col min="38" max="16384" width="10.83203125" style="77"/>
  </cols>
  <sheetData>
    <row r="1" spans="1:142" ht="14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</row>
    <row r="2" spans="1:142" ht="14">
      <c r="A2" s="78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</row>
    <row r="3" spans="1:142" ht="15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</row>
    <row r="5" spans="1:142" ht="14">
      <c r="A5" s="82" t="s">
        <v>291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</row>
    <row r="6" spans="1:142" ht="14">
      <c r="A6" s="27" t="s">
        <v>130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</row>
    <row r="7" spans="1:142" ht="75">
      <c r="A7" s="262" t="s">
        <v>98</v>
      </c>
      <c r="B7" s="285" t="s">
        <v>51</v>
      </c>
      <c r="C7" s="286" t="s">
        <v>52</v>
      </c>
      <c r="D7" s="111" t="s">
        <v>193</v>
      </c>
      <c r="E7" s="111" t="s">
        <v>139</v>
      </c>
      <c r="F7" s="110" t="s">
        <v>140</v>
      </c>
      <c r="G7" s="111" t="s">
        <v>141</v>
      </c>
      <c r="H7" s="111" t="s">
        <v>142</v>
      </c>
      <c r="I7" s="111" t="s">
        <v>137</v>
      </c>
      <c r="J7" s="111" t="s">
        <v>89</v>
      </c>
      <c r="K7" s="111" t="s">
        <v>194</v>
      </c>
      <c r="L7" s="111" t="s">
        <v>90</v>
      </c>
      <c r="M7" s="111" t="s">
        <v>91</v>
      </c>
      <c r="N7" s="111" t="s">
        <v>92</v>
      </c>
      <c r="O7" s="111" t="s">
        <v>138</v>
      </c>
      <c r="P7" s="111" t="s">
        <v>49</v>
      </c>
      <c r="Q7" s="112" t="s">
        <v>83</v>
      </c>
      <c r="R7" s="113" t="s">
        <v>81</v>
      </c>
      <c r="S7" s="113" t="s">
        <v>84</v>
      </c>
      <c r="T7" s="113" t="s">
        <v>56</v>
      </c>
      <c r="U7" s="113" t="s">
        <v>57</v>
      </c>
      <c r="V7" s="114" t="s">
        <v>58</v>
      </c>
      <c r="W7" s="114" t="s">
        <v>64</v>
      </c>
      <c r="X7" s="114" t="s">
        <v>53</v>
      </c>
      <c r="Y7" s="114" t="s">
        <v>54</v>
      </c>
      <c r="Z7" s="115" t="s">
        <v>73</v>
      </c>
      <c r="AA7" s="116" t="s">
        <v>33</v>
      </c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</row>
    <row r="8" spans="1:142" ht="23" customHeight="1">
      <c r="A8" s="436" t="str">
        <f>'NSW Apr 2016'!D2</f>
        <v>Jemena Sydney</v>
      </c>
      <c r="B8" s="86" t="str">
        <f>'NSW Apr 2016'!F2</f>
        <v>AGL</v>
      </c>
      <c r="C8" s="86" t="str">
        <f>'NSW Apr 2016'!G2</f>
        <v>Regulated</v>
      </c>
      <c r="D8" s="119">
        <f>365*'NSW Apr 2016'!H2/100</f>
        <v>232.32249999999999</v>
      </c>
      <c r="E8" s="120">
        <f>IF($C$5*'NSW Apr 2016'!AK2/'NSW Apr 2016'!AI2&gt;='NSW Apr 2016'!J2,('NSW Apr 2016'!J2*'NSW Apr 2016'!O2/100)*'NSW Apr 2016'!AI2,($C$5*'NSW Apr 2016'!AK2/'NSW Apr 2016'!AI2*'NSW Apr 2016'!O2/100)*'NSW Apr 2016'!AI2)</f>
        <v>137.41364999999999</v>
      </c>
      <c r="F8" s="121">
        <f>IF($C$5*'NSW Apr 2016'!AK2/'NSW Apr 2016'!AI2&lt;'NSW Apr 2016'!J2,0,IF($C$5*'NSW Apr 2016'!AK2/'NSW Apr 2016'!AI2&lt;='NSW Apr 2016'!K2,($C$5*'NSW Apr 2016'!AK2/'NSW Apr 2016'!AI2-'NSW Apr 2016'!J2)*('NSW Apr 2016'!P2/100)*'NSW Apr 2016'!AI2,('NSW Apr 2016'!K2-'NSW Apr 2016'!J2)*('NSW Apr 2016'!P2/100)*'NSW Apr 2016'!AI2))</f>
        <v>92.31204000000001</v>
      </c>
      <c r="G8" s="119">
        <f>IF($C$5*'NSW Apr 2016'!AK2/'NSW Apr 2016'!AI2&lt;'NSW Apr 2016'!K2,0,IF($C$5*'NSW Apr 2016'!AK2/'NSW Apr 2016'!AI2&lt;='NSW Apr 2016'!L2,($C$5*'NSW Apr 2016'!AK2/'NSW Apr 2016'!AI2-'NSW Apr 2016'!K2)*('NSW Apr 2016'!Q2/100)*'NSW Apr 2016'!AI2,('NSW Apr 2016'!L2-'NSW Apr 2016'!K2)*('NSW Apr 2016'!Q2/100)*'NSW Apr 2016'!AI2))</f>
        <v>206.30147999999997</v>
      </c>
      <c r="H8" s="120">
        <f>IF($C$5*'NSW Apr 2016'!AK2/'NSW Apr 2016'!AI2&lt;'NSW Apr 2016'!L2,0,IF($C$5*'NSW Apr 2016'!AK2/'NSW Apr 2016'!AI2&lt;='NSW Apr 2016'!M2,($C$5*'NSW Apr 2016'!AK2/'NSW Apr 2016'!AI2-'NSW Apr 2016'!L2)*('NSW Apr 2016'!R2/100)*'NSW Apr 2016'!AI2,('NSW Apr 2016'!M2-'NSW Apr 2016'!L2)*('NSW Apr 2016'!R2/100)*'NSW Apr 2016'!AI2))</f>
        <v>773.31425000000013</v>
      </c>
      <c r="I8" s="120">
        <f>IF($C$5*'NSW Apr 2016'!AK2/'NSW Apr 2016'!AI2&lt;'NSW Apr 2016'!M2,0,IF($C$5*'NSW Apr 2016'!AK2/'NSW Apr 2016'!AI2&lt;='NSW Apr 2016'!N2,($C$5*'NSW Apr 2016'!AK2/'NSW Apr 2016'!AI2-'NSW Apr 2016'!M2)*('NSW Apr 2016'!S2/100)*'NSW Apr 2016'!AI2,('NSW Apr 2016'!N2-'NSW Apr 2016'!M2)*('NSW Apr 2016'!S2/100)*'NSW Apr 2016'!AI2))</f>
        <v>0</v>
      </c>
      <c r="J8" s="119">
        <f>IF(($C$5*'NSW Apr 2016'!AK2/'NSW Apr 2016'!AI2&gt;'NSW Apr 2016'!N2),($C$5*'NSW Apr 2016'!AK2/'NSW Apr 2016'!AI2-'NSW Apr 2016'!N2)*'NSW Apr 2016'!T2/100*'NSW Apr 2016'!AI2,0)</f>
        <v>0</v>
      </c>
      <c r="K8" s="119">
        <f>IF($C$5*'NSW Apr 2016'!AL2/'NSW Apr 2016'!AJ2&gt;='NSW Apr 2016'!J2,('NSW Apr 2016'!J2*'NSW Apr 2016'!U2/100)*'NSW Apr 2016'!AJ2,($C$5*'NSW Apr 2016'!AL2/'NSW Apr 2016'!AJ2*'NSW Apr 2016'!U2/100)*'NSW Apr 2016'!AJ2)</f>
        <v>137.41364999999999</v>
      </c>
      <c r="L8" s="119">
        <f>IF($C$5*'NSW Apr 2016'!AL2/'NSW Apr 2016'!AJ2&lt;'NSW Apr 2016'!J2,0,IF($C$5*'NSW Apr 2016'!AL2/'NSW Apr 2016'!AJ2&lt;='NSW Apr 2016'!K2,($C$5*'NSW Apr 2016'!AL2/'NSW Apr 2016'!AJ2-'NSW Apr 2016'!J2)*('NSW Apr 2016'!V2/100)*'NSW Apr 2016'!AJ2,('NSW Apr 2016'!K2-'NSW Apr 2016'!J2)*('NSW Apr 2016'!V2/100)*'NSW Apr 2016'!AJ2))</f>
        <v>92.31204000000001</v>
      </c>
      <c r="M8" s="119">
        <f>IF($C$5*'NSW Apr 2016'!AL2/'NSW Apr 2016'!AJ2&lt;'NSW Apr 2016'!K2,0,IF($C$5*'NSW Apr 2016'!AL2/'NSW Apr 2016'!AJ2&lt;='NSW Apr 2016'!L2,($C$5*'NSW Apr 2016'!AL2/'NSW Apr 2016'!AJ2-'NSW Apr 2016'!K2)*('NSW Apr 2016'!W2/100)*'NSW Apr 2016'!AJ2,('NSW Apr 2016'!L2-'NSW Apr 2016'!K2)*('NSW Apr 2016'!W2/100)*'NSW Apr 2016'!AJ2))</f>
        <v>206.30147999999997</v>
      </c>
      <c r="N8" s="119">
        <f>IF($C$5*'NSW Apr 2016'!AL2/'NSW Apr 2016'!AJ2&lt;'NSW Apr 2016'!L2,0,IF($C$5*'NSW Apr 2016'!AL2/'NSW Apr 2016'!AJ2&lt;='NSW Apr 2016'!M2,($C$5*'NSW Apr 2016'!AL2/'NSW Apr 2016'!AJ2-'NSW Apr 2016'!L2)*('NSW Apr 2016'!X2/100)*'NSW Apr 2016'!AJ2,('NSW Apr 2016'!M2-'NSW Apr 2016'!L2)*('NSW Apr 2016'!X2/100)*'NSW Apr 2016'!AJ2))</f>
        <v>773.31425000000013</v>
      </c>
      <c r="O8" s="119">
        <f>IF($C$5*'NSW Apr 2016'!AL2/'NSW Apr 2016'!AJ2&lt;'NSW Apr 2016'!M2,0,IF($C$5*'NSW Apr 2016'!AL2/'NSW Apr 2016'!AJ2&lt;='NSW Apr 2016'!N2,($C$5*'NSW Apr 2016'!AL2/'NSW Apr 2016'!AJ2-'NSW Apr 2016'!M2)*('NSW Apr 2016'!Y2/100)*'NSW Apr 2016'!AJ2,('NSW Apr 2016'!N2-'NSW Apr 2016'!M2)*('NSW Apr 2016'!Y2/100)*'NSW Apr 2016'!AJ2))</f>
        <v>0</v>
      </c>
      <c r="P8" s="119">
        <f>IF(($C$5*'NSW Apr 2016'!AL2/'NSW Apr 2016'!AJ2&gt;'NSW Apr 2016'!N2),($C$5*'NSW Apr 2016'!AL2/'NSW Apr 2016'!AJ2-'NSW Apr 2016'!N2)*'NSW Apr 2016'!Z2/100*'NSW Apr 2016'!AJ3,0)</f>
        <v>0</v>
      </c>
      <c r="Q8" s="122">
        <f>SUM(D8:P8)</f>
        <v>2651.0053399999997</v>
      </c>
      <c r="R8" s="86">
        <f>'NSW Apr 2016'!AM2</f>
        <v>0</v>
      </c>
      <c r="S8" s="86">
        <f>'NSW Apr 2016'!AN2</f>
        <v>0</v>
      </c>
      <c r="T8" s="86">
        <f>'NSW Apr 2016'!AO2</f>
        <v>0</v>
      </c>
      <c r="U8" s="86">
        <f>'NSW Apr 2016'!AP2</f>
        <v>0</v>
      </c>
      <c r="V8" s="123">
        <f>Q8</f>
        <v>2651.0053399999997</v>
      </c>
      <c r="W8" s="123">
        <f>V8</f>
        <v>2651.0053399999997</v>
      </c>
      <c r="X8" s="122">
        <f>V8*1.1</f>
        <v>2916.1058739999999</v>
      </c>
      <c r="Y8" s="122">
        <f>W8*1.1</f>
        <v>2916.1058739999999</v>
      </c>
      <c r="Z8" s="124">
        <f>'NSW Apr 2016'!AW2</f>
        <v>0</v>
      </c>
      <c r="AA8" s="125" t="str">
        <f>'NSW Apr 2016'!AX2</f>
        <v>n</v>
      </c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</row>
    <row r="9" spans="1:142" ht="23" customHeight="1">
      <c r="A9" s="436"/>
      <c r="B9" s="86" t="str">
        <f>'NSW Apr 2016'!F3</f>
        <v>AGL</v>
      </c>
      <c r="C9" s="86" t="str">
        <f>'NSW Apr 2016'!G3</f>
        <v>Business Savers</v>
      </c>
      <c r="D9" s="119">
        <f>365*'NSW Apr 2016'!H3/100</f>
        <v>232.32249999999999</v>
      </c>
      <c r="E9" s="120">
        <f>IF($C$5*'NSW Apr 2016'!AK3/'NSW Apr 2016'!AI3&gt;='NSW Apr 2016'!J3,('NSW Apr 2016'!J3*'NSW Apr 2016'!O3/100)*'NSW Apr 2016'!AI3,($C$5*'NSW Apr 2016'!AK3/'NSW Apr 2016'!AI3*'NSW Apr 2016'!O3/100)*'NSW Apr 2016'!AI3)</f>
        <v>137.41364999999999</v>
      </c>
      <c r="F9" s="121">
        <f>IF($C$5*'NSW Apr 2016'!AK3/'NSW Apr 2016'!AI3&lt;'NSW Apr 2016'!J3,0,IF($C$5*'NSW Apr 2016'!AK3/'NSW Apr 2016'!AI3&lt;='NSW Apr 2016'!K3,($C$5*'NSW Apr 2016'!AK3/'NSW Apr 2016'!AI3-'NSW Apr 2016'!J3)*('NSW Apr 2016'!P3/100)*'NSW Apr 2016'!AI3,('NSW Apr 2016'!K3-'NSW Apr 2016'!J3)*('NSW Apr 2016'!P3/100)*'NSW Apr 2016'!AI3))</f>
        <v>92.31204000000001</v>
      </c>
      <c r="G9" s="119">
        <f>IF($C$5*'NSW Apr 2016'!AK3/'NSW Apr 2016'!AI3&lt;'NSW Apr 2016'!K3,0,IF($C$5*'NSW Apr 2016'!AK3/'NSW Apr 2016'!AI3&lt;='NSW Apr 2016'!L3,($C$5*'NSW Apr 2016'!AK3/'NSW Apr 2016'!AI3-'NSW Apr 2016'!K3)*('NSW Apr 2016'!Q3/100)*'NSW Apr 2016'!AI3,('NSW Apr 2016'!L3-'NSW Apr 2016'!K3)*('NSW Apr 2016'!Q3/100)*'NSW Apr 2016'!AI3))</f>
        <v>206.30147999999997</v>
      </c>
      <c r="H9" s="120">
        <f>IF($C$5*'NSW Apr 2016'!AK3/'NSW Apr 2016'!AI3&lt;'NSW Apr 2016'!L3,0,IF($C$5*'NSW Apr 2016'!AK3/'NSW Apr 2016'!AI3&lt;='NSW Apr 2016'!M3,($C$5*'NSW Apr 2016'!AK3/'NSW Apr 2016'!AI3-'NSW Apr 2016'!L3)*('NSW Apr 2016'!R3/100)*'NSW Apr 2016'!AI3,('NSW Apr 2016'!M3-'NSW Apr 2016'!L3)*('NSW Apr 2016'!R3/100)*'NSW Apr 2016'!AI3))</f>
        <v>773.31425000000013</v>
      </c>
      <c r="I9" s="120">
        <f>IF($C$5*'NSW Apr 2016'!AK3/'NSW Apr 2016'!AI3&lt;'NSW Apr 2016'!M3,0,IF($C$5*'NSW Apr 2016'!AK3/'NSW Apr 2016'!AI3&lt;='NSW Apr 2016'!N3,($C$5*'NSW Apr 2016'!AK3/'NSW Apr 2016'!AI3-'NSW Apr 2016'!M3)*('NSW Apr 2016'!S3/100)*'NSW Apr 2016'!AI3,('NSW Apr 2016'!N3-'NSW Apr 2016'!M3)*('NSW Apr 2016'!S3/100)*'NSW Apr 2016'!AI3))</f>
        <v>0</v>
      </c>
      <c r="J9" s="119">
        <f>IF(($C$5*'NSW Apr 2016'!AK3/'NSW Apr 2016'!AI3&gt;'NSW Apr 2016'!N3),($C$5*'NSW Apr 2016'!AK3/'NSW Apr 2016'!AI3-'NSW Apr 2016'!N3)*'NSW Apr 2016'!T3/100*'NSW Apr 2016'!AI3,0)</f>
        <v>0</v>
      </c>
      <c r="K9" s="119">
        <f>IF($C$5*'NSW Apr 2016'!AL3/'NSW Apr 2016'!AJ3&gt;='NSW Apr 2016'!J3,('NSW Apr 2016'!J3*'NSW Apr 2016'!U3/100)*'NSW Apr 2016'!AJ3,($C$5*'NSW Apr 2016'!AL3/'NSW Apr 2016'!AJ3*'NSW Apr 2016'!U3/100)*'NSW Apr 2016'!AJ3)</f>
        <v>137.41364999999999</v>
      </c>
      <c r="L9" s="119">
        <f>IF($C$5*'NSW Apr 2016'!AL3/'NSW Apr 2016'!AJ3&lt;'NSW Apr 2016'!J3,0,IF($C$5*'NSW Apr 2016'!AL3/'NSW Apr 2016'!AJ3&lt;='NSW Apr 2016'!K3,($C$5*'NSW Apr 2016'!AL3/'NSW Apr 2016'!AJ3-'NSW Apr 2016'!J3)*('NSW Apr 2016'!V3/100)*'NSW Apr 2016'!AJ3,('NSW Apr 2016'!K3-'NSW Apr 2016'!J3)*('NSW Apr 2016'!V3/100)*'NSW Apr 2016'!AJ3))</f>
        <v>92.31204000000001</v>
      </c>
      <c r="M9" s="119">
        <f>IF($C$5*'NSW Apr 2016'!AL3/'NSW Apr 2016'!AJ3&lt;'NSW Apr 2016'!K3,0,IF($C$5*'NSW Apr 2016'!AL3/'NSW Apr 2016'!AJ3&lt;='NSW Apr 2016'!L3,($C$5*'NSW Apr 2016'!AL3/'NSW Apr 2016'!AJ3-'NSW Apr 2016'!K3)*('NSW Apr 2016'!W3/100)*'NSW Apr 2016'!AJ3,('NSW Apr 2016'!L3-'NSW Apr 2016'!K3)*('NSW Apr 2016'!W3/100)*'NSW Apr 2016'!AJ3))</f>
        <v>206.30147999999997</v>
      </c>
      <c r="N9" s="119">
        <f>IF($C$5*'NSW Apr 2016'!AL3/'NSW Apr 2016'!AJ3&lt;'NSW Apr 2016'!L3,0,IF($C$5*'NSW Apr 2016'!AL3/'NSW Apr 2016'!AJ3&lt;='NSW Apr 2016'!M3,($C$5*'NSW Apr 2016'!AL3/'NSW Apr 2016'!AJ3-'NSW Apr 2016'!L3)*('NSW Apr 2016'!X3/100)*'NSW Apr 2016'!AJ3,('NSW Apr 2016'!M3-'NSW Apr 2016'!L3)*('NSW Apr 2016'!X3/100)*'NSW Apr 2016'!AJ3))</f>
        <v>773.31425000000013</v>
      </c>
      <c r="O9" s="119">
        <f>IF($C$5*'NSW Apr 2016'!AL3/'NSW Apr 2016'!AJ3&lt;'NSW Apr 2016'!M3,0,IF($C$5*'NSW Apr 2016'!AL3/'NSW Apr 2016'!AJ3&lt;='NSW Apr 2016'!N3,($C$5*'NSW Apr 2016'!AL3/'NSW Apr 2016'!AJ3-'NSW Apr 2016'!M3)*('NSW Apr 2016'!Y3/100)*'NSW Apr 2016'!AJ3,('NSW Apr 2016'!N3-'NSW Apr 2016'!M3)*('NSW Apr 2016'!Y3/100)*'NSW Apr 2016'!AJ3))</f>
        <v>0</v>
      </c>
      <c r="P9" s="119">
        <f>IF(($C$5*'NSW Apr 2016'!AL3/'NSW Apr 2016'!AJ3&gt;'NSW Apr 2016'!N3),($C$5*'NSW Apr 2016'!AL3/'NSW Apr 2016'!AJ3-'NSW Apr 2016'!N3)*'NSW Apr 2016'!Z3/100*'NSW Apr 2016'!AJ4,0)</f>
        <v>0</v>
      </c>
      <c r="Q9" s="122">
        <f>SUM(D9:P9)</f>
        <v>2651.0053399999997</v>
      </c>
      <c r="R9" s="86">
        <f>'NSW Apr 2016'!AM3</f>
        <v>0</v>
      </c>
      <c r="S9" s="86">
        <f>'NSW Apr 2016'!AN3</f>
        <v>14</v>
      </c>
      <c r="T9" s="86">
        <f>'NSW Apr 2016'!AO3</f>
        <v>0</v>
      </c>
      <c r="U9" s="86">
        <f>'NSW Apr 2016'!AP3</f>
        <v>0</v>
      </c>
      <c r="V9" s="122">
        <f>(Q9-(Q9-D9)*S9/100)</f>
        <v>2312.3897423999997</v>
      </c>
      <c r="W9" s="122">
        <f>V9</f>
        <v>2312.3897423999997</v>
      </c>
      <c r="X9" s="122">
        <f t="shared" ref="X9:X37" si="0">V9*1.1</f>
        <v>2543.6287166399998</v>
      </c>
      <c r="Y9" s="122">
        <f t="shared" ref="Y9:Y37" si="1">W9*1.1</f>
        <v>2543.6287166399998</v>
      </c>
      <c r="Z9" s="124">
        <f>'NSW Apr 2016'!AW3</f>
        <v>0</v>
      </c>
      <c r="AA9" s="125" t="str">
        <f>'NSW Apr 2016'!AX3</f>
        <v>n</v>
      </c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</row>
    <row r="10" spans="1:142" s="85" customFormat="1" ht="23" customHeight="1">
      <c r="A10" s="436"/>
      <c r="B10" s="86" t="str">
        <f>'NSW Apr 2016'!F4</f>
        <v>Covau</v>
      </c>
      <c r="C10" s="86" t="str">
        <f>'NSW Apr 2016'!G4</f>
        <v>Freedom Saver</v>
      </c>
      <c r="D10" s="119">
        <f>365*'NSW Apr 2016'!H4/100</f>
        <v>232.32249999999999</v>
      </c>
      <c r="E10" s="120">
        <f>IF($C$5*'NSW Apr 2016'!AK4/'NSW Apr 2016'!AI4&gt;='NSW Apr 2016'!J4,('NSW Apr 2016'!J4*'NSW Apr 2016'!O4/100)*'NSW Apr 2016'!AI4,($C$5*'NSW Apr 2016'!AK4/'NSW Apr 2016'!AI4*'NSW Apr 2016'!O4/100)*'NSW Apr 2016'!AI4)</f>
        <v>137.6001</v>
      </c>
      <c r="F10" s="121">
        <f>IF($C$5*'NSW Apr 2016'!AK4/'NSW Apr 2016'!AI4&lt;'NSW Apr 2016'!J4,0,IF($C$5*'NSW Apr 2016'!AK4/'NSW Apr 2016'!AI4&lt;='NSW Apr 2016'!K4,($C$5*'NSW Apr 2016'!AK4/'NSW Apr 2016'!AI4-'NSW Apr 2016'!J4)*('NSW Apr 2016'!P4/100)*'NSW Apr 2016'!AI4,('NSW Apr 2016'!K4-'NSW Apr 2016'!J4)*('NSW Apr 2016'!P4/100)*'NSW Apr 2016'!AI4))</f>
        <v>92.458799999999997</v>
      </c>
      <c r="G10" s="119">
        <f>IF($C$5*'NSW Apr 2016'!AK4/'NSW Apr 2016'!AI4&lt;'NSW Apr 2016'!K4,0,IF($C$5*'NSW Apr 2016'!AK4/'NSW Apr 2016'!AI4&lt;='NSW Apr 2016'!L4,($C$5*'NSW Apr 2016'!AK4/'NSW Apr 2016'!AI4-'NSW Apr 2016'!K4)*('NSW Apr 2016'!Q4/100)*'NSW Apr 2016'!AI4,('NSW Apr 2016'!L4-'NSW Apr 2016'!K4)*('NSW Apr 2016'!Q4/100)*'NSW Apr 2016'!AI4))</f>
        <v>205.94639999999998</v>
      </c>
      <c r="H10" s="120">
        <f>IF($C$5*'NSW Apr 2016'!AK4/'NSW Apr 2016'!AI4&lt;'NSW Apr 2016'!L4,0,IF($C$5*'NSW Apr 2016'!AK4/'NSW Apr 2016'!AI4&lt;='NSW Apr 2016'!M4,($C$5*'NSW Apr 2016'!AK4/'NSW Apr 2016'!AI4-'NSW Apr 2016'!L4)*('NSW Apr 2016'!R4/100)*'NSW Apr 2016'!AI4,('NSW Apr 2016'!M4-'NSW Apr 2016'!L4)*('NSW Apr 2016'!R4/100)*'NSW Apr 2016'!AI4))</f>
        <v>772.30250000000001</v>
      </c>
      <c r="I10" s="120">
        <f>IF($C$5*'NSW Apr 2016'!AK4/'NSW Apr 2016'!AI4&lt;'NSW Apr 2016'!M4,0,IF($C$5*'NSW Apr 2016'!AK4/'NSW Apr 2016'!AI4&lt;='NSW Apr 2016'!N4,($C$5*'NSW Apr 2016'!AK4/'NSW Apr 2016'!AI4-'NSW Apr 2016'!M4)*('NSW Apr 2016'!S4/100)*'NSW Apr 2016'!AI4,('NSW Apr 2016'!N4-'NSW Apr 2016'!M4)*('NSW Apr 2016'!S4/100)*'NSW Apr 2016'!AI4))</f>
        <v>0</v>
      </c>
      <c r="J10" s="119">
        <f>IF(($C$5*'NSW Apr 2016'!AK4/'NSW Apr 2016'!AI4&gt;'NSW Apr 2016'!N4),($C$5*'NSW Apr 2016'!AK4/'NSW Apr 2016'!AI4-'NSW Apr 2016'!N4)*'NSW Apr 2016'!T4/100*'NSW Apr 2016'!AI4,0)</f>
        <v>0</v>
      </c>
      <c r="K10" s="119">
        <f>IF($C$5*'NSW Apr 2016'!AL4/'NSW Apr 2016'!AJ4&gt;='NSW Apr 2016'!J4,('NSW Apr 2016'!J4*'NSW Apr 2016'!U4/100)*'NSW Apr 2016'!AJ4,($C$5*'NSW Apr 2016'!AL4/'NSW Apr 2016'!AJ4*'NSW Apr 2016'!U4/100)*'NSW Apr 2016'!AJ4)</f>
        <v>137.6001</v>
      </c>
      <c r="L10" s="119">
        <f>IF($C$5*'NSW Apr 2016'!AL4/'NSW Apr 2016'!AJ4&lt;'NSW Apr 2016'!J4,0,IF($C$5*'NSW Apr 2016'!AL4/'NSW Apr 2016'!AJ4&lt;='NSW Apr 2016'!K4,($C$5*'NSW Apr 2016'!AL4/'NSW Apr 2016'!AJ4-'NSW Apr 2016'!J4)*('NSW Apr 2016'!V4/100)*'NSW Apr 2016'!AJ4,('NSW Apr 2016'!K4-'NSW Apr 2016'!J4)*('NSW Apr 2016'!V4/100)*'NSW Apr 2016'!AJ4))</f>
        <v>92.458799999999997</v>
      </c>
      <c r="M10" s="119">
        <f>IF($C$5*'NSW Apr 2016'!AL4/'NSW Apr 2016'!AJ4&lt;'NSW Apr 2016'!K4,0,IF($C$5*'NSW Apr 2016'!AL4/'NSW Apr 2016'!AJ4&lt;='NSW Apr 2016'!L4,($C$5*'NSW Apr 2016'!AL4/'NSW Apr 2016'!AJ4-'NSW Apr 2016'!K4)*('NSW Apr 2016'!W4/100)*'NSW Apr 2016'!AJ4,('NSW Apr 2016'!L4-'NSW Apr 2016'!K4)*('NSW Apr 2016'!W4/100)*'NSW Apr 2016'!AJ4))</f>
        <v>205.94639999999998</v>
      </c>
      <c r="N10" s="119">
        <f>IF($C$5*'NSW Apr 2016'!AL4/'NSW Apr 2016'!AJ4&lt;'NSW Apr 2016'!L4,0,IF($C$5*'NSW Apr 2016'!AL4/'NSW Apr 2016'!AJ4&lt;='NSW Apr 2016'!M4,($C$5*'NSW Apr 2016'!AL4/'NSW Apr 2016'!AJ4-'NSW Apr 2016'!L4)*('NSW Apr 2016'!X4/100)*'NSW Apr 2016'!AJ4,('NSW Apr 2016'!M4-'NSW Apr 2016'!L4)*('NSW Apr 2016'!X4/100)*'NSW Apr 2016'!AJ4))</f>
        <v>772.30250000000001</v>
      </c>
      <c r="O10" s="119">
        <f>IF($C$5*'NSW Apr 2016'!AL4/'NSW Apr 2016'!AJ4&lt;'NSW Apr 2016'!M4,0,IF($C$5*'NSW Apr 2016'!AL4/'NSW Apr 2016'!AJ4&lt;='NSW Apr 2016'!N4,($C$5*'NSW Apr 2016'!AL4/'NSW Apr 2016'!AJ4-'NSW Apr 2016'!M4)*('NSW Apr 2016'!Y4/100)*'NSW Apr 2016'!AJ4,('NSW Apr 2016'!N4-'NSW Apr 2016'!M4)*('NSW Apr 2016'!Y4/100)*'NSW Apr 2016'!AJ4))</f>
        <v>0</v>
      </c>
      <c r="P10" s="119">
        <f>IF(($C$5*'NSW Apr 2016'!AL4/'NSW Apr 2016'!AJ4&gt;'NSW Apr 2016'!N4),($C$5*'NSW Apr 2016'!AL4/'NSW Apr 2016'!AJ4-'NSW Apr 2016'!N4)*'NSW Apr 2016'!Z4/100*'NSW Apr 2016'!AJ5,0)</f>
        <v>0</v>
      </c>
      <c r="Q10" s="122">
        <f t="shared" ref="Q10:Q37" si="2">SUM(D10:P10)</f>
        <v>2648.9380999999998</v>
      </c>
      <c r="R10" s="86">
        <f>'NSW Apr 2016'!AM4</f>
        <v>0</v>
      </c>
      <c r="S10" s="86">
        <f>'NSW Apr 2016'!AN4</f>
        <v>0</v>
      </c>
      <c r="T10" s="86">
        <f>'NSW Apr 2016'!AO4</f>
        <v>0</v>
      </c>
      <c r="U10" s="86">
        <f>'NSW Apr 2016'!AP4</f>
        <v>18</v>
      </c>
      <c r="V10" s="122">
        <f>Q10</f>
        <v>2648.9380999999998</v>
      </c>
      <c r="W10" s="122">
        <f>(V10-(V10-D10)*U10/100)</f>
        <v>2213.9472919999998</v>
      </c>
      <c r="X10" s="122">
        <f t="shared" si="0"/>
        <v>2913.8319099999999</v>
      </c>
      <c r="Y10" s="122">
        <f t="shared" si="1"/>
        <v>2435.3420212000001</v>
      </c>
      <c r="Z10" s="124">
        <f>'NSW Apr 2016'!AW4</f>
        <v>0</v>
      </c>
      <c r="AA10" s="125" t="str">
        <f>'NSW Apr 2016'!AX4</f>
        <v>n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</row>
    <row r="11" spans="1:142" ht="23" customHeight="1">
      <c r="A11" s="436"/>
      <c r="B11" s="86" t="str">
        <f>'NSW Apr 2016'!F5</f>
        <v>EnergyAustralia</v>
      </c>
      <c r="C11" s="86" t="str">
        <f>'NSW Apr 2016'!G5</f>
        <v xml:space="preserve">Everyday Saver </v>
      </c>
      <c r="D11" s="119">
        <f>365*'NSW Apr 2016'!H5/100</f>
        <v>232.32249999999999</v>
      </c>
      <c r="E11" s="120">
        <f>IF($C$5*'NSW Apr 2016'!AK5/'NSW Apr 2016'!AI5&gt;='NSW Apr 2016'!J5,('NSW Apr 2016'!J5*'NSW Apr 2016'!O5/100)*'NSW Apr 2016'!AI5,($C$5*'NSW Apr 2016'!AK5/'NSW Apr 2016'!AI5*'NSW Apr 2016'!O5/100)*'NSW Apr 2016'!AI5)</f>
        <v>137.41364999999999</v>
      </c>
      <c r="F11" s="121">
        <f>IF($C$5*'NSW Apr 2016'!AK5/'NSW Apr 2016'!AI5&lt;'NSW Apr 2016'!J5,0,IF($C$5*'NSW Apr 2016'!AK5/'NSW Apr 2016'!AI5&lt;='NSW Apr 2016'!K5,($C$5*'NSW Apr 2016'!AK5/'NSW Apr 2016'!AI5-'NSW Apr 2016'!J5)*('NSW Apr 2016'!P5/100)*'NSW Apr 2016'!AI5,('NSW Apr 2016'!K5-'NSW Apr 2016'!J5)*('NSW Apr 2016'!P5/100)*'NSW Apr 2016'!AI5))</f>
        <v>92.31204000000001</v>
      </c>
      <c r="G11" s="119">
        <f>IF($C$5*'NSW Apr 2016'!AK5/'NSW Apr 2016'!AI5&lt;'NSW Apr 2016'!K5,0,IF($C$5*'NSW Apr 2016'!AK5/'NSW Apr 2016'!AI5&lt;='NSW Apr 2016'!L5,($C$5*'NSW Apr 2016'!AK5/'NSW Apr 2016'!AI5-'NSW Apr 2016'!K5)*('NSW Apr 2016'!Q5/100)*'NSW Apr 2016'!AI5,('NSW Apr 2016'!L5-'NSW Apr 2016'!K5)*('NSW Apr 2016'!Q5/100)*'NSW Apr 2016'!AI5))</f>
        <v>206.30147999999997</v>
      </c>
      <c r="H11" s="120">
        <f>IF($C$5*'NSW Apr 2016'!AK5/'NSW Apr 2016'!AI5&lt;'NSW Apr 2016'!L5,0,IF($C$5*'NSW Apr 2016'!AK5/'NSW Apr 2016'!AI5&lt;='NSW Apr 2016'!M5,($C$5*'NSW Apr 2016'!AK5/'NSW Apr 2016'!AI5-'NSW Apr 2016'!L5)*('NSW Apr 2016'!R5/100)*'NSW Apr 2016'!AI5,('NSW Apr 2016'!M5-'NSW Apr 2016'!L5)*('NSW Apr 2016'!R5/100)*'NSW Apr 2016'!AI5))</f>
        <v>773.31425000000013</v>
      </c>
      <c r="I11" s="120">
        <f>IF($C$5*'NSW Apr 2016'!AK5/'NSW Apr 2016'!AI5&lt;'NSW Apr 2016'!M5,0,IF($C$5*'NSW Apr 2016'!AK5/'NSW Apr 2016'!AI5&lt;='NSW Apr 2016'!N5,($C$5*'NSW Apr 2016'!AK5/'NSW Apr 2016'!AI5-'NSW Apr 2016'!M5)*('NSW Apr 2016'!S5/100)*'NSW Apr 2016'!AI5,('NSW Apr 2016'!N5-'NSW Apr 2016'!M5)*('NSW Apr 2016'!S5/100)*'NSW Apr 2016'!AI5))</f>
        <v>0</v>
      </c>
      <c r="J11" s="119">
        <f>IF(($C$5*'NSW Apr 2016'!AK5/'NSW Apr 2016'!AI5&gt;'NSW Apr 2016'!N5),($C$5*'NSW Apr 2016'!AK5/'NSW Apr 2016'!AI5-'NSW Apr 2016'!N5)*'NSW Apr 2016'!T5/100*'NSW Apr 2016'!AI5,0)</f>
        <v>0</v>
      </c>
      <c r="K11" s="119">
        <f>IF($C$5*'NSW Apr 2016'!AL5/'NSW Apr 2016'!AJ5&gt;='NSW Apr 2016'!J5,('NSW Apr 2016'!J5*'NSW Apr 2016'!U5/100)*'NSW Apr 2016'!AJ5,($C$5*'NSW Apr 2016'!AL5/'NSW Apr 2016'!AJ5*'NSW Apr 2016'!U5/100)*'NSW Apr 2016'!AJ5)</f>
        <v>137.41364999999999</v>
      </c>
      <c r="L11" s="119">
        <f>IF($C$5*'NSW Apr 2016'!AL5/'NSW Apr 2016'!AJ5&lt;'NSW Apr 2016'!J5,0,IF($C$5*'NSW Apr 2016'!AL5/'NSW Apr 2016'!AJ5&lt;='NSW Apr 2016'!K5,($C$5*'NSW Apr 2016'!AL5/'NSW Apr 2016'!AJ5-'NSW Apr 2016'!J5)*('NSW Apr 2016'!V5/100)*'NSW Apr 2016'!AJ5,('NSW Apr 2016'!K5-'NSW Apr 2016'!J5)*('NSW Apr 2016'!V5/100)*'NSW Apr 2016'!AJ5))</f>
        <v>92.31204000000001</v>
      </c>
      <c r="M11" s="119">
        <f>IF($C$5*'NSW Apr 2016'!AL5/'NSW Apr 2016'!AJ5&lt;'NSW Apr 2016'!K5,0,IF($C$5*'NSW Apr 2016'!AL5/'NSW Apr 2016'!AJ5&lt;='NSW Apr 2016'!L5,($C$5*'NSW Apr 2016'!AL5/'NSW Apr 2016'!AJ5-'NSW Apr 2016'!K5)*('NSW Apr 2016'!W5/100)*'NSW Apr 2016'!AJ5,('NSW Apr 2016'!L5-'NSW Apr 2016'!K5)*('NSW Apr 2016'!W5/100)*'NSW Apr 2016'!AJ5))</f>
        <v>206.30147999999997</v>
      </c>
      <c r="N11" s="119">
        <f>IF($C$5*'NSW Apr 2016'!AL5/'NSW Apr 2016'!AJ5&lt;'NSW Apr 2016'!L5,0,IF($C$5*'NSW Apr 2016'!AL5/'NSW Apr 2016'!AJ5&lt;='NSW Apr 2016'!M5,($C$5*'NSW Apr 2016'!AL5/'NSW Apr 2016'!AJ5-'NSW Apr 2016'!L5)*('NSW Apr 2016'!X5/100)*'NSW Apr 2016'!AJ5,('NSW Apr 2016'!M5-'NSW Apr 2016'!L5)*('NSW Apr 2016'!X5/100)*'NSW Apr 2016'!AJ5))</f>
        <v>773.31425000000013</v>
      </c>
      <c r="O11" s="119">
        <f>IF($C$5*'NSW Apr 2016'!AL5/'NSW Apr 2016'!AJ5&lt;'NSW Apr 2016'!M5,0,IF($C$5*'NSW Apr 2016'!AL5/'NSW Apr 2016'!AJ5&lt;='NSW Apr 2016'!N5,($C$5*'NSW Apr 2016'!AL5/'NSW Apr 2016'!AJ5-'NSW Apr 2016'!M5)*('NSW Apr 2016'!Y5/100)*'NSW Apr 2016'!AJ5,('NSW Apr 2016'!N5-'NSW Apr 2016'!M5)*('NSW Apr 2016'!Y5/100)*'NSW Apr 2016'!AJ5))</f>
        <v>0</v>
      </c>
      <c r="P11" s="119">
        <f>IF(($C$5*'NSW Apr 2016'!AL5/'NSW Apr 2016'!AJ5&gt;'NSW Apr 2016'!N5),($C$5*'NSW Apr 2016'!AL5/'NSW Apr 2016'!AJ5-'NSW Apr 2016'!N5)*'NSW Apr 2016'!Z5/100*'NSW Apr 2016'!AJ6,0)</f>
        <v>0</v>
      </c>
      <c r="Q11" s="122">
        <f t="shared" si="2"/>
        <v>2651.0053399999997</v>
      </c>
      <c r="R11" s="86">
        <f>'NSW Apr 2016'!AM5</f>
        <v>0</v>
      </c>
      <c r="S11" s="86">
        <f>'NSW Apr 2016'!AN5</f>
        <v>16</v>
      </c>
      <c r="T11" s="86">
        <f>'NSW Apr 2016'!AO5</f>
        <v>0</v>
      </c>
      <c r="U11" s="86">
        <f>'NSW Apr 2016'!AP5</f>
        <v>0</v>
      </c>
      <c r="V11" s="122">
        <f>(Q11-(Q11-D11)*S11/100)</f>
        <v>2264.0160855999998</v>
      </c>
      <c r="W11" s="122">
        <f>V11</f>
        <v>2264.0160855999998</v>
      </c>
      <c r="X11" s="122">
        <f t="shared" si="0"/>
        <v>2490.4176941599999</v>
      </c>
      <c r="Y11" s="122">
        <f t="shared" si="1"/>
        <v>2490.4176941599999</v>
      </c>
      <c r="Z11" s="124">
        <f>'NSW Apr 2016'!AW5</f>
        <v>24</v>
      </c>
      <c r="AA11" s="125" t="str">
        <f>'NSW Apr 2016'!AX5</f>
        <v>y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</row>
    <row r="12" spans="1:142" s="85" customFormat="1" ht="23" customHeight="1">
      <c r="A12" s="436"/>
      <c r="B12" s="86" t="str">
        <f>'NSW Apr 2016'!F6</f>
        <v>Origin Energy</v>
      </c>
      <c r="C12" s="86" t="str">
        <f>'NSW Apr 2016'!G6</f>
        <v>Business Saver</v>
      </c>
      <c r="D12" s="119">
        <f>365*'NSW Apr 2016'!H6/100</f>
        <v>232.32249999999999</v>
      </c>
      <c r="E12" s="120">
        <f>IF($C$5*'NSW Apr 2016'!AK6/'NSW Apr 2016'!AI6&gt;='NSW Apr 2016'!J6,('NSW Apr 2016'!J6*'NSW Apr 2016'!O6/100)*'NSW Apr 2016'!AI6,($C$5*'NSW Apr 2016'!AK6/'NSW Apr 2016'!AI6*'NSW Apr 2016'!O6/100)*'NSW Apr 2016'!AI6)</f>
        <v>137.41364999999999</v>
      </c>
      <c r="F12" s="121">
        <f>IF($C$5*'NSW Apr 2016'!AK6/'NSW Apr 2016'!AI6&lt;'NSW Apr 2016'!J6,0,IF($C$5*'NSW Apr 2016'!AK6/'NSW Apr 2016'!AI6&lt;='NSW Apr 2016'!K6,($C$5*'NSW Apr 2016'!AK6/'NSW Apr 2016'!AI6-'NSW Apr 2016'!J6)*('NSW Apr 2016'!P6/100)*'NSW Apr 2016'!AI6,('NSW Apr 2016'!K6-'NSW Apr 2016'!J6)*('NSW Apr 2016'!P6/100)*'NSW Apr 2016'!AI6))</f>
        <v>92.31204000000001</v>
      </c>
      <c r="G12" s="119">
        <f>IF($C$5*'NSW Apr 2016'!AK6/'NSW Apr 2016'!AI6&lt;'NSW Apr 2016'!K6,0,IF($C$5*'NSW Apr 2016'!AK6/'NSW Apr 2016'!AI6&lt;='NSW Apr 2016'!L6,($C$5*'NSW Apr 2016'!AK6/'NSW Apr 2016'!AI6-'NSW Apr 2016'!K6)*('NSW Apr 2016'!Q6/100)*'NSW Apr 2016'!AI6,('NSW Apr 2016'!L6-'NSW Apr 2016'!K6)*('NSW Apr 2016'!Q6/100)*'NSW Apr 2016'!AI6))</f>
        <v>206.30147999999997</v>
      </c>
      <c r="H12" s="120">
        <f>IF($C$5*'NSW Apr 2016'!AK6/'NSW Apr 2016'!AI6&lt;'NSW Apr 2016'!L6,0,IF($C$5*'NSW Apr 2016'!AK6/'NSW Apr 2016'!AI6&lt;='NSW Apr 2016'!M6,($C$5*'NSW Apr 2016'!AK6/'NSW Apr 2016'!AI6-'NSW Apr 2016'!L6)*('NSW Apr 2016'!R6/100)*'NSW Apr 2016'!AI6,('NSW Apr 2016'!M6-'NSW Apr 2016'!L6)*('NSW Apr 2016'!R6/100)*'NSW Apr 2016'!AI6))</f>
        <v>773.31425000000013</v>
      </c>
      <c r="I12" s="120">
        <f>IF($C$5*'NSW Apr 2016'!AK6/'NSW Apr 2016'!AI6&lt;'NSW Apr 2016'!M6,0,IF($C$5*'NSW Apr 2016'!AK6/'NSW Apr 2016'!AI6&lt;='NSW Apr 2016'!N6,($C$5*'NSW Apr 2016'!AK6/'NSW Apr 2016'!AI6-'NSW Apr 2016'!M6)*('NSW Apr 2016'!S6/100)*'NSW Apr 2016'!AI6,('NSW Apr 2016'!N6-'NSW Apr 2016'!M6)*('NSW Apr 2016'!S6/100)*'NSW Apr 2016'!AI6))</f>
        <v>0</v>
      </c>
      <c r="J12" s="119">
        <f>IF(($C$5*'NSW Apr 2016'!AK6/'NSW Apr 2016'!AI6&gt;'NSW Apr 2016'!N6),($C$5*'NSW Apr 2016'!AK6/'NSW Apr 2016'!AI6-'NSW Apr 2016'!N6)*'NSW Apr 2016'!T6/100*'NSW Apr 2016'!AI6,0)</f>
        <v>0</v>
      </c>
      <c r="K12" s="119">
        <f>IF($C$5*'NSW Apr 2016'!AL6/'NSW Apr 2016'!AJ6&gt;='NSW Apr 2016'!J6,('NSW Apr 2016'!J6*'NSW Apr 2016'!U6/100)*'NSW Apr 2016'!AJ6,($C$5*'NSW Apr 2016'!AL6/'NSW Apr 2016'!AJ6*'NSW Apr 2016'!U6/100)*'NSW Apr 2016'!AJ6)</f>
        <v>137.41364999999999</v>
      </c>
      <c r="L12" s="119">
        <f>IF($C$5*'NSW Apr 2016'!AL6/'NSW Apr 2016'!AJ6&lt;'NSW Apr 2016'!J6,0,IF($C$5*'NSW Apr 2016'!AL6/'NSW Apr 2016'!AJ6&lt;='NSW Apr 2016'!K6,($C$5*'NSW Apr 2016'!AL6/'NSW Apr 2016'!AJ6-'NSW Apr 2016'!J6)*('NSW Apr 2016'!V6/100)*'NSW Apr 2016'!AJ6,('NSW Apr 2016'!K6-'NSW Apr 2016'!J6)*('NSW Apr 2016'!V6/100)*'NSW Apr 2016'!AJ6))</f>
        <v>92.31204000000001</v>
      </c>
      <c r="M12" s="119">
        <f>IF($C$5*'NSW Apr 2016'!AL6/'NSW Apr 2016'!AJ6&lt;'NSW Apr 2016'!K6,0,IF($C$5*'NSW Apr 2016'!AL6/'NSW Apr 2016'!AJ6&lt;='NSW Apr 2016'!L6,($C$5*'NSW Apr 2016'!AL6/'NSW Apr 2016'!AJ6-'NSW Apr 2016'!K6)*('NSW Apr 2016'!W6/100)*'NSW Apr 2016'!AJ6,('NSW Apr 2016'!L6-'NSW Apr 2016'!K6)*('NSW Apr 2016'!W6/100)*'NSW Apr 2016'!AJ6))</f>
        <v>206.30147999999997</v>
      </c>
      <c r="N12" s="119">
        <f>IF($C$5*'NSW Apr 2016'!AL6/'NSW Apr 2016'!AJ6&lt;'NSW Apr 2016'!L6,0,IF($C$5*'NSW Apr 2016'!AL6/'NSW Apr 2016'!AJ6&lt;='NSW Apr 2016'!M6,($C$5*'NSW Apr 2016'!AL6/'NSW Apr 2016'!AJ6-'NSW Apr 2016'!L6)*('NSW Apr 2016'!X6/100)*'NSW Apr 2016'!AJ6,('NSW Apr 2016'!M6-'NSW Apr 2016'!L6)*('NSW Apr 2016'!X6/100)*'NSW Apr 2016'!AJ6))</f>
        <v>773.31425000000013</v>
      </c>
      <c r="O12" s="119">
        <f>IF($C$5*'NSW Apr 2016'!AL6/'NSW Apr 2016'!AJ6&lt;'NSW Apr 2016'!M6,0,IF($C$5*'NSW Apr 2016'!AL6/'NSW Apr 2016'!AJ6&lt;='NSW Apr 2016'!N6,($C$5*'NSW Apr 2016'!AL6/'NSW Apr 2016'!AJ6-'NSW Apr 2016'!M6)*('NSW Apr 2016'!Y6/100)*'NSW Apr 2016'!AJ6,('NSW Apr 2016'!N6-'NSW Apr 2016'!M6)*('NSW Apr 2016'!Y6/100)*'NSW Apr 2016'!AJ6))</f>
        <v>0</v>
      </c>
      <c r="P12" s="119">
        <f>IF(($C$5*'NSW Apr 2016'!AL6/'NSW Apr 2016'!AJ6&gt;'NSW Apr 2016'!N6),($C$5*'NSW Apr 2016'!AL6/'NSW Apr 2016'!AJ6-'NSW Apr 2016'!N6)*'NSW Apr 2016'!Z6/100*'NSW Apr 2016'!AJ7,0)</f>
        <v>0</v>
      </c>
      <c r="Q12" s="122">
        <f t="shared" si="2"/>
        <v>2651.0053399999997</v>
      </c>
      <c r="R12" s="86">
        <f>'NSW Apr 2016'!AM6</f>
        <v>0</v>
      </c>
      <c r="S12" s="86">
        <f>'NSW Apr 2016'!AN6</f>
        <v>14</v>
      </c>
      <c r="T12" s="86">
        <f>'NSW Apr 2016'!AO6</f>
        <v>0</v>
      </c>
      <c r="U12" s="86">
        <f>'NSW Apr 2016'!AP6</f>
        <v>0</v>
      </c>
      <c r="V12" s="122">
        <f>(Q12-(Q12-D12)*S12/100)</f>
        <v>2312.3897423999997</v>
      </c>
      <c r="W12" s="122">
        <f>V12</f>
        <v>2312.3897423999997</v>
      </c>
      <c r="X12" s="122">
        <f t="shared" si="0"/>
        <v>2543.6287166399998</v>
      </c>
      <c r="Y12" s="122">
        <f t="shared" si="1"/>
        <v>2543.6287166399998</v>
      </c>
      <c r="Z12" s="124">
        <f>'NSW Apr 2016'!AW6</f>
        <v>12</v>
      </c>
      <c r="AA12" s="125" t="str">
        <f>'NSW Apr 2016'!AX6</f>
        <v>y</v>
      </c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</row>
    <row r="13" spans="1:142" ht="23" customHeight="1" thickBot="1">
      <c r="A13" s="435"/>
      <c r="B13" s="87" t="str">
        <f>'NSW Apr 2016'!F7</f>
        <v>Red Energy</v>
      </c>
      <c r="C13" s="87" t="str">
        <f>'NSW Apr 2016'!G7</f>
        <v xml:space="preserve">Easy Saver </v>
      </c>
      <c r="D13" s="146">
        <f>365*'NSW Apr 2016'!H7/100</f>
        <v>232.32249999999999</v>
      </c>
      <c r="E13" s="147">
        <f>IF($C$5*'NSW Apr 2016'!AK7/'NSW Apr 2016'!AI7&gt;='NSW Apr 2016'!J7,('NSW Apr 2016'!J7*'NSW Apr 2016'!O7/100)*'NSW Apr 2016'!AI7,($C$5*'NSW Apr 2016'!AK7/'NSW Apr 2016'!AI7*'NSW Apr 2016'!O7/100)*'NSW Apr 2016'!AI7)</f>
        <v>137.41364999999999</v>
      </c>
      <c r="F13" s="148">
        <f>IF($C$5*'NSW Apr 2016'!AK7/'NSW Apr 2016'!AI7&lt;'NSW Apr 2016'!J7,0,IF($C$5*'NSW Apr 2016'!AK7/'NSW Apr 2016'!AI7&lt;='NSW Apr 2016'!K7,($C$5*'NSW Apr 2016'!AK7/'NSW Apr 2016'!AI7-'NSW Apr 2016'!J7)*('NSW Apr 2016'!P7/100)*'NSW Apr 2016'!AI7,('NSW Apr 2016'!K7-'NSW Apr 2016'!J7)*('NSW Apr 2016'!P7/100)*'NSW Apr 2016'!AI7))</f>
        <v>92.31204000000001</v>
      </c>
      <c r="G13" s="146">
        <f>IF($C$5*'NSW Apr 2016'!AK7/'NSW Apr 2016'!AI7&lt;'NSW Apr 2016'!K7,0,IF($C$5*'NSW Apr 2016'!AK7/'NSW Apr 2016'!AI7&lt;='NSW Apr 2016'!L7,($C$5*'NSW Apr 2016'!AK7/'NSW Apr 2016'!AI7-'NSW Apr 2016'!K7)*('NSW Apr 2016'!Q7/100)*'NSW Apr 2016'!AI7,('NSW Apr 2016'!L7-'NSW Apr 2016'!K7)*('NSW Apr 2016'!Q7/100)*'NSW Apr 2016'!AI7))</f>
        <v>206.30147999999997</v>
      </c>
      <c r="H13" s="147">
        <f>IF($C$5*'NSW Apr 2016'!AK7/'NSW Apr 2016'!AI7&lt;'NSW Apr 2016'!L7,0,IF($C$5*'NSW Apr 2016'!AK7/'NSW Apr 2016'!AI7&lt;='NSW Apr 2016'!M7,($C$5*'NSW Apr 2016'!AK7/'NSW Apr 2016'!AI7-'NSW Apr 2016'!L7)*('NSW Apr 2016'!R7/100)*'NSW Apr 2016'!AI7,('NSW Apr 2016'!M7-'NSW Apr 2016'!L7)*('NSW Apr 2016'!R7/100)*'NSW Apr 2016'!AI7))</f>
        <v>773.31425000000013</v>
      </c>
      <c r="I13" s="147">
        <f>IF($C$5*'NSW Apr 2016'!AK7/'NSW Apr 2016'!AI7&lt;'NSW Apr 2016'!M7,0,IF($C$5*'NSW Apr 2016'!AK7/'NSW Apr 2016'!AI7&lt;='NSW Apr 2016'!N7,($C$5*'NSW Apr 2016'!AK7/'NSW Apr 2016'!AI7-'NSW Apr 2016'!M7)*('NSW Apr 2016'!S7/100)*'NSW Apr 2016'!AI7,('NSW Apr 2016'!N7-'NSW Apr 2016'!M7)*('NSW Apr 2016'!S7/100)*'NSW Apr 2016'!AI7))</f>
        <v>0</v>
      </c>
      <c r="J13" s="146">
        <f>IF(($C$5*'NSW Apr 2016'!AK7/'NSW Apr 2016'!AI7&gt;'NSW Apr 2016'!N7),($C$5*'NSW Apr 2016'!AK7/'NSW Apr 2016'!AI7-'NSW Apr 2016'!N7)*'NSW Apr 2016'!T7/100*'NSW Apr 2016'!AI7,0)</f>
        <v>0</v>
      </c>
      <c r="K13" s="146">
        <f>IF($C$5*'NSW Apr 2016'!AL7/'NSW Apr 2016'!AJ7&gt;='NSW Apr 2016'!J7,('NSW Apr 2016'!J7*'NSW Apr 2016'!U7/100)*'NSW Apr 2016'!AJ7,($C$5*'NSW Apr 2016'!AL7/'NSW Apr 2016'!AJ7*'NSW Apr 2016'!U7/100)*'NSW Apr 2016'!AJ7)</f>
        <v>137.41364999999999</v>
      </c>
      <c r="L13" s="146">
        <f>IF($C$5*'NSW Apr 2016'!AL7/'NSW Apr 2016'!AJ7&lt;'NSW Apr 2016'!J7,0,IF($C$5*'NSW Apr 2016'!AL7/'NSW Apr 2016'!AJ7&lt;='NSW Apr 2016'!K7,($C$5*'NSW Apr 2016'!AL7/'NSW Apr 2016'!AJ7-'NSW Apr 2016'!J7)*('NSW Apr 2016'!V7/100)*'NSW Apr 2016'!AJ7,('NSW Apr 2016'!K7-'NSW Apr 2016'!J7)*('NSW Apr 2016'!V7/100)*'NSW Apr 2016'!AJ7))</f>
        <v>92.31204000000001</v>
      </c>
      <c r="M13" s="146">
        <f>IF($C$5*'NSW Apr 2016'!AL7/'NSW Apr 2016'!AJ7&lt;'NSW Apr 2016'!K7,0,IF($C$5*'NSW Apr 2016'!AL7/'NSW Apr 2016'!AJ7&lt;='NSW Apr 2016'!L7,($C$5*'NSW Apr 2016'!AL7/'NSW Apr 2016'!AJ7-'NSW Apr 2016'!K7)*('NSW Apr 2016'!W7/100)*'NSW Apr 2016'!AJ7,('NSW Apr 2016'!L7-'NSW Apr 2016'!K7)*('NSW Apr 2016'!W7/100)*'NSW Apr 2016'!AJ7))</f>
        <v>206.30147999999997</v>
      </c>
      <c r="N13" s="146">
        <f>IF($C$5*'NSW Apr 2016'!AL7/'NSW Apr 2016'!AJ7&lt;'NSW Apr 2016'!L7,0,IF($C$5*'NSW Apr 2016'!AL7/'NSW Apr 2016'!AJ7&lt;='NSW Apr 2016'!M7,($C$5*'NSW Apr 2016'!AL7/'NSW Apr 2016'!AJ7-'NSW Apr 2016'!L7)*('NSW Apr 2016'!X7/100)*'NSW Apr 2016'!AJ7,('NSW Apr 2016'!M7-'NSW Apr 2016'!L7)*('NSW Apr 2016'!X7/100)*'NSW Apr 2016'!AJ7))</f>
        <v>773.31425000000013</v>
      </c>
      <c r="O13" s="146">
        <f>IF($C$5*'NSW Apr 2016'!AL7/'NSW Apr 2016'!AJ7&lt;'NSW Apr 2016'!M7,0,IF($C$5*'NSW Apr 2016'!AL7/'NSW Apr 2016'!AJ7&lt;='NSW Apr 2016'!N7,($C$5*'NSW Apr 2016'!AL7/'NSW Apr 2016'!AJ7-'NSW Apr 2016'!M7)*('NSW Apr 2016'!Y7/100)*'NSW Apr 2016'!AJ7,('NSW Apr 2016'!N7-'NSW Apr 2016'!M7)*('NSW Apr 2016'!Y7/100)*'NSW Apr 2016'!AJ7))</f>
        <v>0</v>
      </c>
      <c r="P13" s="146">
        <f>IF(($C$5*'NSW Apr 2016'!AL7/'NSW Apr 2016'!AJ7&gt;'NSW Apr 2016'!N7),($C$5*'NSW Apr 2016'!AL7/'NSW Apr 2016'!AJ7-'NSW Apr 2016'!N7)*'NSW Apr 2016'!Z7/100*'NSW Apr 2016'!AJ9,0)</f>
        <v>0</v>
      </c>
      <c r="Q13" s="149">
        <f t="shared" si="2"/>
        <v>2651.0053399999997</v>
      </c>
      <c r="R13" s="87">
        <f>'NSW Apr 2016'!AM7</f>
        <v>0</v>
      </c>
      <c r="S13" s="87">
        <f>'NSW Apr 2016'!AN7</f>
        <v>0</v>
      </c>
      <c r="T13" s="150">
        <f>'NSW Apr 2016'!AO7</f>
        <v>10</v>
      </c>
      <c r="U13" s="87">
        <f>'NSW Apr 2016'!AP7</f>
        <v>0</v>
      </c>
      <c r="V13" s="151">
        <f t="shared" ref="V13:V20" si="3">Q13</f>
        <v>2651.0053399999997</v>
      </c>
      <c r="W13" s="149">
        <f>V13-(V13*T13/100)</f>
        <v>2385.9048059999996</v>
      </c>
      <c r="X13" s="149">
        <f t="shared" si="0"/>
        <v>2916.1058739999999</v>
      </c>
      <c r="Y13" s="149">
        <f t="shared" si="1"/>
        <v>2624.4952865999999</v>
      </c>
      <c r="Z13" s="152">
        <f>'NSW Apr 2016'!AW7</f>
        <v>0</v>
      </c>
      <c r="AA13" s="153" t="str">
        <f>'NSW Apr 2016'!AX7</f>
        <v>n</v>
      </c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</row>
    <row r="14" spans="1:142" ht="23" customHeight="1" thickTop="1">
      <c r="A14" s="434" t="str">
        <f>'NSW Apr 2016'!D8</f>
        <v xml:space="preserve">ActewAGL Queanbeyan </v>
      </c>
      <c r="B14" s="86" t="str">
        <f>'NSW Apr 2016'!F8</f>
        <v>ActewAGL</v>
      </c>
      <c r="C14" s="86" t="str">
        <f>'NSW Apr 2016'!G8</f>
        <v>Regulated</v>
      </c>
      <c r="D14" s="119">
        <f>365*'NSW Apr 2016'!H8/100</f>
        <v>288.93399999999997</v>
      </c>
      <c r="E14" s="120">
        <f>IF($C$5*'NSW Apr 2016'!AK8/'NSW Apr 2016'!AI8&gt;='NSW Apr 2016'!J8,('NSW Apr 2016'!J8*'NSW Apr 2016'!O8/100)*'NSW Apr 2016'!AI8,($C$5*'NSW Apr 2016'!AK8/'NSW Apr 2016'!AI8*'NSW Apr 2016'!O8/100)*'NSW Apr 2016'!AI8)</f>
        <v>175.09361759999996</v>
      </c>
      <c r="F14" s="121">
        <f>IF($C$5*'NSW Apr 2016'!AK8/'NSW Apr 2016'!AI8&lt;'NSW Apr 2016'!J8,0,IF($C$5*'NSW Apr 2016'!AK8/'NSW Apr 2016'!AI8&lt;='NSW Apr 2016'!K8,($C$5*'NSW Apr 2016'!AK8/'NSW Apr 2016'!AI8-'NSW Apr 2016'!J8)*('NSW Apr 2016'!P8/100)*'NSW Apr 2016'!AI8,('NSW Apr 2016'!K8-'NSW Apr 2016'!J8)*('NSW Apr 2016'!P8/100)*'NSW Apr 2016'!AI8))</f>
        <v>920.21875200000011</v>
      </c>
      <c r="G14" s="126">
        <f>IF($C$5*'NSW Apr 2016'!AK8/'NSW Apr 2016'!AI8&lt;'NSW Apr 2016'!K8,0,IF($C$5*'NSW Apr 2016'!AK8/'NSW Apr 2016'!AI8&lt;='NSW Apr 2016'!L8,($C$5*'NSW Apr 2016'!AK8/'NSW Apr 2016'!AI8-'NSW Apr 2016'!K8)*('NSW Apr 2016'!Q8/100)*'NSW Apr 2016'!AI8,('NSW Apr 2016'!L8-'NSW Apr 2016'!K8)*('NSW Apr 2016'!Q8/100)*'NSW Apr 2016'!AI8))</f>
        <v>0</v>
      </c>
      <c r="H14" s="127">
        <f>IF($C$5*'NSW Apr 2016'!AK8/'NSW Apr 2016'!AI8&lt;'NSW Apr 2016'!L8,0,IF($C$5*'NSW Apr 2016'!AK8/'NSW Apr 2016'!AI8&lt;='NSW Apr 2016'!M8,($C$5*'NSW Apr 2016'!AK8/'NSW Apr 2016'!AI8-'NSW Apr 2016'!L8)*('NSW Apr 2016'!R8/100)*'NSW Apr 2016'!AI8,('NSW Apr 2016'!M8-'NSW Apr 2016'!L8)*('NSW Apr 2016'!R8/100)*'NSW Apr 2016'!AI8))</f>
        <v>0</v>
      </c>
      <c r="I14" s="128">
        <f>IF($C$5*'NSW Apr 2016'!AK8/'NSW Apr 2016'!AI8&lt;'NSW Apr 2016'!M8,0,IF($C$5*'NSW Apr 2016'!AK8/'NSW Apr 2016'!AI8&lt;='NSW Apr 2016'!N8,($C$5*'NSW Apr 2016'!AK8/'NSW Apr 2016'!AI8-'NSW Apr 2016'!M8)*('NSW Apr 2016'!S8/100)*'NSW Apr 2016'!AI8,('NSW Apr 2016'!N8-'NSW Apr 2016'!M8)*('NSW Apr 2016'!S8/100)*'NSW Apr 2016'!AI8))</f>
        <v>0</v>
      </c>
      <c r="J14" s="129">
        <f>IF(($C$5*'NSW Apr 2016'!AK8/'NSW Apr 2016'!AI8&gt;'NSW Apr 2016'!N8),($C$5*'NSW Apr 2016'!AK8/'NSW Apr 2016'!AI8-'NSW Apr 2016'!N8)*'NSW Apr 2016'!T8/100*'NSW Apr 2016'!AI8,0)</f>
        <v>0</v>
      </c>
      <c r="K14" s="119">
        <f>IF($C$5*'NSW Apr 2016'!AL8/'NSW Apr 2016'!AJ8&gt;='NSW Apr 2016'!J8,('NSW Apr 2016'!J8*'NSW Apr 2016'!U8/100)*'NSW Apr 2016'!AJ8,($C$5*'NSW Apr 2016'!AL8/'NSW Apr 2016'!AJ8*'NSW Apr 2016'!U8/100)*'NSW Apr 2016'!AJ8)</f>
        <v>175.09361759999996</v>
      </c>
      <c r="L14" s="121">
        <f>IF($C$5*'NSW Apr 2016'!AL8/'NSW Apr 2016'!AJ8&lt;'NSW Apr 2016'!J8,0,IF($C$5*'NSW Apr 2016'!AL8/'NSW Apr 2016'!AJ8&lt;='NSW Apr 2016'!K8,($C$5*'NSW Apr 2016'!AL8/'NSW Apr 2016'!AJ8-'NSW Apr 2016'!J8)*('NSW Apr 2016'!V8/100)*'NSW Apr 2016'!AJ8,('NSW Apr 2016'!K8-'NSW Apr 2016'!J8)*('NSW Apr 2016'!V8/100)*'NSW Apr 2016'!AJ8))</f>
        <v>920.21875200000011</v>
      </c>
      <c r="M14" s="126">
        <f>IF($C$5*'NSW Apr 2016'!AL8/'NSW Apr 2016'!AJ8&lt;'NSW Apr 2016'!K8,0,IF($C$5*'NSW Apr 2016'!AL8/'NSW Apr 2016'!AJ8&lt;='NSW Apr 2016'!L8,($C$5*'NSW Apr 2016'!AL8/'NSW Apr 2016'!AJ8-'NSW Apr 2016'!K8)*('NSW Apr 2016'!W8/100)*'NSW Apr 2016'!AJ8,('NSW Apr 2016'!L8-'NSW Apr 2016'!K8)*('NSW Apr 2016'!W8/100)*'NSW Apr 2016'!AJ8))</f>
        <v>0</v>
      </c>
      <c r="N14" s="129">
        <f>IF($C$5*'NSW Apr 2016'!AL8/'NSW Apr 2016'!AJ8&lt;'NSW Apr 2016'!L8,0,IF($C$5*'NSW Apr 2016'!AL8/'NSW Apr 2016'!AJ8&lt;='NSW Apr 2016'!M8,($C$5*'NSW Apr 2016'!AL8/'NSW Apr 2016'!AJ8-'NSW Apr 2016'!L8)*('NSW Apr 2016'!X8/100)*'NSW Apr 2016'!AJ8,('NSW Apr 2016'!M8-'NSW Apr 2016'!L8)*('NSW Apr 2016'!X8/100)*'NSW Apr 2016'!AJ8))</f>
        <v>0</v>
      </c>
      <c r="O14" s="119">
        <f>IF($C$5*'NSW Apr 2016'!AL8/'NSW Apr 2016'!AJ8&lt;'NSW Apr 2016'!M8,0,IF($C$5*'NSW Apr 2016'!AL8/'NSW Apr 2016'!AJ8&lt;='NSW Apr 2016'!N8,($C$5*'NSW Apr 2016'!AL8/'NSW Apr 2016'!AJ8-'NSW Apr 2016'!M8)*('NSW Apr 2016'!Y8/100)*'NSW Apr 2016'!AJ8,('NSW Apr 2016'!N8-'NSW Apr 2016'!M8)*('NSW Apr 2016'!Y8/100)*'NSW Apr 2016'!AJ8))</f>
        <v>0</v>
      </c>
      <c r="P14" s="119">
        <f>IF(($C$5*'NSW Apr 2016'!AL8/'NSW Apr 2016'!AJ8&gt;'NSW Apr 2016'!N8),($C$5*'NSW Apr 2016'!AL8/'NSW Apr 2016'!AJ8-'NSW Apr 2016'!N8)*'NSW Apr 2016'!Z8/100*'NSW Apr 2016'!AJ9,0)</f>
        <v>0</v>
      </c>
      <c r="Q14" s="122">
        <f>SUM(D14:P14)</f>
        <v>2479.5587392000002</v>
      </c>
      <c r="R14" s="130">
        <f>'NSW Apr 2016'!AM8</f>
        <v>0</v>
      </c>
      <c r="S14" s="131">
        <f>'NSW Apr 2016'!AN8</f>
        <v>0</v>
      </c>
      <c r="T14" s="83">
        <f>'NSW Apr 2016'!AO8</f>
        <v>0</v>
      </c>
      <c r="U14" s="86">
        <f>'NSW Apr 2016'!AP8</f>
        <v>0</v>
      </c>
      <c r="V14" s="132">
        <f t="shared" si="3"/>
        <v>2479.5587392000002</v>
      </c>
      <c r="W14" s="122">
        <f t="shared" ref="W14:W21" si="4">V14</f>
        <v>2479.5587392000002</v>
      </c>
      <c r="X14" s="122">
        <f t="shared" si="0"/>
        <v>2727.5146131200004</v>
      </c>
      <c r="Y14" s="122">
        <f t="shared" si="1"/>
        <v>2727.5146131200004</v>
      </c>
      <c r="Z14" s="133">
        <f>'NSW Apr 2016'!AW8</f>
        <v>0</v>
      </c>
      <c r="AA14" s="125" t="str">
        <f>'NSW Apr 2016'!AX8</f>
        <v>n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</row>
    <row r="15" spans="1:142" s="85" customFormat="1" ht="23" customHeight="1">
      <c r="A15" s="436"/>
      <c r="B15" s="86" t="str">
        <f>'NSW Apr 2016'!F9</f>
        <v>ActewAGL</v>
      </c>
      <c r="C15" s="86" t="str">
        <f>'NSW Apr 2016'!G9</f>
        <v>Business plan</v>
      </c>
      <c r="D15" s="119">
        <f>365*'NSW Apr 2016'!H9/100</f>
        <v>288.93399999999997</v>
      </c>
      <c r="E15" s="120">
        <f>IF($C$5*'NSW Apr 2016'!AK9/'NSW Apr 2016'!AI9&gt;='NSW Apr 2016'!J9,('NSW Apr 2016'!J9*'NSW Apr 2016'!O9/100)*'NSW Apr 2016'!AI9,($C$5*'NSW Apr 2016'!AK9/'NSW Apr 2016'!AI9*'NSW Apr 2016'!O9/100)*'NSW Apr 2016'!AI9)</f>
        <v>175.09361759999996</v>
      </c>
      <c r="F15" s="121">
        <f>IF($C$5*'NSW Apr 2016'!AK9/'NSW Apr 2016'!AI9&lt;'NSW Apr 2016'!J9,0,IF($C$5*'NSW Apr 2016'!AK9/'NSW Apr 2016'!AI9&lt;='NSW Apr 2016'!K9,($C$5*'NSW Apr 2016'!AK9/'NSW Apr 2016'!AI9-'NSW Apr 2016'!J9)*('NSW Apr 2016'!P9/100)*'NSW Apr 2016'!AI9,('NSW Apr 2016'!K9-'NSW Apr 2016'!J9)*('NSW Apr 2016'!P9/100)*'NSW Apr 2016'!AI9))</f>
        <v>920.21875200000011</v>
      </c>
      <c r="G15" s="119">
        <f>IF($C$5*'NSW Apr 2016'!AK9/'NSW Apr 2016'!AI9&lt;'NSW Apr 2016'!K9,0,IF($C$5*'NSW Apr 2016'!AK9/'NSW Apr 2016'!AI9&lt;='NSW Apr 2016'!L9,($C$5*'NSW Apr 2016'!AK9/'NSW Apr 2016'!AI9-'NSW Apr 2016'!K9)*('NSW Apr 2016'!Q9/100)*'NSW Apr 2016'!AI9,('NSW Apr 2016'!L9-'NSW Apr 2016'!K9)*('NSW Apr 2016'!Q9/100)*'NSW Apr 2016'!AI9))</f>
        <v>0</v>
      </c>
      <c r="H15" s="127">
        <f>IF($C$5*'NSW Apr 2016'!AK9/'NSW Apr 2016'!AI9&lt;'NSW Apr 2016'!L9,0,IF($C$5*'NSW Apr 2016'!AK9/'NSW Apr 2016'!AI9&lt;='NSW Apr 2016'!M9,($C$5*'NSW Apr 2016'!AK9/'NSW Apr 2016'!AI9-'NSW Apr 2016'!L9)*('NSW Apr 2016'!R9/100)*'NSW Apr 2016'!AI9,('NSW Apr 2016'!M9-'NSW Apr 2016'!L9)*('NSW Apr 2016'!R9/100)*'NSW Apr 2016'!AI9))</f>
        <v>0</v>
      </c>
      <c r="I15" s="120">
        <f>IF($C$5*'NSW Apr 2016'!AK9/'NSW Apr 2016'!AI9&lt;'NSW Apr 2016'!M9,0,IF($C$5*'NSW Apr 2016'!AK9/'NSW Apr 2016'!AI9&lt;='NSW Apr 2016'!N9,($C$5*'NSW Apr 2016'!AK9/'NSW Apr 2016'!AI9-'NSW Apr 2016'!M9)*('NSW Apr 2016'!S9/100)*'NSW Apr 2016'!AI9,('NSW Apr 2016'!N9-'NSW Apr 2016'!M9)*('NSW Apr 2016'!S9/100)*'NSW Apr 2016'!AI9))</f>
        <v>0</v>
      </c>
      <c r="J15" s="136">
        <f>IF(($C$5*'NSW Apr 2016'!AK9/'NSW Apr 2016'!AI9&gt;'NSW Apr 2016'!N9),($C$5*'NSW Apr 2016'!AK9/'NSW Apr 2016'!AI9-'NSW Apr 2016'!N9)*'NSW Apr 2016'!T9/100*'NSW Apr 2016'!AI9,0)</f>
        <v>0</v>
      </c>
      <c r="K15" s="119">
        <f>IF($C$5*'NSW Apr 2016'!AL9/'NSW Apr 2016'!AJ9&gt;='NSW Apr 2016'!J9,('NSW Apr 2016'!J9*'NSW Apr 2016'!U9/100)*'NSW Apr 2016'!AJ9,($C$5*'NSW Apr 2016'!AL9/'NSW Apr 2016'!AJ9*'NSW Apr 2016'!U9/100)*'NSW Apr 2016'!AJ9)</f>
        <v>175.09361759999996</v>
      </c>
      <c r="L15" s="136">
        <f>IF($C$5*'NSW Apr 2016'!AL9/'NSW Apr 2016'!AJ9&lt;'NSW Apr 2016'!J9,0,IF($C$5*'NSW Apr 2016'!AL9/'NSW Apr 2016'!AJ9&lt;='NSW Apr 2016'!K9,($C$5*'NSW Apr 2016'!AL9/'NSW Apr 2016'!AJ9-'NSW Apr 2016'!J9)*('NSW Apr 2016'!V9/100)*'NSW Apr 2016'!AJ9,('NSW Apr 2016'!K9-'NSW Apr 2016'!J9)*('NSW Apr 2016'!V9/100)*'NSW Apr 2016'!AJ9))</f>
        <v>920.21875200000011</v>
      </c>
      <c r="M15" s="119">
        <f>IF($C$5*'NSW Apr 2016'!AL9/'NSW Apr 2016'!AJ9&lt;'NSW Apr 2016'!K9,0,IF($C$5*'NSW Apr 2016'!AL9/'NSW Apr 2016'!AJ9&lt;='NSW Apr 2016'!L9,($C$5*'NSW Apr 2016'!AL9/'NSW Apr 2016'!AJ9-'NSW Apr 2016'!K9)*('NSW Apr 2016'!W9/100)*'NSW Apr 2016'!AJ9,('NSW Apr 2016'!L9-'NSW Apr 2016'!K9)*('NSW Apr 2016'!W9/100)*'NSW Apr 2016'!AJ9))</f>
        <v>0</v>
      </c>
      <c r="N15" s="129">
        <f>IF($C$5*'NSW Apr 2016'!AL9/'NSW Apr 2016'!AJ9&lt;'NSW Apr 2016'!L9,0,IF($C$5*'NSW Apr 2016'!AL9/'NSW Apr 2016'!AJ9&lt;='NSW Apr 2016'!M9,($C$5*'NSW Apr 2016'!AL9/'NSW Apr 2016'!AJ9-'NSW Apr 2016'!L9)*('NSW Apr 2016'!X9/100)*'NSW Apr 2016'!AJ9,('NSW Apr 2016'!M9-'NSW Apr 2016'!L9)*('NSW Apr 2016'!X9/100)*'NSW Apr 2016'!AJ9))</f>
        <v>0</v>
      </c>
      <c r="O15" s="119">
        <f>IF($C$5*'NSW Apr 2016'!AL9/'NSW Apr 2016'!AJ9&lt;'NSW Apr 2016'!M9,0,IF($C$5*'NSW Apr 2016'!AL9/'NSW Apr 2016'!AJ9&lt;='NSW Apr 2016'!N9,($C$5*'NSW Apr 2016'!AL9/'NSW Apr 2016'!AJ9-'NSW Apr 2016'!M9)*('NSW Apr 2016'!Y9/100)*'NSW Apr 2016'!AJ9,('NSW Apr 2016'!N9-'NSW Apr 2016'!M9)*('NSW Apr 2016'!Y9/100)*'NSW Apr 2016'!AJ9))</f>
        <v>0</v>
      </c>
      <c r="P15" s="119">
        <f>IF(($C$5*'NSW Apr 2016'!AL9/'NSW Apr 2016'!AJ9&gt;'NSW Apr 2016'!N9),($C$5*'NSW Apr 2016'!AL9/'NSW Apr 2016'!AJ9-'NSW Apr 2016'!N9)*'NSW Apr 2016'!Z9/100*'NSW Apr 2016'!AJ10,0)</f>
        <v>0</v>
      </c>
      <c r="Q15" s="122">
        <f t="shared" si="2"/>
        <v>2479.5587392000002</v>
      </c>
      <c r="R15" s="130">
        <f>'NSW Apr 2016'!AM9</f>
        <v>0</v>
      </c>
      <c r="S15" s="86">
        <f>'NSW Apr 2016'!AN9</f>
        <v>0</v>
      </c>
      <c r="T15" s="83">
        <f>'NSW Apr 2016'!AO9</f>
        <v>0</v>
      </c>
      <c r="U15" s="86">
        <f>'NSW Apr 2016'!AP9</f>
        <v>0</v>
      </c>
      <c r="V15" s="132">
        <f t="shared" si="3"/>
        <v>2479.5587392000002</v>
      </c>
      <c r="W15" s="122">
        <f t="shared" si="4"/>
        <v>2479.5587392000002</v>
      </c>
      <c r="X15" s="122">
        <f t="shared" si="0"/>
        <v>2727.5146131200004</v>
      </c>
      <c r="Y15" s="122">
        <f t="shared" si="1"/>
        <v>2727.5146131200004</v>
      </c>
      <c r="Z15" s="133">
        <f>'NSW Apr 2016'!AW9</f>
        <v>0</v>
      </c>
      <c r="AA15" s="125" t="str">
        <f>'NSW Apr 2016'!AX9</f>
        <v>n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</row>
    <row r="16" spans="1:142" ht="23" customHeight="1" thickBot="1">
      <c r="A16" s="435"/>
      <c r="B16" s="87" t="str">
        <f>'NSW Apr 2016'!F10</f>
        <v>EnergyAustralia</v>
      </c>
      <c r="C16" s="87" t="str">
        <f>'NSW Apr 2016'!G10</f>
        <v>Basic Business</v>
      </c>
      <c r="D16" s="146">
        <f>365*'NSW Apr 2016'!H10/100</f>
        <v>288.93399999999997</v>
      </c>
      <c r="E16" s="147">
        <f>IF($C$5*'NSW Apr 2016'!AK10/'NSW Apr 2016'!AI10&gt;='NSW Apr 2016'!J10,('NSW Apr 2016'!J10*'NSW Apr 2016'!O10/100)*'NSW Apr 2016'!AI10,($C$5*'NSW Apr 2016'!AK10/'NSW Apr 2016'!AI10*'NSW Apr 2016'!O10/100)*'NSW Apr 2016'!AI10)</f>
        <v>175.09361759999996</v>
      </c>
      <c r="F16" s="148">
        <f>IF($C$5*'NSW Apr 2016'!AK10/'NSW Apr 2016'!AI10&lt;'NSW Apr 2016'!J10,0,IF($C$5*'NSW Apr 2016'!AK10/'NSW Apr 2016'!AI10&lt;='NSW Apr 2016'!K10,($C$5*'NSW Apr 2016'!AK10/'NSW Apr 2016'!AI10-'NSW Apr 2016'!J10)*('NSW Apr 2016'!P10/100)*'NSW Apr 2016'!AI10,('NSW Apr 2016'!K10-'NSW Apr 2016'!J10)*('NSW Apr 2016'!P10/100)*'NSW Apr 2016'!AI10))</f>
        <v>920.21875200000011</v>
      </c>
      <c r="G16" s="146">
        <f>IF($C$5*'NSW Apr 2016'!AK10/'NSW Apr 2016'!AI10&lt;'NSW Apr 2016'!K10,0,IF($C$5*'NSW Apr 2016'!AK10/'NSW Apr 2016'!AI10&lt;='NSW Apr 2016'!L10,($C$5*'NSW Apr 2016'!AK10/'NSW Apr 2016'!AI10-'NSW Apr 2016'!K10)*('NSW Apr 2016'!Q10/100)*'NSW Apr 2016'!AI10,('NSW Apr 2016'!L10-'NSW Apr 2016'!K10)*('NSW Apr 2016'!Q10/100)*'NSW Apr 2016'!AI10))</f>
        <v>0</v>
      </c>
      <c r="H16" s="156">
        <f>IF($C$5*'NSW Apr 2016'!AK10/'NSW Apr 2016'!AI10&lt;'NSW Apr 2016'!L10,0,IF($C$5*'NSW Apr 2016'!AK10/'NSW Apr 2016'!AI10&lt;='NSW Apr 2016'!M10,($C$5*'NSW Apr 2016'!AK10/'NSW Apr 2016'!AI10-'NSW Apr 2016'!L10)*('NSW Apr 2016'!R10/100)*'NSW Apr 2016'!AI10,('NSW Apr 2016'!M10-'NSW Apr 2016'!L10)*('NSW Apr 2016'!R10/100)*'NSW Apr 2016'!AI10))</f>
        <v>0</v>
      </c>
      <c r="I16" s="147">
        <f>IF($C$5*'NSW Apr 2016'!AK10/'NSW Apr 2016'!AI10&lt;'NSW Apr 2016'!M10,0,IF($C$5*'NSW Apr 2016'!AK10/'NSW Apr 2016'!AI10&lt;='NSW Apr 2016'!N10,($C$5*'NSW Apr 2016'!AK10/'NSW Apr 2016'!AI10-'NSW Apr 2016'!M10)*('NSW Apr 2016'!S10/100)*'NSW Apr 2016'!AI10,('NSW Apr 2016'!N10-'NSW Apr 2016'!M10)*('NSW Apr 2016'!S10/100)*'NSW Apr 2016'!AI10))</f>
        <v>0</v>
      </c>
      <c r="J16" s="155">
        <f>IF(($C$5*'NSW Apr 2016'!AK10/'NSW Apr 2016'!AI10&gt;'NSW Apr 2016'!N10),($C$5*'NSW Apr 2016'!AK10/'NSW Apr 2016'!AI10-'NSW Apr 2016'!N10)*'NSW Apr 2016'!T10/100*'NSW Apr 2016'!AI10,0)</f>
        <v>0</v>
      </c>
      <c r="K16" s="146">
        <f>IF($C$5*'NSW Apr 2016'!AL10/'NSW Apr 2016'!AJ10&gt;='NSW Apr 2016'!J10,('NSW Apr 2016'!J10*'NSW Apr 2016'!U10/100)*'NSW Apr 2016'!AJ10,($C$5*'NSW Apr 2016'!AL10/'NSW Apr 2016'!AJ10*'NSW Apr 2016'!U10/100)*'NSW Apr 2016'!AJ10)</f>
        <v>175.09361759999996</v>
      </c>
      <c r="L16" s="155">
        <f>IF($C$5*'NSW Apr 2016'!AL10/'NSW Apr 2016'!AJ10&lt;'NSW Apr 2016'!J10,0,IF($C$5*'NSW Apr 2016'!AL10/'NSW Apr 2016'!AJ10&lt;='NSW Apr 2016'!K10,($C$5*'NSW Apr 2016'!AL10/'NSW Apr 2016'!AJ10-'NSW Apr 2016'!J10)*('NSW Apr 2016'!V10/100)*'NSW Apr 2016'!AJ10,('NSW Apr 2016'!K10-'NSW Apr 2016'!J10)*('NSW Apr 2016'!V10/100)*'NSW Apr 2016'!AJ10))</f>
        <v>920.21875200000011</v>
      </c>
      <c r="M16" s="146">
        <f>IF($C$5*'NSW Apr 2016'!AL10/'NSW Apr 2016'!AJ10&lt;'NSW Apr 2016'!K10,0,IF($C$5*'NSW Apr 2016'!AL10/'NSW Apr 2016'!AJ10&lt;='NSW Apr 2016'!L10,($C$5*'NSW Apr 2016'!AL10/'NSW Apr 2016'!AJ10-'NSW Apr 2016'!K10)*('NSW Apr 2016'!W10/100)*'NSW Apr 2016'!AJ10,('NSW Apr 2016'!L10-'NSW Apr 2016'!K10)*('NSW Apr 2016'!W10/100)*'NSW Apr 2016'!AJ10))</f>
        <v>0</v>
      </c>
      <c r="N16" s="158">
        <f>IF($C$5*'NSW Apr 2016'!AL10/'NSW Apr 2016'!AJ10&lt;'NSW Apr 2016'!L10,0,IF($C$5*'NSW Apr 2016'!AL10/'NSW Apr 2016'!AJ10&lt;='NSW Apr 2016'!M10,($C$5*'NSW Apr 2016'!AL10/'NSW Apr 2016'!AJ10-'NSW Apr 2016'!L10)*('NSW Apr 2016'!X10/100)*'NSW Apr 2016'!AJ10,('NSW Apr 2016'!M10-'NSW Apr 2016'!L10)*('NSW Apr 2016'!X10/100)*'NSW Apr 2016'!AJ10))</f>
        <v>0</v>
      </c>
      <c r="O16" s="146">
        <f>IF($C$5*'NSW Apr 2016'!AL10/'NSW Apr 2016'!AJ10&lt;'NSW Apr 2016'!M10,0,IF($C$5*'NSW Apr 2016'!AL10/'NSW Apr 2016'!AJ10&lt;='NSW Apr 2016'!N10,($C$5*'NSW Apr 2016'!AL10/'NSW Apr 2016'!AJ10-'NSW Apr 2016'!M10)*('NSW Apr 2016'!Y10/100)*'NSW Apr 2016'!AJ10,('NSW Apr 2016'!N10-'NSW Apr 2016'!M10)*('NSW Apr 2016'!Y10/100)*'NSW Apr 2016'!AJ10))</f>
        <v>0</v>
      </c>
      <c r="P16" s="146">
        <f>IF(($C$5*'NSW Apr 2016'!AL10/'NSW Apr 2016'!AJ10&gt;'NSW Apr 2016'!N10),($C$5*'NSW Apr 2016'!AL10/'NSW Apr 2016'!AJ10-'NSW Apr 2016'!N10)*'NSW Apr 2016'!Z10/100*'NSW Apr 2016'!AJ12,0)</f>
        <v>0</v>
      </c>
      <c r="Q16" s="149">
        <f t="shared" si="2"/>
        <v>2479.5587392000002</v>
      </c>
      <c r="R16" s="150">
        <f>'NSW Apr 2016'!AM10</f>
        <v>0</v>
      </c>
      <c r="S16" s="87">
        <f>'NSW Apr 2016'!AN10</f>
        <v>0</v>
      </c>
      <c r="T16" s="154">
        <f>'NSW Apr 2016'!AO10</f>
        <v>0</v>
      </c>
      <c r="U16" s="87">
        <f>'NSW Apr 2016'!AP10</f>
        <v>0</v>
      </c>
      <c r="V16" s="151">
        <f t="shared" si="3"/>
        <v>2479.5587392000002</v>
      </c>
      <c r="W16" s="149">
        <f t="shared" si="4"/>
        <v>2479.5587392000002</v>
      </c>
      <c r="X16" s="149">
        <f t="shared" si="0"/>
        <v>2727.5146131200004</v>
      </c>
      <c r="Y16" s="149">
        <f t="shared" si="1"/>
        <v>2727.5146131200004</v>
      </c>
      <c r="Z16" s="152">
        <f>'NSW Apr 2016'!AW10</f>
        <v>0</v>
      </c>
      <c r="AA16" s="153" t="str">
        <f>'NSW Apr 2016'!AX10</f>
        <v>n</v>
      </c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</row>
    <row r="17" spans="1:142" ht="23" customHeight="1" thickTop="1">
      <c r="A17" s="434" t="str">
        <f>'NSW Apr 2016'!D11</f>
        <v>ActewAGL Shoalhaven</v>
      </c>
      <c r="B17" s="131" t="str">
        <f>'NSW Apr 2016'!F11</f>
        <v>ActewAGL</v>
      </c>
      <c r="C17" s="131" t="str">
        <f>'NSW Apr 2016'!G11</f>
        <v>Regulated</v>
      </c>
      <c r="D17" s="126">
        <f>365*'NSW Apr 2016'!H11/100</f>
        <v>288.56900000000002</v>
      </c>
      <c r="E17" s="128">
        <f>IF($C$5*'NSW Apr 2016'!AK11/'NSW Apr 2016'!AI11&gt;='NSW Apr 2016'!J11,('NSW Apr 2016'!J11*'NSW Apr 2016'!O11/100)*'NSW Apr 2016'!AI11,($C$5*'NSW Apr 2016'!AK11/'NSW Apr 2016'!AI11*'NSW Apr 2016'!O11/100)*'NSW Apr 2016'!AI11)</f>
        <v>1239.5000000000002</v>
      </c>
      <c r="F17" s="134">
        <f>IF($C$5*'NSW Apr 2016'!AK11/'NSW Apr 2016'!AI11&lt;'NSW Apr 2016'!J11,0,IF($C$5*'NSW Apr 2016'!AK11/'NSW Apr 2016'!AI11&lt;='NSW Apr 2016'!K11,($C$5*'NSW Apr 2016'!AK11/'NSW Apr 2016'!AI11-'NSW Apr 2016'!J11)*('NSW Apr 2016'!P11/100)*'NSW Apr 2016'!AI11,('NSW Apr 2016'!K11-'NSW Apr 2016'!J11)*('NSW Apr 2016'!P11/100)*'NSW Apr 2016'!AI11))</f>
        <v>0</v>
      </c>
      <c r="G17" s="126">
        <f>IF($C$5*'NSW Apr 2016'!AK11/'NSW Apr 2016'!AI11&lt;'NSW Apr 2016'!K11,0,IF($C$5*'NSW Apr 2016'!AK11/'NSW Apr 2016'!AI11&lt;='NSW Apr 2016'!L11,($C$5*'NSW Apr 2016'!AK11/'NSW Apr 2016'!AI11-'NSW Apr 2016'!K11)*('NSW Apr 2016'!Q11/100)*'NSW Apr 2016'!AI11,('NSW Apr 2016'!L11-'NSW Apr 2016'!K11)*('NSW Apr 2016'!Q11/100)*'NSW Apr 2016'!AI11))</f>
        <v>0</v>
      </c>
      <c r="H17" s="135">
        <f>IF($C$5*'NSW Apr 2016'!AK11/'NSW Apr 2016'!AI11&lt;'NSW Apr 2016'!L11,0,IF($C$5*'NSW Apr 2016'!AK11/'NSW Apr 2016'!AI11&lt;='NSW Apr 2016'!M11,($C$5*'NSW Apr 2016'!AK11/'NSW Apr 2016'!AI11-'NSW Apr 2016'!L11)*('NSW Apr 2016'!R11/100)*'NSW Apr 2016'!AI11,('NSW Apr 2016'!M11-'NSW Apr 2016'!L11)*('NSW Apr 2016'!R11/100)*'NSW Apr 2016'!AI11))</f>
        <v>0</v>
      </c>
      <c r="I17" s="120">
        <f>IF($C$5*'NSW Apr 2016'!AK11/'NSW Apr 2016'!AI11&lt;'NSW Apr 2016'!M11,0,IF($C$5*'NSW Apr 2016'!AK11/'NSW Apr 2016'!AI11&lt;='NSW Apr 2016'!N11,($C$5*'NSW Apr 2016'!AK11/'NSW Apr 2016'!AI11-'NSW Apr 2016'!M11)*('NSW Apr 2016'!S11/100)*'NSW Apr 2016'!AI11,('NSW Apr 2016'!N11-'NSW Apr 2016'!M11)*('NSW Apr 2016'!S11/100)*'NSW Apr 2016'!AI11))</f>
        <v>0</v>
      </c>
      <c r="J17" s="136">
        <f>IF(($C$5*'NSW Apr 2016'!AK11/'NSW Apr 2016'!AI11&gt;'NSW Apr 2016'!N11),($C$5*'NSW Apr 2016'!AK11/'NSW Apr 2016'!AI11-'NSW Apr 2016'!N11)*'NSW Apr 2016'!T11/100*'NSW Apr 2016'!AI11,0)</f>
        <v>0</v>
      </c>
      <c r="K17" s="126">
        <f>IF($C$5*'NSW Apr 2016'!AL11/'NSW Apr 2016'!AJ11&gt;='NSW Apr 2016'!J11,('NSW Apr 2016'!J11*'NSW Apr 2016'!U11/100)*'NSW Apr 2016'!AJ11,($C$5*'NSW Apr 2016'!AL11/'NSW Apr 2016'!AJ11*'NSW Apr 2016'!U11/100)*'NSW Apr 2016'!AJ11)</f>
        <v>1239.5000000000002</v>
      </c>
      <c r="L17" s="134">
        <f>IF($C$5*'NSW Apr 2016'!AL11/'NSW Apr 2016'!AJ11&lt;'NSW Apr 2016'!J11,0,IF($C$5*'NSW Apr 2016'!AL11/'NSW Apr 2016'!AJ11&lt;='NSW Apr 2016'!K11,($C$5*'NSW Apr 2016'!AL11/'NSW Apr 2016'!AJ11-'NSW Apr 2016'!J11)*('NSW Apr 2016'!V11/100)*'NSW Apr 2016'!AJ11,('NSW Apr 2016'!K11-'NSW Apr 2016'!J11)*('NSW Apr 2016'!V11/100)*'NSW Apr 2016'!AJ11))</f>
        <v>0</v>
      </c>
      <c r="M17" s="126">
        <f>IF($C$5*'NSW Apr 2016'!AL11/'NSW Apr 2016'!AJ11&lt;'NSW Apr 2016'!K11,0,IF($C$5*'NSW Apr 2016'!AL11/'NSW Apr 2016'!AJ11&lt;='NSW Apr 2016'!L11,($C$5*'NSW Apr 2016'!AL11/'NSW Apr 2016'!AJ11-'NSW Apr 2016'!K11)*('NSW Apr 2016'!W11/100)*'NSW Apr 2016'!AJ11,('NSW Apr 2016'!L11-'NSW Apr 2016'!K11)*('NSW Apr 2016'!W11/100)*'NSW Apr 2016'!AJ11))</f>
        <v>0</v>
      </c>
      <c r="N17" s="137">
        <f>IF($C$5*'NSW Apr 2016'!AL11/'NSW Apr 2016'!AJ11&lt;'NSW Apr 2016'!L11,0,IF($C$5*'NSW Apr 2016'!AL11/'NSW Apr 2016'!AJ11&lt;='NSW Apr 2016'!M11,($C$5*'NSW Apr 2016'!AL11/'NSW Apr 2016'!AJ11-'NSW Apr 2016'!L11)*('NSW Apr 2016'!X11/100)*'NSW Apr 2016'!AJ11,('NSW Apr 2016'!M11-'NSW Apr 2016'!L11)*('NSW Apr 2016'!X11/100)*'NSW Apr 2016'!AJ11))</f>
        <v>0</v>
      </c>
      <c r="O17" s="119">
        <f>IF($C$5*'NSW Apr 2016'!AL11/'NSW Apr 2016'!AJ11&lt;'NSW Apr 2016'!M11,0,IF($C$5*'NSW Apr 2016'!AL11/'NSW Apr 2016'!AJ11&lt;='NSW Apr 2016'!N11,($C$5*'NSW Apr 2016'!AL11/'NSW Apr 2016'!AJ11-'NSW Apr 2016'!M11)*('NSW Apr 2016'!Y11/100)*'NSW Apr 2016'!AJ11,('NSW Apr 2016'!N11-'NSW Apr 2016'!M11)*('NSW Apr 2016'!Y11/100)*'NSW Apr 2016'!AJ11))</f>
        <v>0</v>
      </c>
      <c r="P17" s="121">
        <f>IF(($C$5*'NSW Apr 2016'!AL11/'NSW Apr 2016'!AJ11&gt;'NSW Apr 2016'!N11),($C$5*'NSW Apr 2016'!AL11/'NSW Apr 2016'!AJ11-'NSW Apr 2016'!N11)*'NSW Apr 2016'!Z11/100*'NSW Apr 2016'!AJ12,0)</f>
        <v>0</v>
      </c>
      <c r="Q17" s="138">
        <f>SUM(D17:P17)</f>
        <v>2767.5690000000004</v>
      </c>
      <c r="R17" s="139">
        <f>'NSW Apr 2016'!AM11</f>
        <v>0</v>
      </c>
      <c r="S17" s="131">
        <f>'NSW Apr 2016'!AN11</f>
        <v>0</v>
      </c>
      <c r="T17" s="139">
        <f>'NSW Apr 2016'!AO11</f>
        <v>0</v>
      </c>
      <c r="U17" s="131">
        <f>'NSW Apr 2016'!AP11</f>
        <v>0</v>
      </c>
      <c r="V17" s="140">
        <f t="shared" si="3"/>
        <v>2767.5690000000004</v>
      </c>
      <c r="W17" s="138">
        <f t="shared" si="4"/>
        <v>2767.5690000000004</v>
      </c>
      <c r="X17" s="122">
        <f t="shared" si="0"/>
        <v>3044.3259000000007</v>
      </c>
      <c r="Y17" s="122">
        <f t="shared" si="1"/>
        <v>3044.3259000000007</v>
      </c>
      <c r="Z17" s="141">
        <f>'NSW Apr 2016'!AW11</f>
        <v>0</v>
      </c>
      <c r="AA17" s="142" t="str">
        <f>'NSW Apr 2016'!AX11</f>
        <v>n</v>
      </c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</row>
    <row r="18" spans="1:142" s="85" customFormat="1" ht="23" customHeight="1" thickBot="1">
      <c r="A18" s="436"/>
      <c r="B18" s="87" t="str">
        <f>'NSW Apr 2016'!F12</f>
        <v>ActewAGL</v>
      </c>
      <c r="C18" s="87" t="str">
        <f>'NSW Apr 2016'!G12</f>
        <v>Business plan</v>
      </c>
      <c r="D18" s="146">
        <f>365*'NSW Apr 2016'!H12/100</f>
        <v>288.56900000000002</v>
      </c>
      <c r="E18" s="147">
        <f>IF($C$5*'NSW Apr 2016'!AK12/'NSW Apr 2016'!AI12&gt;='NSW Apr 2016'!J12,('NSW Apr 2016'!J12*'NSW Apr 2016'!O12/100)*'NSW Apr 2016'!AI12,($C$5*'NSW Apr 2016'!AK12/'NSW Apr 2016'!AI12*'NSW Apr 2016'!O12/100)*'NSW Apr 2016'!AI12)</f>
        <v>1239.5000000000002</v>
      </c>
      <c r="F18" s="155">
        <f>IF($C$5*'NSW Apr 2016'!AK12/'NSW Apr 2016'!AI12&lt;'NSW Apr 2016'!J12,0,IF($C$5*'NSW Apr 2016'!AK12/'NSW Apr 2016'!AI12&lt;='NSW Apr 2016'!K12,($C$5*'NSW Apr 2016'!AK12/'NSW Apr 2016'!AI12-'NSW Apr 2016'!J12)*('NSW Apr 2016'!P12/100)*'NSW Apr 2016'!AI12,('NSW Apr 2016'!K12-'NSW Apr 2016'!J12)*('NSW Apr 2016'!P12/100)*'NSW Apr 2016'!AI12))</f>
        <v>0</v>
      </c>
      <c r="G18" s="146">
        <f>IF($C$5*'NSW Apr 2016'!AK12/'NSW Apr 2016'!AI12&lt;'NSW Apr 2016'!K12,0,IF($C$5*'NSW Apr 2016'!AK12/'NSW Apr 2016'!AI12&lt;='NSW Apr 2016'!L12,($C$5*'NSW Apr 2016'!AK12/'NSW Apr 2016'!AI12-'NSW Apr 2016'!K12)*('NSW Apr 2016'!Q12/100)*'NSW Apr 2016'!AI12,('NSW Apr 2016'!L12-'NSW Apr 2016'!K12)*('NSW Apr 2016'!Q12/100)*'NSW Apr 2016'!AI12))</f>
        <v>0</v>
      </c>
      <c r="H18" s="156">
        <f>IF($C$5*'NSW Apr 2016'!AK12/'NSW Apr 2016'!AI12&lt;'NSW Apr 2016'!L12,0,IF($C$5*'NSW Apr 2016'!AK12/'NSW Apr 2016'!AI12&lt;='NSW Apr 2016'!M12,($C$5*'NSW Apr 2016'!AK12/'NSW Apr 2016'!AI12-'NSW Apr 2016'!L12)*('NSW Apr 2016'!R12/100)*'NSW Apr 2016'!AI12,('NSW Apr 2016'!M12-'NSW Apr 2016'!L12)*('NSW Apr 2016'!R12/100)*'NSW Apr 2016'!AI12))</f>
        <v>0</v>
      </c>
      <c r="I18" s="147">
        <f>IF($C$5*'NSW Apr 2016'!AK12/'NSW Apr 2016'!AI12&lt;'NSW Apr 2016'!M12,0,IF($C$5*'NSW Apr 2016'!AK12/'NSW Apr 2016'!AI12&lt;='NSW Apr 2016'!N12,($C$5*'NSW Apr 2016'!AK12/'NSW Apr 2016'!AI12-'NSW Apr 2016'!M12)*('NSW Apr 2016'!S12/100)*'NSW Apr 2016'!AI12,('NSW Apr 2016'!N12-'NSW Apr 2016'!M12)*('NSW Apr 2016'!S12/100)*'NSW Apr 2016'!AI12))</f>
        <v>0</v>
      </c>
      <c r="J18" s="155">
        <f>IF(($C$5*'NSW Apr 2016'!AK12/'NSW Apr 2016'!AI12&gt;'NSW Apr 2016'!N12),($C$5*'NSW Apr 2016'!AK12/'NSW Apr 2016'!AI12-'NSW Apr 2016'!N12)*'NSW Apr 2016'!T12/100*'NSW Apr 2016'!AI12,0)</f>
        <v>0</v>
      </c>
      <c r="K18" s="146">
        <f>IF($C$5*'NSW Apr 2016'!AL12/'NSW Apr 2016'!AJ12&gt;='NSW Apr 2016'!J12,('NSW Apr 2016'!J12*'NSW Apr 2016'!U12/100)*'NSW Apr 2016'!AJ12,($C$5*'NSW Apr 2016'!AL12/'NSW Apr 2016'!AJ12*'NSW Apr 2016'!U12/100)*'NSW Apr 2016'!AJ12)</f>
        <v>1239.5000000000002</v>
      </c>
      <c r="L18" s="155">
        <f>IF($C$5*'NSW Apr 2016'!AL12/'NSW Apr 2016'!AJ12&lt;'NSW Apr 2016'!J12,0,IF($C$5*'NSW Apr 2016'!AL12/'NSW Apr 2016'!AJ12&lt;='NSW Apr 2016'!K12,($C$5*'NSW Apr 2016'!AL12/'NSW Apr 2016'!AJ12-'NSW Apr 2016'!J12)*('NSW Apr 2016'!V12/100)*'NSW Apr 2016'!AJ12,('NSW Apr 2016'!K12-'NSW Apr 2016'!J12)*('NSW Apr 2016'!V12/100)*'NSW Apr 2016'!AJ12))</f>
        <v>0</v>
      </c>
      <c r="M18" s="146">
        <f>IF($C$5*'NSW Apr 2016'!AL12/'NSW Apr 2016'!AJ12&lt;'NSW Apr 2016'!K12,0,IF($C$5*'NSW Apr 2016'!AL12/'NSW Apr 2016'!AJ12&lt;='NSW Apr 2016'!L12,($C$5*'NSW Apr 2016'!AL12/'NSW Apr 2016'!AJ12-'NSW Apr 2016'!K12)*('NSW Apr 2016'!W12/100)*'NSW Apr 2016'!AJ12,('NSW Apr 2016'!L12-'NSW Apr 2016'!K12)*('NSW Apr 2016'!W12/100)*'NSW Apr 2016'!AJ12))</f>
        <v>0</v>
      </c>
      <c r="N18" s="155">
        <f>IF($C$5*'NSW Apr 2016'!AL12/'NSW Apr 2016'!AJ12&lt;'NSW Apr 2016'!L12,0,IF($C$5*'NSW Apr 2016'!AL12/'NSW Apr 2016'!AJ12&lt;='NSW Apr 2016'!M12,($C$5*'NSW Apr 2016'!AL12/'NSW Apr 2016'!AJ12-'NSW Apr 2016'!L12)*('NSW Apr 2016'!X12/100)*'NSW Apr 2016'!AJ12,('NSW Apr 2016'!M12-'NSW Apr 2016'!L12)*('NSW Apr 2016'!X12/100)*'NSW Apr 2016'!AJ12))</f>
        <v>0</v>
      </c>
      <c r="O18" s="146">
        <f>IF($C$5*'NSW Apr 2016'!AL12/'NSW Apr 2016'!AJ12&lt;'NSW Apr 2016'!M12,0,IF($C$5*'NSW Apr 2016'!AL12/'NSW Apr 2016'!AJ12&lt;='NSW Apr 2016'!N12,($C$5*'NSW Apr 2016'!AL12/'NSW Apr 2016'!AJ12-'NSW Apr 2016'!M12)*('NSW Apr 2016'!Y12/100)*'NSW Apr 2016'!AJ12,('NSW Apr 2016'!N12-'NSW Apr 2016'!M12)*('NSW Apr 2016'!Y12/100)*'NSW Apr 2016'!AJ12))</f>
        <v>0</v>
      </c>
      <c r="P18" s="155">
        <f>IF(($C$5*'NSW Apr 2016'!AL12/'NSW Apr 2016'!AJ12&gt;'NSW Apr 2016'!N12),($C$5*'NSW Apr 2016'!AL12/'NSW Apr 2016'!AJ12-'NSW Apr 2016'!N12)*'NSW Apr 2016'!Z12/100*'NSW Apr 2016'!AJ14,0)</f>
        <v>0</v>
      </c>
      <c r="Q18" s="149">
        <f t="shared" si="2"/>
        <v>2767.5690000000004</v>
      </c>
      <c r="R18" s="154">
        <f>'NSW Apr 2016'!AM12</f>
        <v>0</v>
      </c>
      <c r="S18" s="87">
        <f>'NSW Apr 2016'!AN12</f>
        <v>0</v>
      </c>
      <c r="T18" s="154">
        <f>'NSW Apr 2016'!AO12</f>
        <v>0</v>
      </c>
      <c r="U18" s="87">
        <f>'NSW Apr 2016'!AP12</f>
        <v>0</v>
      </c>
      <c r="V18" s="151">
        <f t="shared" si="3"/>
        <v>2767.5690000000004</v>
      </c>
      <c r="W18" s="149">
        <f t="shared" si="4"/>
        <v>2767.5690000000004</v>
      </c>
      <c r="X18" s="149">
        <f t="shared" si="0"/>
        <v>3044.3259000000007</v>
      </c>
      <c r="Y18" s="149">
        <f t="shared" si="1"/>
        <v>3044.3259000000007</v>
      </c>
      <c r="Z18" s="152">
        <f>'NSW Apr 2016'!AW12</f>
        <v>0</v>
      </c>
      <c r="AA18" s="153" t="str">
        <f>'NSW Apr 2016'!AX12</f>
        <v>n</v>
      </c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</row>
    <row r="19" spans="1:142" s="85" customFormat="1" ht="23" customHeight="1" thickTop="1">
      <c r="A19" s="434" t="str">
        <f>'NSW Apr 2016'!D13</f>
        <v>Capital Region</v>
      </c>
      <c r="B19" s="86" t="str">
        <f>'NSW Apr 2016'!F13</f>
        <v>ActewAGL</v>
      </c>
      <c r="C19" s="86" t="str">
        <f>'NSW Apr 2016'!G13</f>
        <v>Regulated</v>
      </c>
      <c r="D19" s="119">
        <f>365*'NSW Apr 2016'!H13/100</f>
        <v>274.00549999999998</v>
      </c>
      <c r="E19" s="120">
        <f>IF($C$5*'NSW Apr 2016'!AK13/'NSW Apr 2016'!AI13&gt;='NSW Apr 2016'!J13,('NSW Apr 2016'!J13*'NSW Apr 2016'!O13/100)*'NSW Apr 2016'!AI13,($C$5*'NSW Apr 2016'!AK13/'NSW Apr 2016'!AI13*'NSW Apr 2016'!O13/100)*'NSW Apr 2016'!AI13)</f>
        <v>127.79283000000001</v>
      </c>
      <c r="F19" s="136">
        <f>IF($C$5*'NSW Apr 2016'!AK13/'NSW Apr 2016'!AI13&lt;'NSW Apr 2016'!J13,0,IF($C$5*'NSW Apr 2016'!AK13/'NSW Apr 2016'!AI13&lt;='NSW Apr 2016'!K13,($C$5*'NSW Apr 2016'!AK13/'NSW Apr 2016'!AI13-'NSW Apr 2016'!J13)*('NSW Apr 2016'!P13/100)*'NSW Apr 2016'!AI13,('NSW Apr 2016'!K13-'NSW Apr 2016'!J13)*('NSW Apr 2016'!P13/100)*'NSW Apr 2016'!AI13))</f>
        <v>83.066159999999996</v>
      </c>
      <c r="G19" s="119">
        <f>IF($C$5*'NSW Apr 2016'!AK13/'NSW Apr 2016'!AI13&lt;'NSW Apr 2016'!K13,0,IF($C$5*'NSW Apr 2016'!AK13/'NSW Apr 2016'!AI13&lt;='NSW Apr 2016'!L13,($C$5*'NSW Apr 2016'!AK13/'NSW Apr 2016'!AI13-'NSW Apr 2016'!K13)*('NSW Apr 2016'!Q13/100)*'NSW Apr 2016'!AI13,('NSW Apr 2016'!L13-'NSW Apr 2016'!K13)*('NSW Apr 2016'!Q13/100)*'NSW Apr 2016'!AI13))</f>
        <v>129.52908000000002</v>
      </c>
      <c r="H19" s="127">
        <f>IF($C$5*'NSW Apr 2016'!AK13/'NSW Apr 2016'!AI13&lt;'NSW Apr 2016'!L13,0,IF($C$5*'NSW Apr 2016'!AK13/'NSW Apr 2016'!AI13&lt;='NSW Apr 2016'!M13,($C$5*'NSW Apr 2016'!AK13/'NSW Apr 2016'!AI13-'NSW Apr 2016'!L13)*('NSW Apr 2016'!R13/100)*'NSW Apr 2016'!AI13,('NSW Apr 2016'!M13-'NSW Apr 2016'!L13)*('NSW Apr 2016'!R13/100)*'NSW Apr 2016'!AI13))</f>
        <v>799.13600000000019</v>
      </c>
      <c r="I19" s="120">
        <f>IF($C$5*'NSW Apr 2016'!AK13/'NSW Apr 2016'!AI13&lt;'NSW Apr 2016'!M13,0,IF($C$5*'NSW Apr 2016'!AK13/'NSW Apr 2016'!AI13&lt;='NSW Apr 2016'!N13,($C$5*'NSW Apr 2016'!AK13/'NSW Apr 2016'!AI13-'NSW Apr 2016'!M13)*('NSW Apr 2016'!S13/100)*'NSW Apr 2016'!AI13,('NSW Apr 2016'!N13-'NSW Apr 2016'!M13)*('NSW Apr 2016'!S13/100)*'NSW Apr 2016'!AI13))</f>
        <v>0</v>
      </c>
      <c r="J19" s="136">
        <f>IF(($C$5*'NSW Apr 2016'!AK13/'NSW Apr 2016'!AI13&gt;'NSW Apr 2016'!N13),($C$5*'NSW Apr 2016'!AK13/'NSW Apr 2016'!AI13-'NSW Apr 2016'!N13)*'NSW Apr 2016'!T13/100*'NSW Apr 2016'!AI13,0)</f>
        <v>0</v>
      </c>
      <c r="K19" s="119">
        <f>IF($C$5*'NSW Apr 2016'!AL13/'NSW Apr 2016'!AJ13&gt;='NSW Apr 2016'!J13,('NSW Apr 2016'!J13*'NSW Apr 2016'!U13/100)*'NSW Apr 2016'!AJ13,($C$5*'NSW Apr 2016'!AL13/'NSW Apr 2016'!AJ13*'NSW Apr 2016'!U13/100)*'NSW Apr 2016'!AJ13)</f>
        <v>127.79283000000001</v>
      </c>
      <c r="L19" s="136">
        <f>IF($C$5*'NSW Apr 2016'!AL13/'NSW Apr 2016'!AJ13&lt;'NSW Apr 2016'!J13,0,IF($C$5*'NSW Apr 2016'!AL13/'NSW Apr 2016'!AJ13&lt;='NSW Apr 2016'!K13,($C$5*'NSW Apr 2016'!AL13/'NSW Apr 2016'!AJ13-'NSW Apr 2016'!J13)*('NSW Apr 2016'!V13/100)*'NSW Apr 2016'!AJ13,('NSW Apr 2016'!K13-'NSW Apr 2016'!J13)*('NSW Apr 2016'!V13/100)*'NSW Apr 2016'!AJ13))</f>
        <v>83.066159999999996</v>
      </c>
      <c r="M19" s="119">
        <f>IF($C$5*'NSW Apr 2016'!AL13/'NSW Apr 2016'!AJ13&lt;'NSW Apr 2016'!K13,0,IF($C$5*'NSW Apr 2016'!AL13/'NSW Apr 2016'!AJ13&lt;='NSW Apr 2016'!L13,($C$5*'NSW Apr 2016'!AL13/'NSW Apr 2016'!AJ13-'NSW Apr 2016'!K13)*('NSW Apr 2016'!W13/100)*'NSW Apr 2016'!AJ13,('NSW Apr 2016'!L13-'NSW Apr 2016'!K13)*('NSW Apr 2016'!W13/100)*'NSW Apr 2016'!AJ13))</f>
        <v>129.52908000000002</v>
      </c>
      <c r="N19" s="129">
        <f>IF($C$5*'NSW Apr 2016'!AL13/'NSW Apr 2016'!AJ13&lt;'NSW Apr 2016'!L13,0,IF($C$5*'NSW Apr 2016'!AL13/'NSW Apr 2016'!AJ13&lt;='NSW Apr 2016'!M13,($C$5*'NSW Apr 2016'!AL13/'NSW Apr 2016'!AJ13-'NSW Apr 2016'!L13)*('NSW Apr 2016'!X13/100)*'NSW Apr 2016'!AJ13,('NSW Apr 2016'!M13-'NSW Apr 2016'!L13)*('NSW Apr 2016'!X13/100)*'NSW Apr 2016'!AJ13))</f>
        <v>799.13600000000019</v>
      </c>
      <c r="O19" s="119">
        <f>IF($C$5*'NSW Apr 2016'!AL13/'NSW Apr 2016'!AJ13&lt;'NSW Apr 2016'!M13,0,IF($C$5*'NSW Apr 2016'!AL13/'NSW Apr 2016'!AJ13&lt;='NSW Apr 2016'!N13,($C$5*'NSW Apr 2016'!AL13/'NSW Apr 2016'!AJ13-'NSW Apr 2016'!M13)*('NSW Apr 2016'!Y13/100)*'NSW Apr 2016'!AJ13,('NSW Apr 2016'!N13-'NSW Apr 2016'!M13)*('NSW Apr 2016'!Y13/100)*'NSW Apr 2016'!AJ13))</f>
        <v>0</v>
      </c>
      <c r="P19" s="121">
        <f>IF(($C$5*'NSW Apr 2016'!AL13/'NSW Apr 2016'!AJ13&gt;'NSW Apr 2016'!N13),($C$5*'NSW Apr 2016'!AL13/'NSW Apr 2016'!AJ13-'NSW Apr 2016'!N13)*'NSW Apr 2016'!Z13/100*'NSW Apr 2016'!AJ14,0)</f>
        <v>0</v>
      </c>
      <c r="Q19" s="122">
        <f>SUM(D19:P19)</f>
        <v>2553.0536400000005</v>
      </c>
      <c r="R19" s="83">
        <f>'NSW Apr 2016'!AM13</f>
        <v>0</v>
      </c>
      <c r="S19" s="86">
        <f>'NSW Apr 2016'!AN13</f>
        <v>0</v>
      </c>
      <c r="T19" s="83">
        <f>'NSW Apr 2016'!AO13</f>
        <v>0</v>
      </c>
      <c r="U19" s="86">
        <f>'NSW Apr 2016'!AP13</f>
        <v>0</v>
      </c>
      <c r="V19" s="132">
        <f t="shared" si="3"/>
        <v>2553.0536400000005</v>
      </c>
      <c r="W19" s="122">
        <f t="shared" si="4"/>
        <v>2553.0536400000005</v>
      </c>
      <c r="X19" s="122">
        <f t="shared" si="0"/>
        <v>2808.3590040000008</v>
      </c>
      <c r="Y19" s="122">
        <f t="shared" si="1"/>
        <v>2808.3590040000008</v>
      </c>
      <c r="Z19" s="133">
        <f>'NSW Apr 2016'!AW13</f>
        <v>0</v>
      </c>
      <c r="AA19" s="125" t="str">
        <f>'NSW Apr 2016'!AX13</f>
        <v>n</v>
      </c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</row>
    <row r="20" spans="1:142" ht="23" customHeight="1">
      <c r="A20" s="436"/>
      <c r="B20" s="86" t="str">
        <f>'NSW Apr 2016'!F14</f>
        <v>ActewAGL</v>
      </c>
      <c r="C20" s="86" t="str">
        <f>'NSW Apr 2016'!G14</f>
        <v>Business plan</v>
      </c>
      <c r="D20" s="119">
        <f>365*'NSW Apr 2016'!H14/100</f>
        <v>274.00549999999998</v>
      </c>
      <c r="E20" s="120">
        <f>IF($C$5*'NSW Apr 2016'!AK14/'NSW Apr 2016'!AI14&gt;='NSW Apr 2016'!J14,('NSW Apr 2016'!J14*'NSW Apr 2016'!O14/100)*'NSW Apr 2016'!AI14,($C$5*'NSW Apr 2016'!AK14/'NSW Apr 2016'!AI14*'NSW Apr 2016'!O14/100)*'NSW Apr 2016'!AI14)</f>
        <v>127.79283000000001</v>
      </c>
      <c r="F20" s="136">
        <f>IF($C$5*'NSW Apr 2016'!AK14/'NSW Apr 2016'!AI14&lt;'NSW Apr 2016'!J14,0,IF($C$5*'NSW Apr 2016'!AK14/'NSW Apr 2016'!AI14&lt;='NSW Apr 2016'!K14,($C$5*'NSW Apr 2016'!AK14/'NSW Apr 2016'!AI14-'NSW Apr 2016'!J14)*('NSW Apr 2016'!P14/100)*'NSW Apr 2016'!AI14,('NSW Apr 2016'!K14-'NSW Apr 2016'!J14)*('NSW Apr 2016'!P14/100)*'NSW Apr 2016'!AI14))</f>
        <v>83.066159999999996</v>
      </c>
      <c r="G20" s="119">
        <f>IF($C$5*'NSW Apr 2016'!AK14/'NSW Apr 2016'!AI14&lt;'NSW Apr 2016'!K14,0,IF($C$5*'NSW Apr 2016'!AK14/'NSW Apr 2016'!AI14&lt;='NSW Apr 2016'!L14,($C$5*'NSW Apr 2016'!AK14/'NSW Apr 2016'!AI14-'NSW Apr 2016'!K14)*('NSW Apr 2016'!Q14/100)*'NSW Apr 2016'!AI14,('NSW Apr 2016'!L14-'NSW Apr 2016'!K14)*('NSW Apr 2016'!Q14/100)*'NSW Apr 2016'!AI14))</f>
        <v>129.52908000000002</v>
      </c>
      <c r="H20" s="127">
        <f>IF($C$5*'NSW Apr 2016'!AK14/'NSW Apr 2016'!AI14&lt;'NSW Apr 2016'!L14,0,IF($C$5*'NSW Apr 2016'!AK14/'NSW Apr 2016'!AI14&lt;='NSW Apr 2016'!M14,($C$5*'NSW Apr 2016'!AK14/'NSW Apr 2016'!AI14-'NSW Apr 2016'!L14)*('NSW Apr 2016'!R14/100)*'NSW Apr 2016'!AI14,('NSW Apr 2016'!M14-'NSW Apr 2016'!L14)*('NSW Apr 2016'!R14/100)*'NSW Apr 2016'!AI14))</f>
        <v>799.13600000000019</v>
      </c>
      <c r="I20" s="120">
        <f>IF($C$5*'NSW Apr 2016'!AK14/'NSW Apr 2016'!AI14&lt;'NSW Apr 2016'!M14,0,IF($C$5*'NSW Apr 2016'!AK14/'NSW Apr 2016'!AI14&lt;='NSW Apr 2016'!N14,($C$5*'NSW Apr 2016'!AK14/'NSW Apr 2016'!AI14-'NSW Apr 2016'!M14)*('NSW Apr 2016'!S14/100)*'NSW Apr 2016'!AI14,('NSW Apr 2016'!N14-'NSW Apr 2016'!M14)*('NSW Apr 2016'!S14/100)*'NSW Apr 2016'!AI14))</f>
        <v>0</v>
      </c>
      <c r="J20" s="136">
        <f>IF(($C$5*'NSW Apr 2016'!AK14/'NSW Apr 2016'!AI14&gt;'NSW Apr 2016'!N14),($C$5*'NSW Apr 2016'!AK14/'NSW Apr 2016'!AI14-'NSW Apr 2016'!N14)*'NSW Apr 2016'!T14/100*'NSW Apr 2016'!AI14,0)</f>
        <v>0</v>
      </c>
      <c r="K20" s="119">
        <f>IF($C$5*'NSW Apr 2016'!AL14/'NSW Apr 2016'!AJ14&gt;='NSW Apr 2016'!J14,('NSW Apr 2016'!J14*'NSW Apr 2016'!U14/100)*'NSW Apr 2016'!AJ14,($C$5*'NSW Apr 2016'!AL14/'NSW Apr 2016'!AJ14*'NSW Apr 2016'!U14/100)*'NSW Apr 2016'!AJ14)</f>
        <v>127.79283000000001</v>
      </c>
      <c r="L20" s="136">
        <f>IF($C$5*'NSW Apr 2016'!AL14/'NSW Apr 2016'!AJ14&lt;'NSW Apr 2016'!J14,0,IF($C$5*'NSW Apr 2016'!AL14/'NSW Apr 2016'!AJ14&lt;='NSW Apr 2016'!K14,($C$5*'NSW Apr 2016'!AL14/'NSW Apr 2016'!AJ14-'NSW Apr 2016'!J14)*('NSW Apr 2016'!V14/100)*'NSW Apr 2016'!AJ14,('NSW Apr 2016'!K14-'NSW Apr 2016'!J14)*('NSW Apr 2016'!V14/100)*'NSW Apr 2016'!AJ14))</f>
        <v>83.066159999999996</v>
      </c>
      <c r="M20" s="119">
        <f>IF($C$5*'NSW Apr 2016'!AL14/'NSW Apr 2016'!AJ14&lt;'NSW Apr 2016'!K14,0,IF($C$5*'NSW Apr 2016'!AL14/'NSW Apr 2016'!AJ14&lt;='NSW Apr 2016'!L14,($C$5*'NSW Apr 2016'!AL14/'NSW Apr 2016'!AJ14-'NSW Apr 2016'!K14)*('NSW Apr 2016'!W14/100)*'NSW Apr 2016'!AJ14,('NSW Apr 2016'!L14-'NSW Apr 2016'!K14)*('NSW Apr 2016'!W14/100)*'NSW Apr 2016'!AJ14))</f>
        <v>129.52908000000002</v>
      </c>
      <c r="N20" s="129">
        <f>IF($C$5*'NSW Apr 2016'!AL14/'NSW Apr 2016'!AJ14&lt;'NSW Apr 2016'!L14,0,IF($C$5*'NSW Apr 2016'!AL14/'NSW Apr 2016'!AJ14&lt;='NSW Apr 2016'!M14,($C$5*'NSW Apr 2016'!AL14/'NSW Apr 2016'!AJ14-'NSW Apr 2016'!L14)*('NSW Apr 2016'!X14/100)*'NSW Apr 2016'!AJ14,('NSW Apr 2016'!M14-'NSW Apr 2016'!L14)*('NSW Apr 2016'!X14/100)*'NSW Apr 2016'!AJ14))</f>
        <v>799.13600000000019</v>
      </c>
      <c r="O20" s="119">
        <f>IF($C$5*'NSW Apr 2016'!AL14/'NSW Apr 2016'!AJ14&lt;'NSW Apr 2016'!M14,0,IF($C$5*'NSW Apr 2016'!AL14/'NSW Apr 2016'!AJ14&lt;='NSW Apr 2016'!N14,($C$5*'NSW Apr 2016'!AL14/'NSW Apr 2016'!AJ14-'NSW Apr 2016'!M14)*('NSW Apr 2016'!Y14/100)*'NSW Apr 2016'!AJ14,('NSW Apr 2016'!N14-'NSW Apr 2016'!M14)*('NSW Apr 2016'!Y14/100)*'NSW Apr 2016'!AJ14))</f>
        <v>0</v>
      </c>
      <c r="P20" s="121">
        <f>IF(($C$5*'NSW Apr 2016'!AL14/'NSW Apr 2016'!AJ14&gt;'NSW Apr 2016'!N14),($C$5*'NSW Apr 2016'!AL14/'NSW Apr 2016'!AJ14-'NSW Apr 2016'!N14)*'NSW Apr 2016'!Z14/100*'NSW Apr 2016'!AJ15,0)</f>
        <v>0</v>
      </c>
      <c r="Q20" s="122">
        <f t="shared" si="2"/>
        <v>2553.0536400000005</v>
      </c>
      <c r="R20" s="83">
        <f>'NSW Apr 2016'!AM14</f>
        <v>0</v>
      </c>
      <c r="S20" s="86">
        <f>'NSW Apr 2016'!AN14</f>
        <v>0</v>
      </c>
      <c r="T20" s="83">
        <f>'NSW Apr 2016'!AO14</f>
        <v>0</v>
      </c>
      <c r="U20" s="86">
        <f>'NSW Apr 2016'!AP14</f>
        <v>0</v>
      </c>
      <c r="V20" s="132">
        <f t="shared" si="3"/>
        <v>2553.0536400000005</v>
      </c>
      <c r="W20" s="122">
        <f t="shared" si="4"/>
        <v>2553.0536400000005</v>
      </c>
      <c r="X20" s="122">
        <f t="shared" si="0"/>
        <v>2808.3590040000008</v>
      </c>
      <c r="Y20" s="122">
        <f t="shared" si="1"/>
        <v>2808.3590040000008</v>
      </c>
      <c r="Z20" s="133">
        <f>'NSW Apr 2016'!AW14</f>
        <v>0</v>
      </c>
      <c r="AA20" s="125" t="str">
        <f>'NSW Apr 2016'!AX14</f>
        <v>n</v>
      </c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</row>
    <row r="21" spans="1:142" s="85" customFormat="1" ht="23" customHeight="1" thickBot="1">
      <c r="A21" s="435"/>
      <c r="B21" s="87" t="str">
        <f>'NSW Apr 2016'!F15</f>
        <v>EnergyAustralia</v>
      </c>
      <c r="C21" s="87" t="str">
        <f>'NSW Apr 2016'!G15</f>
        <v xml:space="preserve">Everyday Saver </v>
      </c>
      <c r="D21" s="146">
        <f>365*'NSW Apr 2016'!H15/100</f>
        <v>232.32249999999999</v>
      </c>
      <c r="E21" s="147">
        <f>IF($C$5*'NSW Apr 2016'!AK15/'NSW Apr 2016'!AI15&gt;='NSW Apr 2016'!J15,('NSW Apr 2016'!J15*'NSW Apr 2016'!O15/100)*'NSW Apr 2016'!AI15,($C$5*'NSW Apr 2016'!AK15/'NSW Apr 2016'!AI15*'NSW Apr 2016'!O15/100)*'NSW Apr 2016'!AI15)</f>
        <v>137.41364999999999</v>
      </c>
      <c r="F21" s="155">
        <f>IF($C$5*'NSW Apr 2016'!AK15/'NSW Apr 2016'!AI15&lt;'NSW Apr 2016'!J15,0,IF($C$5*'NSW Apr 2016'!AK15/'NSW Apr 2016'!AI15&lt;='NSW Apr 2016'!K15,($C$5*'NSW Apr 2016'!AK15/'NSW Apr 2016'!AI15-'NSW Apr 2016'!J15)*('NSW Apr 2016'!P15/100)*'NSW Apr 2016'!AI15,('NSW Apr 2016'!K15-'NSW Apr 2016'!J15)*('NSW Apr 2016'!P15/100)*'NSW Apr 2016'!AI15))</f>
        <v>92.31204000000001</v>
      </c>
      <c r="G21" s="146">
        <f>IF($C$5*'NSW Apr 2016'!AK15/'NSW Apr 2016'!AI15&lt;'NSW Apr 2016'!K15,0,IF($C$5*'NSW Apr 2016'!AK15/'NSW Apr 2016'!AI15&lt;='NSW Apr 2016'!L15,($C$5*'NSW Apr 2016'!AK15/'NSW Apr 2016'!AI15-'NSW Apr 2016'!K15)*('NSW Apr 2016'!Q15/100)*'NSW Apr 2016'!AI15,('NSW Apr 2016'!L15-'NSW Apr 2016'!K15)*('NSW Apr 2016'!Q15/100)*'NSW Apr 2016'!AI15))</f>
        <v>136.58148</v>
      </c>
      <c r="H21" s="156">
        <f>IF($C$5*'NSW Apr 2016'!AK15/'NSW Apr 2016'!AI15&lt;'NSW Apr 2016'!L15,0,IF($C$5*'NSW Apr 2016'!AK15/'NSW Apr 2016'!AI15&lt;='NSW Apr 2016'!M15,($C$5*'NSW Apr 2016'!AK15/'NSW Apr 2016'!AI15-'NSW Apr 2016'!L15)*('NSW Apr 2016'!R15/100)*'NSW Apr 2016'!AI15,('NSW Apr 2016'!M15-'NSW Apr 2016'!L15)*('NSW Apr 2016'!R15/100)*'NSW Apr 2016'!AI15))</f>
        <v>842.10425000000009</v>
      </c>
      <c r="I21" s="147">
        <f>IF($C$5*'NSW Apr 2016'!AK15/'NSW Apr 2016'!AI15&lt;'NSW Apr 2016'!M15,0,IF($C$5*'NSW Apr 2016'!AK15/'NSW Apr 2016'!AI15&lt;='NSW Apr 2016'!N15,($C$5*'NSW Apr 2016'!AK15/'NSW Apr 2016'!AI15-'NSW Apr 2016'!M15)*('NSW Apr 2016'!S15/100)*'NSW Apr 2016'!AI15,('NSW Apr 2016'!N15-'NSW Apr 2016'!M15)*('NSW Apr 2016'!S15/100)*'NSW Apr 2016'!AI15))</f>
        <v>0</v>
      </c>
      <c r="J21" s="155">
        <f>IF(($C$5*'NSW Apr 2016'!AK15/'NSW Apr 2016'!AI15&gt;'NSW Apr 2016'!N15),($C$5*'NSW Apr 2016'!AK15/'NSW Apr 2016'!AI15-'NSW Apr 2016'!N15)*'NSW Apr 2016'!T15/100*'NSW Apr 2016'!AI15,0)</f>
        <v>0</v>
      </c>
      <c r="K21" s="146">
        <f>IF($C$5*'NSW Apr 2016'!AL15/'NSW Apr 2016'!AJ15&gt;='NSW Apr 2016'!J15,('NSW Apr 2016'!J15*'NSW Apr 2016'!U15/100)*'NSW Apr 2016'!AJ15,($C$5*'NSW Apr 2016'!AL15/'NSW Apr 2016'!AJ15*'NSW Apr 2016'!U15/100)*'NSW Apr 2016'!AJ15)</f>
        <v>137.41364999999999</v>
      </c>
      <c r="L21" s="155">
        <f>IF($C$5*'NSW Apr 2016'!AL15/'NSW Apr 2016'!AJ15&lt;'NSW Apr 2016'!J15,0,IF($C$5*'NSW Apr 2016'!AL15/'NSW Apr 2016'!AJ15&lt;='NSW Apr 2016'!K15,($C$5*'NSW Apr 2016'!AL15/'NSW Apr 2016'!AJ15-'NSW Apr 2016'!J15)*('NSW Apr 2016'!V15/100)*'NSW Apr 2016'!AJ15,('NSW Apr 2016'!K15-'NSW Apr 2016'!J15)*('NSW Apr 2016'!V15/100)*'NSW Apr 2016'!AJ15))</f>
        <v>92.31204000000001</v>
      </c>
      <c r="M21" s="146">
        <f>IF($C$5*'NSW Apr 2016'!AL15/'NSW Apr 2016'!AJ15&lt;'NSW Apr 2016'!K15,0,IF($C$5*'NSW Apr 2016'!AL15/'NSW Apr 2016'!AJ15&lt;='NSW Apr 2016'!L15,($C$5*'NSW Apr 2016'!AL15/'NSW Apr 2016'!AJ15-'NSW Apr 2016'!K15)*('NSW Apr 2016'!W15/100)*'NSW Apr 2016'!AJ15,('NSW Apr 2016'!L15-'NSW Apr 2016'!K15)*('NSW Apr 2016'!W15/100)*'NSW Apr 2016'!AJ15))</f>
        <v>136.58148</v>
      </c>
      <c r="N21" s="158">
        <f>IF($C$5*'NSW Apr 2016'!AL15/'NSW Apr 2016'!AJ15&lt;'NSW Apr 2016'!L15,0,IF($C$5*'NSW Apr 2016'!AL15/'NSW Apr 2016'!AJ15&lt;='NSW Apr 2016'!M15,($C$5*'NSW Apr 2016'!AL15/'NSW Apr 2016'!AJ15-'NSW Apr 2016'!L15)*('NSW Apr 2016'!X15/100)*'NSW Apr 2016'!AJ15,('NSW Apr 2016'!M15-'NSW Apr 2016'!L15)*('NSW Apr 2016'!X15/100)*'NSW Apr 2016'!AJ15))</f>
        <v>842.10425000000009</v>
      </c>
      <c r="O21" s="146">
        <f>IF($C$5*'NSW Apr 2016'!AL15/'NSW Apr 2016'!AJ15&lt;'NSW Apr 2016'!M15,0,IF($C$5*'NSW Apr 2016'!AL15/'NSW Apr 2016'!AJ15&lt;='NSW Apr 2016'!N15,($C$5*'NSW Apr 2016'!AL15/'NSW Apr 2016'!AJ15-'NSW Apr 2016'!M15)*('NSW Apr 2016'!Y15/100)*'NSW Apr 2016'!AJ15,('NSW Apr 2016'!N15-'NSW Apr 2016'!M15)*('NSW Apr 2016'!Y15/100)*'NSW Apr 2016'!AJ15))</f>
        <v>0</v>
      </c>
      <c r="P21" s="148">
        <f>IF(($C$5*'NSW Apr 2016'!AL15/'NSW Apr 2016'!AJ15&gt;'NSW Apr 2016'!N15),($C$5*'NSW Apr 2016'!AL15/'NSW Apr 2016'!AJ15-'NSW Apr 2016'!N15)*'NSW Apr 2016'!Z15/100*'NSW Apr 2016'!AJ17,0)</f>
        <v>0</v>
      </c>
      <c r="Q21" s="149">
        <f t="shared" si="2"/>
        <v>2649.14534</v>
      </c>
      <c r="R21" s="154">
        <f>'NSW Apr 2016'!AM15</f>
        <v>0</v>
      </c>
      <c r="S21" s="87">
        <f>'NSW Apr 2016'!AN15</f>
        <v>16</v>
      </c>
      <c r="T21" s="154">
        <f>'NSW Apr 2016'!AO15</f>
        <v>0</v>
      </c>
      <c r="U21" s="87">
        <f>'NSW Apr 2016'!AP15</f>
        <v>0</v>
      </c>
      <c r="V21" s="151">
        <f>(Q21-(Q21-D21)*S21/100)</f>
        <v>2262.4536856</v>
      </c>
      <c r="W21" s="149">
        <f t="shared" si="4"/>
        <v>2262.4536856</v>
      </c>
      <c r="X21" s="149">
        <f t="shared" si="0"/>
        <v>2488.6990541600003</v>
      </c>
      <c r="Y21" s="149">
        <f t="shared" si="1"/>
        <v>2488.6990541600003</v>
      </c>
      <c r="Z21" s="152">
        <f>'NSW Apr 2016'!AW15</f>
        <v>24</v>
      </c>
      <c r="AA21" s="153" t="str">
        <f>'NSW Apr 2016'!AX15</f>
        <v>y</v>
      </c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</row>
    <row r="22" spans="1:142" s="85" customFormat="1" ht="23" customHeight="1" thickTop="1">
      <c r="A22" s="434" t="str">
        <f>'NSW Apr 2016'!D16</f>
        <v>Tamworth</v>
      </c>
      <c r="B22" s="131" t="str">
        <f>'NSW Apr 2016'!F16</f>
        <v>Origin Energy</v>
      </c>
      <c r="C22" s="131" t="str">
        <f>'NSW Apr 2016'!G16</f>
        <v>Regulated</v>
      </c>
      <c r="D22" s="126">
        <f>365*'NSW Apr 2016'!H16/100</f>
        <v>354.52449999999999</v>
      </c>
      <c r="E22" s="128">
        <f>($C$5*'NSW Apr 2016'!O16/100)/2</f>
        <v>1730</v>
      </c>
      <c r="F22" s="134">
        <v>0</v>
      </c>
      <c r="G22" s="126">
        <v>0</v>
      </c>
      <c r="H22" s="135">
        <v>0</v>
      </c>
      <c r="I22" s="120">
        <f>IF($C$5*'NSW Apr 2016'!AK16/'NSW Apr 2016'!AI16&lt;'NSW Apr 2016'!M16,0,IF($C$5*'NSW Apr 2016'!AK16/'NSW Apr 2016'!AI16&lt;='NSW Apr 2016'!N16,($C$5*'NSW Apr 2016'!AK16/'NSW Apr 2016'!AI16-'NSW Apr 2016'!M16)*('NSW Apr 2016'!S16/100)*'NSW Apr 2016'!AI16,('NSW Apr 2016'!N16-'NSW Apr 2016'!M16)*('NSW Apr 2016'!S16/100)*'NSW Apr 2016'!AI16))</f>
        <v>0</v>
      </c>
      <c r="J22" s="136">
        <f>IF(($C$5*'NSW Apr 2016'!AK16/'NSW Apr 2016'!AI16&gt;'NSW Apr 2016'!N16),($C$5*'NSW Apr 2016'!AK16/'NSW Apr 2016'!AI16-'NSW Apr 2016'!N16)*'NSW Apr 2016'!T16/100*'NSW Apr 2016'!AI16,0)</f>
        <v>0</v>
      </c>
      <c r="K22" s="126">
        <f>($C$5*'NSW Apr 2016'!U16/100)/2</f>
        <v>1730</v>
      </c>
      <c r="L22" s="134">
        <v>0</v>
      </c>
      <c r="M22" s="126">
        <v>0</v>
      </c>
      <c r="N22" s="134">
        <v>0</v>
      </c>
      <c r="O22" s="126">
        <f>IF($C$5*'NSW Apr 2016'!AL16/'NSW Apr 2016'!AJ16&lt;'NSW Apr 2016'!M16,0,IF($C$5*'NSW Apr 2016'!AL16/'NSW Apr 2016'!AJ16&lt;='NSW Apr 2016'!N16,($C$5*'NSW Apr 2016'!AL16/'NSW Apr 2016'!AJ16-'NSW Apr 2016'!M16)*('NSW Apr 2016'!Y16/100)*'NSW Apr 2016'!AJ16,('NSW Apr 2016'!N16-'NSW Apr 2016'!M16)*('NSW Apr 2016'!Y16/100)*'NSW Apr 2016'!AJ16))</f>
        <v>0</v>
      </c>
      <c r="P22" s="136">
        <f>IF(($C$5*'NSW Apr 2016'!AL16/'NSW Apr 2016'!AJ16&gt;'NSW Apr 2016'!N16),($C$5*'NSW Apr 2016'!AL16/'NSW Apr 2016'!AJ16-'NSW Apr 2016'!N16)*'NSW Apr 2016'!Z16/100*'NSW Apr 2016'!AJ17,0)</f>
        <v>0</v>
      </c>
      <c r="Q22" s="138">
        <f>SUM(D22:P22)</f>
        <v>3814.5245</v>
      </c>
      <c r="R22" s="139">
        <f>'NSW Apr 2016'!AM16</f>
        <v>0</v>
      </c>
      <c r="S22" s="131">
        <f>'NSW Apr 2016'!AN16</f>
        <v>0</v>
      </c>
      <c r="T22" s="139">
        <f>'NSW Apr 2016'!AO16</f>
        <v>0</v>
      </c>
      <c r="U22" s="131">
        <f>'NSW Apr 2016'!AP16</f>
        <v>0</v>
      </c>
      <c r="V22" s="140">
        <f>Q22</f>
        <v>3814.5245</v>
      </c>
      <c r="W22" s="138">
        <f>V22</f>
        <v>3814.5245</v>
      </c>
      <c r="X22" s="122">
        <f t="shared" si="0"/>
        <v>4195.9769500000002</v>
      </c>
      <c r="Y22" s="122">
        <f t="shared" si="1"/>
        <v>4195.9769500000002</v>
      </c>
      <c r="Z22" s="141">
        <f>'NSW Apr 2016'!AW16</f>
        <v>0</v>
      </c>
      <c r="AA22" s="142" t="str">
        <f>'NSW Apr 2016'!AX16</f>
        <v>n</v>
      </c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</row>
    <row r="23" spans="1:142" ht="23" customHeight="1" thickBot="1">
      <c r="A23" s="436"/>
      <c r="B23" s="87" t="str">
        <f>'NSW Apr 2016'!F17</f>
        <v>Origin Energy</v>
      </c>
      <c r="C23" s="87" t="str">
        <f>'NSW Apr 2016'!G17</f>
        <v>Business Saver</v>
      </c>
      <c r="D23" s="146">
        <f>365*'NSW Apr 2016'!H17/100</f>
        <v>354.52449999999999</v>
      </c>
      <c r="E23" s="147">
        <f>($C$5*'NSW Apr 2016'!O17/100)/2</f>
        <v>1730</v>
      </c>
      <c r="F23" s="155">
        <v>0</v>
      </c>
      <c r="G23" s="146">
        <v>0</v>
      </c>
      <c r="H23" s="156">
        <v>0</v>
      </c>
      <c r="I23" s="147">
        <f>IF($C$5*'NSW Apr 2016'!AK17/'NSW Apr 2016'!AI17&lt;'NSW Apr 2016'!M17,0,IF($C$5*'NSW Apr 2016'!AK17/'NSW Apr 2016'!AI17&lt;='NSW Apr 2016'!N17,($C$5*'NSW Apr 2016'!AK17/'NSW Apr 2016'!AI17-'NSW Apr 2016'!M17)*('NSW Apr 2016'!S17/100)*'NSW Apr 2016'!AI17,('NSW Apr 2016'!N17-'NSW Apr 2016'!M17)*('NSW Apr 2016'!S17/100)*'NSW Apr 2016'!AI17))</f>
        <v>0</v>
      </c>
      <c r="J23" s="155">
        <f>IF(($C$5*'NSW Apr 2016'!AK17/'NSW Apr 2016'!AI17&gt;'NSW Apr 2016'!N17),($C$5*'NSW Apr 2016'!AK17/'NSW Apr 2016'!AI17-'NSW Apr 2016'!N17)*'NSW Apr 2016'!T17/100*'NSW Apr 2016'!AI17,0)</f>
        <v>0</v>
      </c>
      <c r="K23" s="146">
        <f>($C$5*'NSW Apr 2016'!U17/100)/2</f>
        <v>1730</v>
      </c>
      <c r="L23" s="155">
        <v>0</v>
      </c>
      <c r="M23" s="146">
        <v>0</v>
      </c>
      <c r="N23" s="155">
        <v>0</v>
      </c>
      <c r="O23" s="146">
        <f>IF($C$5*'NSW Apr 2016'!AL17/'NSW Apr 2016'!AJ17&lt;'NSW Apr 2016'!M17,0,IF($C$5*'NSW Apr 2016'!AL17/'NSW Apr 2016'!AJ17&lt;='NSW Apr 2016'!N17,($C$5*'NSW Apr 2016'!AL17/'NSW Apr 2016'!AJ17-'NSW Apr 2016'!M17)*('NSW Apr 2016'!Y17/100)*'NSW Apr 2016'!AJ17,('NSW Apr 2016'!N17-'NSW Apr 2016'!M17)*('NSW Apr 2016'!Y17/100)*'NSW Apr 2016'!AJ17))</f>
        <v>0</v>
      </c>
      <c r="P23" s="155">
        <f>IF(($C$5*'NSW Apr 2016'!AL17/'NSW Apr 2016'!AJ17&gt;'NSW Apr 2016'!N17),($C$5*'NSW Apr 2016'!AL17/'NSW Apr 2016'!AJ17-'NSW Apr 2016'!N17)*'NSW Apr 2016'!Z17/100*'NSW Apr 2016'!AJ19,0)</f>
        <v>0</v>
      </c>
      <c r="Q23" s="149">
        <f t="shared" si="2"/>
        <v>3814.5245</v>
      </c>
      <c r="R23" s="154">
        <f>'NSW Apr 2016'!AM17</f>
        <v>0</v>
      </c>
      <c r="S23" s="87">
        <f>'NSW Apr 2016'!AN17</f>
        <v>14</v>
      </c>
      <c r="T23" s="154">
        <f>'NSW Apr 2016'!AO17</f>
        <v>0</v>
      </c>
      <c r="U23" s="87">
        <f>'NSW Apr 2016'!AP17</f>
        <v>0</v>
      </c>
      <c r="V23" s="151">
        <f>(Q23-(Q23-D23)*S23/100)</f>
        <v>3330.1244999999999</v>
      </c>
      <c r="W23" s="149">
        <f t="shared" ref="W23:W37" si="5">V23</f>
        <v>3330.1244999999999</v>
      </c>
      <c r="X23" s="149">
        <f t="shared" si="0"/>
        <v>3663.1369500000001</v>
      </c>
      <c r="Y23" s="149">
        <f t="shared" si="1"/>
        <v>3663.1369500000001</v>
      </c>
      <c r="Z23" s="152">
        <f>'NSW Apr 2016'!AW17</f>
        <v>12</v>
      </c>
      <c r="AA23" s="153" t="str">
        <f>'NSW Apr 2016'!AX17</f>
        <v>y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</row>
    <row r="24" spans="1:142" ht="23" customHeight="1" thickTop="1">
      <c r="A24" s="434" t="str">
        <f>'NSW Apr 2016'!D18</f>
        <v>Envestra Albury</v>
      </c>
      <c r="B24" s="86" t="str">
        <f>'NSW Apr 2016'!F18</f>
        <v>Origin Energy</v>
      </c>
      <c r="C24" s="86" t="str">
        <f>'NSW Apr 2016'!G18</f>
        <v>Regulated</v>
      </c>
      <c r="D24" s="119">
        <f>365*'NSW Apr 2016'!H18/100</f>
        <v>215.35</v>
      </c>
      <c r="E24" s="120">
        <f>IF($C$5*'NSW Apr 2016'!AK18/'NSW Apr 2016'!AI18&gt;='NSW Apr 2016'!J18,('NSW Apr 2016'!J18*'NSW Apr 2016'!O18/100)*'NSW Apr 2016'!AI18,($C$5*'NSW Apr 2016'!AK18/'NSW Apr 2016'!AI18*'NSW Apr 2016'!O18/100)*'NSW Apr 2016'!AI18)</f>
        <v>184.49999999999997</v>
      </c>
      <c r="F24" s="136">
        <f>IF($C$5*'NSW Apr 2016'!AK18/'NSW Apr 2016'!AI18&lt;'NSW Apr 2016'!J18,0,IF($C$5*'NSW Apr 2016'!AK18/'NSW Apr 2016'!AI18&lt;='NSW Apr 2016'!K18,($C$5*'NSW Apr 2016'!AK18/'NSW Apr 2016'!AI18-'NSW Apr 2016'!J18)*('NSW Apr 2016'!P18/100)*'NSW Apr 2016'!AI18,('NSW Apr 2016'!K18-'NSW Apr 2016'!J18)*('NSW Apr 2016'!P18/100)*'NSW Apr 2016'!AI18))</f>
        <v>746.20000000000016</v>
      </c>
      <c r="G24" s="119">
        <f>IF($C$5*'NSW Apr 2016'!AK18/'NSW Apr 2016'!AI18&lt;'NSW Apr 2016'!K18,0,IF($C$5*'NSW Apr 2016'!AK18/'NSW Apr 2016'!AI18&lt;='NSW Apr 2016'!L18,($C$5*'NSW Apr 2016'!AK18/'NSW Apr 2016'!AI18-'NSW Apr 2016'!K18)*('NSW Apr 2016'!Q18/100)*'NSW Apr 2016'!AI18,('NSW Apr 2016'!L18-'NSW Apr 2016'!K18)*('NSW Apr 2016'!Q18/100)*'NSW Apr 2016'!AI18))</f>
        <v>0</v>
      </c>
      <c r="H24" s="127">
        <f>IF($C$5*'NSW Apr 2016'!AK18/'NSW Apr 2016'!AI18&lt;'NSW Apr 2016'!L18,0,IF($C$5*'NSW Apr 2016'!AK18/'NSW Apr 2016'!AI18&lt;='NSW Apr 2016'!M18,($C$5*'NSW Apr 2016'!AK18/'NSW Apr 2016'!AI18-'NSW Apr 2016'!L18)*('NSW Apr 2016'!R18/100)*'NSW Apr 2016'!AI18,('NSW Apr 2016'!M18-'NSW Apr 2016'!L18)*('NSW Apr 2016'!R18/100)*'NSW Apr 2016'!AI18))</f>
        <v>0</v>
      </c>
      <c r="I24" s="120">
        <f>IF($C$5*'NSW Apr 2016'!AK18/'NSW Apr 2016'!AI18&lt;'NSW Apr 2016'!M18,0,IF($C$5*'NSW Apr 2016'!AK18/'NSW Apr 2016'!AI18&lt;='NSW Apr 2016'!N18,($C$5*'NSW Apr 2016'!AK18/'NSW Apr 2016'!AI18-'NSW Apr 2016'!M18)*('NSW Apr 2016'!S18/100)*'NSW Apr 2016'!AI18,('NSW Apr 2016'!N18-'NSW Apr 2016'!M18)*('NSW Apr 2016'!S18/100)*'NSW Apr 2016'!AI18))</f>
        <v>0</v>
      </c>
      <c r="J24" s="136">
        <f>IF(($C$5*'NSW Apr 2016'!AK18/'NSW Apr 2016'!AI18&gt;'NSW Apr 2016'!N18),($C$5*'NSW Apr 2016'!AK18/'NSW Apr 2016'!AI18-'NSW Apr 2016'!N18)*'NSW Apr 2016'!T18/100*'NSW Apr 2016'!AI18,0)</f>
        <v>0</v>
      </c>
      <c r="K24" s="119">
        <f>IF($C$5*'NSW Apr 2016'!AL18/'NSW Apr 2016'!AJ18&gt;='NSW Apr 2016'!J18,('NSW Apr 2016'!J18*'NSW Apr 2016'!U18/100)*'NSW Apr 2016'!AJ18,($C$5*'NSW Apr 2016'!AL18/'NSW Apr 2016'!AJ18*'NSW Apr 2016'!U18/100)*'NSW Apr 2016'!AJ18)</f>
        <v>184.49999999999997</v>
      </c>
      <c r="L24" s="136">
        <f>IF($C$5*'NSW Apr 2016'!AL18/'NSW Apr 2016'!AJ18&lt;'NSW Apr 2016'!J18,0,IF($C$5*'NSW Apr 2016'!AL18/'NSW Apr 2016'!AJ18&lt;='NSW Apr 2016'!K18,($C$5*'NSW Apr 2016'!AL18/'NSW Apr 2016'!AJ18-'NSW Apr 2016'!J18)*('NSW Apr 2016'!V18/100)*'NSW Apr 2016'!AJ18,('NSW Apr 2016'!K18-'NSW Apr 2016'!J18)*('NSW Apr 2016'!V18/100)*'NSW Apr 2016'!AJ18))</f>
        <v>746.20000000000016</v>
      </c>
      <c r="M24" s="119">
        <f>IF($C$5*'NSW Apr 2016'!AL18/'NSW Apr 2016'!AJ18&lt;'NSW Apr 2016'!K18,0,IF($C$5*'NSW Apr 2016'!AL18/'NSW Apr 2016'!AJ18&lt;='NSW Apr 2016'!L18,($C$5*'NSW Apr 2016'!AL18/'NSW Apr 2016'!AJ18-'NSW Apr 2016'!K18)*('NSW Apr 2016'!W18/100)*'NSW Apr 2016'!AJ18,('NSW Apr 2016'!L18-'NSW Apr 2016'!K18)*('NSW Apr 2016'!W18/100)*'NSW Apr 2016'!AJ18))</f>
        <v>0</v>
      </c>
      <c r="N24" s="136">
        <f>IF($C$5*'NSW Apr 2016'!AL18/'NSW Apr 2016'!AJ18&lt;'NSW Apr 2016'!L18,0,IF($C$5*'NSW Apr 2016'!AL18/'NSW Apr 2016'!AJ18&lt;='NSW Apr 2016'!M18,($C$5*'NSW Apr 2016'!AL18/'NSW Apr 2016'!AJ18-'NSW Apr 2016'!L18)*('NSW Apr 2016'!X18/100)*'NSW Apr 2016'!AJ18,('NSW Apr 2016'!M18-'NSW Apr 2016'!L18)*('NSW Apr 2016'!X18/100)*'NSW Apr 2016'!AJ18))</f>
        <v>0</v>
      </c>
      <c r="O24" s="119">
        <f>IF($C$5*'NSW Apr 2016'!AL18/'NSW Apr 2016'!AJ18&lt;'NSW Apr 2016'!M18,0,IF($C$5*'NSW Apr 2016'!AL18/'NSW Apr 2016'!AJ18&lt;='NSW Apr 2016'!N18,($C$5*'NSW Apr 2016'!AL18/'NSW Apr 2016'!AJ18-'NSW Apr 2016'!M18)*('NSW Apr 2016'!Y18/100)*'NSW Apr 2016'!AJ18,('NSW Apr 2016'!N18-'NSW Apr 2016'!M18)*('NSW Apr 2016'!Y18/100)*'NSW Apr 2016'!AJ18))</f>
        <v>0</v>
      </c>
      <c r="P24" s="136">
        <f>IF(($C$5*'NSW Apr 2016'!AL18/'NSW Apr 2016'!AJ18&gt;'NSW Apr 2016'!N18),($C$5*'NSW Apr 2016'!AL18/'NSW Apr 2016'!AJ18-'NSW Apr 2016'!N18)*'NSW Apr 2016'!Z18/100*'NSW Apr 2016'!AJ19,0)</f>
        <v>0</v>
      </c>
      <c r="Q24" s="122">
        <f>SUM(D24:P24)</f>
        <v>2076.7500000000005</v>
      </c>
      <c r="R24" s="83">
        <f>'NSW Apr 2016'!AM18</f>
        <v>0</v>
      </c>
      <c r="S24" s="86">
        <f>'NSW Apr 2016'!AN18</f>
        <v>0</v>
      </c>
      <c r="T24" s="83">
        <f>'NSW Apr 2016'!AO18</f>
        <v>0</v>
      </c>
      <c r="U24" s="86">
        <f>'NSW Apr 2016'!AP18</f>
        <v>0</v>
      </c>
      <c r="V24" s="132">
        <f>Q24</f>
        <v>2076.7500000000005</v>
      </c>
      <c r="W24" s="122">
        <f>V24</f>
        <v>2076.7500000000005</v>
      </c>
      <c r="X24" s="122">
        <f t="shared" si="0"/>
        <v>2284.4250000000006</v>
      </c>
      <c r="Y24" s="122">
        <f t="shared" si="1"/>
        <v>2284.4250000000006</v>
      </c>
      <c r="Z24" s="133">
        <f>'NSW Apr 2016'!AW18</f>
        <v>0</v>
      </c>
      <c r="AA24" s="125" t="str">
        <f>'NSW Apr 2016'!AX18</f>
        <v>n</v>
      </c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</row>
    <row r="25" spans="1:142" s="85" customFormat="1" ht="23" customHeight="1">
      <c r="A25" s="436"/>
      <c r="B25" s="86" t="str">
        <f>'NSW Apr 2016'!F19</f>
        <v>EnergyAustralia</v>
      </c>
      <c r="C25" s="86" t="str">
        <f>'NSW Apr 2016'!G19</f>
        <v xml:space="preserve">Everyday Saver </v>
      </c>
      <c r="D25" s="119">
        <f>365*'NSW Apr 2016'!H19/100</f>
        <v>397.39740000000006</v>
      </c>
      <c r="E25" s="120">
        <f>IF($C$5*'NSW Apr 2016'!AK19/'NSW Apr 2016'!AI19&gt;='NSW Apr 2016'!J19,('NSW Apr 2016'!J19*'NSW Apr 2016'!O19/100)*'NSW Apr 2016'!AI19,($C$5*'NSW Apr 2016'!AK19/'NSW Apr 2016'!AI19*'NSW Apr 2016'!O19/100)*'NSW Apr 2016'!AI19)</f>
        <v>246.72</v>
      </c>
      <c r="F25" s="136">
        <f>IF($C$5*'NSW Apr 2016'!AK19/'NSW Apr 2016'!AI19&lt;'NSW Apr 2016'!J19,0,IF($C$5*'NSW Apr 2016'!AK19/'NSW Apr 2016'!AI19&lt;='NSW Apr 2016'!K19,($C$5*'NSW Apr 2016'!AK19/'NSW Apr 2016'!AI19-'NSW Apr 2016'!J19)*('NSW Apr 2016'!P19/100)*'NSW Apr 2016'!AI19,('NSW Apr 2016'!K19-'NSW Apr 2016'!J19)*('NSW Apr 2016'!P19/100)*'NSW Apr 2016'!AI19))</f>
        <v>242.208</v>
      </c>
      <c r="G25" s="119">
        <f>IF($C$5*'NSW Apr 2016'!AK19/'NSW Apr 2016'!AI19&lt;'NSW Apr 2016'!K19,0,IF($C$5*'NSW Apr 2016'!AK19/'NSW Apr 2016'!AI19&lt;='NSW Apr 2016'!L19,($C$5*'NSW Apr 2016'!AK19/'NSW Apr 2016'!AI19-'NSW Apr 2016'!K19)*('NSW Apr 2016'!Q19/100)*'NSW Apr 2016'!AI19,('NSW Apr 2016'!L19-'NSW Apr 2016'!K19)*('NSW Apr 2016'!Q19/100)*'NSW Apr 2016'!AI19))</f>
        <v>185.98421999999999</v>
      </c>
      <c r="H25" s="127">
        <f>IF($C$5*'NSW Apr 2016'!AK19/'NSW Apr 2016'!AI19&lt;'NSW Apr 2016'!L19,0,IF($C$5*'NSW Apr 2016'!AK19/'NSW Apr 2016'!AI19&lt;='NSW Apr 2016'!M19,($C$5*'NSW Apr 2016'!AK19/'NSW Apr 2016'!AI19-'NSW Apr 2016'!L19)*('NSW Apr 2016'!R19/100)*'NSW Apr 2016'!AI19,('NSW Apr 2016'!M19-'NSW Apr 2016'!L19)*('NSW Apr 2016'!R19/100)*'NSW Apr 2016'!AI19))</f>
        <v>0</v>
      </c>
      <c r="I25" s="120">
        <f>IF($C$5*'NSW Apr 2016'!AK19/'NSW Apr 2016'!AI19&lt;'NSW Apr 2016'!M19,0,IF($C$5*'NSW Apr 2016'!AK19/'NSW Apr 2016'!AI19&lt;='NSW Apr 2016'!N19,($C$5*'NSW Apr 2016'!AK19/'NSW Apr 2016'!AI19-'NSW Apr 2016'!M19)*('NSW Apr 2016'!S19/100)*'NSW Apr 2016'!AI19,('NSW Apr 2016'!N19-'NSW Apr 2016'!M19)*('NSW Apr 2016'!S19/100)*'NSW Apr 2016'!AI19))</f>
        <v>0</v>
      </c>
      <c r="J25" s="136">
        <f>IF(($C$5*'NSW Apr 2016'!AK19/'NSW Apr 2016'!AI19&gt;'NSW Apr 2016'!N19),($C$5*'NSW Apr 2016'!AK19/'NSW Apr 2016'!AI19-'NSW Apr 2016'!N19)*'NSW Apr 2016'!T19/100*'NSW Apr 2016'!AI19,0)</f>
        <v>0</v>
      </c>
      <c r="K25" s="119">
        <f>IF($C$5*'NSW Apr 2016'!AL19/'NSW Apr 2016'!AJ19&gt;='NSW Apr 2016'!J19,('NSW Apr 2016'!J19*'NSW Apr 2016'!U19/100)*'NSW Apr 2016'!AJ19,($C$5*'NSW Apr 2016'!AL19/'NSW Apr 2016'!AJ19*'NSW Apr 2016'!U19/100)*'NSW Apr 2016'!AJ19)</f>
        <v>463.416</v>
      </c>
      <c r="L25" s="136">
        <f>IF($C$5*'NSW Apr 2016'!AL19/'NSW Apr 2016'!AJ19&lt;'NSW Apr 2016'!J19,0,IF($C$5*'NSW Apr 2016'!AL19/'NSW Apr 2016'!AJ19&lt;='NSW Apr 2016'!K19,($C$5*'NSW Apr 2016'!AL19/'NSW Apr 2016'!AJ19-'NSW Apr 2016'!J19)*('NSW Apr 2016'!V19/100)*'NSW Apr 2016'!AJ19,('NSW Apr 2016'!K19-'NSW Apr 2016'!J19)*('NSW Apr 2016'!V19/100)*'NSW Apr 2016'!AJ19))</f>
        <v>454.39199999999994</v>
      </c>
      <c r="M25" s="119">
        <f>IF($C$5*'NSW Apr 2016'!AL19/'NSW Apr 2016'!AJ19&lt;'NSW Apr 2016'!K19,0,IF($C$5*'NSW Apr 2016'!AL19/'NSW Apr 2016'!AJ19&lt;='NSW Apr 2016'!L19,($C$5*'NSW Apr 2016'!AL19/'NSW Apr 2016'!AJ19-'NSW Apr 2016'!K19)*('NSW Apr 2016'!W19/100)*'NSW Apr 2016'!AJ19,('NSW Apr 2016'!L19-'NSW Apr 2016'!K19)*('NSW Apr 2016'!W19/100)*'NSW Apr 2016'!AJ19))</f>
        <v>348.62478000000004</v>
      </c>
      <c r="N25" s="136">
        <f>IF($C$5*'NSW Apr 2016'!AL19/'NSW Apr 2016'!AJ19&lt;'NSW Apr 2016'!L19,0,IF($C$5*'NSW Apr 2016'!AL19/'NSW Apr 2016'!AJ19&lt;='NSW Apr 2016'!M19,($C$5*'NSW Apr 2016'!AL19/'NSW Apr 2016'!AJ19-'NSW Apr 2016'!L19)*('NSW Apr 2016'!X19/100)*'NSW Apr 2016'!AJ19,('NSW Apr 2016'!M19-'NSW Apr 2016'!L19)*('NSW Apr 2016'!X19/100)*'NSW Apr 2016'!AJ19))</f>
        <v>0</v>
      </c>
      <c r="O25" s="119">
        <f>IF($C$5*'NSW Apr 2016'!AL19/'NSW Apr 2016'!AJ19&lt;'NSW Apr 2016'!M19,0,IF($C$5*'NSW Apr 2016'!AL19/'NSW Apr 2016'!AJ19&lt;='NSW Apr 2016'!N19,($C$5*'NSW Apr 2016'!AL19/'NSW Apr 2016'!AJ19-'NSW Apr 2016'!M19)*('NSW Apr 2016'!Y19/100)*'NSW Apr 2016'!AJ19,('NSW Apr 2016'!N19-'NSW Apr 2016'!M19)*('NSW Apr 2016'!Y19/100)*'NSW Apr 2016'!AJ19))</f>
        <v>0</v>
      </c>
      <c r="P25" s="136">
        <f>IF(($C$5*'NSW Apr 2016'!AL19/'NSW Apr 2016'!AJ19&gt;'NSW Apr 2016'!N19),($C$5*'NSW Apr 2016'!AL19/'NSW Apr 2016'!AJ19-'NSW Apr 2016'!N19)*'NSW Apr 2016'!Z19/100*'NSW Apr 2016'!AJ20,0)</f>
        <v>0</v>
      </c>
      <c r="Q25" s="122">
        <f t="shared" si="2"/>
        <v>2338.7424000000001</v>
      </c>
      <c r="R25" s="83">
        <f>'NSW Apr 2016'!AM19</f>
        <v>0</v>
      </c>
      <c r="S25" s="86">
        <f>'NSW Apr 2016'!AN19</f>
        <v>16</v>
      </c>
      <c r="T25" s="83">
        <f>'NSW Apr 2016'!AO19</f>
        <v>0</v>
      </c>
      <c r="U25" s="86">
        <f>'NSW Apr 2016'!AP19</f>
        <v>0</v>
      </c>
      <c r="V25" s="132">
        <f>(Q25-(Q25-D25)*S25/100)</f>
        <v>2028.1272000000001</v>
      </c>
      <c r="W25" s="122">
        <f t="shared" si="5"/>
        <v>2028.1272000000001</v>
      </c>
      <c r="X25" s="122">
        <f t="shared" si="0"/>
        <v>2230.9399200000003</v>
      </c>
      <c r="Y25" s="122">
        <f t="shared" si="1"/>
        <v>2230.9399200000003</v>
      </c>
      <c r="Z25" s="133">
        <f>'NSW Apr 2016'!AW19</f>
        <v>24</v>
      </c>
      <c r="AA25" s="125" t="str">
        <f>'NSW Apr 2016'!AX19</f>
        <v>y</v>
      </c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</row>
    <row r="26" spans="1:142" ht="23" customHeight="1" thickBot="1">
      <c r="A26" s="435"/>
      <c r="B26" s="87" t="str">
        <f>'NSW Apr 2016'!F20</f>
        <v>Origin Energy</v>
      </c>
      <c r="C26" s="87" t="str">
        <f>'NSW Apr 2016'!G20</f>
        <v>Business Saver</v>
      </c>
      <c r="D26" s="146">
        <f>365*'NSW Apr 2016'!H20/100</f>
        <v>215.35</v>
      </c>
      <c r="E26" s="147">
        <f>IF($C$5*'NSW Apr 2016'!AK20/'NSW Apr 2016'!AI20&gt;='NSW Apr 2016'!J20,('NSW Apr 2016'!J20*'NSW Apr 2016'!O20/100)*'NSW Apr 2016'!AI20,($C$5*'NSW Apr 2016'!AK20/'NSW Apr 2016'!AI20*'NSW Apr 2016'!O20/100)*'NSW Apr 2016'!AI20)</f>
        <v>184.49999999999997</v>
      </c>
      <c r="F26" s="155">
        <f>IF($C$5*'NSW Apr 2016'!AK20/'NSW Apr 2016'!AI20&lt;'NSW Apr 2016'!J20,0,IF($C$5*'NSW Apr 2016'!AK20/'NSW Apr 2016'!AI20&lt;='NSW Apr 2016'!K20,($C$5*'NSW Apr 2016'!AK20/'NSW Apr 2016'!AI20-'NSW Apr 2016'!J20)*('NSW Apr 2016'!P20/100)*'NSW Apr 2016'!AI20,('NSW Apr 2016'!K20-'NSW Apr 2016'!J20)*('NSW Apr 2016'!P20/100)*'NSW Apr 2016'!AI20))</f>
        <v>746.20000000000016</v>
      </c>
      <c r="G26" s="146">
        <f>IF($C$5*'NSW Apr 2016'!AK20/'NSW Apr 2016'!AI20&lt;'NSW Apr 2016'!K20,0,IF($C$5*'NSW Apr 2016'!AK20/'NSW Apr 2016'!AI20&lt;='NSW Apr 2016'!L20,($C$5*'NSW Apr 2016'!AK20/'NSW Apr 2016'!AI20-'NSW Apr 2016'!K20)*('NSW Apr 2016'!Q20/100)*'NSW Apr 2016'!AI20,('NSW Apr 2016'!L20-'NSW Apr 2016'!K20)*('NSW Apr 2016'!Q20/100)*'NSW Apr 2016'!AI20))</f>
        <v>0</v>
      </c>
      <c r="H26" s="156">
        <f>IF($C$5*'NSW Apr 2016'!AK20/'NSW Apr 2016'!AI20&lt;'NSW Apr 2016'!L20,0,IF($C$5*'NSW Apr 2016'!AK20/'NSW Apr 2016'!AI20&lt;='NSW Apr 2016'!M20,($C$5*'NSW Apr 2016'!AK20/'NSW Apr 2016'!AI20-'NSW Apr 2016'!L20)*('NSW Apr 2016'!R20/100)*'NSW Apr 2016'!AI20,('NSW Apr 2016'!M20-'NSW Apr 2016'!L20)*('NSW Apr 2016'!R20/100)*'NSW Apr 2016'!AI20))</f>
        <v>0</v>
      </c>
      <c r="I26" s="147">
        <f>IF($C$5*'NSW Apr 2016'!AK20/'NSW Apr 2016'!AI20&lt;'NSW Apr 2016'!M20,0,IF($C$5*'NSW Apr 2016'!AK20/'NSW Apr 2016'!AI20&lt;='NSW Apr 2016'!N20,($C$5*'NSW Apr 2016'!AK20/'NSW Apr 2016'!AI20-'NSW Apr 2016'!M20)*('NSW Apr 2016'!S20/100)*'NSW Apr 2016'!AI20,('NSW Apr 2016'!N20-'NSW Apr 2016'!M20)*('NSW Apr 2016'!S20/100)*'NSW Apr 2016'!AI20))</f>
        <v>0</v>
      </c>
      <c r="J26" s="155">
        <f>IF(($C$5*'NSW Apr 2016'!AK20/'NSW Apr 2016'!AI20&gt;'NSW Apr 2016'!N20),($C$5*'NSW Apr 2016'!AK20/'NSW Apr 2016'!AI20-'NSW Apr 2016'!N20)*'NSW Apr 2016'!T20/100*'NSW Apr 2016'!AI20,0)</f>
        <v>0</v>
      </c>
      <c r="K26" s="146">
        <f>IF($C$5*'NSW Apr 2016'!AL20/'NSW Apr 2016'!AJ20&gt;='NSW Apr 2016'!J20,('NSW Apr 2016'!J20*'NSW Apr 2016'!U20/100)*'NSW Apr 2016'!AJ20,($C$5*'NSW Apr 2016'!AL20/'NSW Apr 2016'!AJ20*'NSW Apr 2016'!U20/100)*'NSW Apr 2016'!AJ20)</f>
        <v>184.49999999999997</v>
      </c>
      <c r="L26" s="155">
        <f>IF($C$5*'NSW Apr 2016'!AL20/'NSW Apr 2016'!AJ20&lt;'NSW Apr 2016'!J20,0,IF($C$5*'NSW Apr 2016'!AL20/'NSW Apr 2016'!AJ20&lt;='NSW Apr 2016'!K20,($C$5*'NSW Apr 2016'!AL20/'NSW Apr 2016'!AJ20-'NSW Apr 2016'!J20)*('NSW Apr 2016'!V20/100)*'NSW Apr 2016'!AJ20,('NSW Apr 2016'!K20-'NSW Apr 2016'!J20)*('NSW Apr 2016'!V20/100)*'NSW Apr 2016'!AJ20))</f>
        <v>746.20000000000016</v>
      </c>
      <c r="M26" s="146">
        <f>IF($C$5*'NSW Apr 2016'!AL20/'NSW Apr 2016'!AJ20&lt;'NSW Apr 2016'!K20,0,IF($C$5*'NSW Apr 2016'!AL20/'NSW Apr 2016'!AJ20&lt;='NSW Apr 2016'!L20,($C$5*'NSW Apr 2016'!AL20/'NSW Apr 2016'!AJ20-'NSW Apr 2016'!K20)*('NSW Apr 2016'!W20/100)*'NSW Apr 2016'!AJ20,('NSW Apr 2016'!L20-'NSW Apr 2016'!K20)*('NSW Apr 2016'!W20/100)*'NSW Apr 2016'!AJ20))</f>
        <v>0</v>
      </c>
      <c r="N26" s="155">
        <f>IF($C$5*'NSW Apr 2016'!AL20/'NSW Apr 2016'!AJ20&lt;'NSW Apr 2016'!L20,0,IF($C$5*'NSW Apr 2016'!AL20/'NSW Apr 2016'!AJ20&lt;='NSW Apr 2016'!M20,($C$5*'NSW Apr 2016'!AL20/'NSW Apr 2016'!AJ20-'NSW Apr 2016'!L20)*('NSW Apr 2016'!X20/100)*'NSW Apr 2016'!AJ20,('NSW Apr 2016'!M20-'NSW Apr 2016'!L20)*('NSW Apr 2016'!X20/100)*'NSW Apr 2016'!AJ20))</f>
        <v>0</v>
      </c>
      <c r="O26" s="146">
        <f>IF($C$5*'NSW Apr 2016'!AL20/'NSW Apr 2016'!AJ20&lt;'NSW Apr 2016'!M20,0,IF($C$5*'NSW Apr 2016'!AL20/'NSW Apr 2016'!AJ20&lt;='NSW Apr 2016'!N20,($C$5*'NSW Apr 2016'!AL20/'NSW Apr 2016'!AJ20-'NSW Apr 2016'!M20)*('NSW Apr 2016'!Y20/100)*'NSW Apr 2016'!AJ20,('NSW Apr 2016'!N20-'NSW Apr 2016'!M20)*('NSW Apr 2016'!Y20/100)*'NSW Apr 2016'!AJ20))</f>
        <v>0</v>
      </c>
      <c r="P26" s="155">
        <f>IF(($C$5*'NSW Apr 2016'!AL20/'NSW Apr 2016'!AJ20&gt;'NSW Apr 2016'!N20),($C$5*'NSW Apr 2016'!AL20/'NSW Apr 2016'!AJ20-'NSW Apr 2016'!N20)*'NSW Apr 2016'!Z20/100*'NSW Apr 2016'!AJ22,0)</f>
        <v>0</v>
      </c>
      <c r="Q26" s="149">
        <f t="shared" si="2"/>
        <v>2076.7500000000005</v>
      </c>
      <c r="R26" s="154">
        <f>'NSW Apr 2016'!AM20</f>
        <v>0</v>
      </c>
      <c r="S26" s="87">
        <f>'NSW Apr 2016'!AN20</f>
        <v>14</v>
      </c>
      <c r="T26" s="154">
        <f>'NSW Apr 2016'!AO20</f>
        <v>0</v>
      </c>
      <c r="U26" s="87">
        <f>'NSW Apr 2016'!AP20</f>
        <v>0</v>
      </c>
      <c r="V26" s="151">
        <f>(Q26-(Q26-D26)*S26/100)</f>
        <v>1816.1540000000005</v>
      </c>
      <c r="W26" s="149">
        <f t="shared" si="5"/>
        <v>1816.1540000000005</v>
      </c>
      <c r="X26" s="149">
        <f t="shared" si="0"/>
        <v>1997.7694000000006</v>
      </c>
      <c r="Y26" s="149">
        <f t="shared" si="1"/>
        <v>1997.7694000000006</v>
      </c>
      <c r="Z26" s="152">
        <f>'NSW Apr 2016'!AW20</f>
        <v>12</v>
      </c>
      <c r="AA26" s="153" t="str">
        <f>'NSW Apr 2016'!AX20</f>
        <v>y</v>
      </c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</row>
    <row r="27" spans="1:142" ht="23" customHeight="1" thickTop="1">
      <c r="A27" s="434" t="str">
        <f>'NSW Apr 2016'!D21</f>
        <v>Envestra Cooma</v>
      </c>
      <c r="B27" s="86" t="str">
        <f>'NSW Apr 2016'!F21</f>
        <v>Origin Energy</v>
      </c>
      <c r="C27" s="86" t="str">
        <f>'NSW Apr 2016'!G21</f>
        <v>Regulated</v>
      </c>
      <c r="D27" s="119">
        <f>365*'NSW Apr 2016'!H21/100</f>
        <v>349.26849999999996</v>
      </c>
      <c r="E27" s="120">
        <f>IF($C$5*'NSW Apr 2016'!AK21/'NSW Apr 2016'!AI21&gt;='NSW Apr 2016'!J21,('NSW Apr 2016'!J21*'NSW Apr 2016'!O21/100)*'NSW Apr 2016'!AI21,($C$5*'NSW Apr 2016'!AK21/'NSW Apr 2016'!AI21*'NSW Apr 2016'!O21/100)*'NSW Apr 2016'!AI21)</f>
        <v>1190</v>
      </c>
      <c r="F27" s="136">
        <f>IF($C$5*'NSW Apr 2016'!AK21/'NSW Apr 2016'!AI21&lt;'NSW Apr 2016'!J21,0,IF($C$5*'NSW Apr 2016'!AK21/'NSW Apr 2016'!AI21&lt;='NSW Apr 2016'!K21,($C$5*'NSW Apr 2016'!AK21/'NSW Apr 2016'!AI21-'NSW Apr 2016'!J21)*('NSW Apr 2016'!P21/100)*'NSW Apr 2016'!AI21,('NSW Apr 2016'!K21-'NSW Apr 2016'!J21)*('NSW Apr 2016'!P21/100)*'NSW Apr 2016'!AI21))</f>
        <v>0</v>
      </c>
      <c r="G27" s="119">
        <f>IF($C$5*'NSW Apr 2016'!AK21/'NSW Apr 2016'!AI21&lt;'NSW Apr 2016'!K21,0,IF($C$5*'NSW Apr 2016'!AK21/'NSW Apr 2016'!AI21&lt;='NSW Apr 2016'!L21,($C$5*'NSW Apr 2016'!AK21/'NSW Apr 2016'!AI21-'NSW Apr 2016'!K21)*('NSW Apr 2016'!Q21/100)*'NSW Apr 2016'!AI21,('NSW Apr 2016'!L21-'NSW Apr 2016'!K21)*('NSW Apr 2016'!Q21/100)*'NSW Apr 2016'!AI21))</f>
        <v>0</v>
      </c>
      <c r="H27" s="127">
        <f>IF($C$5*'NSW Apr 2016'!AK21/'NSW Apr 2016'!AI21&lt;'NSW Apr 2016'!L21,0,IF($C$5*'NSW Apr 2016'!AK21/'NSW Apr 2016'!AI21&lt;='NSW Apr 2016'!M21,($C$5*'NSW Apr 2016'!AK21/'NSW Apr 2016'!AI21-'NSW Apr 2016'!L21)*('NSW Apr 2016'!R21/100)*'NSW Apr 2016'!AI21,('NSW Apr 2016'!M21-'NSW Apr 2016'!L21)*('NSW Apr 2016'!R21/100)*'NSW Apr 2016'!AI21))</f>
        <v>0</v>
      </c>
      <c r="I27" s="120">
        <f>IF($C$5*'NSW Apr 2016'!AK21/'NSW Apr 2016'!AI21&lt;'NSW Apr 2016'!M21,0,IF($C$5*'NSW Apr 2016'!AK21/'NSW Apr 2016'!AI21&lt;='NSW Apr 2016'!N21,($C$5*'NSW Apr 2016'!AK21/'NSW Apr 2016'!AI21-'NSW Apr 2016'!M21)*('NSW Apr 2016'!S21/100)*'NSW Apr 2016'!AI21,('NSW Apr 2016'!N21-'NSW Apr 2016'!M21)*('NSW Apr 2016'!S21/100)*'NSW Apr 2016'!AI21))</f>
        <v>0</v>
      </c>
      <c r="J27" s="136">
        <f>IF(($C$5*'NSW Apr 2016'!AK21/'NSW Apr 2016'!AI21&gt;'NSW Apr 2016'!N21),($C$5*'NSW Apr 2016'!AK21/'NSW Apr 2016'!AI21-'NSW Apr 2016'!N21)*'NSW Apr 2016'!T21/100*'NSW Apr 2016'!AI21,0)</f>
        <v>0</v>
      </c>
      <c r="K27" s="119">
        <f>IF($C$5*'NSW Apr 2016'!AL21/'NSW Apr 2016'!AJ21&gt;='NSW Apr 2016'!J21,('NSW Apr 2016'!J21*'NSW Apr 2016'!U21/100)*'NSW Apr 2016'!AJ21,($C$5*'NSW Apr 2016'!AL21/'NSW Apr 2016'!AJ21*'NSW Apr 2016'!U21/100)*'NSW Apr 2016'!AJ21)</f>
        <v>1190</v>
      </c>
      <c r="L27" s="136">
        <f>IF($C$5*'NSW Apr 2016'!AL21/'NSW Apr 2016'!AJ21&lt;'NSW Apr 2016'!J21,0,IF($C$5*'NSW Apr 2016'!AL21/'NSW Apr 2016'!AJ21&lt;='NSW Apr 2016'!K21,($C$5*'NSW Apr 2016'!AL21/'NSW Apr 2016'!AJ21-'NSW Apr 2016'!J21)*('NSW Apr 2016'!V21/100)*'NSW Apr 2016'!AJ21,('NSW Apr 2016'!K21-'NSW Apr 2016'!J21)*('NSW Apr 2016'!V21/100)*'NSW Apr 2016'!AJ21))</f>
        <v>0</v>
      </c>
      <c r="M27" s="119">
        <f>IF($C$5*'NSW Apr 2016'!AL21/'NSW Apr 2016'!AJ21&lt;'NSW Apr 2016'!K21,0,IF($C$5*'NSW Apr 2016'!AL21/'NSW Apr 2016'!AJ21&lt;='NSW Apr 2016'!L21,($C$5*'NSW Apr 2016'!AL21/'NSW Apr 2016'!AJ21-'NSW Apr 2016'!K21)*('NSW Apr 2016'!W21/100)*'NSW Apr 2016'!AJ21,('NSW Apr 2016'!L21-'NSW Apr 2016'!K21)*('NSW Apr 2016'!W21/100)*'NSW Apr 2016'!AJ21))</f>
        <v>0</v>
      </c>
      <c r="N27" s="136">
        <f>IF($C$5*'NSW Apr 2016'!AL21/'NSW Apr 2016'!AJ21&lt;'NSW Apr 2016'!L21,0,IF($C$5*'NSW Apr 2016'!AL21/'NSW Apr 2016'!AJ21&lt;='NSW Apr 2016'!M21,($C$5*'NSW Apr 2016'!AL21/'NSW Apr 2016'!AJ21-'NSW Apr 2016'!L21)*('NSW Apr 2016'!X21/100)*'NSW Apr 2016'!AJ21,('NSW Apr 2016'!M21-'NSW Apr 2016'!L21)*('NSW Apr 2016'!X21/100)*'NSW Apr 2016'!AJ21))</f>
        <v>0</v>
      </c>
      <c r="O27" s="119">
        <f>IF($C$5*'NSW Apr 2016'!AL21/'NSW Apr 2016'!AJ21&lt;'NSW Apr 2016'!M21,0,IF($C$5*'NSW Apr 2016'!AL21/'NSW Apr 2016'!AJ21&lt;='NSW Apr 2016'!N21,($C$5*'NSW Apr 2016'!AL21/'NSW Apr 2016'!AJ21-'NSW Apr 2016'!M21)*('NSW Apr 2016'!Y21/100)*'NSW Apr 2016'!AJ21,('NSW Apr 2016'!N21-'NSW Apr 2016'!M21)*('NSW Apr 2016'!Y21/100)*'NSW Apr 2016'!AJ21))</f>
        <v>0</v>
      </c>
      <c r="P27" s="136">
        <f>IF(($C$5*'NSW Apr 2016'!AL21/'NSW Apr 2016'!AJ21&gt;'NSW Apr 2016'!N21),($C$5*'NSW Apr 2016'!AL21/'NSW Apr 2016'!AJ21-'NSW Apr 2016'!N21)*'NSW Apr 2016'!Z21/100*'NSW Apr 2016'!AJ22,0)</f>
        <v>0</v>
      </c>
      <c r="Q27" s="122">
        <f>SUM(D27:P27)</f>
        <v>2729.2685000000001</v>
      </c>
      <c r="R27" s="83">
        <f>'NSW Apr 2016'!AM21</f>
        <v>0</v>
      </c>
      <c r="S27" s="86">
        <f>'NSW Apr 2016'!AN21</f>
        <v>0</v>
      </c>
      <c r="T27" s="83">
        <f>'NSW Apr 2016'!AO21</f>
        <v>0</v>
      </c>
      <c r="U27" s="86">
        <f>'NSW Apr 2016'!AP21</f>
        <v>0</v>
      </c>
      <c r="V27" s="132">
        <f>(Q27-(Q27-D27)*S27/100)</f>
        <v>2729.2685000000001</v>
      </c>
      <c r="W27" s="122">
        <f>V27</f>
        <v>2729.2685000000001</v>
      </c>
      <c r="X27" s="122">
        <f t="shared" si="0"/>
        <v>3002.1953500000004</v>
      </c>
      <c r="Y27" s="122">
        <f t="shared" si="1"/>
        <v>3002.1953500000004</v>
      </c>
      <c r="Z27" s="133">
        <f>'NSW Apr 2016'!AW21</f>
        <v>0</v>
      </c>
      <c r="AA27" s="125" t="str">
        <f>'NSW Apr 2016'!AX21</f>
        <v>n</v>
      </c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</row>
    <row r="28" spans="1:142" s="85" customFormat="1" ht="23" customHeight="1" thickBot="1">
      <c r="A28" s="436"/>
      <c r="B28" s="87" t="str">
        <f>'NSW Apr 2016'!F22</f>
        <v>Origin Energy</v>
      </c>
      <c r="C28" s="87" t="str">
        <f>'NSW Apr 2016'!G22</f>
        <v>Business Saver</v>
      </c>
      <c r="D28" s="146">
        <f>365*'NSW Apr 2016'!H22/100</f>
        <v>349.26849999999996</v>
      </c>
      <c r="E28" s="147">
        <f>IF($C$5*'NSW Apr 2016'!AK22/'NSW Apr 2016'!AI22&gt;='NSW Apr 2016'!J22,('NSW Apr 2016'!J22*'NSW Apr 2016'!O22/100)*'NSW Apr 2016'!AI22,($C$5*'NSW Apr 2016'!AK22/'NSW Apr 2016'!AI22*'NSW Apr 2016'!O22/100)*'NSW Apr 2016'!AI22)</f>
        <v>1190</v>
      </c>
      <c r="F28" s="155">
        <f>IF($C$5*'NSW Apr 2016'!AK22/'NSW Apr 2016'!AI22&lt;'NSW Apr 2016'!J22,0,IF($C$5*'NSW Apr 2016'!AK22/'NSW Apr 2016'!AI22&lt;='NSW Apr 2016'!K22,($C$5*'NSW Apr 2016'!AK22/'NSW Apr 2016'!AI22-'NSW Apr 2016'!J22)*('NSW Apr 2016'!P22/100)*'NSW Apr 2016'!AI22,('NSW Apr 2016'!K22-'NSW Apr 2016'!J22)*('NSW Apr 2016'!P22/100)*'NSW Apr 2016'!AI22))</f>
        <v>0</v>
      </c>
      <c r="G28" s="146">
        <f>IF($C$5*'NSW Apr 2016'!AK22/'NSW Apr 2016'!AI22&lt;'NSW Apr 2016'!K22,0,IF($C$5*'NSW Apr 2016'!AK22/'NSW Apr 2016'!AI22&lt;='NSW Apr 2016'!L22,($C$5*'NSW Apr 2016'!AK22/'NSW Apr 2016'!AI22-'NSW Apr 2016'!K22)*('NSW Apr 2016'!Q22/100)*'NSW Apr 2016'!AI22,('NSW Apr 2016'!L22-'NSW Apr 2016'!K22)*('NSW Apr 2016'!Q22/100)*'NSW Apr 2016'!AI22))</f>
        <v>0</v>
      </c>
      <c r="H28" s="156">
        <f>IF($C$5*'NSW Apr 2016'!AK22/'NSW Apr 2016'!AI22&lt;'NSW Apr 2016'!L22,0,IF($C$5*'NSW Apr 2016'!AK22/'NSW Apr 2016'!AI22&lt;='NSW Apr 2016'!M22,($C$5*'NSW Apr 2016'!AK22/'NSW Apr 2016'!AI22-'NSW Apr 2016'!L22)*('NSW Apr 2016'!R22/100)*'NSW Apr 2016'!AI22,('NSW Apr 2016'!M22-'NSW Apr 2016'!L22)*('NSW Apr 2016'!R22/100)*'NSW Apr 2016'!AI22))</f>
        <v>0</v>
      </c>
      <c r="I28" s="147">
        <f>IF($C$5*'NSW Apr 2016'!AK22/'NSW Apr 2016'!AI22&lt;'NSW Apr 2016'!M22,0,IF($C$5*'NSW Apr 2016'!AK22/'NSW Apr 2016'!AI22&lt;='NSW Apr 2016'!N22,($C$5*'NSW Apr 2016'!AK22/'NSW Apr 2016'!AI22-'NSW Apr 2016'!M22)*('NSW Apr 2016'!S22/100)*'NSW Apr 2016'!AI22,('NSW Apr 2016'!N22-'NSW Apr 2016'!M22)*('NSW Apr 2016'!S22/100)*'NSW Apr 2016'!AI22))</f>
        <v>0</v>
      </c>
      <c r="J28" s="155">
        <f>IF(($C$5*'NSW Apr 2016'!AK22/'NSW Apr 2016'!AI22&gt;'NSW Apr 2016'!N22),($C$5*'NSW Apr 2016'!AK22/'NSW Apr 2016'!AI22-'NSW Apr 2016'!N22)*'NSW Apr 2016'!T22/100*'NSW Apr 2016'!AI22,0)</f>
        <v>0</v>
      </c>
      <c r="K28" s="146">
        <f>IF($C$5*'NSW Apr 2016'!AL22/'NSW Apr 2016'!AJ22&gt;='NSW Apr 2016'!J22,('NSW Apr 2016'!J22*'NSW Apr 2016'!U22/100)*'NSW Apr 2016'!AJ22,($C$5*'NSW Apr 2016'!AL22/'NSW Apr 2016'!AJ22*'NSW Apr 2016'!U22/100)*'NSW Apr 2016'!AJ22)</f>
        <v>1190</v>
      </c>
      <c r="L28" s="155">
        <f>IF($C$5*'NSW Apr 2016'!AL22/'NSW Apr 2016'!AJ22&lt;'NSW Apr 2016'!J22,0,IF($C$5*'NSW Apr 2016'!AL22/'NSW Apr 2016'!AJ22&lt;='NSW Apr 2016'!K22,($C$5*'NSW Apr 2016'!AL22/'NSW Apr 2016'!AJ22-'NSW Apr 2016'!J22)*('NSW Apr 2016'!V22/100)*'NSW Apr 2016'!AJ22,('NSW Apr 2016'!K22-'NSW Apr 2016'!J22)*('NSW Apr 2016'!V22/100)*'NSW Apr 2016'!AJ22))</f>
        <v>0</v>
      </c>
      <c r="M28" s="146">
        <f>IF($C$5*'NSW Apr 2016'!AL22/'NSW Apr 2016'!AJ22&lt;'NSW Apr 2016'!K22,0,IF($C$5*'NSW Apr 2016'!AL22/'NSW Apr 2016'!AJ22&lt;='NSW Apr 2016'!L22,($C$5*'NSW Apr 2016'!AL22/'NSW Apr 2016'!AJ22-'NSW Apr 2016'!K22)*('NSW Apr 2016'!W22/100)*'NSW Apr 2016'!AJ22,('NSW Apr 2016'!L22-'NSW Apr 2016'!K22)*('NSW Apr 2016'!W22/100)*'NSW Apr 2016'!AJ22))</f>
        <v>0</v>
      </c>
      <c r="N28" s="155">
        <f>IF($C$5*'NSW Apr 2016'!AL22/'NSW Apr 2016'!AJ22&lt;'NSW Apr 2016'!L22,0,IF($C$5*'NSW Apr 2016'!AL22/'NSW Apr 2016'!AJ22&lt;='NSW Apr 2016'!M22,($C$5*'NSW Apr 2016'!AL22/'NSW Apr 2016'!AJ22-'NSW Apr 2016'!L22)*('NSW Apr 2016'!X22/100)*'NSW Apr 2016'!AJ22,('NSW Apr 2016'!M22-'NSW Apr 2016'!L22)*('NSW Apr 2016'!X22/100)*'NSW Apr 2016'!AJ22))</f>
        <v>0</v>
      </c>
      <c r="O28" s="146">
        <f>IF($C$5*'NSW Apr 2016'!AL22/'NSW Apr 2016'!AJ22&lt;'NSW Apr 2016'!M22,0,IF($C$5*'NSW Apr 2016'!AL22/'NSW Apr 2016'!AJ22&lt;='NSW Apr 2016'!N22,($C$5*'NSW Apr 2016'!AL22/'NSW Apr 2016'!AJ22-'NSW Apr 2016'!M22)*('NSW Apr 2016'!Y22/100)*'NSW Apr 2016'!AJ22,('NSW Apr 2016'!N22-'NSW Apr 2016'!M22)*('NSW Apr 2016'!Y22/100)*'NSW Apr 2016'!AJ22))</f>
        <v>0</v>
      </c>
      <c r="P28" s="155">
        <f>IF(($C$5*'NSW Apr 2016'!AL22/'NSW Apr 2016'!AJ22&gt;'NSW Apr 2016'!N22),($C$5*'NSW Apr 2016'!AL22/'NSW Apr 2016'!AJ22-'NSW Apr 2016'!N22)*'NSW Apr 2016'!Z22/100*'NSW Apr 2016'!AJ24,0)</f>
        <v>0</v>
      </c>
      <c r="Q28" s="149">
        <f t="shared" si="2"/>
        <v>2729.2685000000001</v>
      </c>
      <c r="R28" s="154">
        <f>'NSW Apr 2016'!AM22</f>
        <v>0</v>
      </c>
      <c r="S28" s="87">
        <f>'NSW Apr 2016'!AN22</f>
        <v>14</v>
      </c>
      <c r="T28" s="154">
        <f>'NSW Apr 2016'!AO22</f>
        <v>0</v>
      </c>
      <c r="U28" s="87">
        <f>'NSW Apr 2016'!AP22</f>
        <v>0</v>
      </c>
      <c r="V28" s="151">
        <f>(Q28-(Q28-D28)*S28/100)</f>
        <v>2396.0685000000003</v>
      </c>
      <c r="W28" s="149">
        <f t="shared" si="5"/>
        <v>2396.0685000000003</v>
      </c>
      <c r="X28" s="149">
        <f t="shared" si="0"/>
        <v>2635.6753500000004</v>
      </c>
      <c r="Y28" s="149">
        <f t="shared" si="1"/>
        <v>2635.6753500000004</v>
      </c>
      <c r="Z28" s="152">
        <f>'NSW Apr 2016'!AW22</f>
        <v>12</v>
      </c>
      <c r="AA28" s="153" t="str">
        <f>'NSW Apr 2016'!AX22</f>
        <v>y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</row>
    <row r="29" spans="1:142" s="85" customFormat="1" ht="23" customHeight="1" thickTop="1">
      <c r="A29" s="434" t="str">
        <f>'NSW Apr 2016'!D23</f>
        <v>Envestra Holbrook</v>
      </c>
      <c r="B29" s="86" t="str">
        <f>'NSW Apr 2016'!F23</f>
        <v>Origin Energy</v>
      </c>
      <c r="C29" s="86" t="str">
        <f>'NSW Apr 2016'!G23</f>
        <v>Regulated</v>
      </c>
      <c r="D29" s="119">
        <f>365*'NSW Apr 2016'!H23/100</f>
        <v>227.28550000000004</v>
      </c>
      <c r="E29" s="120">
        <f>IF($C$5*'NSW Apr 2016'!AK23/'NSW Apr 2016'!AI23&gt;='NSW Apr 2016'!J23,('NSW Apr 2016'!J23*'NSW Apr 2016'!O23/100)*'NSW Apr 2016'!AI23,($C$5*'NSW Apr 2016'!AK23/'NSW Apr 2016'!AI23*'NSW Apr 2016'!O23/100)*'NSW Apr 2016'!AI23)</f>
        <v>1130</v>
      </c>
      <c r="F29" s="119">
        <f>IF($C$5*'NSW Apr 2016'!AK23/'NSW Apr 2016'!AI23&lt;'NSW Apr 2016'!J23,0,IF($C$5*'NSW Apr 2016'!AK23/'NSW Apr 2016'!AI23&lt;='NSW Apr 2016'!K23,($C$5*'NSW Apr 2016'!AK23/'NSW Apr 2016'!AI23-'NSW Apr 2016'!J23)*('NSW Apr 2016'!P23/100)*'NSW Apr 2016'!AI23,('NSW Apr 2016'!K23-'NSW Apr 2016'!J23)*('NSW Apr 2016'!P23/100)*'NSW Apr 2016'!AI23))</f>
        <v>0</v>
      </c>
      <c r="G29" s="119">
        <f>IF($C$5*'NSW Apr 2016'!AK23/'NSW Apr 2016'!AI23&lt;'NSW Apr 2016'!K23,0,IF($C$5*'NSW Apr 2016'!AK23/'NSW Apr 2016'!AI23&lt;='NSW Apr 2016'!L23,($C$5*'NSW Apr 2016'!AK23/'NSW Apr 2016'!AI23-'NSW Apr 2016'!K23)*('NSW Apr 2016'!Q23/100)*'NSW Apr 2016'!AI23,('NSW Apr 2016'!L23-'NSW Apr 2016'!K23)*('NSW Apr 2016'!Q23/100)*'NSW Apr 2016'!AI23))</f>
        <v>0</v>
      </c>
      <c r="H29" s="120">
        <f>IF($C$5*'NSW Apr 2016'!AK23/'NSW Apr 2016'!AI23&lt;'NSW Apr 2016'!L23,0,IF($C$5*'NSW Apr 2016'!AK23/'NSW Apr 2016'!AI23&lt;='NSW Apr 2016'!M23,($C$5*'NSW Apr 2016'!AK23/'NSW Apr 2016'!AI23-'NSW Apr 2016'!L23)*('NSW Apr 2016'!R23/100)*'NSW Apr 2016'!AI23,('NSW Apr 2016'!M23-'NSW Apr 2016'!L23)*('NSW Apr 2016'!R23/100)*'NSW Apr 2016'!AI23))</f>
        <v>0</v>
      </c>
      <c r="I29" s="120">
        <f>IF($C$5*'NSW Apr 2016'!AK23/'NSW Apr 2016'!AI23&lt;'NSW Apr 2016'!M23,0,IF($C$5*'NSW Apr 2016'!AK23/'NSW Apr 2016'!AI23&lt;='NSW Apr 2016'!N23,($C$5*'NSW Apr 2016'!AK23/'NSW Apr 2016'!AI23-'NSW Apr 2016'!M23)*('NSW Apr 2016'!S23/100)*'NSW Apr 2016'!AI23,('NSW Apr 2016'!N23-'NSW Apr 2016'!M23)*('NSW Apr 2016'!S23/100)*'NSW Apr 2016'!AI23))</f>
        <v>0</v>
      </c>
      <c r="J29" s="119">
        <f>IF(($C$5*'NSW Apr 2016'!AK23/'NSW Apr 2016'!AI23&gt;'NSW Apr 2016'!N23),($C$5*'NSW Apr 2016'!AK23/'NSW Apr 2016'!AI23-'NSW Apr 2016'!N23)*'NSW Apr 2016'!T23/100*'NSW Apr 2016'!AI23,0)</f>
        <v>0</v>
      </c>
      <c r="K29" s="119">
        <f>IF($C$5*'NSW Apr 2016'!AL23/'NSW Apr 2016'!AJ23&gt;='NSW Apr 2016'!J23,('NSW Apr 2016'!J23*'NSW Apr 2016'!U23/100)*'NSW Apr 2016'!AJ23,($C$5*'NSW Apr 2016'!AL23/'NSW Apr 2016'!AJ23*'NSW Apr 2016'!U23/100)*'NSW Apr 2016'!AJ23)</f>
        <v>1130</v>
      </c>
      <c r="L29" s="119">
        <f>IF($C$5*'NSW Apr 2016'!AL23/'NSW Apr 2016'!AJ23&lt;'NSW Apr 2016'!J23,0,IF($C$5*'NSW Apr 2016'!AL23/'NSW Apr 2016'!AJ23&lt;='NSW Apr 2016'!K23,($C$5*'NSW Apr 2016'!AL23/'NSW Apr 2016'!AJ23-'NSW Apr 2016'!J23)*('NSW Apr 2016'!V23/100)*'NSW Apr 2016'!AJ23,('NSW Apr 2016'!K23-'NSW Apr 2016'!J23)*('NSW Apr 2016'!V23/100)*'NSW Apr 2016'!AJ23))</f>
        <v>0</v>
      </c>
      <c r="M29" s="119">
        <f>IF($C$5*'NSW Apr 2016'!AL23/'NSW Apr 2016'!AJ23&lt;'NSW Apr 2016'!K23,0,IF($C$5*'NSW Apr 2016'!AL23/'NSW Apr 2016'!AJ23&lt;='NSW Apr 2016'!L23,($C$5*'NSW Apr 2016'!AL23/'NSW Apr 2016'!AJ23-'NSW Apr 2016'!K23)*('NSW Apr 2016'!W23/100)*'NSW Apr 2016'!AJ23,('NSW Apr 2016'!L23-'NSW Apr 2016'!K23)*('NSW Apr 2016'!W23/100)*'NSW Apr 2016'!AJ23))</f>
        <v>0</v>
      </c>
      <c r="N29" s="119">
        <f>IF($C$5*'NSW Apr 2016'!AL23/'NSW Apr 2016'!AJ23&lt;'NSW Apr 2016'!L23,0,IF($C$5*'NSW Apr 2016'!AL23/'NSW Apr 2016'!AJ23&lt;='NSW Apr 2016'!M23,($C$5*'NSW Apr 2016'!AL23/'NSW Apr 2016'!AJ23-'NSW Apr 2016'!L23)*('NSW Apr 2016'!X23/100)*'NSW Apr 2016'!AJ23,('NSW Apr 2016'!M23-'NSW Apr 2016'!L23)*('NSW Apr 2016'!X23/100)*'NSW Apr 2016'!AJ23))</f>
        <v>0</v>
      </c>
      <c r="O29" s="119">
        <f>IF($C$5*'NSW Apr 2016'!AL23/'NSW Apr 2016'!AJ23&lt;'NSW Apr 2016'!M23,0,IF($C$5*'NSW Apr 2016'!AL23/'NSW Apr 2016'!AJ23&lt;='NSW Apr 2016'!N23,($C$5*'NSW Apr 2016'!AL23/'NSW Apr 2016'!AJ23-'NSW Apr 2016'!M23)*('NSW Apr 2016'!Y23/100)*'NSW Apr 2016'!AJ23,('NSW Apr 2016'!N23-'NSW Apr 2016'!M23)*('NSW Apr 2016'!Y23/100)*'NSW Apr 2016'!AJ23))</f>
        <v>0</v>
      </c>
      <c r="P29" s="119">
        <f>IF(($C$5*'NSW Apr 2016'!AL23/'NSW Apr 2016'!AJ23&gt;'NSW Apr 2016'!N23),($C$5*'NSW Apr 2016'!AL23/'NSW Apr 2016'!AJ23-'NSW Apr 2016'!N23)*'NSW Apr 2016'!Z23/100*'NSW Apr 2016'!AJ24,0)</f>
        <v>0</v>
      </c>
      <c r="Q29" s="122">
        <f>SUM(D29:P29)</f>
        <v>2487.2855</v>
      </c>
      <c r="R29" s="86">
        <f>'NSW Apr 2016'!AM23</f>
        <v>0</v>
      </c>
      <c r="S29" s="86">
        <f>'NSW Apr 2016'!AN23</f>
        <v>0</v>
      </c>
      <c r="T29" s="86">
        <f>'NSW Apr 2016'!AO23</f>
        <v>0</v>
      </c>
      <c r="U29" s="86">
        <f>'NSW Apr 2016'!AP23</f>
        <v>0</v>
      </c>
      <c r="V29" s="122">
        <f>Q29</f>
        <v>2487.2855</v>
      </c>
      <c r="W29" s="122">
        <f>V29</f>
        <v>2487.2855</v>
      </c>
      <c r="X29" s="122">
        <f t="shared" si="0"/>
        <v>2736.0140500000002</v>
      </c>
      <c r="Y29" s="122">
        <f t="shared" si="1"/>
        <v>2736.0140500000002</v>
      </c>
      <c r="Z29" s="133">
        <f>'NSW Apr 2016'!AW23</f>
        <v>0</v>
      </c>
      <c r="AA29" s="143" t="str">
        <f>'NSW Apr 2016'!AX23</f>
        <v>n</v>
      </c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</row>
    <row r="30" spans="1:142" ht="23" customHeight="1" thickBot="1">
      <c r="A30" s="436"/>
      <c r="B30" s="87" t="str">
        <f>'NSW Apr 2016'!F24</f>
        <v>Origin Energy</v>
      </c>
      <c r="C30" s="87" t="str">
        <f>'NSW Apr 2016'!G24</f>
        <v>Business Saver</v>
      </c>
      <c r="D30" s="146">
        <f>365*'NSW Apr 2016'!H24/100</f>
        <v>227.28550000000004</v>
      </c>
      <c r="E30" s="147">
        <f>IF($C$5*'NSW Apr 2016'!AK24/'NSW Apr 2016'!AI24&gt;='NSW Apr 2016'!J24,('NSW Apr 2016'!J24*'NSW Apr 2016'!O24/100)*'NSW Apr 2016'!AI24,($C$5*'NSW Apr 2016'!AK24/'NSW Apr 2016'!AI24*'NSW Apr 2016'!O24/100)*'NSW Apr 2016'!AI24)</f>
        <v>1130</v>
      </c>
      <c r="F30" s="155">
        <f>IF($C$5*'NSW Apr 2016'!AK24/'NSW Apr 2016'!AI24&lt;'NSW Apr 2016'!J24,0,IF($C$5*'NSW Apr 2016'!AK24/'NSW Apr 2016'!AI24&lt;='NSW Apr 2016'!K24,($C$5*'NSW Apr 2016'!AK24/'NSW Apr 2016'!AI24-'NSW Apr 2016'!J24)*('NSW Apr 2016'!P24/100)*'NSW Apr 2016'!AI24,('NSW Apr 2016'!K24-'NSW Apr 2016'!J24)*('NSW Apr 2016'!P24/100)*'NSW Apr 2016'!AI24))</f>
        <v>0</v>
      </c>
      <c r="G30" s="146">
        <f>IF($C$5*'NSW Apr 2016'!AK24/'NSW Apr 2016'!AI24&lt;'NSW Apr 2016'!K24,0,IF($C$5*'NSW Apr 2016'!AK24/'NSW Apr 2016'!AI24&lt;='NSW Apr 2016'!L24,($C$5*'NSW Apr 2016'!AK24/'NSW Apr 2016'!AI24-'NSW Apr 2016'!K24)*('NSW Apr 2016'!Q24/100)*'NSW Apr 2016'!AI24,('NSW Apr 2016'!L24-'NSW Apr 2016'!K24)*('NSW Apr 2016'!Q24/100)*'NSW Apr 2016'!AI24))</f>
        <v>0</v>
      </c>
      <c r="H30" s="156">
        <f>IF($C$5*'NSW Apr 2016'!AK24/'NSW Apr 2016'!AI24&lt;'NSW Apr 2016'!L24,0,IF($C$5*'NSW Apr 2016'!AK24/'NSW Apr 2016'!AI24&lt;='NSW Apr 2016'!M24,($C$5*'NSW Apr 2016'!AK24/'NSW Apr 2016'!AI24-'NSW Apr 2016'!L24)*('NSW Apr 2016'!R24/100)*'NSW Apr 2016'!AI24,('NSW Apr 2016'!M24-'NSW Apr 2016'!L24)*('NSW Apr 2016'!R24/100)*'NSW Apr 2016'!AI24))</f>
        <v>0</v>
      </c>
      <c r="I30" s="147">
        <f>IF($C$5*'NSW Apr 2016'!AK24/'NSW Apr 2016'!AI24&lt;'NSW Apr 2016'!M24,0,IF($C$5*'NSW Apr 2016'!AK24/'NSW Apr 2016'!AI24&lt;='NSW Apr 2016'!N24,($C$5*'NSW Apr 2016'!AK24/'NSW Apr 2016'!AI24-'NSW Apr 2016'!M24)*('NSW Apr 2016'!S24/100)*'NSW Apr 2016'!AI24,('NSW Apr 2016'!N24-'NSW Apr 2016'!M24)*('NSW Apr 2016'!S24/100)*'NSW Apr 2016'!AI24))</f>
        <v>0</v>
      </c>
      <c r="J30" s="155">
        <f>IF(($C$5*'NSW Apr 2016'!AK24/'NSW Apr 2016'!AI24&gt;'NSW Apr 2016'!N24),($C$5*'NSW Apr 2016'!AK24/'NSW Apr 2016'!AI24-'NSW Apr 2016'!N24)*'NSW Apr 2016'!T24/100*'NSW Apr 2016'!AI24,0)</f>
        <v>0</v>
      </c>
      <c r="K30" s="146">
        <f>IF($C$5*'NSW Apr 2016'!AL24/'NSW Apr 2016'!AJ24&gt;='NSW Apr 2016'!J24,('NSW Apr 2016'!J24*'NSW Apr 2016'!U24/100)*'NSW Apr 2016'!AJ24,($C$5*'NSW Apr 2016'!AL24/'NSW Apr 2016'!AJ24*'NSW Apr 2016'!U24/100)*'NSW Apr 2016'!AJ24)</f>
        <v>1130</v>
      </c>
      <c r="L30" s="155">
        <f>IF($C$5*'NSW Apr 2016'!AL24/'NSW Apr 2016'!AJ24&lt;'NSW Apr 2016'!J24,0,IF($C$5*'NSW Apr 2016'!AL24/'NSW Apr 2016'!AJ24&lt;='NSW Apr 2016'!K24,($C$5*'NSW Apr 2016'!AL24/'NSW Apr 2016'!AJ24-'NSW Apr 2016'!J24)*('NSW Apr 2016'!V24/100)*'NSW Apr 2016'!AJ24,('NSW Apr 2016'!K24-'NSW Apr 2016'!J24)*('NSW Apr 2016'!V24/100)*'NSW Apr 2016'!AJ24))</f>
        <v>0</v>
      </c>
      <c r="M30" s="146">
        <f>IF($C$5*'NSW Apr 2016'!AL24/'NSW Apr 2016'!AJ24&lt;'NSW Apr 2016'!K24,0,IF($C$5*'NSW Apr 2016'!AL24/'NSW Apr 2016'!AJ24&lt;='NSW Apr 2016'!L24,($C$5*'NSW Apr 2016'!AL24/'NSW Apr 2016'!AJ24-'NSW Apr 2016'!K24)*('NSW Apr 2016'!W24/100)*'NSW Apr 2016'!AJ24,('NSW Apr 2016'!L24-'NSW Apr 2016'!K24)*('NSW Apr 2016'!W24/100)*'NSW Apr 2016'!AJ24))</f>
        <v>0</v>
      </c>
      <c r="N30" s="155">
        <f>IF($C$5*'NSW Apr 2016'!AL24/'NSW Apr 2016'!AJ24&lt;'NSW Apr 2016'!L24,0,IF($C$5*'NSW Apr 2016'!AL24/'NSW Apr 2016'!AJ24&lt;='NSW Apr 2016'!M24,($C$5*'NSW Apr 2016'!AL24/'NSW Apr 2016'!AJ24-'NSW Apr 2016'!L24)*('NSW Apr 2016'!X24/100)*'NSW Apr 2016'!AJ24,('NSW Apr 2016'!M24-'NSW Apr 2016'!L24)*('NSW Apr 2016'!X24/100)*'NSW Apr 2016'!AJ24))</f>
        <v>0</v>
      </c>
      <c r="O30" s="146">
        <f>IF($C$5*'NSW Apr 2016'!AL24/'NSW Apr 2016'!AJ24&lt;'NSW Apr 2016'!M24,0,IF($C$5*'NSW Apr 2016'!AL24/'NSW Apr 2016'!AJ24&lt;='NSW Apr 2016'!N24,($C$5*'NSW Apr 2016'!AL24/'NSW Apr 2016'!AJ24-'NSW Apr 2016'!M24)*('NSW Apr 2016'!Y24/100)*'NSW Apr 2016'!AJ24,('NSW Apr 2016'!N24-'NSW Apr 2016'!M24)*('NSW Apr 2016'!Y24/100)*'NSW Apr 2016'!AJ24))</f>
        <v>0</v>
      </c>
      <c r="P30" s="155">
        <f>IF(($C$5*'NSW Apr 2016'!AL24/'NSW Apr 2016'!AJ24&gt;'NSW Apr 2016'!N24),($C$5*'NSW Apr 2016'!AL24/'NSW Apr 2016'!AJ24-'NSW Apr 2016'!N24)*'NSW Apr 2016'!Z24/100*'NSW Apr 2016'!AJ26,0)</f>
        <v>0</v>
      </c>
      <c r="Q30" s="149">
        <f t="shared" si="2"/>
        <v>2487.2855</v>
      </c>
      <c r="R30" s="154">
        <f>'NSW Apr 2016'!AM24</f>
        <v>0</v>
      </c>
      <c r="S30" s="87">
        <f>'NSW Apr 2016'!AN24</f>
        <v>14</v>
      </c>
      <c r="T30" s="154">
        <f>'NSW Apr 2016'!AO24</f>
        <v>0</v>
      </c>
      <c r="U30" s="87">
        <f>'NSW Apr 2016'!AP24</f>
        <v>0</v>
      </c>
      <c r="V30" s="151">
        <f>(Q30-(Q30-D30)*S30/100)</f>
        <v>2170.8854999999999</v>
      </c>
      <c r="W30" s="149">
        <f t="shared" si="5"/>
        <v>2170.8854999999999</v>
      </c>
      <c r="X30" s="149">
        <f t="shared" si="0"/>
        <v>2387.9740500000003</v>
      </c>
      <c r="Y30" s="149">
        <f t="shared" si="1"/>
        <v>2387.9740500000003</v>
      </c>
      <c r="Z30" s="152">
        <f>'NSW Apr 2016'!AW24</f>
        <v>12</v>
      </c>
      <c r="AA30" s="153" t="str">
        <f>'NSW Apr 2016'!AX24</f>
        <v>y</v>
      </c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</row>
    <row r="31" spans="1:142" ht="23" customHeight="1" thickTop="1">
      <c r="A31" s="434" t="str">
        <f>'NSW Apr 2016'!D25</f>
        <v>Envestra Murray Valley</v>
      </c>
      <c r="B31" s="86" t="str">
        <f>'NSW Apr 2016'!F25</f>
        <v>Origin Energy</v>
      </c>
      <c r="C31" s="86" t="str">
        <f>'NSW Apr 2016'!G25</f>
        <v>Regulated</v>
      </c>
      <c r="D31" s="119">
        <f>365*'NSW Apr 2016'!H25/100</f>
        <v>281.05</v>
      </c>
      <c r="E31" s="120">
        <f>IF($C$5*'NSW Apr 2016'!AK25/'NSW Apr 2016'!AI25&gt;='NSW Apr 2016'!J25,('NSW Apr 2016'!J25*'NSW Apr 2016'!O25/100)*'NSW Apr 2016'!AI25,($C$5*'NSW Apr 2016'!AK25/'NSW Apr 2016'!AI25*'NSW Apr 2016'!O25/100)*'NSW Apr 2016'!AI25)</f>
        <v>196.20000000000002</v>
      </c>
      <c r="F31" s="136">
        <f>IF($C$5*'NSW Apr 2016'!AK25/'NSW Apr 2016'!AI25&lt;'NSW Apr 2016'!J25,0,IF($C$5*'NSW Apr 2016'!AK25/'NSW Apr 2016'!AI25&lt;='NSW Apr 2016'!K25,($C$5*'NSW Apr 2016'!AK25/'NSW Apr 2016'!AI25-'NSW Apr 2016'!J25)*('NSW Apr 2016'!P25/100)*'NSW Apr 2016'!AI25,('NSW Apr 2016'!K25-'NSW Apr 2016'!J25)*('NSW Apr 2016'!P25/100)*'NSW Apr 2016'!AI25))</f>
        <v>820.00000000000011</v>
      </c>
      <c r="G31" s="119">
        <f>IF($C$5*'NSW Apr 2016'!AK25/'NSW Apr 2016'!AI25&lt;'NSW Apr 2016'!K25,0,IF($C$5*'NSW Apr 2016'!AK25/'NSW Apr 2016'!AI25&lt;='NSW Apr 2016'!L25,($C$5*'NSW Apr 2016'!AK25/'NSW Apr 2016'!AI25-'NSW Apr 2016'!K25)*('NSW Apr 2016'!Q25/100)*'NSW Apr 2016'!AI25,('NSW Apr 2016'!L25-'NSW Apr 2016'!K25)*('NSW Apr 2016'!Q25/100)*'NSW Apr 2016'!AI25))</f>
        <v>0</v>
      </c>
      <c r="H31" s="127">
        <f>IF($C$5*'NSW Apr 2016'!AK25/'NSW Apr 2016'!AI25&lt;'NSW Apr 2016'!L25,0,IF($C$5*'NSW Apr 2016'!AK25/'NSW Apr 2016'!AI25&lt;='NSW Apr 2016'!M25,($C$5*'NSW Apr 2016'!AK25/'NSW Apr 2016'!AI25-'NSW Apr 2016'!L25)*('NSW Apr 2016'!R25/100)*'NSW Apr 2016'!AI25,('NSW Apr 2016'!M25-'NSW Apr 2016'!L25)*('NSW Apr 2016'!R25/100)*'NSW Apr 2016'!AI25))</f>
        <v>0</v>
      </c>
      <c r="I31" s="120">
        <f>IF($C$5*'NSW Apr 2016'!AK25/'NSW Apr 2016'!AI25&lt;'NSW Apr 2016'!M25,0,IF($C$5*'NSW Apr 2016'!AK25/'NSW Apr 2016'!AI25&lt;='NSW Apr 2016'!N25,($C$5*'NSW Apr 2016'!AK25/'NSW Apr 2016'!AI25-'NSW Apr 2016'!M25)*('NSW Apr 2016'!S25/100)*'NSW Apr 2016'!AI25,('NSW Apr 2016'!N25-'NSW Apr 2016'!M25)*('NSW Apr 2016'!S25/100)*'NSW Apr 2016'!AI25))</f>
        <v>0</v>
      </c>
      <c r="J31" s="136">
        <f>IF(($C$5*'NSW Apr 2016'!AK25/'NSW Apr 2016'!AI25&gt;'NSW Apr 2016'!N25),($C$5*'NSW Apr 2016'!AK25/'NSW Apr 2016'!AI25-'NSW Apr 2016'!N25)*'NSW Apr 2016'!T25/100*'NSW Apr 2016'!AI25,0)</f>
        <v>0</v>
      </c>
      <c r="K31" s="119">
        <f>IF($C$5*'NSW Apr 2016'!AL25/'NSW Apr 2016'!AJ25&gt;='NSW Apr 2016'!J25,('NSW Apr 2016'!J25*'NSW Apr 2016'!U25/100)*'NSW Apr 2016'!AJ25,($C$5*'NSW Apr 2016'!AL25/'NSW Apr 2016'!AJ25*'NSW Apr 2016'!U25/100)*'NSW Apr 2016'!AJ25)</f>
        <v>196.20000000000002</v>
      </c>
      <c r="L31" s="136">
        <f>IF($C$5*'NSW Apr 2016'!AL25/'NSW Apr 2016'!AJ25&lt;'NSW Apr 2016'!J25,0,IF($C$5*'NSW Apr 2016'!AL25/'NSW Apr 2016'!AJ25&lt;='NSW Apr 2016'!K25,($C$5*'NSW Apr 2016'!AL25/'NSW Apr 2016'!AJ25-'NSW Apr 2016'!J25)*('NSW Apr 2016'!V25/100)*'NSW Apr 2016'!AJ25,('NSW Apr 2016'!K25-'NSW Apr 2016'!J25)*('NSW Apr 2016'!V25/100)*'NSW Apr 2016'!AJ25))</f>
        <v>820.00000000000011</v>
      </c>
      <c r="M31" s="119">
        <f>IF($C$5*'NSW Apr 2016'!AL25/'NSW Apr 2016'!AJ25&lt;'NSW Apr 2016'!K25,0,IF($C$5*'NSW Apr 2016'!AL25/'NSW Apr 2016'!AJ25&lt;='NSW Apr 2016'!L25,($C$5*'NSW Apr 2016'!AL25/'NSW Apr 2016'!AJ25-'NSW Apr 2016'!K25)*('NSW Apr 2016'!W25/100)*'NSW Apr 2016'!AJ25,('NSW Apr 2016'!L25-'NSW Apr 2016'!K25)*('NSW Apr 2016'!W25/100)*'NSW Apr 2016'!AJ25))</f>
        <v>0</v>
      </c>
      <c r="N31" s="136">
        <f>IF($C$5*'NSW Apr 2016'!AL25/'NSW Apr 2016'!AJ25&lt;'NSW Apr 2016'!L25,0,IF($C$5*'NSW Apr 2016'!AL25/'NSW Apr 2016'!AJ25&lt;='NSW Apr 2016'!M25,($C$5*'NSW Apr 2016'!AL25/'NSW Apr 2016'!AJ25-'NSW Apr 2016'!L25)*('NSW Apr 2016'!X25/100)*'NSW Apr 2016'!AJ25,('NSW Apr 2016'!M25-'NSW Apr 2016'!L25)*('NSW Apr 2016'!X25/100)*'NSW Apr 2016'!AJ25))</f>
        <v>0</v>
      </c>
      <c r="O31" s="119">
        <f>IF($C$5*'NSW Apr 2016'!AL25/'NSW Apr 2016'!AJ25&lt;'NSW Apr 2016'!M25,0,IF($C$5*'NSW Apr 2016'!AL25/'NSW Apr 2016'!AJ25&lt;='NSW Apr 2016'!N25,($C$5*'NSW Apr 2016'!AL25/'NSW Apr 2016'!AJ25-'NSW Apr 2016'!M25)*('NSW Apr 2016'!Y25/100)*'NSW Apr 2016'!AJ25,('NSW Apr 2016'!N25-'NSW Apr 2016'!M25)*('NSW Apr 2016'!Y25/100)*'NSW Apr 2016'!AJ25))</f>
        <v>0</v>
      </c>
      <c r="P31" s="136">
        <f>IF(($C$5*'NSW Apr 2016'!AL25/'NSW Apr 2016'!AJ25&gt;'NSW Apr 2016'!N25),($C$5*'NSW Apr 2016'!AL25/'NSW Apr 2016'!AJ25-'NSW Apr 2016'!N25)*'NSW Apr 2016'!Z25/100*'NSW Apr 2016'!AJ26,0)</f>
        <v>0</v>
      </c>
      <c r="Q31" s="122">
        <f>SUM(D31:P31)</f>
        <v>2313.4500000000003</v>
      </c>
      <c r="R31" s="83">
        <f>'NSW Apr 2016'!AM25</f>
        <v>0</v>
      </c>
      <c r="S31" s="86">
        <f>'NSW Apr 2016'!AN25</f>
        <v>0</v>
      </c>
      <c r="T31" s="83">
        <f>'NSW Apr 2016'!AO25</f>
        <v>0</v>
      </c>
      <c r="U31" s="86">
        <f>'NSW Apr 2016'!AP25</f>
        <v>0</v>
      </c>
      <c r="V31" s="132">
        <f>Q31</f>
        <v>2313.4500000000003</v>
      </c>
      <c r="W31" s="122">
        <f>V31</f>
        <v>2313.4500000000003</v>
      </c>
      <c r="X31" s="122">
        <f t="shared" si="0"/>
        <v>2544.7950000000005</v>
      </c>
      <c r="Y31" s="122">
        <f t="shared" si="1"/>
        <v>2544.7950000000005</v>
      </c>
      <c r="Z31" s="133">
        <f>'NSW Apr 2016'!AW25</f>
        <v>0</v>
      </c>
      <c r="AA31" s="125" t="str">
        <f>'NSW Apr 2016'!AX25</f>
        <v>n</v>
      </c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</row>
    <row r="32" spans="1:142" s="85" customFormat="1" ht="23" customHeight="1">
      <c r="A32" s="436"/>
      <c r="B32" s="86" t="str">
        <f>'NSW Apr 2016'!F26</f>
        <v>EnergyAustralia</v>
      </c>
      <c r="C32" s="86" t="str">
        <f>'NSW Apr 2016'!G26</f>
        <v xml:space="preserve">Everyday Saver </v>
      </c>
      <c r="D32" s="119">
        <f>365*'NSW Apr 2016'!H26/100</f>
        <v>319.99914999999999</v>
      </c>
      <c r="E32" s="120">
        <f>IF($C$5*'NSW Apr 2016'!AK26/'NSW Apr 2016'!AI26&gt;='NSW Apr 2016'!J26,('NSW Apr 2016'!J26*'NSW Apr 2016'!O26/100)*'NSW Apr 2016'!AI26,($C$5*'NSW Apr 2016'!AK26/'NSW Apr 2016'!AI26*'NSW Apr 2016'!O26/100)*'NSW Apr 2016'!AI26)</f>
        <v>363.084</v>
      </c>
      <c r="F32" s="136">
        <f>IF($C$5*'NSW Apr 2016'!AK26/'NSW Apr 2016'!AI26&lt;'NSW Apr 2016'!J26,0,IF($C$5*'NSW Apr 2016'!AK26/'NSW Apr 2016'!AI26&lt;='NSW Apr 2016'!K26,($C$5*'NSW Apr 2016'!AK26/'NSW Apr 2016'!AI26-'NSW Apr 2016'!J26)*('NSW Apr 2016'!P26/100)*'NSW Apr 2016'!AI26,('NSW Apr 2016'!K26-'NSW Apr 2016'!J26)*('NSW Apr 2016'!P26/100)*'NSW Apr 2016'!AI26))</f>
        <v>285.75600000000003</v>
      </c>
      <c r="G32" s="119">
        <f>IF($C$5*'NSW Apr 2016'!AK26/'NSW Apr 2016'!AI26&lt;'NSW Apr 2016'!K26,0,IF($C$5*'NSW Apr 2016'!AK26/'NSW Apr 2016'!AI26&lt;='NSW Apr 2016'!L26,($C$5*'NSW Apr 2016'!AK26/'NSW Apr 2016'!AI26-'NSW Apr 2016'!K26)*('NSW Apr 2016'!Q26/100)*'NSW Apr 2016'!AI26,('NSW Apr 2016'!L26-'NSW Apr 2016'!K26)*('NSW Apr 2016'!Q26/100)*'NSW Apr 2016'!AI26))</f>
        <v>186.10550999999998</v>
      </c>
      <c r="H32" s="127">
        <f>IF($C$5*'NSW Apr 2016'!AK26/'NSW Apr 2016'!AI26&lt;'NSW Apr 2016'!L26,0,IF($C$5*'NSW Apr 2016'!AK26/'NSW Apr 2016'!AI26&lt;='NSW Apr 2016'!M26,($C$5*'NSW Apr 2016'!AK26/'NSW Apr 2016'!AI26-'NSW Apr 2016'!L26)*('NSW Apr 2016'!R26/100)*'NSW Apr 2016'!AI26,('NSW Apr 2016'!M26-'NSW Apr 2016'!L26)*('NSW Apr 2016'!R26/100)*'NSW Apr 2016'!AI26))</f>
        <v>0</v>
      </c>
      <c r="I32" s="120">
        <f>IF($C$5*'NSW Apr 2016'!AK26/'NSW Apr 2016'!AI26&lt;'NSW Apr 2016'!M26,0,IF($C$5*'NSW Apr 2016'!AK26/'NSW Apr 2016'!AI26&lt;='NSW Apr 2016'!N26,($C$5*'NSW Apr 2016'!AK26/'NSW Apr 2016'!AI26-'NSW Apr 2016'!M26)*('NSW Apr 2016'!S26/100)*'NSW Apr 2016'!AI26,('NSW Apr 2016'!N26-'NSW Apr 2016'!M26)*('NSW Apr 2016'!S26/100)*'NSW Apr 2016'!AI26))</f>
        <v>0</v>
      </c>
      <c r="J32" s="136">
        <f>IF(($C$5*'NSW Apr 2016'!AK26/'NSW Apr 2016'!AI26&gt;'NSW Apr 2016'!N26),($C$5*'NSW Apr 2016'!AK26/'NSW Apr 2016'!AI26-'NSW Apr 2016'!N26)*'NSW Apr 2016'!T26/100*'NSW Apr 2016'!AI26,0)</f>
        <v>0</v>
      </c>
      <c r="K32" s="119">
        <f>IF($C$5*'NSW Apr 2016'!AL26/'NSW Apr 2016'!AJ26&gt;='NSW Apr 2016'!J26,('NSW Apr 2016'!J26*'NSW Apr 2016'!U26/100)*'NSW Apr 2016'!AJ26,($C$5*'NSW Apr 2016'!AL26/'NSW Apr 2016'!AJ26*'NSW Apr 2016'!U26/100)*'NSW Apr 2016'!AJ26)</f>
        <v>710.71199999999999</v>
      </c>
      <c r="L32" s="136">
        <f>IF($C$5*'NSW Apr 2016'!AL26/'NSW Apr 2016'!AJ26&lt;'NSW Apr 2016'!J26,0,IF($C$5*'NSW Apr 2016'!AL26/'NSW Apr 2016'!AJ26&lt;='NSW Apr 2016'!K26,($C$5*'NSW Apr 2016'!AL26/'NSW Apr 2016'!AJ26-'NSW Apr 2016'!J26)*('NSW Apr 2016'!V26/100)*'NSW Apr 2016'!AJ26,('NSW Apr 2016'!K26-'NSW Apr 2016'!J26)*('NSW Apr 2016'!V26/100)*'NSW Apr 2016'!AJ26))</f>
        <v>556.05599999999993</v>
      </c>
      <c r="M32" s="119">
        <f>IF($C$5*'NSW Apr 2016'!AL26/'NSW Apr 2016'!AJ26&lt;'NSW Apr 2016'!K26,0,IF($C$5*'NSW Apr 2016'!AL26/'NSW Apr 2016'!AJ26&lt;='NSW Apr 2016'!L26,($C$5*'NSW Apr 2016'!AL26/'NSW Apr 2016'!AJ26-'NSW Apr 2016'!K26)*('NSW Apr 2016'!W26/100)*'NSW Apr 2016'!AJ26,('NSW Apr 2016'!L26-'NSW Apr 2016'!K26)*('NSW Apr 2016'!W26/100)*'NSW Apr 2016'!AJ26))</f>
        <v>360.17532</v>
      </c>
      <c r="N32" s="136">
        <f>IF($C$5*'NSW Apr 2016'!AL26/'NSW Apr 2016'!AJ26&lt;'NSW Apr 2016'!L26,0,IF($C$5*'NSW Apr 2016'!AL26/'NSW Apr 2016'!AJ26&lt;='NSW Apr 2016'!M26,($C$5*'NSW Apr 2016'!AL26/'NSW Apr 2016'!AJ26-'NSW Apr 2016'!L26)*('NSW Apr 2016'!X26/100)*'NSW Apr 2016'!AJ26,('NSW Apr 2016'!M26-'NSW Apr 2016'!L26)*('NSW Apr 2016'!X26/100)*'NSW Apr 2016'!AJ26))</f>
        <v>0</v>
      </c>
      <c r="O32" s="119">
        <f>IF($C$5*'NSW Apr 2016'!AL26/'NSW Apr 2016'!AJ26&lt;'NSW Apr 2016'!M26,0,IF($C$5*'NSW Apr 2016'!AL26/'NSW Apr 2016'!AJ26&lt;='NSW Apr 2016'!N26,($C$5*'NSW Apr 2016'!AL26/'NSW Apr 2016'!AJ26-'NSW Apr 2016'!M26)*('NSW Apr 2016'!Y26/100)*'NSW Apr 2016'!AJ26,('NSW Apr 2016'!N26-'NSW Apr 2016'!M26)*('NSW Apr 2016'!Y26/100)*'NSW Apr 2016'!AJ26))</f>
        <v>0</v>
      </c>
      <c r="P32" s="136">
        <f>IF(($C$5*'NSW Apr 2016'!AL26/'NSW Apr 2016'!AJ26&gt;'NSW Apr 2016'!N26),($C$5*'NSW Apr 2016'!AL26/'NSW Apr 2016'!AJ26-'NSW Apr 2016'!N26)*'NSW Apr 2016'!Z26/100*'NSW Apr 2016'!AJ27,0)</f>
        <v>0</v>
      </c>
      <c r="Q32" s="122">
        <f t="shared" si="2"/>
        <v>2781.88798</v>
      </c>
      <c r="R32" s="83">
        <f>'NSW Apr 2016'!AM26</f>
        <v>0</v>
      </c>
      <c r="S32" s="86">
        <f>'NSW Apr 2016'!AN26</f>
        <v>16</v>
      </c>
      <c r="T32" s="83">
        <f>'NSW Apr 2016'!AO26</f>
        <v>0</v>
      </c>
      <c r="U32" s="86">
        <f>'NSW Apr 2016'!AP26</f>
        <v>0</v>
      </c>
      <c r="V32" s="132">
        <f>(Q32-(Q32-D32)*S32/100)</f>
        <v>2387.9857671999998</v>
      </c>
      <c r="W32" s="122">
        <f t="shared" si="5"/>
        <v>2387.9857671999998</v>
      </c>
      <c r="X32" s="122">
        <f t="shared" si="0"/>
        <v>2626.7843439200001</v>
      </c>
      <c r="Y32" s="122">
        <f t="shared" si="1"/>
        <v>2626.7843439200001</v>
      </c>
      <c r="Z32" s="133">
        <f>'NSW Apr 2016'!AW26</f>
        <v>24</v>
      </c>
      <c r="AA32" s="125" t="str">
        <f>'NSW Apr 2016'!AX26</f>
        <v>y</v>
      </c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</row>
    <row r="33" spans="1:142" ht="23" customHeight="1" thickBot="1">
      <c r="A33" s="435"/>
      <c r="B33" s="87" t="str">
        <f>'NSW Apr 2016'!F27</f>
        <v>Origin Energy</v>
      </c>
      <c r="C33" s="87" t="str">
        <f>'NSW Apr 2016'!G27</f>
        <v>Business Saver</v>
      </c>
      <c r="D33" s="146">
        <f>365*'NSW Apr 2016'!H27/100</f>
        <v>281.05</v>
      </c>
      <c r="E33" s="147">
        <f>IF($C$5*'NSW Apr 2016'!AK27/'NSW Apr 2016'!AI27&gt;='NSW Apr 2016'!J27,('NSW Apr 2016'!J27*'NSW Apr 2016'!O27/100)*'NSW Apr 2016'!AI27,($C$5*'NSW Apr 2016'!AK27/'NSW Apr 2016'!AI27*'NSW Apr 2016'!O27/100)*'NSW Apr 2016'!AI27)</f>
        <v>196.20000000000002</v>
      </c>
      <c r="F33" s="155">
        <f>IF($C$5*'NSW Apr 2016'!AK27/'NSW Apr 2016'!AI27&lt;'NSW Apr 2016'!J27,0,IF($C$5*'NSW Apr 2016'!AK27/'NSW Apr 2016'!AI27&lt;='NSW Apr 2016'!K27,($C$5*'NSW Apr 2016'!AK27/'NSW Apr 2016'!AI27-'NSW Apr 2016'!J27)*('NSW Apr 2016'!P27/100)*'NSW Apr 2016'!AI27,('NSW Apr 2016'!K27-'NSW Apr 2016'!J27)*('NSW Apr 2016'!P27/100)*'NSW Apr 2016'!AI27))</f>
        <v>820.00000000000011</v>
      </c>
      <c r="G33" s="146">
        <f>IF($C$5*'NSW Apr 2016'!AK27/'NSW Apr 2016'!AI27&lt;'NSW Apr 2016'!K27,0,IF($C$5*'NSW Apr 2016'!AK27/'NSW Apr 2016'!AI27&lt;='NSW Apr 2016'!L27,($C$5*'NSW Apr 2016'!AK27/'NSW Apr 2016'!AI27-'NSW Apr 2016'!K27)*('NSW Apr 2016'!Q27/100)*'NSW Apr 2016'!AI27,('NSW Apr 2016'!L27-'NSW Apr 2016'!K27)*('NSW Apr 2016'!Q27/100)*'NSW Apr 2016'!AI27))</f>
        <v>0</v>
      </c>
      <c r="H33" s="156">
        <f>IF($C$5*'NSW Apr 2016'!AK27/'NSW Apr 2016'!AI27&lt;'NSW Apr 2016'!L27,0,IF($C$5*'NSW Apr 2016'!AK27/'NSW Apr 2016'!AI27&lt;='NSW Apr 2016'!M27,($C$5*'NSW Apr 2016'!AK27/'NSW Apr 2016'!AI27-'NSW Apr 2016'!L27)*('NSW Apr 2016'!R27/100)*'NSW Apr 2016'!AI27,('NSW Apr 2016'!M27-'NSW Apr 2016'!L27)*('NSW Apr 2016'!R27/100)*'NSW Apr 2016'!AI27))</f>
        <v>0</v>
      </c>
      <c r="I33" s="147">
        <f>IF($C$5*'NSW Apr 2016'!AK27/'NSW Apr 2016'!AI27&lt;'NSW Apr 2016'!M27,0,IF($C$5*'NSW Apr 2016'!AK27/'NSW Apr 2016'!AI27&lt;='NSW Apr 2016'!N27,($C$5*'NSW Apr 2016'!AK27/'NSW Apr 2016'!AI27-'NSW Apr 2016'!M27)*('NSW Apr 2016'!S27/100)*'NSW Apr 2016'!AI27,('NSW Apr 2016'!N27-'NSW Apr 2016'!M27)*('NSW Apr 2016'!S27/100)*'NSW Apr 2016'!AI27))</f>
        <v>0</v>
      </c>
      <c r="J33" s="155">
        <f>IF(($C$5*'NSW Apr 2016'!AK27/'NSW Apr 2016'!AI27&gt;'NSW Apr 2016'!N27),($C$5*'NSW Apr 2016'!AK27/'NSW Apr 2016'!AI27-'NSW Apr 2016'!N27)*'NSW Apr 2016'!T27/100*'NSW Apr 2016'!AI27,0)</f>
        <v>0</v>
      </c>
      <c r="K33" s="146">
        <f>IF($C$5*'NSW Apr 2016'!AL27/'NSW Apr 2016'!AJ27&gt;='NSW Apr 2016'!J27,('NSW Apr 2016'!J27*'NSW Apr 2016'!U27/100)*'NSW Apr 2016'!AJ27,($C$5*'NSW Apr 2016'!AL27/'NSW Apr 2016'!AJ27*'NSW Apr 2016'!U27/100)*'NSW Apr 2016'!AJ27)</f>
        <v>196.20000000000002</v>
      </c>
      <c r="L33" s="155">
        <f>IF($C$5*'NSW Apr 2016'!AL27/'NSW Apr 2016'!AJ27&lt;'NSW Apr 2016'!J27,0,IF($C$5*'NSW Apr 2016'!AL27/'NSW Apr 2016'!AJ27&lt;='NSW Apr 2016'!K27,($C$5*'NSW Apr 2016'!AL27/'NSW Apr 2016'!AJ27-'NSW Apr 2016'!J27)*('NSW Apr 2016'!V27/100)*'NSW Apr 2016'!AJ27,('NSW Apr 2016'!K27-'NSW Apr 2016'!J27)*('NSW Apr 2016'!V27/100)*'NSW Apr 2016'!AJ27))</f>
        <v>820.00000000000011</v>
      </c>
      <c r="M33" s="146">
        <f>IF($C$5*'NSW Apr 2016'!AL27/'NSW Apr 2016'!AJ27&lt;'NSW Apr 2016'!K27,0,IF($C$5*'NSW Apr 2016'!AL27/'NSW Apr 2016'!AJ27&lt;='NSW Apr 2016'!L27,($C$5*'NSW Apr 2016'!AL27/'NSW Apr 2016'!AJ27-'NSW Apr 2016'!K27)*('NSW Apr 2016'!W27/100)*'NSW Apr 2016'!AJ27,('NSW Apr 2016'!L27-'NSW Apr 2016'!K27)*('NSW Apr 2016'!W27/100)*'NSW Apr 2016'!AJ27))</f>
        <v>0</v>
      </c>
      <c r="N33" s="155">
        <f>IF($C$5*'NSW Apr 2016'!AL27/'NSW Apr 2016'!AJ27&lt;'NSW Apr 2016'!L27,0,IF($C$5*'NSW Apr 2016'!AL27/'NSW Apr 2016'!AJ27&lt;='NSW Apr 2016'!M27,($C$5*'NSW Apr 2016'!AL27/'NSW Apr 2016'!AJ27-'NSW Apr 2016'!L27)*('NSW Apr 2016'!X27/100)*'NSW Apr 2016'!AJ27,('NSW Apr 2016'!M27-'NSW Apr 2016'!L27)*('NSW Apr 2016'!X27/100)*'NSW Apr 2016'!AJ27))</f>
        <v>0</v>
      </c>
      <c r="O33" s="146">
        <f>IF($C$5*'NSW Apr 2016'!AL27/'NSW Apr 2016'!AJ27&lt;'NSW Apr 2016'!M27,0,IF($C$5*'NSW Apr 2016'!AL27/'NSW Apr 2016'!AJ27&lt;='NSW Apr 2016'!N27,($C$5*'NSW Apr 2016'!AL27/'NSW Apr 2016'!AJ27-'NSW Apr 2016'!M27)*('NSW Apr 2016'!Y27/100)*'NSW Apr 2016'!AJ27,('NSW Apr 2016'!N27-'NSW Apr 2016'!M27)*('NSW Apr 2016'!Y27/100)*'NSW Apr 2016'!AJ27))</f>
        <v>0</v>
      </c>
      <c r="P33" s="155">
        <f>IF(($C$5*'NSW Apr 2016'!AL27/'NSW Apr 2016'!AJ27&gt;'NSW Apr 2016'!N27),($C$5*'NSW Apr 2016'!AL27/'NSW Apr 2016'!AJ27-'NSW Apr 2016'!N27)*'NSW Apr 2016'!Z27/100*'NSW Apr 2016'!AJ29,0)</f>
        <v>0</v>
      </c>
      <c r="Q33" s="149">
        <f t="shared" si="2"/>
        <v>2313.4500000000003</v>
      </c>
      <c r="R33" s="154">
        <f>'NSW Apr 2016'!AM27</f>
        <v>0</v>
      </c>
      <c r="S33" s="87">
        <f>'NSW Apr 2016'!AN27</f>
        <v>14</v>
      </c>
      <c r="T33" s="154">
        <f>'NSW Apr 2016'!AO27</f>
        <v>0</v>
      </c>
      <c r="U33" s="87">
        <f>'NSW Apr 2016'!AP27</f>
        <v>0</v>
      </c>
      <c r="V33" s="151">
        <f>(Q33-(Q33-D33)*S33/100)</f>
        <v>2028.9140000000002</v>
      </c>
      <c r="W33" s="149">
        <f t="shared" si="5"/>
        <v>2028.9140000000002</v>
      </c>
      <c r="X33" s="149">
        <f t="shared" si="0"/>
        <v>2231.8054000000002</v>
      </c>
      <c r="Y33" s="149">
        <f t="shared" si="1"/>
        <v>2231.8054000000002</v>
      </c>
      <c r="Z33" s="152">
        <f>'NSW Apr 2016'!AW27</f>
        <v>12</v>
      </c>
      <c r="AA33" s="153" t="str">
        <f>'NSW Apr 2016'!AX27</f>
        <v>y</v>
      </c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</row>
    <row r="34" spans="1:142" s="88" customFormat="1" ht="23" customHeight="1" thickTop="1">
      <c r="A34" s="434" t="str">
        <f>'NSW Apr 2016'!D28</f>
        <v>Envestra Tumut</v>
      </c>
      <c r="B34" s="131" t="str">
        <f>'NSW Apr 2016'!F28</f>
        <v>Origin Energy</v>
      </c>
      <c r="C34" s="131" t="str">
        <f>'NSW Apr 2016'!G28</f>
        <v>Regulated</v>
      </c>
      <c r="D34" s="126">
        <f>365*'NSW Apr 2016'!H28/100</f>
        <v>303.53399999999999</v>
      </c>
      <c r="E34" s="128">
        <f>IF($C$5*'NSW Apr 2016'!AK28/'NSW Apr 2016'!AI28&gt;='NSW Apr 2016'!J28,('NSW Apr 2016'!J28*'NSW Apr 2016'!O28/100)*'NSW Apr 2016'!AI28,($C$5*'NSW Apr 2016'!AK28/'NSW Apr 2016'!AI28*'NSW Apr 2016'!O28/100)*'NSW Apr 2016'!AI28)</f>
        <v>1080.0000000000002</v>
      </c>
      <c r="F34" s="134">
        <f>IF($C$5*'NSW Apr 2016'!AK28/'NSW Apr 2016'!AI28&lt;'NSW Apr 2016'!J28,0,IF($C$5*'NSW Apr 2016'!AK28/'NSW Apr 2016'!AI28&lt;='NSW Apr 2016'!K28,($C$5*'NSW Apr 2016'!AK28/'NSW Apr 2016'!AI28-'NSW Apr 2016'!J28)*('NSW Apr 2016'!P28/100)*'NSW Apr 2016'!AI28,('NSW Apr 2016'!K28-'NSW Apr 2016'!J28)*('NSW Apr 2016'!P28/100)*'NSW Apr 2016'!AI28))</f>
        <v>0</v>
      </c>
      <c r="G34" s="126">
        <f>IF($C$5*'NSW Apr 2016'!AK28/'NSW Apr 2016'!AI28&lt;'NSW Apr 2016'!K28,0,IF($C$5*'NSW Apr 2016'!AK28/'NSW Apr 2016'!AI28&lt;='NSW Apr 2016'!L28,($C$5*'NSW Apr 2016'!AK28/'NSW Apr 2016'!AI28-'NSW Apr 2016'!K28)*('NSW Apr 2016'!Q28/100)*'NSW Apr 2016'!AI28,('NSW Apr 2016'!L28-'NSW Apr 2016'!K28)*('NSW Apr 2016'!Q28/100)*'NSW Apr 2016'!AI28))</f>
        <v>0</v>
      </c>
      <c r="H34" s="135">
        <f>IF($C$5*'NSW Apr 2016'!AK28/'NSW Apr 2016'!AI28&lt;'NSW Apr 2016'!L28,0,IF($C$5*'NSW Apr 2016'!AK28/'NSW Apr 2016'!AI28&lt;='NSW Apr 2016'!M28,($C$5*'NSW Apr 2016'!AK28/'NSW Apr 2016'!AI28-'NSW Apr 2016'!L28)*('NSW Apr 2016'!R28/100)*'NSW Apr 2016'!AI28,('NSW Apr 2016'!M28-'NSW Apr 2016'!L28)*('NSW Apr 2016'!R28/100)*'NSW Apr 2016'!AI28))</f>
        <v>0</v>
      </c>
      <c r="I34" s="120">
        <f>IF($C$5*'NSW Apr 2016'!AK28/'NSW Apr 2016'!AI28&lt;'NSW Apr 2016'!M28,0,IF($C$5*'NSW Apr 2016'!AK28/'NSW Apr 2016'!AI28&lt;='NSW Apr 2016'!N28,($C$5*'NSW Apr 2016'!AK28/'NSW Apr 2016'!AI28-'NSW Apr 2016'!M28)*('NSW Apr 2016'!S28/100)*'NSW Apr 2016'!AI28,('NSW Apr 2016'!N28-'NSW Apr 2016'!M28)*('NSW Apr 2016'!S28/100)*'NSW Apr 2016'!AI28))</f>
        <v>0</v>
      </c>
      <c r="J34" s="136">
        <f>IF(($C$5*'NSW Apr 2016'!AK28/'NSW Apr 2016'!AI28&gt;'NSW Apr 2016'!N28),($C$5*'NSW Apr 2016'!AK28/'NSW Apr 2016'!AI28-'NSW Apr 2016'!N28)*'NSW Apr 2016'!T28/100*'NSW Apr 2016'!AI28,0)</f>
        <v>0</v>
      </c>
      <c r="K34" s="126">
        <f>IF($C$5*'NSW Apr 2016'!AL28/'NSW Apr 2016'!AJ28&gt;='NSW Apr 2016'!J28,('NSW Apr 2016'!J28*'NSW Apr 2016'!U28/100)*'NSW Apr 2016'!AJ28,($C$5*'NSW Apr 2016'!AL28/'NSW Apr 2016'!AJ28*'NSW Apr 2016'!U28/100)*'NSW Apr 2016'!AJ28)</f>
        <v>1080.0000000000002</v>
      </c>
      <c r="L34" s="134">
        <f>IF($C$5*'NSW Apr 2016'!AL28/'NSW Apr 2016'!AJ28&lt;'NSW Apr 2016'!J28,0,IF($C$5*'NSW Apr 2016'!AL28/'NSW Apr 2016'!AJ28&lt;='NSW Apr 2016'!K28,($C$5*'NSW Apr 2016'!AL28/'NSW Apr 2016'!AJ28-'NSW Apr 2016'!J28)*('NSW Apr 2016'!V28/100)*'NSW Apr 2016'!AJ28,('NSW Apr 2016'!K28-'NSW Apr 2016'!J28)*('NSW Apr 2016'!V28/100)*'NSW Apr 2016'!AJ28))</f>
        <v>0</v>
      </c>
      <c r="M34" s="126">
        <f>IF($C$5*'NSW Apr 2016'!AL28/'NSW Apr 2016'!AJ28&lt;'NSW Apr 2016'!K28,0,IF($C$5*'NSW Apr 2016'!AL28/'NSW Apr 2016'!AJ28&lt;='NSW Apr 2016'!L28,($C$5*'NSW Apr 2016'!AL28/'NSW Apr 2016'!AJ28-'NSW Apr 2016'!K28)*('NSW Apr 2016'!W28/100)*'NSW Apr 2016'!AJ28,('NSW Apr 2016'!L28-'NSW Apr 2016'!K28)*('NSW Apr 2016'!W28/100)*'NSW Apr 2016'!AJ28))</f>
        <v>0</v>
      </c>
      <c r="N34" s="134">
        <f>IF($C$5*'NSW Apr 2016'!AL28/'NSW Apr 2016'!AJ28&lt;'NSW Apr 2016'!L28,0,IF($C$5*'NSW Apr 2016'!AL28/'NSW Apr 2016'!AJ28&lt;='NSW Apr 2016'!M28,($C$5*'NSW Apr 2016'!AL28/'NSW Apr 2016'!AJ28-'NSW Apr 2016'!L28)*('NSW Apr 2016'!X28/100)*'NSW Apr 2016'!AJ28,('NSW Apr 2016'!M28-'NSW Apr 2016'!L28)*('NSW Apr 2016'!X28/100)*'NSW Apr 2016'!AJ28))</f>
        <v>0</v>
      </c>
      <c r="O34" s="119">
        <f>IF($C$5*'NSW Apr 2016'!AL28/'NSW Apr 2016'!AJ28&lt;'NSW Apr 2016'!M28,0,IF($C$5*'NSW Apr 2016'!AL28/'NSW Apr 2016'!AJ28&lt;='NSW Apr 2016'!N28,($C$5*'NSW Apr 2016'!AL28/'NSW Apr 2016'!AJ28-'NSW Apr 2016'!M28)*('NSW Apr 2016'!Y28/100)*'NSW Apr 2016'!AJ28,('NSW Apr 2016'!N28-'NSW Apr 2016'!M28)*('NSW Apr 2016'!Y28/100)*'NSW Apr 2016'!AJ28))</f>
        <v>0</v>
      </c>
      <c r="P34" s="136">
        <f>IF(($C$5*'NSW Apr 2016'!AL28/'NSW Apr 2016'!AJ28&gt;'NSW Apr 2016'!N28),($C$5*'NSW Apr 2016'!AL28/'NSW Apr 2016'!AJ28-'NSW Apr 2016'!N28)*'NSW Apr 2016'!Z28/100*'NSW Apr 2016'!AJ29,0)</f>
        <v>0</v>
      </c>
      <c r="Q34" s="138">
        <f>SUM(D34:P34)</f>
        <v>2463.5340000000006</v>
      </c>
      <c r="R34" s="139">
        <f>'NSW Apr 2016'!AM28</f>
        <v>0</v>
      </c>
      <c r="S34" s="131">
        <f>'NSW Apr 2016'!AN28</f>
        <v>0</v>
      </c>
      <c r="T34" s="139">
        <f>'NSW Apr 2016'!AO28</f>
        <v>0</v>
      </c>
      <c r="U34" s="131">
        <f>'NSW Apr 2016'!AP28</f>
        <v>0</v>
      </c>
      <c r="V34" s="140">
        <f>Q34</f>
        <v>2463.5340000000006</v>
      </c>
      <c r="W34" s="138">
        <f>V34</f>
        <v>2463.5340000000006</v>
      </c>
      <c r="X34" s="122">
        <f t="shared" si="0"/>
        <v>2709.887400000001</v>
      </c>
      <c r="Y34" s="122">
        <f t="shared" si="1"/>
        <v>2709.887400000001</v>
      </c>
      <c r="Z34" s="141">
        <f>'NSW Apr 2016'!AW28</f>
        <v>0</v>
      </c>
      <c r="AA34" s="142" t="str">
        <f>'NSW Apr 2016'!AX28</f>
        <v>n</v>
      </c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</row>
    <row r="35" spans="1:142" s="85" customFormat="1" ht="23" customHeight="1" thickBot="1">
      <c r="A35" s="436"/>
      <c r="B35" s="87" t="str">
        <f>'NSW Apr 2016'!F29</f>
        <v>Origin Energy</v>
      </c>
      <c r="C35" s="87" t="str">
        <f>'NSW Apr 2016'!G29</f>
        <v>Business Saver</v>
      </c>
      <c r="D35" s="146">
        <f>365*'NSW Apr 2016'!H29/100</f>
        <v>303.53399999999999</v>
      </c>
      <c r="E35" s="147">
        <f>IF($C$5*'NSW Apr 2016'!AK29/'NSW Apr 2016'!AI29&gt;='NSW Apr 2016'!J29,('NSW Apr 2016'!J29*'NSW Apr 2016'!O29/100)*'NSW Apr 2016'!AI29,($C$5*'NSW Apr 2016'!AK29/'NSW Apr 2016'!AI29*'NSW Apr 2016'!O29/100)*'NSW Apr 2016'!AI29)</f>
        <v>1080.0000000000002</v>
      </c>
      <c r="F35" s="155">
        <f>IF($C$5*'NSW Apr 2016'!AK29/'NSW Apr 2016'!AI29&lt;'NSW Apr 2016'!J29,0,IF($C$5*'NSW Apr 2016'!AK29/'NSW Apr 2016'!AI29&lt;='NSW Apr 2016'!K29,($C$5*'NSW Apr 2016'!AK29/'NSW Apr 2016'!AI29-'NSW Apr 2016'!J29)*('NSW Apr 2016'!P29/100)*'NSW Apr 2016'!AI29,('NSW Apr 2016'!K29-'NSW Apr 2016'!J29)*('NSW Apr 2016'!P29/100)*'NSW Apr 2016'!AI29))</f>
        <v>0</v>
      </c>
      <c r="G35" s="146">
        <f>IF($C$5*'NSW Apr 2016'!AK29/'NSW Apr 2016'!AI29&lt;'NSW Apr 2016'!K29,0,IF($C$5*'NSW Apr 2016'!AK29/'NSW Apr 2016'!AI29&lt;='NSW Apr 2016'!L29,($C$5*'NSW Apr 2016'!AK29/'NSW Apr 2016'!AI29-'NSW Apr 2016'!K29)*('NSW Apr 2016'!Q29/100)*'NSW Apr 2016'!AI29,('NSW Apr 2016'!L29-'NSW Apr 2016'!K29)*('NSW Apr 2016'!Q29/100)*'NSW Apr 2016'!AI29))</f>
        <v>0</v>
      </c>
      <c r="H35" s="156">
        <f>IF($C$5*'NSW Apr 2016'!AK29/'NSW Apr 2016'!AI29&lt;'NSW Apr 2016'!L29,0,IF($C$5*'NSW Apr 2016'!AK29/'NSW Apr 2016'!AI29&lt;='NSW Apr 2016'!M29,($C$5*'NSW Apr 2016'!AK29/'NSW Apr 2016'!AI29-'NSW Apr 2016'!L29)*('NSW Apr 2016'!R29/100)*'NSW Apr 2016'!AI29,('NSW Apr 2016'!M29-'NSW Apr 2016'!L29)*('NSW Apr 2016'!R29/100)*'NSW Apr 2016'!AI29))</f>
        <v>0</v>
      </c>
      <c r="I35" s="147">
        <f>IF($C$5*'NSW Apr 2016'!AK29/'NSW Apr 2016'!AI29&lt;'NSW Apr 2016'!M29,0,IF($C$5*'NSW Apr 2016'!AK29/'NSW Apr 2016'!AI29&lt;='NSW Apr 2016'!N29,($C$5*'NSW Apr 2016'!AK29/'NSW Apr 2016'!AI29-'NSW Apr 2016'!M29)*('NSW Apr 2016'!S29/100)*'NSW Apr 2016'!AI29,('NSW Apr 2016'!N29-'NSW Apr 2016'!M29)*('NSW Apr 2016'!S29/100)*'NSW Apr 2016'!AI29))</f>
        <v>0</v>
      </c>
      <c r="J35" s="155">
        <f>IF(($C$5*'NSW Apr 2016'!AK29/'NSW Apr 2016'!AI29&gt;'NSW Apr 2016'!N29),($C$5*'NSW Apr 2016'!AK29/'NSW Apr 2016'!AI29-'NSW Apr 2016'!N29)*'NSW Apr 2016'!T29/100*'NSW Apr 2016'!AI29,0)</f>
        <v>0</v>
      </c>
      <c r="K35" s="146">
        <f>IF($C$5*'NSW Apr 2016'!AL29/'NSW Apr 2016'!AJ29&gt;='NSW Apr 2016'!J29,('NSW Apr 2016'!J29*'NSW Apr 2016'!U29/100)*'NSW Apr 2016'!AJ29,($C$5*'NSW Apr 2016'!AL29/'NSW Apr 2016'!AJ29*'NSW Apr 2016'!U29/100)*'NSW Apr 2016'!AJ29)</f>
        <v>1080.0000000000002</v>
      </c>
      <c r="L35" s="155">
        <f>IF($C$5*'NSW Apr 2016'!AL29/'NSW Apr 2016'!AJ29&lt;'NSW Apr 2016'!J29,0,IF($C$5*'NSW Apr 2016'!AL29/'NSW Apr 2016'!AJ29&lt;='NSW Apr 2016'!K29,($C$5*'NSW Apr 2016'!AL29/'NSW Apr 2016'!AJ29-'NSW Apr 2016'!J29)*('NSW Apr 2016'!V29/100)*'NSW Apr 2016'!AJ29,('NSW Apr 2016'!K29-'NSW Apr 2016'!J29)*('NSW Apr 2016'!V29/100)*'NSW Apr 2016'!AJ29))</f>
        <v>0</v>
      </c>
      <c r="M35" s="146">
        <f>IF($C$5*'NSW Apr 2016'!AL29/'NSW Apr 2016'!AJ29&lt;'NSW Apr 2016'!K29,0,IF($C$5*'NSW Apr 2016'!AL29/'NSW Apr 2016'!AJ29&lt;='NSW Apr 2016'!L29,($C$5*'NSW Apr 2016'!AL29/'NSW Apr 2016'!AJ29-'NSW Apr 2016'!K29)*('NSW Apr 2016'!W29/100)*'NSW Apr 2016'!AJ29,('NSW Apr 2016'!L29-'NSW Apr 2016'!K29)*('NSW Apr 2016'!W29/100)*'NSW Apr 2016'!AJ29))</f>
        <v>0</v>
      </c>
      <c r="N35" s="155">
        <f>IF($C$5*'NSW Apr 2016'!AL29/'NSW Apr 2016'!AJ29&lt;'NSW Apr 2016'!L29,0,IF($C$5*'NSW Apr 2016'!AL29/'NSW Apr 2016'!AJ29&lt;='NSW Apr 2016'!M29,($C$5*'NSW Apr 2016'!AL29/'NSW Apr 2016'!AJ29-'NSW Apr 2016'!L29)*('NSW Apr 2016'!X29/100)*'NSW Apr 2016'!AJ29,('NSW Apr 2016'!M29-'NSW Apr 2016'!L29)*('NSW Apr 2016'!X29/100)*'NSW Apr 2016'!AJ29))</f>
        <v>0</v>
      </c>
      <c r="O35" s="146">
        <f>IF($C$5*'NSW Apr 2016'!AL29/'NSW Apr 2016'!AJ29&lt;'NSW Apr 2016'!M29,0,IF($C$5*'NSW Apr 2016'!AL29/'NSW Apr 2016'!AJ29&lt;='NSW Apr 2016'!N29,($C$5*'NSW Apr 2016'!AL29/'NSW Apr 2016'!AJ29-'NSW Apr 2016'!M29)*('NSW Apr 2016'!Y29/100)*'NSW Apr 2016'!AJ29,('NSW Apr 2016'!N29-'NSW Apr 2016'!M29)*('NSW Apr 2016'!Y29/100)*'NSW Apr 2016'!AJ29))</f>
        <v>0</v>
      </c>
      <c r="P35" s="155">
        <f>IF(($C$5*'NSW Apr 2016'!AL29/'NSW Apr 2016'!AJ29&gt;'NSW Apr 2016'!N29),($C$5*'NSW Apr 2016'!AL29/'NSW Apr 2016'!AJ29-'NSW Apr 2016'!N29)*'NSW Apr 2016'!Z29/100*'NSW Apr 2016'!AJ31,0)</f>
        <v>0</v>
      </c>
      <c r="Q35" s="149">
        <f t="shared" si="2"/>
        <v>2463.5340000000006</v>
      </c>
      <c r="R35" s="154">
        <f>'NSW Apr 2016'!AM29</f>
        <v>0</v>
      </c>
      <c r="S35" s="87">
        <f>'NSW Apr 2016'!AN29</f>
        <v>14</v>
      </c>
      <c r="T35" s="154">
        <f>'NSW Apr 2016'!AO29</f>
        <v>0</v>
      </c>
      <c r="U35" s="87">
        <f>'NSW Apr 2016'!AP29</f>
        <v>0</v>
      </c>
      <c r="V35" s="151">
        <f>(Q35-(Q35-D35)*S35/100)</f>
        <v>2161.1340000000005</v>
      </c>
      <c r="W35" s="149">
        <f t="shared" si="5"/>
        <v>2161.1340000000005</v>
      </c>
      <c r="X35" s="149">
        <f t="shared" si="0"/>
        <v>2377.2474000000007</v>
      </c>
      <c r="Y35" s="149">
        <f t="shared" si="1"/>
        <v>2377.2474000000007</v>
      </c>
      <c r="Z35" s="152">
        <f>'NSW Apr 2016'!AW29</f>
        <v>12</v>
      </c>
      <c r="AA35" s="153" t="str">
        <f>'NSW Apr 2016'!AX29</f>
        <v>y</v>
      </c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</row>
    <row r="36" spans="1:142" s="88" customFormat="1" ht="23" customHeight="1" thickTop="1">
      <c r="A36" s="434" t="str">
        <f>'NSW Apr 2016'!D30</f>
        <v>Envestra Wagga Wagga</v>
      </c>
      <c r="B36" s="86" t="str">
        <f>'NSW Apr 2016'!F30</f>
        <v>Origin Energy</v>
      </c>
      <c r="C36" s="86" t="str">
        <f>'NSW Apr 2016'!G30</f>
        <v>Regulated</v>
      </c>
      <c r="D36" s="119">
        <f>365*'NSW Apr 2016'!H30/100</f>
        <v>375.69450000000006</v>
      </c>
      <c r="E36" s="120">
        <f>($C$5*'NSW Apr 2016'!O30/100)/2</f>
        <v>795</v>
      </c>
      <c r="F36" s="136">
        <f>IF($C$5*'NSW Apr 2016'!AK30/'NSW Apr 2016'!AI30&lt;'NSW Apr 2016'!J30,0,IF($C$5*'NSW Apr 2016'!AK30/'NSW Apr 2016'!AI30&lt;='NSW Apr 2016'!K30,($C$5*'NSW Apr 2016'!AK30/'NSW Apr 2016'!AI30-'NSW Apr 2016'!J30)*('NSW Apr 2016'!P30/100)*'NSW Apr 2016'!AI30,('NSW Apr 2016'!K30-'NSW Apr 2016'!J30)*('NSW Apr 2016'!P30/100)*'NSW Apr 2016'!AI30))</f>
        <v>0</v>
      </c>
      <c r="G36" s="119">
        <f>IF($C$5*'NSW Apr 2016'!AK30/'NSW Apr 2016'!AI30&lt;'NSW Apr 2016'!K30,0,IF($C$5*'NSW Apr 2016'!AK30/'NSW Apr 2016'!AI30&lt;='NSW Apr 2016'!L30,($C$5*'NSW Apr 2016'!AK30/'NSW Apr 2016'!AI30-'NSW Apr 2016'!K30)*('NSW Apr 2016'!Q30/100)*'NSW Apr 2016'!AI30,('NSW Apr 2016'!L30-'NSW Apr 2016'!K30)*('NSW Apr 2016'!Q30/100)*'NSW Apr 2016'!AI30))</f>
        <v>0</v>
      </c>
      <c r="H36" s="127">
        <f>IF($C$5*'NSW Apr 2016'!AK30/'NSW Apr 2016'!AI30&lt;'NSW Apr 2016'!L30,0,IF($C$5*'NSW Apr 2016'!AK30/'NSW Apr 2016'!AI30&lt;='NSW Apr 2016'!M30,($C$5*'NSW Apr 2016'!AK30/'NSW Apr 2016'!AI30-'NSW Apr 2016'!L30)*('NSW Apr 2016'!R30/100)*'NSW Apr 2016'!AI30,('NSW Apr 2016'!M30-'NSW Apr 2016'!L30)*('NSW Apr 2016'!R30/100)*'NSW Apr 2016'!AI30))</f>
        <v>0</v>
      </c>
      <c r="I36" s="120">
        <f>IF($C$5*'NSW Apr 2016'!AK30/'NSW Apr 2016'!AI30&lt;'NSW Apr 2016'!M30,0,IF($C$5*'NSW Apr 2016'!AK30/'NSW Apr 2016'!AI30&lt;='NSW Apr 2016'!N30,($C$5*'NSW Apr 2016'!AK30/'NSW Apr 2016'!AI30-'NSW Apr 2016'!M30)*('NSW Apr 2016'!S30/100)*'NSW Apr 2016'!AI30,('NSW Apr 2016'!N30-'NSW Apr 2016'!M30)*('NSW Apr 2016'!S30/100)*'NSW Apr 2016'!AI30))</f>
        <v>0</v>
      </c>
      <c r="J36" s="136">
        <f>IF(($C$5*'NSW Apr 2016'!AK30/'NSW Apr 2016'!AI30&gt;'NSW Apr 2016'!N30),($C$5*'NSW Apr 2016'!AK30/'NSW Apr 2016'!AI30-'NSW Apr 2016'!N30)*'NSW Apr 2016'!T30/100*'NSW Apr 2016'!AI30,0)</f>
        <v>0</v>
      </c>
      <c r="K36" s="119">
        <f>($C$5*'NSW Apr 2016'!U30/100)/2</f>
        <v>795</v>
      </c>
      <c r="L36" s="136">
        <v>0</v>
      </c>
      <c r="M36" s="119">
        <v>0</v>
      </c>
      <c r="N36" s="136">
        <v>0</v>
      </c>
      <c r="O36" s="119">
        <f>IF($C$5*'NSW Apr 2016'!AL30/'NSW Apr 2016'!AJ30&lt;'NSW Apr 2016'!M30,0,IF($C$5*'NSW Apr 2016'!AL30/'NSW Apr 2016'!AJ30&lt;='NSW Apr 2016'!N30,($C$5*'NSW Apr 2016'!AL30/'NSW Apr 2016'!AJ30-'NSW Apr 2016'!M30)*('NSW Apr 2016'!Y30/100)*'NSW Apr 2016'!AJ30,('NSW Apr 2016'!N30-'NSW Apr 2016'!M30)*('NSW Apr 2016'!Y30/100)*'NSW Apr 2016'!AJ30))</f>
        <v>0</v>
      </c>
      <c r="P36" s="136">
        <f>IF(($C$5*'NSW Apr 2016'!AL30/'NSW Apr 2016'!AJ30&gt;'NSW Apr 2016'!N30),($C$5*'NSW Apr 2016'!AL30/'NSW Apr 2016'!AJ30-'NSW Apr 2016'!N30)*'NSW Apr 2016'!Z30/100*'NSW Apr 2016'!AJ31,0)</f>
        <v>0</v>
      </c>
      <c r="Q36" s="122">
        <f>SUM(D36:P36)</f>
        <v>1965.6945000000001</v>
      </c>
      <c r="R36" s="83">
        <f>'NSW Apr 2016'!AM30</f>
        <v>0</v>
      </c>
      <c r="S36" s="86">
        <f>'NSW Apr 2016'!AN30</f>
        <v>0</v>
      </c>
      <c r="T36" s="83">
        <f>'NSW Apr 2016'!AO30</f>
        <v>0</v>
      </c>
      <c r="U36" s="86">
        <f>'NSW Apr 2016'!AP30</f>
        <v>0</v>
      </c>
      <c r="V36" s="132">
        <f>Q36</f>
        <v>1965.6945000000001</v>
      </c>
      <c r="W36" s="122">
        <f>V36</f>
        <v>1965.6945000000001</v>
      </c>
      <c r="X36" s="122">
        <f t="shared" si="0"/>
        <v>2162.26395</v>
      </c>
      <c r="Y36" s="122">
        <f t="shared" si="1"/>
        <v>2162.26395</v>
      </c>
      <c r="Z36" s="133">
        <f>'NSW Apr 2016'!AW30</f>
        <v>0</v>
      </c>
      <c r="AA36" s="125" t="str">
        <f>'NSW Apr 2016'!AX30</f>
        <v>n</v>
      </c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</row>
    <row r="37" spans="1:142" ht="23" customHeight="1" thickBot="1">
      <c r="A37" s="438"/>
      <c r="B37" s="163" t="str">
        <f>'NSW Apr 2016'!F31</f>
        <v>Origin Energy</v>
      </c>
      <c r="C37" s="163" t="str">
        <f>'NSW Apr 2016'!G31</f>
        <v>Business Saver</v>
      </c>
      <c r="D37" s="164">
        <f>365*'NSW Apr 2016'!H31/100</f>
        <v>375.69450000000006</v>
      </c>
      <c r="E37" s="165">
        <f>($C$5*'NSW Apr 2016'!O31/100)/2</f>
        <v>795</v>
      </c>
      <c r="F37" s="166">
        <f>IF($C$5*'NSW Apr 2016'!AK31/'NSW Apr 2016'!AI31&lt;'NSW Apr 2016'!J31,0,IF($C$5*'NSW Apr 2016'!AK31/'NSW Apr 2016'!AI31&lt;='NSW Apr 2016'!K31,($C$5*'NSW Apr 2016'!AK31/'NSW Apr 2016'!AI31-'NSW Apr 2016'!J31)*('NSW Apr 2016'!P31/100)*'NSW Apr 2016'!AI31,('NSW Apr 2016'!K31-'NSW Apr 2016'!J31)*('NSW Apr 2016'!P31/100)*'NSW Apr 2016'!AI31))</f>
        <v>0</v>
      </c>
      <c r="G37" s="164">
        <f>IF($C$5*'NSW Apr 2016'!AK31/'NSW Apr 2016'!AI31&lt;'NSW Apr 2016'!K31,0,IF($C$5*'NSW Apr 2016'!AK31/'NSW Apr 2016'!AI31&lt;='NSW Apr 2016'!L31,($C$5*'NSW Apr 2016'!AK31/'NSW Apr 2016'!AI31-'NSW Apr 2016'!K31)*('NSW Apr 2016'!Q31/100)*'NSW Apr 2016'!AI31,('NSW Apr 2016'!L31-'NSW Apr 2016'!K31)*('NSW Apr 2016'!Q31/100)*'NSW Apr 2016'!AI31))</f>
        <v>0</v>
      </c>
      <c r="H37" s="167">
        <f>IF($C$5*'NSW Apr 2016'!AK31/'NSW Apr 2016'!AI31&lt;'NSW Apr 2016'!L31,0,IF($C$5*'NSW Apr 2016'!AK31/'NSW Apr 2016'!AI31&lt;='NSW Apr 2016'!M31,($C$5*'NSW Apr 2016'!AK31/'NSW Apr 2016'!AI31-'NSW Apr 2016'!L31)*('NSW Apr 2016'!R31/100)*'NSW Apr 2016'!AI31,('NSW Apr 2016'!M31-'NSW Apr 2016'!L31)*('NSW Apr 2016'!R31/100)*'NSW Apr 2016'!AI31))</f>
        <v>0</v>
      </c>
      <c r="I37" s="165">
        <f>IF($C$5*'NSW Apr 2016'!AK31/'NSW Apr 2016'!AI31&lt;'NSW Apr 2016'!M31,0,IF($C$5*'NSW Apr 2016'!AK31/'NSW Apr 2016'!AI31&lt;='NSW Apr 2016'!N31,($C$5*'NSW Apr 2016'!AK31/'NSW Apr 2016'!AI31-'NSW Apr 2016'!M31)*('NSW Apr 2016'!S31/100)*'NSW Apr 2016'!AI31,('NSW Apr 2016'!N31-'NSW Apr 2016'!M31)*('NSW Apr 2016'!S31/100)*'NSW Apr 2016'!AI31))</f>
        <v>0</v>
      </c>
      <c r="J37" s="166">
        <f>IF(($C$5*'NSW Apr 2016'!AK31/'NSW Apr 2016'!AI31&gt;'NSW Apr 2016'!N31),($C$5*'NSW Apr 2016'!AK31/'NSW Apr 2016'!AI31-'NSW Apr 2016'!N31)*'NSW Apr 2016'!T31/100*'NSW Apr 2016'!AI31,0)</f>
        <v>0</v>
      </c>
      <c r="K37" s="164">
        <f>($C$5*'NSW Apr 2016'!U31/100)/2</f>
        <v>795</v>
      </c>
      <c r="L37" s="166">
        <v>0</v>
      </c>
      <c r="M37" s="164">
        <v>0</v>
      </c>
      <c r="N37" s="166">
        <v>0</v>
      </c>
      <c r="O37" s="164">
        <f>IF($C$5*'NSW Apr 2016'!AL31/'NSW Apr 2016'!AJ31&lt;'NSW Apr 2016'!M31,0,IF($C$5*'NSW Apr 2016'!AL31/'NSW Apr 2016'!AJ31&lt;='NSW Apr 2016'!N31,($C$5*'NSW Apr 2016'!AL31/'NSW Apr 2016'!AJ31-'NSW Apr 2016'!M31)*('NSW Apr 2016'!Y31/100)*'NSW Apr 2016'!AJ31,('NSW Apr 2016'!N31-'NSW Apr 2016'!M31)*('NSW Apr 2016'!Y31/100)*'NSW Apr 2016'!AJ31))</f>
        <v>0</v>
      </c>
      <c r="P37" s="166">
        <f>IF(($C$5*'NSW Apr 2016'!AL31/'NSW Apr 2016'!AJ31&gt;'NSW Apr 2016'!N31),($C$5*'NSW Apr 2016'!AL31/'NSW Apr 2016'!AJ31-'NSW Apr 2016'!N31)*'NSW Apr 2016'!Z31/100*'NSW Apr 2016'!AJ31,0)</f>
        <v>0</v>
      </c>
      <c r="Q37" s="168">
        <f t="shared" si="2"/>
        <v>1965.6945000000001</v>
      </c>
      <c r="R37" s="169">
        <f>'NSW Apr 2016'!AM31</f>
        <v>0</v>
      </c>
      <c r="S37" s="163">
        <f>'NSW Apr 2016'!AN31</f>
        <v>14</v>
      </c>
      <c r="T37" s="169">
        <f>'NSW Apr 2016'!AO31</f>
        <v>0</v>
      </c>
      <c r="U37" s="163">
        <f>'NSW Apr 2016'!AP31</f>
        <v>0</v>
      </c>
      <c r="V37" s="170">
        <f>(Q37-(Q37-D37)*S37/100)</f>
        <v>1743.0945000000002</v>
      </c>
      <c r="W37" s="168">
        <f t="shared" si="5"/>
        <v>1743.0945000000002</v>
      </c>
      <c r="X37" s="168">
        <f t="shared" si="0"/>
        <v>1917.4039500000003</v>
      </c>
      <c r="Y37" s="168">
        <f t="shared" si="1"/>
        <v>1917.4039500000003</v>
      </c>
      <c r="Z37" s="171">
        <f>'NSW Apr 2016'!AW31</f>
        <v>12</v>
      </c>
      <c r="AA37" s="172" t="str">
        <f>'NSW Apr 2016'!AX31</f>
        <v>y</v>
      </c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</row>
    <row r="38" spans="1:142" ht="14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</row>
    <row r="39" spans="1:142" ht="1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</row>
    <row r="40" spans="1:142" ht="1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</row>
    <row r="41" spans="1:142" ht="1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</row>
    <row r="42" spans="1:142" ht="1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</row>
    <row r="43" spans="1:142" ht="1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</row>
    <row r="44" spans="1:142" ht="1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</row>
    <row r="45" spans="1:142" ht="1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</row>
    <row r="46" spans="1:142" ht="1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</row>
    <row r="47" spans="1:142" ht="1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</row>
    <row r="48" spans="1:142" ht="1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</row>
    <row r="49" spans="1:142" ht="14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</row>
    <row r="50" spans="1:142" ht="1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</row>
    <row r="51" spans="1:142" ht="1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</row>
    <row r="52" spans="1:142" ht="1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</row>
    <row r="53" spans="1:142" ht="14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</row>
    <row r="54" spans="1:142" ht="1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</row>
    <row r="55" spans="1:142" ht="1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</row>
    <row r="56" spans="1:142" ht="1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</row>
    <row r="57" spans="1:142" ht="1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</row>
    <row r="58" spans="1:142" ht="1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</row>
    <row r="59" spans="1:142" ht="1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</row>
    <row r="60" spans="1:142" ht="1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</row>
    <row r="61" spans="1:142" ht="1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</row>
    <row r="62" spans="1:142" ht="1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</row>
    <row r="63" spans="1:142" ht="1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</row>
    <row r="64" spans="1:142" ht="1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</row>
    <row r="65" spans="1:142" ht="14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</row>
    <row r="66" spans="1:142" ht="14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</row>
    <row r="67" spans="1:142" ht="14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</row>
    <row r="68" spans="1:142" ht="14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</row>
    <row r="69" spans="1:142" ht="14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</row>
    <row r="70" spans="1:142" ht="14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</row>
    <row r="71" spans="1:142" ht="14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</row>
    <row r="72" spans="1:142" ht="14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</row>
    <row r="73" spans="1:142" ht="14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</row>
    <row r="74" spans="1:142" ht="14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</row>
    <row r="75" spans="1:142" ht="14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</row>
    <row r="76" spans="1:142" ht="14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</row>
    <row r="77" spans="1:142" ht="14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</row>
    <row r="78" spans="1:142" ht="14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</row>
    <row r="79" spans="1:142" ht="14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</row>
    <row r="80" spans="1:142" ht="14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</row>
    <row r="81" spans="1:142" ht="14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</row>
    <row r="82" spans="1:142" ht="14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</row>
    <row r="83" spans="1:142" ht="14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</row>
    <row r="84" spans="1:142" ht="14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</row>
    <row r="85" spans="1:142" ht="14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</row>
    <row r="86" spans="1:142" ht="14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</row>
    <row r="87" spans="1:142" ht="14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</row>
    <row r="88" spans="1:142" ht="14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</row>
    <row r="89" spans="1:142" ht="1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</row>
    <row r="90" spans="1:142" ht="1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</row>
    <row r="91" spans="1:142" ht="14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</row>
    <row r="92" spans="1:142" ht="14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</row>
    <row r="93" spans="1:142" ht="14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</row>
    <row r="94" spans="1:142" ht="14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</row>
    <row r="95" spans="1:142" ht="14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</row>
    <row r="96" spans="1:142" ht="14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</row>
    <row r="97" spans="1:142" ht="14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</row>
    <row r="98" spans="1:142" ht="14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</row>
    <row r="99" spans="1:142" ht="14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</row>
    <row r="100" spans="1:142" ht="14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</row>
    <row r="101" spans="1:142" ht="14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</row>
    <row r="102" spans="1:142" ht="14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</row>
    <row r="103" spans="1:142" ht="14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</row>
    <row r="104" spans="1:142" ht="14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</row>
    <row r="105" spans="1:142" ht="14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</row>
    <row r="106" spans="1:142" ht="14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</row>
    <row r="107" spans="1:142" ht="14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</row>
    <row r="108" spans="1:142" ht="14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</row>
    <row r="109" spans="1:142" ht="14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</row>
    <row r="110" spans="1:142" ht="14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</row>
    <row r="111" spans="1:142" ht="14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</row>
    <row r="112" spans="1:142" ht="14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</row>
    <row r="113" spans="1:142" ht="14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  <c r="EL113" s="88"/>
    </row>
    <row r="114" spans="1:142" ht="14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</row>
    <row r="115" spans="1:142" ht="14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</row>
    <row r="116" spans="1:142" ht="14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  <c r="EL116" s="88"/>
    </row>
    <row r="117" spans="1:142" ht="14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</row>
    <row r="118" spans="1:142" ht="14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</row>
    <row r="119" spans="1:142" ht="14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</row>
    <row r="120" spans="1:142" ht="14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</row>
    <row r="121" spans="1:142" ht="14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</row>
    <row r="122" spans="1:142" ht="14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</row>
    <row r="123" spans="1:142" ht="14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</row>
    <row r="124" spans="1:142" ht="14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</row>
    <row r="125" spans="1:142" ht="14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</row>
    <row r="126" spans="1:142" ht="14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</row>
    <row r="127" spans="1:142" ht="14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</row>
    <row r="128" spans="1:142" ht="14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</row>
    <row r="129" spans="1:142" ht="14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</row>
    <row r="130" spans="1:142" ht="14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</row>
    <row r="131" spans="1:142" ht="14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  <c r="EL131" s="88"/>
    </row>
    <row r="132" spans="1:142" ht="14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  <c r="EL132" s="88"/>
    </row>
    <row r="133" spans="1:142" ht="14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  <c r="EL133" s="88"/>
    </row>
    <row r="134" spans="1:142" ht="14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/>
      <c r="EL134" s="88"/>
    </row>
    <row r="135" spans="1:142" ht="14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/>
      <c r="EL135" s="88"/>
    </row>
    <row r="136" spans="1:142" ht="14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  <c r="EL136" s="88"/>
    </row>
    <row r="137" spans="1:142" ht="14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88"/>
      <c r="EK137" s="88"/>
      <c r="EL137" s="88"/>
    </row>
    <row r="138" spans="1:142" ht="14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  <c r="EL138" s="88"/>
    </row>
    <row r="139" spans="1:142" ht="14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  <c r="EL139" s="88"/>
    </row>
    <row r="140" spans="1:142" ht="14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88"/>
      <c r="EK140" s="88"/>
      <c r="EL140" s="88"/>
    </row>
    <row r="141" spans="1:142" ht="14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88"/>
      <c r="EK141" s="88"/>
      <c r="EL141" s="88"/>
    </row>
    <row r="142" spans="1:142" ht="14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88"/>
      <c r="EK142" s="88"/>
      <c r="EL142" s="88"/>
    </row>
    <row r="143" spans="1:142" ht="14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/>
      <c r="EL143" s="88"/>
    </row>
    <row r="144" spans="1:142" ht="14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88"/>
      <c r="EK144" s="88"/>
      <c r="EL144" s="88"/>
    </row>
    <row r="145" spans="1:142" ht="14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  <c r="EI145" s="88"/>
      <c r="EJ145" s="88"/>
      <c r="EK145" s="88"/>
      <c r="EL145" s="88"/>
    </row>
    <row r="146" spans="1:142" ht="14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  <c r="EI146" s="88"/>
      <c r="EJ146" s="88"/>
      <c r="EK146" s="88"/>
      <c r="EL146" s="88"/>
    </row>
    <row r="147" spans="1:142" ht="14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</row>
    <row r="148" spans="1:142" ht="14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/>
      <c r="EL148" s="88"/>
    </row>
    <row r="149" spans="1:142" ht="14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  <c r="EI149" s="88"/>
      <c r="EJ149" s="88"/>
      <c r="EK149" s="88"/>
      <c r="EL149" s="88"/>
    </row>
    <row r="150" spans="1:142" ht="14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  <c r="EI150" s="88"/>
      <c r="EJ150" s="88"/>
      <c r="EK150" s="88"/>
      <c r="EL150" s="88"/>
    </row>
    <row r="151" spans="1:142" ht="14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  <c r="EI151" s="88"/>
      <c r="EJ151" s="88"/>
      <c r="EK151" s="88"/>
      <c r="EL151" s="88"/>
    </row>
    <row r="152" spans="1:142" ht="14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</row>
    <row r="153" spans="1:142" ht="14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/>
      <c r="EL153" s="88"/>
    </row>
    <row r="154" spans="1:142" ht="14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/>
      <c r="EL154" s="88"/>
    </row>
    <row r="155" spans="1:142" ht="14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88"/>
      <c r="EK155" s="88"/>
      <c r="EL155" s="88"/>
    </row>
    <row r="156" spans="1:142" ht="14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  <c r="EI156" s="88"/>
      <c r="EJ156" s="88"/>
      <c r="EK156" s="88"/>
      <c r="EL156" s="88"/>
    </row>
    <row r="157" spans="1:142" ht="14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</row>
    <row r="158" spans="1:142" ht="14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88"/>
      <c r="EG158" s="88"/>
      <c r="EH158" s="88"/>
      <c r="EI158" s="88"/>
      <c r="EJ158" s="88"/>
      <c r="EK158" s="88"/>
      <c r="EL158" s="88"/>
    </row>
    <row r="159" spans="1:142" ht="14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88"/>
      <c r="EK159" s="88"/>
      <c r="EL159" s="88"/>
    </row>
    <row r="160" spans="1:142" ht="14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/>
      <c r="EJ160" s="88"/>
      <c r="EK160" s="88"/>
      <c r="EL160" s="88"/>
    </row>
    <row r="161" spans="1:142" ht="14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/>
      <c r="DU161" s="88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/>
      <c r="EJ161" s="88"/>
      <c r="EK161" s="88"/>
      <c r="EL161" s="88"/>
    </row>
    <row r="162" spans="1:142" ht="14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/>
      <c r="EL162" s="88"/>
    </row>
    <row r="163" spans="1:142" ht="14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  <c r="DZ163" s="88"/>
      <c r="EA163" s="88"/>
      <c r="EB163" s="88"/>
      <c r="EC163" s="88"/>
      <c r="ED163" s="88"/>
      <c r="EE163" s="88"/>
      <c r="EF163" s="88"/>
      <c r="EG163" s="88"/>
      <c r="EH163" s="88"/>
      <c r="EI163" s="88"/>
      <c r="EJ163" s="88"/>
      <c r="EK163" s="88"/>
      <c r="EL163" s="88"/>
    </row>
    <row r="164" spans="1:142" ht="14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  <c r="DZ164" s="88"/>
      <c r="EA164" s="88"/>
      <c r="EB164" s="88"/>
      <c r="EC164" s="88"/>
      <c r="ED164" s="88"/>
      <c r="EE164" s="88"/>
      <c r="EF164" s="88"/>
      <c r="EG164" s="88"/>
      <c r="EH164" s="88"/>
      <c r="EI164" s="88"/>
      <c r="EJ164" s="88"/>
      <c r="EK164" s="88"/>
      <c r="EL164" s="88"/>
    </row>
    <row r="165" spans="1:142" ht="14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  <c r="EI165" s="88"/>
      <c r="EJ165" s="88"/>
      <c r="EK165" s="88"/>
      <c r="EL165" s="88"/>
    </row>
    <row r="166" spans="1:142" ht="14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  <c r="EI166" s="88"/>
      <c r="EJ166" s="88"/>
      <c r="EK166" s="88"/>
      <c r="EL166" s="88"/>
    </row>
    <row r="167" spans="1:142" ht="14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  <c r="EI167" s="88"/>
      <c r="EJ167" s="88"/>
      <c r="EK167" s="88"/>
      <c r="EL167" s="88"/>
    </row>
    <row r="168" spans="1:142" ht="14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  <c r="EI168" s="88"/>
      <c r="EJ168" s="88"/>
      <c r="EK168" s="88"/>
      <c r="EL168" s="88"/>
    </row>
    <row r="169" spans="1:142" ht="14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88"/>
      <c r="EK169" s="88"/>
      <c r="EL169" s="88"/>
    </row>
    <row r="170" spans="1:142" ht="14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88"/>
      <c r="EK170" s="88"/>
      <c r="EL170" s="88"/>
    </row>
    <row r="171" spans="1:142" ht="14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  <c r="EI171" s="88"/>
      <c r="EJ171" s="88"/>
      <c r="EK171" s="88"/>
      <c r="EL171" s="88"/>
    </row>
    <row r="172" spans="1:142" ht="14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/>
      <c r="EL172" s="88"/>
    </row>
    <row r="173" spans="1:142" ht="14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</row>
    <row r="174" spans="1:142" ht="14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88"/>
      <c r="EK174" s="88"/>
      <c r="EL174" s="88"/>
    </row>
    <row r="175" spans="1:142" ht="14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/>
      <c r="EL175" s="88"/>
    </row>
    <row r="176" spans="1:142" ht="14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/>
      <c r="EJ176" s="88"/>
      <c r="EK176" s="88"/>
      <c r="EL176" s="88"/>
    </row>
    <row r="177" spans="1:142" ht="14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  <c r="EI177" s="88"/>
      <c r="EJ177" s="88"/>
      <c r="EK177" s="88"/>
      <c r="EL177" s="88"/>
    </row>
    <row r="178" spans="1:142" ht="14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  <c r="EI178" s="88"/>
      <c r="EJ178" s="88"/>
      <c r="EK178" s="88"/>
      <c r="EL178" s="88"/>
    </row>
    <row r="179" spans="1:142" ht="14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/>
      <c r="EL179" s="88"/>
    </row>
    <row r="180" spans="1:142" ht="14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88"/>
      <c r="EK180" s="88"/>
      <c r="EL180" s="88"/>
    </row>
    <row r="181" spans="1:142" ht="14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  <c r="EI181" s="88"/>
      <c r="EJ181" s="88"/>
      <c r="EK181" s="88"/>
      <c r="EL181" s="88"/>
    </row>
    <row r="182" spans="1:142" ht="14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88"/>
      <c r="EK182" s="88"/>
      <c r="EL182" s="88"/>
    </row>
    <row r="183" spans="1:142" ht="14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/>
      <c r="EL183" s="88"/>
    </row>
    <row r="184" spans="1:142" ht="14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88"/>
      <c r="EK184" s="88"/>
      <c r="EL184" s="88"/>
    </row>
    <row r="185" spans="1:142" ht="14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88"/>
      <c r="EK185" s="88"/>
      <c r="EL185" s="88"/>
    </row>
    <row r="186" spans="1:142" ht="14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  <c r="EI186" s="88"/>
      <c r="EJ186" s="88"/>
      <c r="EK186" s="88"/>
      <c r="EL186" s="88"/>
    </row>
    <row r="187" spans="1:142" ht="14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  <c r="EI187" s="88"/>
      <c r="EJ187" s="88"/>
      <c r="EK187" s="88"/>
      <c r="EL187" s="88"/>
    </row>
    <row r="188" spans="1:142" ht="14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  <c r="EI188" s="88"/>
      <c r="EJ188" s="88"/>
      <c r="EK188" s="88"/>
      <c r="EL188" s="88"/>
    </row>
    <row r="189" spans="1:142" ht="14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  <c r="EI189" s="88"/>
      <c r="EJ189" s="88"/>
      <c r="EK189" s="88"/>
      <c r="EL189" s="88"/>
    </row>
    <row r="190" spans="1:142" ht="14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88"/>
      <c r="EK190" s="88"/>
      <c r="EL190" s="88"/>
    </row>
    <row r="191" spans="1:142" ht="14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  <c r="EI191" s="88"/>
      <c r="EJ191" s="88"/>
      <c r="EK191" s="88"/>
      <c r="EL191" s="88"/>
    </row>
    <row r="192" spans="1:142" ht="14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/>
      <c r="EL192" s="88"/>
    </row>
    <row r="193" spans="1:142" ht="14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  <c r="EI193" s="88"/>
      <c r="EJ193" s="88"/>
      <c r="EK193" s="88"/>
      <c r="EL193" s="88"/>
    </row>
    <row r="194" spans="1:142" ht="14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88"/>
      <c r="EK194" s="88"/>
      <c r="EL194" s="88"/>
    </row>
    <row r="195" spans="1:142" ht="14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</row>
    <row r="196" spans="1:142" ht="14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88"/>
      <c r="EK196" s="88"/>
      <c r="EL196" s="88"/>
    </row>
    <row r="197" spans="1:142" ht="14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  <c r="EI197" s="88"/>
      <c r="EJ197" s="88"/>
      <c r="EK197" s="88"/>
      <c r="EL197" s="88"/>
    </row>
    <row r="198" spans="1:142" ht="14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/>
      <c r="EJ198" s="88"/>
      <c r="EK198" s="88"/>
      <c r="EL198" s="88"/>
    </row>
    <row r="199" spans="1:142" ht="14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  <c r="EI199" s="88"/>
      <c r="EJ199" s="88"/>
      <c r="EK199" s="88"/>
      <c r="EL199" s="88"/>
    </row>
    <row r="200" spans="1:142" ht="14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/>
      <c r="EL200" s="88"/>
    </row>
    <row r="201" spans="1:142" ht="14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</row>
    <row r="202" spans="1:142" ht="14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88"/>
      <c r="EK202" s="88"/>
      <c r="EL202" s="88"/>
    </row>
    <row r="203" spans="1:142" ht="14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88"/>
      <c r="EK203" s="88"/>
      <c r="EL203" s="88"/>
    </row>
    <row r="204" spans="1:142" ht="14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</row>
    <row r="205" spans="1:142" ht="14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</row>
    <row r="206" spans="1:142" ht="14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</row>
    <row r="207" spans="1:142" ht="14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</row>
    <row r="208" spans="1:142" ht="14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</row>
    <row r="209" spans="1:142" ht="14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</row>
    <row r="210" spans="1:142" ht="14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</row>
    <row r="211" spans="1:142" ht="14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</row>
    <row r="212" spans="1:142" ht="14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</row>
    <row r="213" spans="1:142" ht="14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</row>
    <row r="214" spans="1:142" ht="14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</row>
    <row r="215" spans="1:142" ht="14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</row>
    <row r="216" spans="1:142" ht="14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</row>
    <row r="217" spans="1:142" ht="14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</row>
    <row r="218" spans="1:142" ht="14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</row>
    <row r="219" spans="1:142" ht="14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</row>
    <row r="220" spans="1:142" ht="14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</row>
    <row r="221" spans="1:142" ht="14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</row>
    <row r="222" spans="1:142" ht="14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</row>
    <row r="223" spans="1:142" ht="14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</row>
    <row r="224" spans="1:142" ht="14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</row>
    <row r="225" spans="1:142" ht="14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</row>
    <row r="226" spans="1:142" ht="14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</row>
    <row r="227" spans="1:142" ht="14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</row>
    <row r="228" spans="1:142" ht="14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</row>
    <row r="229" spans="1:142" ht="14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</row>
    <row r="230" spans="1:142" ht="14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</row>
    <row r="231" spans="1:142" ht="14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</row>
    <row r="232" spans="1:142" ht="14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</row>
    <row r="233" spans="1:142" ht="14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</row>
    <row r="234" spans="1:142" ht="14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</row>
    <row r="235" spans="1:142" ht="14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</row>
    <row r="236" spans="1:142" ht="14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</row>
    <row r="237" spans="1:142" ht="14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</row>
    <row r="238" spans="1:142" ht="14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</row>
    <row r="239" spans="1:142" ht="14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</row>
    <row r="240" spans="1:142" ht="14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</row>
    <row r="241" spans="1:142" ht="14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</row>
    <row r="242" spans="1:142" ht="14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</row>
    <row r="243" spans="1:142" ht="14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</row>
    <row r="244" spans="1:142" ht="14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</row>
    <row r="245" spans="1:142" ht="14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</row>
    <row r="246" spans="1:142" ht="14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</row>
    <row r="247" spans="1:142" ht="14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</row>
    <row r="248" spans="1:142" ht="14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</row>
    <row r="249" spans="1:142" ht="14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</row>
    <row r="250" spans="1:142" ht="14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</row>
    <row r="251" spans="1:142" ht="14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</row>
    <row r="252" spans="1:142" ht="14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</row>
    <row r="253" spans="1:142" ht="14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</row>
    <row r="254" spans="1:142" ht="14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</row>
    <row r="255" spans="1:142" ht="14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</row>
    <row r="256" spans="1:142" ht="14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</row>
    <row r="257" spans="1:142" ht="14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</row>
    <row r="258" spans="1:142" ht="14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</row>
    <row r="259" spans="1:142" ht="14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</row>
    <row r="260" spans="1:142" ht="14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</row>
    <row r="261" spans="1:142" ht="14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</row>
    <row r="262" spans="1:142" ht="14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</row>
    <row r="263" spans="1:142" ht="14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</row>
    <row r="264" spans="1:142" ht="14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</row>
    <row r="265" spans="1:142" ht="14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</row>
    <row r="266" spans="1:142" ht="14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</row>
    <row r="267" spans="1:142" ht="14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</row>
    <row r="268" spans="1:142" ht="14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</row>
    <row r="269" spans="1:142" ht="14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</row>
    <row r="270" spans="1:142" ht="14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</row>
    <row r="271" spans="1:142" ht="14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</row>
    <row r="272" spans="1:142" ht="14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</row>
    <row r="273" spans="1:142" ht="14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</row>
    <row r="274" spans="1:142" ht="14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</row>
    <row r="275" spans="1:142" ht="14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</row>
    <row r="276" spans="1:142" ht="14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</row>
    <row r="277" spans="1:142" ht="14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</row>
    <row r="278" spans="1:142" ht="14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</row>
    <row r="279" spans="1:142" ht="14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</row>
    <row r="280" spans="1:142" ht="14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</row>
    <row r="281" spans="1:142" ht="14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</row>
    <row r="282" spans="1:142" ht="14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</row>
    <row r="283" spans="1:142" ht="14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</row>
    <row r="284" spans="1:142" ht="14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</row>
    <row r="285" spans="1:142" ht="14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</row>
    <row r="286" spans="1:142" ht="14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</row>
    <row r="287" spans="1:142" ht="14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</row>
    <row r="288" spans="1:142" ht="14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</row>
    <row r="289" spans="1:142" ht="14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</row>
    <row r="290" spans="1:142" ht="14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</row>
    <row r="291" spans="1:142" ht="14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</row>
    <row r="292" spans="1:142" ht="14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</row>
    <row r="293" spans="1:142" ht="14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</row>
    <row r="294" spans="1:142" ht="14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</row>
    <row r="295" spans="1:142" ht="14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</row>
    <row r="296" spans="1:142" ht="14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</row>
    <row r="297" spans="1:142" ht="14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</row>
    <row r="298" spans="1:142" ht="14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</row>
    <row r="299" spans="1:142" ht="14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</row>
    <row r="300" spans="1:142" ht="14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</row>
    <row r="301" spans="1:142" ht="14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</row>
    <row r="302" spans="1:142" ht="14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</row>
    <row r="303" spans="1:142" ht="14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</row>
    <row r="304" spans="1:142" ht="14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</row>
    <row r="305" spans="1:142" ht="14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</row>
    <row r="306" spans="1:142" ht="14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</row>
    <row r="307" spans="1:142" ht="14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</row>
    <row r="308" spans="1:142" ht="14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</row>
    <row r="309" spans="1:142" ht="14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</row>
    <row r="310" spans="1:142" ht="14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88"/>
      <c r="CL310" s="88"/>
      <c r="CM310" s="88"/>
      <c r="CN310" s="88"/>
      <c r="CO310" s="88"/>
      <c r="CP310" s="88"/>
      <c r="CQ310" s="88"/>
      <c r="CR310" s="88"/>
      <c r="CS310" s="88"/>
      <c r="CT310" s="88"/>
      <c r="CU310" s="88"/>
      <c r="CV310" s="88"/>
      <c r="CW310" s="88"/>
      <c r="CX310" s="88"/>
      <c r="CY310" s="88"/>
      <c r="CZ310" s="88"/>
      <c r="DA310" s="88"/>
      <c r="DB310" s="88"/>
      <c r="DC310" s="88"/>
      <c r="DD310" s="88"/>
      <c r="DE310" s="88"/>
      <c r="DF310" s="88"/>
      <c r="DG310" s="88"/>
      <c r="DH310" s="88"/>
      <c r="DI310" s="88"/>
      <c r="DJ310" s="88"/>
      <c r="DK310" s="88"/>
      <c r="DL310" s="88"/>
      <c r="DM310" s="88"/>
      <c r="DN310" s="88"/>
      <c r="DO310" s="88"/>
      <c r="DP310" s="88"/>
      <c r="DQ310" s="88"/>
      <c r="DR310" s="88"/>
      <c r="DS310" s="88"/>
      <c r="DT310" s="88"/>
      <c r="DU310" s="88"/>
      <c r="DV310" s="88"/>
      <c r="DW310" s="88"/>
      <c r="DX310" s="88"/>
      <c r="DY310" s="88"/>
      <c r="DZ310" s="88"/>
      <c r="EA310" s="88"/>
      <c r="EB310" s="88"/>
      <c r="EC310" s="88"/>
      <c r="ED310" s="88"/>
      <c r="EE310" s="88"/>
      <c r="EF310" s="88"/>
      <c r="EG310" s="88"/>
      <c r="EH310" s="88"/>
      <c r="EI310" s="88"/>
      <c r="EJ310" s="88"/>
      <c r="EK310" s="88"/>
      <c r="EL310" s="88"/>
    </row>
    <row r="311" spans="1:142" ht="14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88"/>
      <c r="CL311" s="88"/>
      <c r="CM311" s="88"/>
      <c r="CN311" s="88"/>
      <c r="CO311" s="88"/>
      <c r="CP311" s="88"/>
      <c r="CQ311" s="88"/>
      <c r="CR311" s="88"/>
      <c r="CS311" s="88"/>
      <c r="CT311" s="88"/>
      <c r="CU311" s="88"/>
      <c r="CV311" s="88"/>
      <c r="CW311" s="88"/>
      <c r="CX311" s="88"/>
      <c r="CY311" s="88"/>
      <c r="CZ311" s="88"/>
      <c r="DA311" s="88"/>
      <c r="DB311" s="88"/>
      <c r="DC311" s="88"/>
      <c r="DD311" s="88"/>
      <c r="DE311" s="88"/>
      <c r="DF311" s="88"/>
      <c r="DG311" s="88"/>
      <c r="DH311" s="88"/>
      <c r="DI311" s="88"/>
      <c r="DJ311" s="88"/>
      <c r="DK311" s="88"/>
      <c r="DL311" s="88"/>
      <c r="DM311" s="88"/>
      <c r="DN311" s="88"/>
      <c r="DO311" s="88"/>
      <c r="DP311" s="88"/>
      <c r="DQ311" s="88"/>
      <c r="DR311" s="88"/>
      <c r="DS311" s="88"/>
      <c r="DT311" s="88"/>
      <c r="DU311" s="88"/>
      <c r="DV311" s="88"/>
      <c r="DW311" s="88"/>
      <c r="DX311" s="88"/>
      <c r="DY311" s="88"/>
      <c r="DZ311" s="88"/>
      <c r="EA311" s="88"/>
      <c r="EB311" s="88"/>
      <c r="EC311" s="88"/>
      <c r="ED311" s="88"/>
      <c r="EE311" s="88"/>
      <c r="EF311" s="88"/>
      <c r="EG311" s="88"/>
      <c r="EH311" s="88"/>
      <c r="EI311" s="88"/>
      <c r="EJ311" s="88"/>
      <c r="EK311" s="88"/>
      <c r="EL311" s="88"/>
    </row>
    <row r="312" spans="1:142" ht="14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88"/>
      <c r="CL312" s="88"/>
      <c r="CM312" s="88"/>
      <c r="CN312" s="88"/>
      <c r="CO312" s="88"/>
      <c r="CP312" s="88"/>
      <c r="CQ312" s="88"/>
      <c r="CR312" s="88"/>
      <c r="CS312" s="88"/>
      <c r="CT312" s="88"/>
      <c r="CU312" s="88"/>
      <c r="CV312" s="88"/>
      <c r="CW312" s="88"/>
      <c r="CX312" s="88"/>
      <c r="CY312" s="88"/>
      <c r="CZ312" s="88"/>
      <c r="DA312" s="88"/>
      <c r="DB312" s="88"/>
      <c r="DC312" s="88"/>
      <c r="DD312" s="88"/>
      <c r="DE312" s="88"/>
      <c r="DF312" s="88"/>
      <c r="DG312" s="88"/>
      <c r="DH312" s="88"/>
      <c r="DI312" s="88"/>
      <c r="DJ312" s="88"/>
      <c r="DK312" s="88"/>
      <c r="DL312" s="88"/>
      <c r="DM312" s="88"/>
      <c r="DN312" s="88"/>
      <c r="DO312" s="88"/>
      <c r="DP312" s="88"/>
      <c r="DQ312" s="88"/>
      <c r="DR312" s="88"/>
      <c r="DS312" s="88"/>
      <c r="DT312" s="88"/>
      <c r="DU312" s="88"/>
      <c r="DV312" s="88"/>
      <c r="DW312" s="88"/>
      <c r="DX312" s="88"/>
      <c r="DY312" s="88"/>
      <c r="DZ312" s="88"/>
      <c r="EA312" s="88"/>
      <c r="EB312" s="88"/>
      <c r="EC312" s="88"/>
      <c r="ED312" s="88"/>
      <c r="EE312" s="88"/>
      <c r="EF312" s="88"/>
      <c r="EG312" s="88"/>
      <c r="EH312" s="88"/>
      <c r="EI312" s="88"/>
      <c r="EJ312" s="88"/>
      <c r="EK312" s="88"/>
      <c r="EL312" s="88"/>
    </row>
    <row r="313" spans="1:142" ht="14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88"/>
      <c r="CL313" s="88"/>
      <c r="CM313" s="88"/>
      <c r="CN313" s="88"/>
      <c r="CO313" s="88"/>
      <c r="CP313" s="88"/>
      <c r="CQ313" s="88"/>
      <c r="CR313" s="88"/>
      <c r="CS313" s="88"/>
      <c r="CT313" s="88"/>
      <c r="CU313" s="88"/>
      <c r="CV313" s="88"/>
      <c r="CW313" s="88"/>
      <c r="CX313" s="88"/>
      <c r="CY313" s="88"/>
      <c r="CZ313" s="88"/>
      <c r="DA313" s="88"/>
      <c r="DB313" s="88"/>
      <c r="DC313" s="88"/>
      <c r="DD313" s="88"/>
      <c r="DE313" s="88"/>
      <c r="DF313" s="88"/>
      <c r="DG313" s="88"/>
      <c r="DH313" s="88"/>
      <c r="DI313" s="88"/>
      <c r="DJ313" s="88"/>
      <c r="DK313" s="88"/>
      <c r="DL313" s="88"/>
      <c r="DM313" s="88"/>
      <c r="DN313" s="88"/>
      <c r="DO313" s="88"/>
      <c r="DP313" s="88"/>
      <c r="DQ313" s="88"/>
      <c r="DR313" s="88"/>
      <c r="DS313" s="88"/>
      <c r="DT313" s="88"/>
      <c r="DU313" s="88"/>
      <c r="DV313" s="88"/>
      <c r="DW313" s="88"/>
      <c r="DX313" s="88"/>
      <c r="DY313" s="88"/>
      <c r="DZ313" s="88"/>
      <c r="EA313" s="88"/>
      <c r="EB313" s="88"/>
      <c r="EC313" s="88"/>
      <c r="ED313" s="88"/>
      <c r="EE313" s="88"/>
      <c r="EF313" s="88"/>
      <c r="EG313" s="88"/>
      <c r="EH313" s="88"/>
      <c r="EI313" s="88"/>
      <c r="EJ313" s="88"/>
      <c r="EK313" s="88"/>
      <c r="EL313" s="88"/>
    </row>
    <row r="314" spans="1:142" ht="14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88"/>
      <c r="CL314" s="88"/>
      <c r="CM314" s="88"/>
      <c r="CN314" s="88"/>
      <c r="CO314" s="88"/>
      <c r="CP314" s="88"/>
      <c r="CQ314" s="88"/>
      <c r="CR314" s="88"/>
      <c r="CS314" s="88"/>
      <c r="CT314" s="88"/>
      <c r="CU314" s="88"/>
      <c r="CV314" s="88"/>
      <c r="CW314" s="88"/>
      <c r="CX314" s="88"/>
      <c r="CY314" s="88"/>
      <c r="CZ314" s="88"/>
      <c r="DA314" s="88"/>
      <c r="DB314" s="88"/>
      <c r="DC314" s="88"/>
      <c r="DD314" s="88"/>
      <c r="DE314" s="88"/>
      <c r="DF314" s="88"/>
      <c r="DG314" s="88"/>
      <c r="DH314" s="88"/>
      <c r="DI314" s="88"/>
      <c r="DJ314" s="88"/>
      <c r="DK314" s="88"/>
      <c r="DL314" s="88"/>
      <c r="DM314" s="88"/>
      <c r="DN314" s="88"/>
      <c r="DO314" s="88"/>
      <c r="DP314" s="88"/>
      <c r="DQ314" s="88"/>
      <c r="DR314" s="88"/>
      <c r="DS314" s="88"/>
      <c r="DT314" s="88"/>
      <c r="DU314" s="88"/>
      <c r="DV314" s="88"/>
      <c r="DW314" s="88"/>
      <c r="DX314" s="88"/>
      <c r="DY314" s="88"/>
      <c r="DZ314" s="88"/>
      <c r="EA314" s="88"/>
      <c r="EB314" s="88"/>
      <c r="EC314" s="88"/>
      <c r="ED314" s="88"/>
      <c r="EE314" s="88"/>
      <c r="EF314" s="88"/>
      <c r="EG314" s="88"/>
      <c r="EH314" s="88"/>
      <c r="EI314" s="88"/>
      <c r="EJ314" s="88"/>
      <c r="EK314" s="88"/>
      <c r="EL314" s="88"/>
    </row>
    <row r="315" spans="1:142" ht="14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88"/>
      <c r="CL315" s="88"/>
      <c r="CM315" s="88"/>
      <c r="CN315" s="88"/>
      <c r="CO315" s="88"/>
      <c r="CP315" s="88"/>
      <c r="CQ315" s="88"/>
      <c r="CR315" s="88"/>
      <c r="CS315" s="88"/>
      <c r="CT315" s="88"/>
      <c r="CU315" s="88"/>
      <c r="CV315" s="88"/>
      <c r="CW315" s="88"/>
      <c r="CX315" s="88"/>
      <c r="CY315" s="88"/>
      <c r="CZ315" s="88"/>
      <c r="DA315" s="88"/>
      <c r="DB315" s="88"/>
      <c r="DC315" s="88"/>
      <c r="DD315" s="88"/>
      <c r="DE315" s="88"/>
      <c r="DF315" s="88"/>
      <c r="DG315" s="88"/>
      <c r="DH315" s="88"/>
      <c r="DI315" s="88"/>
      <c r="DJ315" s="88"/>
      <c r="DK315" s="88"/>
      <c r="DL315" s="88"/>
      <c r="DM315" s="88"/>
      <c r="DN315" s="88"/>
      <c r="DO315" s="88"/>
      <c r="DP315" s="88"/>
      <c r="DQ315" s="88"/>
      <c r="DR315" s="88"/>
      <c r="DS315" s="88"/>
      <c r="DT315" s="88"/>
      <c r="DU315" s="88"/>
      <c r="DV315" s="88"/>
      <c r="DW315" s="88"/>
      <c r="DX315" s="88"/>
      <c r="DY315" s="88"/>
      <c r="DZ315" s="88"/>
      <c r="EA315" s="88"/>
      <c r="EB315" s="88"/>
      <c r="EC315" s="88"/>
      <c r="ED315" s="88"/>
      <c r="EE315" s="88"/>
      <c r="EF315" s="88"/>
      <c r="EG315" s="88"/>
      <c r="EH315" s="88"/>
      <c r="EI315" s="88"/>
      <c r="EJ315" s="88"/>
      <c r="EK315" s="88"/>
      <c r="EL315" s="88"/>
    </row>
    <row r="316" spans="1:142" ht="14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88"/>
      <c r="CL316" s="88"/>
      <c r="CM316" s="88"/>
      <c r="CN316" s="88"/>
      <c r="CO316" s="88"/>
      <c r="CP316" s="88"/>
      <c r="CQ316" s="88"/>
      <c r="CR316" s="88"/>
      <c r="CS316" s="88"/>
      <c r="CT316" s="88"/>
      <c r="CU316" s="88"/>
      <c r="CV316" s="88"/>
      <c r="CW316" s="88"/>
      <c r="CX316" s="88"/>
      <c r="CY316" s="88"/>
      <c r="CZ316" s="88"/>
      <c r="DA316" s="88"/>
      <c r="DB316" s="88"/>
      <c r="DC316" s="88"/>
      <c r="DD316" s="88"/>
      <c r="DE316" s="88"/>
      <c r="DF316" s="88"/>
      <c r="DG316" s="88"/>
      <c r="DH316" s="88"/>
      <c r="DI316" s="88"/>
      <c r="DJ316" s="88"/>
      <c r="DK316" s="88"/>
      <c r="DL316" s="88"/>
      <c r="DM316" s="88"/>
      <c r="DN316" s="88"/>
      <c r="DO316" s="88"/>
      <c r="DP316" s="88"/>
      <c r="DQ316" s="88"/>
      <c r="DR316" s="88"/>
      <c r="DS316" s="88"/>
      <c r="DT316" s="88"/>
      <c r="DU316" s="88"/>
      <c r="DV316" s="88"/>
      <c r="DW316" s="88"/>
      <c r="DX316" s="88"/>
      <c r="DY316" s="88"/>
      <c r="DZ316" s="88"/>
      <c r="EA316" s="88"/>
      <c r="EB316" s="88"/>
      <c r="EC316" s="88"/>
      <c r="ED316" s="88"/>
      <c r="EE316" s="88"/>
      <c r="EF316" s="88"/>
      <c r="EG316" s="88"/>
      <c r="EH316" s="88"/>
      <c r="EI316" s="88"/>
      <c r="EJ316" s="88"/>
      <c r="EK316" s="88"/>
      <c r="EL316" s="88"/>
    </row>
    <row r="317" spans="1:142" ht="14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88"/>
      <c r="CL317" s="88"/>
      <c r="CM317" s="88"/>
      <c r="CN317" s="88"/>
      <c r="CO317" s="88"/>
      <c r="CP317" s="88"/>
      <c r="CQ317" s="88"/>
      <c r="CR317" s="88"/>
      <c r="CS317" s="88"/>
      <c r="CT317" s="88"/>
      <c r="CU317" s="88"/>
      <c r="CV317" s="88"/>
      <c r="CW317" s="88"/>
      <c r="CX317" s="88"/>
      <c r="CY317" s="88"/>
      <c r="CZ317" s="88"/>
      <c r="DA317" s="88"/>
      <c r="DB317" s="88"/>
      <c r="DC317" s="88"/>
      <c r="DD317" s="88"/>
      <c r="DE317" s="88"/>
      <c r="DF317" s="88"/>
      <c r="DG317" s="88"/>
      <c r="DH317" s="88"/>
      <c r="DI317" s="88"/>
      <c r="DJ317" s="88"/>
      <c r="DK317" s="88"/>
      <c r="DL317" s="88"/>
      <c r="DM317" s="88"/>
      <c r="DN317" s="88"/>
      <c r="DO317" s="88"/>
      <c r="DP317" s="88"/>
      <c r="DQ317" s="88"/>
      <c r="DR317" s="88"/>
      <c r="DS317" s="88"/>
      <c r="DT317" s="88"/>
      <c r="DU317" s="88"/>
      <c r="DV317" s="88"/>
      <c r="DW317" s="88"/>
      <c r="DX317" s="88"/>
      <c r="DY317" s="88"/>
      <c r="DZ317" s="88"/>
      <c r="EA317" s="88"/>
      <c r="EB317" s="88"/>
      <c r="EC317" s="88"/>
      <c r="ED317" s="88"/>
      <c r="EE317" s="88"/>
      <c r="EF317" s="88"/>
      <c r="EG317" s="88"/>
      <c r="EH317" s="88"/>
      <c r="EI317" s="88"/>
      <c r="EJ317" s="88"/>
      <c r="EK317" s="88"/>
      <c r="EL317" s="88"/>
    </row>
    <row r="318" spans="1:142" ht="14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88"/>
      <c r="CL318" s="88"/>
      <c r="CM318" s="88"/>
      <c r="CN318" s="88"/>
      <c r="CO318" s="88"/>
      <c r="CP318" s="88"/>
      <c r="CQ318" s="88"/>
      <c r="CR318" s="88"/>
      <c r="CS318" s="88"/>
      <c r="CT318" s="88"/>
      <c r="CU318" s="88"/>
      <c r="CV318" s="88"/>
      <c r="CW318" s="88"/>
      <c r="CX318" s="88"/>
      <c r="CY318" s="88"/>
      <c r="CZ318" s="88"/>
      <c r="DA318" s="88"/>
      <c r="DB318" s="88"/>
      <c r="DC318" s="88"/>
      <c r="DD318" s="88"/>
      <c r="DE318" s="88"/>
      <c r="DF318" s="88"/>
      <c r="DG318" s="88"/>
      <c r="DH318" s="88"/>
      <c r="DI318" s="88"/>
      <c r="DJ318" s="88"/>
      <c r="DK318" s="88"/>
      <c r="DL318" s="88"/>
      <c r="DM318" s="88"/>
      <c r="DN318" s="88"/>
      <c r="DO318" s="88"/>
      <c r="DP318" s="88"/>
      <c r="DQ318" s="88"/>
      <c r="DR318" s="88"/>
      <c r="DS318" s="88"/>
      <c r="DT318" s="88"/>
      <c r="DU318" s="88"/>
      <c r="DV318" s="88"/>
      <c r="DW318" s="88"/>
      <c r="DX318" s="88"/>
      <c r="DY318" s="88"/>
      <c r="DZ318" s="88"/>
      <c r="EA318" s="88"/>
      <c r="EB318" s="88"/>
      <c r="EC318" s="88"/>
      <c r="ED318" s="88"/>
      <c r="EE318" s="88"/>
      <c r="EF318" s="88"/>
      <c r="EG318" s="88"/>
      <c r="EH318" s="88"/>
      <c r="EI318" s="88"/>
      <c r="EJ318" s="88"/>
      <c r="EK318" s="88"/>
      <c r="EL318" s="88"/>
    </row>
    <row r="319" spans="1:142" ht="14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</row>
    <row r="320" spans="1:142" ht="14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88"/>
      <c r="DF320" s="88"/>
      <c r="DG320" s="88"/>
      <c r="DH320" s="88"/>
      <c r="DI320" s="88"/>
      <c r="DJ320" s="88"/>
      <c r="DK320" s="88"/>
      <c r="DL320" s="88"/>
      <c r="DM320" s="88"/>
      <c r="DN320" s="88"/>
      <c r="DO320" s="88"/>
      <c r="DP320" s="88"/>
      <c r="DQ320" s="88"/>
      <c r="DR320" s="88"/>
      <c r="DS320" s="88"/>
      <c r="DT320" s="88"/>
      <c r="DU320" s="88"/>
      <c r="DV320" s="88"/>
      <c r="DW320" s="88"/>
      <c r="DX320" s="88"/>
      <c r="DY320" s="88"/>
      <c r="DZ320" s="88"/>
      <c r="EA320" s="88"/>
      <c r="EB320" s="88"/>
      <c r="EC320" s="88"/>
      <c r="ED320" s="88"/>
      <c r="EE320" s="88"/>
      <c r="EF320" s="88"/>
      <c r="EG320" s="88"/>
      <c r="EH320" s="88"/>
      <c r="EI320" s="88"/>
      <c r="EJ320" s="88"/>
      <c r="EK320" s="88"/>
      <c r="EL320" s="88"/>
    </row>
    <row r="321" spans="1:142" ht="14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88"/>
      <c r="CL321" s="88"/>
      <c r="CM321" s="88"/>
      <c r="CN321" s="88"/>
      <c r="CO321" s="88"/>
      <c r="CP321" s="88"/>
      <c r="CQ321" s="88"/>
      <c r="CR321" s="88"/>
      <c r="CS321" s="88"/>
      <c r="CT321" s="88"/>
      <c r="CU321" s="88"/>
      <c r="CV321" s="88"/>
      <c r="CW321" s="88"/>
      <c r="CX321" s="88"/>
      <c r="CY321" s="88"/>
      <c r="CZ321" s="88"/>
      <c r="DA321" s="88"/>
      <c r="DB321" s="88"/>
      <c r="DC321" s="88"/>
      <c r="DD321" s="88"/>
      <c r="DE321" s="88"/>
      <c r="DF321" s="88"/>
      <c r="DG321" s="88"/>
      <c r="DH321" s="88"/>
      <c r="DI321" s="88"/>
      <c r="DJ321" s="88"/>
      <c r="DK321" s="88"/>
      <c r="DL321" s="88"/>
      <c r="DM321" s="88"/>
      <c r="DN321" s="88"/>
      <c r="DO321" s="88"/>
      <c r="DP321" s="88"/>
      <c r="DQ321" s="88"/>
      <c r="DR321" s="88"/>
      <c r="DS321" s="88"/>
      <c r="DT321" s="88"/>
      <c r="DU321" s="88"/>
      <c r="DV321" s="88"/>
      <c r="DW321" s="88"/>
      <c r="DX321" s="88"/>
      <c r="DY321" s="88"/>
      <c r="DZ321" s="88"/>
      <c r="EA321" s="88"/>
      <c r="EB321" s="88"/>
      <c r="EC321" s="88"/>
      <c r="ED321" s="88"/>
      <c r="EE321" s="88"/>
      <c r="EF321" s="88"/>
      <c r="EG321" s="88"/>
      <c r="EH321" s="88"/>
      <c r="EI321" s="88"/>
      <c r="EJ321" s="88"/>
      <c r="EK321" s="88"/>
      <c r="EL321" s="88"/>
    </row>
    <row r="322" spans="1:142" ht="14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88"/>
      <c r="DF322" s="88"/>
      <c r="DG322" s="88"/>
      <c r="DH322" s="88"/>
      <c r="DI322" s="88"/>
      <c r="DJ322" s="88"/>
      <c r="DK322" s="88"/>
      <c r="DL322" s="88"/>
      <c r="DM322" s="88"/>
      <c r="DN322" s="88"/>
      <c r="DO322" s="88"/>
      <c r="DP322" s="88"/>
      <c r="DQ322" s="88"/>
      <c r="DR322" s="88"/>
      <c r="DS322" s="88"/>
      <c r="DT322" s="88"/>
      <c r="DU322" s="88"/>
      <c r="DV322" s="88"/>
      <c r="DW322" s="88"/>
      <c r="DX322" s="88"/>
      <c r="DY322" s="88"/>
      <c r="DZ322" s="88"/>
      <c r="EA322" s="88"/>
      <c r="EB322" s="88"/>
      <c r="EC322" s="88"/>
      <c r="ED322" s="88"/>
      <c r="EE322" s="88"/>
      <c r="EF322" s="88"/>
      <c r="EG322" s="88"/>
      <c r="EH322" s="88"/>
      <c r="EI322" s="88"/>
      <c r="EJ322" s="88"/>
      <c r="EK322" s="88"/>
      <c r="EL322" s="88"/>
    </row>
    <row r="323" spans="1:142" ht="14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88"/>
      <c r="CV323" s="88"/>
      <c r="CW323" s="88"/>
      <c r="CX323" s="88"/>
      <c r="CY323" s="88"/>
      <c r="CZ323" s="88"/>
      <c r="DA323" s="88"/>
      <c r="DB323" s="88"/>
      <c r="DC323" s="88"/>
      <c r="DD323" s="88"/>
      <c r="DE323" s="88"/>
      <c r="DF323" s="88"/>
      <c r="DG323" s="88"/>
      <c r="DH323" s="88"/>
      <c r="DI323" s="88"/>
      <c r="DJ323" s="88"/>
      <c r="DK323" s="88"/>
      <c r="DL323" s="88"/>
      <c r="DM323" s="88"/>
      <c r="DN323" s="88"/>
      <c r="DO323" s="88"/>
      <c r="DP323" s="88"/>
      <c r="DQ323" s="88"/>
      <c r="DR323" s="88"/>
      <c r="DS323" s="88"/>
      <c r="DT323" s="88"/>
      <c r="DU323" s="88"/>
      <c r="DV323" s="88"/>
      <c r="DW323" s="88"/>
      <c r="DX323" s="88"/>
      <c r="DY323" s="88"/>
      <c r="DZ323" s="88"/>
      <c r="EA323" s="88"/>
      <c r="EB323" s="88"/>
      <c r="EC323" s="88"/>
      <c r="ED323" s="88"/>
      <c r="EE323" s="88"/>
      <c r="EF323" s="88"/>
      <c r="EG323" s="88"/>
      <c r="EH323" s="88"/>
      <c r="EI323" s="88"/>
      <c r="EJ323" s="88"/>
      <c r="EK323" s="88"/>
      <c r="EL323" s="88"/>
    </row>
    <row r="324" spans="1:142" ht="14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88"/>
      <c r="CL324" s="88"/>
      <c r="CM324" s="88"/>
      <c r="CN324" s="88"/>
      <c r="CO324" s="88"/>
      <c r="CP324" s="88"/>
      <c r="CQ324" s="88"/>
      <c r="CR324" s="88"/>
      <c r="CS324" s="88"/>
      <c r="CT324" s="88"/>
      <c r="CU324" s="88"/>
      <c r="CV324" s="88"/>
      <c r="CW324" s="88"/>
      <c r="CX324" s="88"/>
      <c r="CY324" s="88"/>
      <c r="CZ324" s="88"/>
      <c r="DA324" s="88"/>
      <c r="DB324" s="88"/>
      <c r="DC324" s="88"/>
      <c r="DD324" s="88"/>
      <c r="DE324" s="88"/>
      <c r="DF324" s="88"/>
      <c r="DG324" s="88"/>
      <c r="DH324" s="88"/>
      <c r="DI324" s="88"/>
      <c r="DJ324" s="88"/>
      <c r="DK324" s="88"/>
      <c r="DL324" s="88"/>
      <c r="DM324" s="88"/>
      <c r="DN324" s="88"/>
      <c r="DO324" s="88"/>
      <c r="DP324" s="88"/>
      <c r="DQ324" s="88"/>
      <c r="DR324" s="88"/>
      <c r="DS324" s="88"/>
      <c r="DT324" s="88"/>
      <c r="DU324" s="88"/>
      <c r="DV324" s="88"/>
      <c r="DW324" s="88"/>
      <c r="DX324" s="88"/>
      <c r="DY324" s="88"/>
      <c r="DZ324" s="88"/>
      <c r="EA324" s="88"/>
      <c r="EB324" s="88"/>
      <c r="EC324" s="88"/>
      <c r="ED324" s="88"/>
      <c r="EE324" s="88"/>
      <c r="EF324" s="88"/>
      <c r="EG324" s="88"/>
      <c r="EH324" s="88"/>
      <c r="EI324" s="88"/>
      <c r="EJ324" s="88"/>
      <c r="EK324" s="88"/>
      <c r="EL324" s="88"/>
    </row>
    <row r="325" spans="1:142" ht="14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88"/>
      <c r="CL325" s="88"/>
      <c r="CM325" s="88"/>
      <c r="CN325" s="88"/>
      <c r="CO325" s="88"/>
      <c r="CP325" s="88"/>
      <c r="CQ325" s="88"/>
      <c r="CR325" s="88"/>
      <c r="CS325" s="88"/>
      <c r="CT325" s="88"/>
      <c r="CU325" s="88"/>
      <c r="CV325" s="88"/>
      <c r="CW325" s="88"/>
      <c r="CX325" s="88"/>
      <c r="CY325" s="88"/>
      <c r="CZ325" s="88"/>
      <c r="DA325" s="88"/>
      <c r="DB325" s="88"/>
      <c r="DC325" s="88"/>
      <c r="DD325" s="88"/>
      <c r="DE325" s="88"/>
      <c r="DF325" s="88"/>
      <c r="DG325" s="88"/>
      <c r="DH325" s="88"/>
      <c r="DI325" s="88"/>
      <c r="DJ325" s="88"/>
      <c r="DK325" s="88"/>
      <c r="DL325" s="88"/>
      <c r="DM325" s="88"/>
      <c r="DN325" s="88"/>
      <c r="DO325" s="88"/>
      <c r="DP325" s="88"/>
      <c r="DQ325" s="88"/>
      <c r="DR325" s="88"/>
      <c r="DS325" s="88"/>
      <c r="DT325" s="88"/>
      <c r="DU325" s="88"/>
      <c r="DV325" s="88"/>
      <c r="DW325" s="88"/>
      <c r="DX325" s="88"/>
      <c r="DY325" s="88"/>
      <c r="DZ325" s="88"/>
      <c r="EA325" s="88"/>
      <c r="EB325" s="88"/>
      <c r="EC325" s="88"/>
      <c r="ED325" s="88"/>
      <c r="EE325" s="88"/>
      <c r="EF325" s="88"/>
      <c r="EG325" s="88"/>
      <c r="EH325" s="88"/>
      <c r="EI325" s="88"/>
      <c r="EJ325" s="88"/>
      <c r="EK325" s="88"/>
      <c r="EL325" s="88"/>
    </row>
    <row r="326" spans="1:142" ht="14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88"/>
      <c r="CL326" s="88"/>
      <c r="CM326" s="88"/>
      <c r="CN326" s="88"/>
      <c r="CO326" s="88"/>
      <c r="CP326" s="88"/>
      <c r="CQ326" s="88"/>
      <c r="CR326" s="88"/>
      <c r="CS326" s="88"/>
      <c r="CT326" s="88"/>
      <c r="CU326" s="88"/>
      <c r="CV326" s="88"/>
      <c r="CW326" s="88"/>
      <c r="CX326" s="88"/>
      <c r="CY326" s="88"/>
      <c r="CZ326" s="88"/>
      <c r="DA326" s="88"/>
      <c r="DB326" s="88"/>
      <c r="DC326" s="88"/>
      <c r="DD326" s="88"/>
      <c r="DE326" s="88"/>
      <c r="DF326" s="88"/>
      <c r="DG326" s="88"/>
      <c r="DH326" s="88"/>
      <c r="DI326" s="88"/>
      <c r="DJ326" s="88"/>
      <c r="DK326" s="88"/>
      <c r="DL326" s="88"/>
      <c r="DM326" s="88"/>
      <c r="DN326" s="88"/>
      <c r="DO326" s="88"/>
      <c r="DP326" s="88"/>
      <c r="DQ326" s="88"/>
      <c r="DR326" s="88"/>
      <c r="DS326" s="88"/>
      <c r="DT326" s="88"/>
      <c r="DU326" s="88"/>
      <c r="DV326" s="88"/>
      <c r="DW326" s="88"/>
      <c r="DX326" s="88"/>
      <c r="DY326" s="88"/>
      <c r="DZ326" s="88"/>
      <c r="EA326" s="88"/>
      <c r="EB326" s="88"/>
      <c r="EC326" s="88"/>
      <c r="ED326" s="88"/>
      <c r="EE326" s="88"/>
      <c r="EF326" s="88"/>
      <c r="EG326" s="88"/>
      <c r="EH326" s="88"/>
      <c r="EI326" s="88"/>
      <c r="EJ326" s="88"/>
      <c r="EK326" s="88"/>
      <c r="EL326" s="88"/>
    </row>
    <row r="327" spans="1:142" ht="14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88"/>
      <c r="CL327" s="88"/>
      <c r="CM327" s="88"/>
      <c r="CN327" s="88"/>
      <c r="CO327" s="88"/>
      <c r="CP327" s="88"/>
      <c r="CQ327" s="88"/>
      <c r="CR327" s="88"/>
      <c r="CS327" s="88"/>
      <c r="CT327" s="88"/>
      <c r="CU327" s="88"/>
      <c r="CV327" s="88"/>
      <c r="CW327" s="88"/>
      <c r="CX327" s="88"/>
      <c r="CY327" s="88"/>
      <c r="CZ327" s="88"/>
      <c r="DA327" s="88"/>
      <c r="DB327" s="88"/>
      <c r="DC327" s="88"/>
      <c r="DD327" s="88"/>
      <c r="DE327" s="88"/>
      <c r="DF327" s="88"/>
      <c r="DG327" s="88"/>
      <c r="DH327" s="88"/>
      <c r="DI327" s="88"/>
      <c r="DJ327" s="88"/>
      <c r="DK327" s="88"/>
      <c r="DL327" s="88"/>
      <c r="DM327" s="88"/>
      <c r="DN327" s="88"/>
      <c r="DO327" s="88"/>
      <c r="DP327" s="88"/>
      <c r="DQ327" s="88"/>
      <c r="DR327" s="88"/>
      <c r="DS327" s="88"/>
      <c r="DT327" s="88"/>
      <c r="DU327" s="88"/>
      <c r="DV327" s="88"/>
      <c r="DW327" s="88"/>
      <c r="DX327" s="88"/>
      <c r="DY327" s="88"/>
      <c r="DZ327" s="88"/>
      <c r="EA327" s="88"/>
      <c r="EB327" s="88"/>
      <c r="EC327" s="88"/>
      <c r="ED327" s="88"/>
      <c r="EE327" s="88"/>
      <c r="EF327" s="88"/>
      <c r="EG327" s="88"/>
      <c r="EH327" s="88"/>
      <c r="EI327" s="88"/>
      <c r="EJ327" s="88"/>
      <c r="EK327" s="88"/>
      <c r="EL327" s="88"/>
    </row>
    <row r="328" spans="1:142" ht="14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88"/>
      <c r="CV328" s="88"/>
      <c r="CW328" s="88"/>
      <c r="CX328" s="88"/>
      <c r="CY328" s="88"/>
      <c r="CZ328" s="88"/>
      <c r="DA328" s="88"/>
      <c r="DB328" s="88"/>
      <c r="DC328" s="88"/>
      <c r="DD328" s="88"/>
      <c r="DE328" s="88"/>
      <c r="DF328" s="88"/>
      <c r="DG328" s="88"/>
      <c r="DH328" s="88"/>
      <c r="DI328" s="88"/>
      <c r="DJ328" s="88"/>
      <c r="DK328" s="88"/>
      <c r="DL328" s="88"/>
      <c r="DM328" s="88"/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88"/>
      <c r="EB328" s="88"/>
      <c r="EC328" s="88"/>
      <c r="ED328" s="88"/>
      <c r="EE328" s="88"/>
      <c r="EF328" s="88"/>
      <c r="EG328" s="88"/>
      <c r="EH328" s="88"/>
      <c r="EI328" s="88"/>
      <c r="EJ328" s="88"/>
      <c r="EK328" s="88"/>
      <c r="EL328" s="88"/>
    </row>
    <row r="329" spans="1:142" ht="14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88"/>
      <c r="CL329" s="88"/>
      <c r="CM329" s="88"/>
      <c r="CN329" s="88"/>
      <c r="CO329" s="88"/>
      <c r="CP329" s="88"/>
      <c r="CQ329" s="88"/>
      <c r="CR329" s="88"/>
      <c r="CS329" s="88"/>
      <c r="CT329" s="88"/>
      <c r="CU329" s="88"/>
      <c r="CV329" s="88"/>
      <c r="CW329" s="88"/>
      <c r="CX329" s="88"/>
      <c r="CY329" s="88"/>
      <c r="CZ329" s="88"/>
      <c r="DA329" s="88"/>
      <c r="DB329" s="88"/>
      <c r="DC329" s="88"/>
      <c r="DD329" s="88"/>
      <c r="DE329" s="88"/>
      <c r="DF329" s="88"/>
      <c r="DG329" s="88"/>
      <c r="DH329" s="88"/>
      <c r="DI329" s="88"/>
      <c r="DJ329" s="88"/>
      <c r="DK329" s="88"/>
      <c r="DL329" s="88"/>
      <c r="DM329" s="88"/>
      <c r="DN329" s="88"/>
      <c r="DO329" s="88"/>
      <c r="DP329" s="88"/>
      <c r="DQ329" s="88"/>
      <c r="DR329" s="88"/>
      <c r="DS329" s="88"/>
      <c r="DT329" s="88"/>
      <c r="DU329" s="88"/>
      <c r="DV329" s="88"/>
      <c r="DW329" s="88"/>
      <c r="DX329" s="88"/>
      <c r="DY329" s="88"/>
      <c r="DZ329" s="88"/>
      <c r="EA329" s="88"/>
      <c r="EB329" s="88"/>
      <c r="EC329" s="88"/>
      <c r="ED329" s="88"/>
      <c r="EE329" s="88"/>
      <c r="EF329" s="88"/>
      <c r="EG329" s="88"/>
      <c r="EH329" s="88"/>
      <c r="EI329" s="88"/>
      <c r="EJ329" s="88"/>
      <c r="EK329" s="88"/>
      <c r="EL329" s="88"/>
    </row>
    <row r="330" spans="1:142" ht="14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88"/>
      <c r="CL330" s="88"/>
      <c r="CM330" s="88"/>
      <c r="CN330" s="88"/>
      <c r="CO330" s="88"/>
      <c r="CP330" s="88"/>
      <c r="CQ330" s="88"/>
      <c r="CR330" s="88"/>
      <c r="CS330" s="88"/>
      <c r="CT330" s="88"/>
      <c r="CU330" s="88"/>
      <c r="CV330" s="88"/>
      <c r="CW330" s="88"/>
      <c r="CX330" s="88"/>
      <c r="CY330" s="88"/>
      <c r="CZ330" s="88"/>
      <c r="DA330" s="88"/>
      <c r="DB330" s="88"/>
      <c r="DC330" s="88"/>
      <c r="DD330" s="88"/>
      <c r="DE330" s="88"/>
      <c r="DF330" s="88"/>
      <c r="DG330" s="88"/>
      <c r="DH330" s="88"/>
      <c r="DI330" s="88"/>
      <c r="DJ330" s="88"/>
      <c r="DK330" s="88"/>
      <c r="DL330" s="88"/>
      <c r="DM330" s="88"/>
      <c r="DN330" s="88"/>
      <c r="DO330" s="88"/>
      <c r="DP330" s="88"/>
      <c r="DQ330" s="88"/>
      <c r="DR330" s="88"/>
      <c r="DS330" s="88"/>
      <c r="DT330" s="88"/>
      <c r="DU330" s="88"/>
      <c r="DV330" s="88"/>
      <c r="DW330" s="88"/>
      <c r="DX330" s="88"/>
      <c r="DY330" s="88"/>
      <c r="DZ330" s="88"/>
      <c r="EA330" s="88"/>
      <c r="EB330" s="88"/>
      <c r="EC330" s="88"/>
      <c r="ED330" s="88"/>
      <c r="EE330" s="88"/>
      <c r="EF330" s="88"/>
      <c r="EG330" s="88"/>
      <c r="EH330" s="88"/>
      <c r="EI330" s="88"/>
      <c r="EJ330" s="88"/>
      <c r="EK330" s="88"/>
      <c r="EL330" s="88"/>
    </row>
    <row r="331" spans="1:142" ht="14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88"/>
      <c r="CL331" s="88"/>
      <c r="CM331" s="88"/>
      <c r="CN331" s="88"/>
      <c r="CO331" s="88"/>
      <c r="CP331" s="88"/>
      <c r="CQ331" s="88"/>
      <c r="CR331" s="88"/>
      <c r="CS331" s="88"/>
      <c r="CT331" s="88"/>
      <c r="CU331" s="88"/>
      <c r="CV331" s="88"/>
      <c r="CW331" s="88"/>
      <c r="CX331" s="88"/>
      <c r="CY331" s="88"/>
      <c r="CZ331" s="88"/>
      <c r="DA331" s="88"/>
      <c r="DB331" s="88"/>
      <c r="DC331" s="88"/>
      <c r="DD331" s="88"/>
      <c r="DE331" s="88"/>
      <c r="DF331" s="88"/>
      <c r="DG331" s="88"/>
      <c r="DH331" s="88"/>
      <c r="DI331" s="88"/>
      <c r="DJ331" s="88"/>
      <c r="DK331" s="88"/>
      <c r="DL331" s="88"/>
      <c r="DM331" s="88"/>
      <c r="DN331" s="88"/>
      <c r="DO331" s="88"/>
      <c r="DP331" s="88"/>
      <c r="DQ331" s="88"/>
      <c r="DR331" s="88"/>
      <c r="DS331" s="88"/>
      <c r="DT331" s="88"/>
      <c r="DU331" s="88"/>
      <c r="DV331" s="88"/>
      <c r="DW331" s="88"/>
      <c r="DX331" s="88"/>
      <c r="DY331" s="88"/>
      <c r="DZ331" s="88"/>
      <c r="EA331" s="88"/>
      <c r="EB331" s="88"/>
      <c r="EC331" s="88"/>
      <c r="ED331" s="88"/>
      <c r="EE331" s="88"/>
      <c r="EF331" s="88"/>
      <c r="EG331" s="88"/>
      <c r="EH331" s="88"/>
      <c r="EI331" s="88"/>
      <c r="EJ331" s="88"/>
      <c r="EK331" s="88"/>
      <c r="EL331" s="88"/>
    </row>
    <row r="332" spans="1:142" ht="14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88"/>
      <c r="CL332" s="88"/>
      <c r="CM332" s="88"/>
      <c r="CN332" s="88"/>
      <c r="CO332" s="88"/>
      <c r="CP332" s="88"/>
      <c r="CQ332" s="88"/>
      <c r="CR332" s="88"/>
      <c r="CS332" s="88"/>
      <c r="CT332" s="88"/>
      <c r="CU332" s="88"/>
      <c r="CV332" s="88"/>
      <c r="CW332" s="88"/>
      <c r="CX332" s="88"/>
      <c r="CY332" s="88"/>
      <c r="CZ332" s="88"/>
      <c r="DA332" s="88"/>
      <c r="DB332" s="88"/>
      <c r="DC332" s="88"/>
      <c r="DD332" s="88"/>
      <c r="DE332" s="88"/>
      <c r="DF332" s="88"/>
      <c r="DG332" s="88"/>
      <c r="DH332" s="88"/>
      <c r="DI332" s="88"/>
      <c r="DJ332" s="88"/>
      <c r="DK332" s="88"/>
      <c r="DL332" s="88"/>
      <c r="DM332" s="88"/>
      <c r="DN332" s="88"/>
      <c r="DO332" s="88"/>
      <c r="DP332" s="88"/>
      <c r="DQ332" s="88"/>
      <c r="DR332" s="88"/>
      <c r="DS332" s="88"/>
      <c r="DT332" s="88"/>
      <c r="DU332" s="88"/>
      <c r="DV332" s="88"/>
      <c r="DW332" s="88"/>
      <c r="DX332" s="88"/>
      <c r="DY332" s="88"/>
      <c r="DZ332" s="88"/>
      <c r="EA332" s="88"/>
      <c r="EB332" s="88"/>
      <c r="EC332" s="88"/>
      <c r="ED332" s="88"/>
      <c r="EE332" s="88"/>
      <c r="EF332" s="88"/>
      <c r="EG332" s="88"/>
      <c r="EH332" s="88"/>
      <c r="EI332" s="88"/>
      <c r="EJ332" s="88"/>
      <c r="EK332" s="88"/>
      <c r="EL332" s="88"/>
    </row>
    <row r="333" spans="1:142" ht="14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88"/>
      <c r="CL333" s="88"/>
      <c r="CM333" s="88"/>
      <c r="CN333" s="88"/>
      <c r="CO333" s="88"/>
      <c r="CP333" s="88"/>
      <c r="CQ333" s="88"/>
      <c r="CR333" s="88"/>
      <c r="CS333" s="88"/>
      <c r="CT333" s="88"/>
      <c r="CU333" s="88"/>
      <c r="CV333" s="88"/>
      <c r="CW333" s="88"/>
      <c r="CX333" s="88"/>
      <c r="CY333" s="88"/>
      <c r="CZ333" s="88"/>
      <c r="DA333" s="88"/>
      <c r="DB333" s="88"/>
      <c r="DC333" s="88"/>
      <c r="DD333" s="88"/>
      <c r="DE333" s="88"/>
      <c r="DF333" s="88"/>
      <c r="DG333" s="88"/>
      <c r="DH333" s="88"/>
      <c r="DI333" s="88"/>
      <c r="DJ333" s="88"/>
      <c r="DK333" s="88"/>
      <c r="DL333" s="88"/>
      <c r="DM333" s="88"/>
      <c r="DN333" s="88"/>
      <c r="DO333" s="88"/>
      <c r="DP333" s="88"/>
      <c r="DQ333" s="88"/>
      <c r="DR333" s="88"/>
      <c r="DS333" s="88"/>
      <c r="DT333" s="88"/>
      <c r="DU333" s="88"/>
      <c r="DV333" s="88"/>
      <c r="DW333" s="88"/>
      <c r="DX333" s="88"/>
      <c r="DY333" s="88"/>
      <c r="DZ333" s="88"/>
      <c r="EA333" s="88"/>
      <c r="EB333" s="88"/>
      <c r="EC333" s="88"/>
      <c r="ED333" s="88"/>
      <c r="EE333" s="88"/>
      <c r="EF333" s="88"/>
      <c r="EG333" s="88"/>
      <c r="EH333" s="88"/>
      <c r="EI333" s="88"/>
      <c r="EJ333" s="88"/>
      <c r="EK333" s="88"/>
      <c r="EL333" s="88"/>
    </row>
    <row r="334" spans="1:142" ht="14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88"/>
      <c r="CL334" s="88"/>
      <c r="CM334" s="88"/>
      <c r="CN334" s="88"/>
      <c r="CO334" s="88"/>
      <c r="CP334" s="88"/>
      <c r="CQ334" s="88"/>
      <c r="CR334" s="88"/>
      <c r="CS334" s="88"/>
      <c r="CT334" s="88"/>
      <c r="CU334" s="88"/>
      <c r="CV334" s="88"/>
      <c r="CW334" s="88"/>
      <c r="CX334" s="88"/>
      <c r="CY334" s="88"/>
      <c r="CZ334" s="88"/>
      <c r="DA334" s="88"/>
      <c r="DB334" s="88"/>
      <c r="DC334" s="88"/>
      <c r="DD334" s="88"/>
      <c r="DE334" s="88"/>
      <c r="DF334" s="88"/>
      <c r="DG334" s="88"/>
      <c r="DH334" s="88"/>
      <c r="DI334" s="88"/>
      <c r="DJ334" s="88"/>
      <c r="DK334" s="88"/>
      <c r="DL334" s="88"/>
      <c r="DM334" s="88"/>
      <c r="DN334" s="88"/>
      <c r="DO334" s="88"/>
      <c r="DP334" s="88"/>
      <c r="DQ334" s="88"/>
      <c r="DR334" s="88"/>
      <c r="DS334" s="88"/>
      <c r="DT334" s="88"/>
      <c r="DU334" s="88"/>
      <c r="DV334" s="88"/>
      <c r="DW334" s="88"/>
      <c r="DX334" s="88"/>
      <c r="DY334" s="88"/>
      <c r="DZ334" s="88"/>
      <c r="EA334" s="88"/>
      <c r="EB334" s="88"/>
      <c r="EC334" s="88"/>
      <c r="ED334" s="88"/>
      <c r="EE334" s="88"/>
      <c r="EF334" s="88"/>
      <c r="EG334" s="88"/>
      <c r="EH334" s="88"/>
      <c r="EI334" s="88"/>
      <c r="EJ334" s="88"/>
      <c r="EK334" s="88"/>
      <c r="EL334" s="88"/>
    </row>
    <row r="335" spans="1:142" ht="14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88"/>
      <c r="CL335" s="88"/>
      <c r="CM335" s="88"/>
      <c r="CN335" s="88"/>
      <c r="CO335" s="88"/>
      <c r="CP335" s="88"/>
      <c r="CQ335" s="88"/>
      <c r="CR335" s="88"/>
      <c r="CS335" s="88"/>
      <c r="CT335" s="88"/>
      <c r="CU335" s="88"/>
      <c r="CV335" s="88"/>
      <c r="CW335" s="88"/>
      <c r="CX335" s="88"/>
      <c r="CY335" s="88"/>
      <c r="CZ335" s="88"/>
      <c r="DA335" s="88"/>
      <c r="DB335" s="88"/>
      <c r="DC335" s="88"/>
      <c r="DD335" s="88"/>
      <c r="DE335" s="88"/>
      <c r="DF335" s="88"/>
      <c r="DG335" s="88"/>
      <c r="DH335" s="88"/>
      <c r="DI335" s="88"/>
      <c r="DJ335" s="88"/>
      <c r="DK335" s="88"/>
      <c r="DL335" s="88"/>
      <c r="DM335" s="88"/>
      <c r="DN335" s="88"/>
      <c r="DO335" s="88"/>
      <c r="DP335" s="88"/>
      <c r="DQ335" s="88"/>
      <c r="DR335" s="88"/>
      <c r="DS335" s="88"/>
      <c r="DT335" s="88"/>
      <c r="DU335" s="88"/>
      <c r="DV335" s="88"/>
      <c r="DW335" s="88"/>
      <c r="DX335" s="88"/>
      <c r="DY335" s="88"/>
      <c r="DZ335" s="88"/>
      <c r="EA335" s="88"/>
      <c r="EB335" s="88"/>
      <c r="EC335" s="88"/>
      <c r="ED335" s="88"/>
      <c r="EE335" s="88"/>
      <c r="EF335" s="88"/>
      <c r="EG335" s="88"/>
      <c r="EH335" s="88"/>
      <c r="EI335" s="88"/>
      <c r="EJ335" s="88"/>
      <c r="EK335" s="88"/>
      <c r="EL335" s="88"/>
    </row>
    <row r="336" spans="1:142" ht="14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88"/>
      <c r="CL336" s="88"/>
      <c r="CM336" s="88"/>
      <c r="CN336" s="88"/>
      <c r="CO336" s="88"/>
      <c r="CP336" s="88"/>
      <c r="CQ336" s="88"/>
      <c r="CR336" s="88"/>
      <c r="CS336" s="88"/>
      <c r="CT336" s="88"/>
      <c r="CU336" s="88"/>
      <c r="CV336" s="88"/>
      <c r="CW336" s="88"/>
      <c r="CX336" s="88"/>
      <c r="CY336" s="88"/>
      <c r="CZ336" s="88"/>
      <c r="DA336" s="88"/>
      <c r="DB336" s="88"/>
      <c r="DC336" s="88"/>
      <c r="DD336" s="88"/>
      <c r="DE336" s="88"/>
      <c r="DF336" s="88"/>
      <c r="DG336" s="88"/>
      <c r="DH336" s="88"/>
      <c r="DI336" s="88"/>
      <c r="DJ336" s="88"/>
      <c r="DK336" s="88"/>
      <c r="DL336" s="88"/>
      <c r="DM336" s="88"/>
      <c r="DN336" s="88"/>
      <c r="DO336" s="88"/>
      <c r="DP336" s="88"/>
      <c r="DQ336" s="88"/>
      <c r="DR336" s="88"/>
      <c r="DS336" s="88"/>
      <c r="DT336" s="88"/>
      <c r="DU336" s="88"/>
      <c r="DV336" s="88"/>
      <c r="DW336" s="88"/>
      <c r="DX336" s="88"/>
      <c r="DY336" s="88"/>
      <c r="DZ336" s="88"/>
      <c r="EA336" s="88"/>
      <c r="EB336" s="88"/>
      <c r="EC336" s="88"/>
      <c r="ED336" s="88"/>
      <c r="EE336" s="88"/>
      <c r="EF336" s="88"/>
      <c r="EG336" s="88"/>
      <c r="EH336" s="88"/>
      <c r="EI336" s="88"/>
      <c r="EJ336" s="88"/>
      <c r="EK336" s="88"/>
      <c r="EL336" s="88"/>
    </row>
    <row r="337" spans="1:142" ht="14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88"/>
      <c r="CL337" s="88"/>
      <c r="CM337" s="88"/>
      <c r="CN337" s="88"/>
      <c r="CO337" s="88"/>
      <c r="CP337" s="88"/>
      <c r="CQ337" s="88"/>
      <c r="CR337" s="88"/>
      <c r="CS337" s="88"/>
      <c r="CT337" s="88"/>
      <c r="CU337" s="88"/>
      <c r="CV337" s="88"/>
      <c r="CW337" s="88"/>
      <c r="CX337" s="88"/>
      <c r="CY337" s="88"/>
      <c r="CZ337" s="88"/>
      <c r="DA337" s="88"/>
      <c r="DB337" s="88"/>
      <c r="DC337" s="88"/>
      <c r="DD337" s="88"/>
      <c r="DE337" s="88"/>
      <c r="DF337" s="88"/>
      <c r="DG337" s="88"/>
      <c r="DH337" s="88"/>
      <c r="DI337" s="88"/>
      <c r="DJ337" s="88"/>
      <c r="DK337" s="88"/>
      <c r="DL337" s="88"/>
      <c r="DM337" s="88"/>
      <c r="DN337" s="88"/>
      <c r="DO337" s="88"/>
      <c r="DP337" s="88"/>
      <c r="DQ337" s="88"/>
      <c r="DR337" s="88"/>
      <c r="DS337" s="88"/>
      <c r="DT337" s="88"/>
      <c r="DU337" s="88"/>
      <c r="DV337" s="88"/>
      <c r="DW337" s="88"/>
      <c r="DX337" s="88"/>
      <c r="DY337" s="88"/>
      <c r="DZ337" s="88"/>
      <c r="EA337" s="88"/>
      <c r="EB337" s="88"/>
      <c r="EC337" s="88"/>
      <c r="ED337" s="88"/>
      <c r="EE337" s="88"/>
      <c r="EF337" s="88"/>
      <c r="EG337" s="88"/>
      <c r="EH337" s="88"/>
      <c r="EI337" s="88"/>
      <c r="EJ337" s="88"/>
      <c r="EK337" s="88"/>
      <c r="EL337" s="88"/>
    </row>
    <row r="338" spans="1:142" ht="14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88"/>
      <c r="CL338" s="88"/>
      <c r="CM338" s="88"/>
      <c r="CN338" s="88"/>
      <c r="CO338" s="88"/>
      <c r="CP338" s="88"/>
      <c r="CQ338" s="88"/>
      <c r="CR338" s="88"/>
      <c r="CS338" s="88"/>
      <c r="CT338" s="88"/>
      <c r="CU338" s="88"/>
      <c r="CV338" s="88"/>
      <c r="CW338" s="88"/>
      <c r="CX338" s="88"/>
      <c r="CY338" s="88"/>
      <c r="CZ338" s="88"/>
      <c r="DA338" s="88"/>
      <c r="DB338" s="88"/>
      <c r="DC338" s="88"/>
      <c r="DD338" s="88"/>
      <c r="DE338" s="88"/>
      <c r="DF338" s="88"/>
      <c r="DG338" s="88"/>
      <c r="DH338" s="88"/>
      <c r="DI338" s="88"/>
      <c r="DJ338" s="88"/>
      <c r="DK338" s="88"/>
      <c r="DL338" s="88"/>
      <c r="DM338" s="88"/>
      <c r="DN338" s="88"/>
      <c r="DO338" s="88"/>
      <c r="DP338" s="88"/>
      <c r="DQ338" s="88"/>
      <c r="DR338" s="88"/>
      <c r="DS338" s="88"/>
      <c r="DT338" s="88"/>
      <c r="DU338" s="88"/>
      <c r="DV338" s="88"/>
      <c r="DW338" s="88"/>
      <c r="DX338" s="88"/>
      <c r="DY338" s="88"/>
      <c r="DZ338" s="88"/>
      <c r="EA338" s="88"/>
      <c r="EB338" s="88"/>
      <c r="EC338" s="88"/>
      <c r="ED338" s="88"/>
      <c r="EE338" s="88"/>
      <c r="EF338" s="88"/>
      <c r="EG338" s="88"/>
      <c r="EH338" s="88"/>
      <c r="EI338" s="88"/>
      <c r="EJ338" s="88"/>
      <c r="EK338" s="88"/>
      <c r="EL338" s="88"/>
    </row>
    <row r="339" spans="1:142" ht="14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88"/>
      <c r="CL339" s="88"/>
      <c r="CM339" s="88"/>
      <c r="CN339" s="88"/>
      <c r="CO339" s="88"/>
      <c r="CP339" s="88"/>
      <c r="CQ339" s="88"/>
      <c r="CR339" s="88"/>
      <c r="CS339" s="88"/>
      <c r="CT339" s="88"/>
      <c r="CU339" s="88"/>
      <c r="CV339" s="88"/>
      <c r="CW339" s="88"/>
      <c r="CX339" s="88"/>
      <c r="CY339" s="88"/>
      <c r="CZ339" s="88"/>
      <c r="DA339" s="88"/>
      <c r="DB339" s="88"/>
      <c r="DC339" s="88"/>
      <c r="DD339" s="88"/>
      <c r="DE339" s="88"/>
      <c r="DF339" s="88"/>
      <c r="DG339" s="88"/>
      <c r="DH339" s="88"/>
      <c r="DI339" s="88"/>
      <c r="DJ339" s="88"/>
      <c r="DK339" s="88"/>
      <c r="DL339" s="88"/>
      <c r="DM339" s="88"/>
      <c r="DN339" s="88"/>
      <c r="DO339" s="88"/>
      <c r="DP339" s="88"/>
      <c r="DQ339" s="88"/>
      <c r="DR339" s="88"/>
      <c r="DS339" s="88"/>
      <c r="DT339" s="88"/>
      <c r="DU339" s="88"/>
      <c r="DV339" s="88"/>
      <c r="DW339" s="88"/>
      <c r="DX339" s="88"/>
      <c r="DY339" s="88"/>
      <c r="DZ339" s="88"/>
      <c r="EA339" s="88"/>
      <c r="EB339" s="88"/>
      <c r="EC339" s="88"/>
      <c r="ED339" s="88"/>
      <c r="EE339" s="88"/>
      <c r="EF339" s="88"/>
      <c r="EG339" s="88"/>
      <c r="EH339" s="88"/>
      <c r="EI339" s="88"/>
      <c r="EJ339" s="88"/>
      <c r="EK339" s="88"/>
      <c r="EL339" s="88"/>
    </row>
    <row r="340" spans="1:142" ht="14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88"/>
      <c r="CL340" s="88"/>
      <c r="CM340" s="88"/>
      <c r="CN340" s="88"/>
      <c r="CO340" s="88"/>
      <c r="CP340" s="88"/>
      <c r="CQ340" s="88"/>
      <c r="CR340" s="88"/>
      <c r="CS340" s="88"/>
      <c r="CT340" s="88"/>
      <c r="CU340" s="88"/>
      <c r="CV340" s="88"/>
      <c r="CW340" s="88"/>
      <c r="CX340" s="88"/>
      <c r="CY340" s="88"/>
      <c r="CZ340" s="88"/>
      <c r="DA340" s="88"/>
      <c r="DB340" s="88"/>
      <c r="DC340" s="88"/>
      <c r="DD340" s="88"/>
      <c r="DE340" s="88"/>
      <c r="DF340" s="88"/>
      <c r="DG340" s="88"/>
      <c r="DH340" s="88"/>
      <c r="DI340" s="88"/>
      <c r="DJ340" s="88"/>
      <c r="DK340" s="88"/>
      <c r="DL340" s="88"/>
      <c r="DM340" s="88"/>
      <c r="DN340" s="88"/>
      <c r="DO340" s="88"/>
      <c r="DP340" s="88"/>
      <c r="DQ340" s="88"/>
      <c r="DR340" s="88"/>
      <c r="DS340" s="88"/>
      <c r="DT340" s="88"/>
      <c r="DU340" s="88"/>
      <c r="DV340" s="88"/>
      <c r="DW340" s="88"/>
      <c r="DX340" s="88"/>
      <c r="DY340" s="88"/>
      <c r="DZ340" s="88"/>
      <c r="EA340" s="88"/>
      <c r="EB340" s="88"/>
      <c r="EC340" s="88"/>
      <c r="ED340" s="88"/>
      <c r="EE340" s="88"/>
      <c r="EF340" s="88"/>
      <c r="EG340" s="88"/>
      <c r="EH340" s="88"/>
      <c r="EI340" s="88"/>
      <c r="EJ340" s="88"/>
      <c r="EK340" s="88"/>
      <c r="EL340" s="88"/>
    </row>
    <row r="341" spans="1:142" ht="14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88"/>
      <c r="CL341" s="88"/>
      <c r="CM341" s="88"/>
      <c r="CN341" s="88"/>
      <c r="CO341" s="88"/>
      <c r="CP341" s="88"/>
      <c r="CQ341" s="88"/>
      <c r="CR341" s="88"/>
      <c r="CS341" s="88"/>
      <c r="CT341" s="88"/>
      <c r="CU341" s="88"/>
      <c r="CV341" s="88"/>
      <c r="CW341" s="88"/>
      <c r="CX341" s="88"/>
      <c r="CY341" s="88"/>
      <c r="CZ341" s="88"/>
      <c r="DA341" s="88"/>
      <c r="DB341" s="88"/>
      <c r="DC341" s="88"/>
      <c r="DD341" s="88"/>
      <c r="DE341" s="88"/>
      <c r="DF341" s="88"/>
      <c r="DG341" s="88"/>
      <c r="DH341" s="88"/>
      <c r="DI341" s="88"/>
      <c r="DJ341" s="88"/>
      <c r="DK341" s="88"/>
      <c r="DL341" s="88"/>
      <c r="DM341" s="88"/>
      <c r="DN341" s="88"/>
      <c r="DO341" s="88"/>
      <c r="DP341" s="88"/>
      <c r="DQ341" s="88"/>
      <c r="DR341" s="88"/>
      <c r="DS341" s="88"/>
      <c r="DT341" s="88"/>
      <c r="DU341" s="88"/>
      <c r="DV341" s="88"/>
      <c r="DW341" s="88"/>
      <c r="DX341" s="88"/>
      <c r="DY341" s="88"/>
      <c r="DZ341" s="88"/>
      <c r="EA341" s="88"/>
      <c r="EB341" s="88"/>
      <c r="EC341" s="88"/>
      <c r="ED341" s="88"/>
      <c r="EE341" s="88"/>
      <c r="EF341" s="88"/>
      <c r="EG341" s="88"/>
      <c r="EH341" s="88"/>
      <c r="EI341" s="88"/>
      <c r="EJ341" s="88"/>
      <c r="EK341" s="88"/>
      <c r="EL341" s="88"/>
    </row>
    <row r="342" spans="1:142" ht="14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88"/>
      <c r="CL342" s="88"/>
      <c r="CM342" s="88"/>
      <c r="CN342" s="88"/>
      <c r="CO342" s="88"/>
      <c r="CP342" s="88"/>
      <c r="CQ342" s="88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88"/>
      <c r="DF342" s="88"/>
      <c r="DG342" s="88"/>
      <c r="DH342" s="88"/>
      <c r="DI342" s="88"/>
      <c r="DJ342" s="88"/>
      <c r="DK342" s="88"/>
      <c r="DL342" s="88"/>
      <c r="DM342" s="88"/>
      <c r="DN342" s="88"/>
      <c r="DO342" s="88"/>
      <c r="DP342" s="88"/>
      <c r="DQ342" s="88"/>
      <c r="DR342" s="88"/>
      <c r="DS342" s="88"/>
      <c r="DT342" s="88"/>
      <c r="DU342" s="88"/>
      <c r="DV342" s="88"/>
      <c r="DW342" s="88"/>
      <c r="DX342" s="88"/>
      <c r="DY342" s="88"/>
      <c r="DZ342" s="88"/>
      <c r="EA342" s="88"/>
      <c r="EB342" s="88"/>
      <c r="EC342" s="88"/>
      <c r="ED342" s="88"/>
      <c r="EE342" s="88"/>
      <c r="EF342" s="88"/>
      <c r="EG342" s="88"/>
      <c r="EH342" s="88"/>
      <c r="EI342" s="88"/>
      <c r="EJ342" s="88"/>
      <c r="EK342" s="88"/>
      <c r="EL342" s="88"/>
    </row>
    <row r="343" spans="1:142" ht="14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88"/>
      <c r="CL343" s="88"/>
      <c r="CM343" s="88"/>
      <c r="CN343" s="88"/>
      <c r="CO343" s="88"/>
      <c r="CP343" s="88"/>
      <c r="CQ343" s="88"/>
      <c r="CR343" s="88"/>
      <c r="CS343" s="88"/>
      <c r="CT343" s="88"/>
      <c r="CU343" s="88"/>
      <c r="CV343" s="88"/>
      <c r="CW343" s="88"/>
      <c r="CX343" s="88"/>
      <c r="CY343" s="88"/>
      <c r="CZ343" s="88"/>
      <c r="DA343" s="88"/>
      <c r="DB343" s="88"/>
      <c r="DC343" s="88"/>
      <c r="DD343" s="88"/>
      <c r="DE343" s="88"/>
      <c r="DF343" s="88"/>
      <c r="DG343" s="88"/>
      <c r="DH343" s="88"/>
      <c r="DI343" s="88"/>
      <c r="DJ343" s="88"/>
      <c r="DK343" s="88"/>
      <c r="DL343" s="88"/>
      <c r="DM343" s="88"/>
      <c r="DN343" s="88"/>
      <c r="DO343" s="88"/>
      <c r="DP343" s="88"/>
      <c r="DQ343" s="88"/>
      <c r="DR343" s="88"/>
      <c r="DS343" s="88"/>
      <c r="DT343" s="88"/>
      <c r="DU343" s="88"/>
      <c r="DV343" s="88"/>
      <c r="DW343" s="88"/>
      <c r="DX343" s="88"/>
      <c r="DY343" s="88"/>
      <c r="DZ343" s="88"/>
      <c r="EA343" s="88"/>
      <c r="EB343" s="88"/>
      <c r="EC343" s="88"/>
      <c r="ED343" s="88"/>
      <c r="EE343" s="88"/>
      <c r="EF343" s="88"/>
      <c r="EG343" s="88"/>
      <c r="EH343" s="88"/>
      <c r="EI343" s="88"/>
      <c r="EJ343" s="88"/>
      <c r="EK343" s="88"/>
      <c r="EL343" s="88"/>
    </row>
    <row r="344" spans="1:142" ht="14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88"/>
      <c r="CL344" s="88"/>
      <c r="CM344" s="88"/>
      <c r="CN344" s="88"/>
      <c r="CO344" s="88"/>
      <c r="CP344" s="88"/>
      <c r="CQ344" s="88"/>
      <c r="CR344" s="88"/>
      <c r="CS344" s="88"/>
      <c r="CT344" s="88"/>
      <c r="CU344" s="88"/>
      <c r="CV344" s="88"/>
      <c r="CW344" s="88"/>
      <c r="CX344" s="88"/>
      <c r="CY344" s="88"/>
      <c r="CZ344" s="88"/>
      <c r="DA344" s="88"/>
      <c r="DB344" s="88"/>
      <c r="DC344" s="88"/>
      <c r="DD344" s="88"/>
      <c r="DE344" s="88"/>
      <c r="DF344" s="88"/>
      <c r="DG344" s="88"/>
      <c r="DH344" s="88"/>
      <c r="DI344" s="88"/>
      <c r="DJ344" s="88"/>
      <c r="DK344" s="88"/>
      <c r="DL344" s="88"/>
      <c r="DM344" s="88"/>
      <c r="DN344" s="88"/>
      <c r="DO344" s="88"/>
      <c r="DP344" s="88"/>
      <c r="DQ344" s="88"/>
      <c r="DR344" s="88"/>
      <c r="DS344" s="88"/>
      <c r="DT344" s="88"/>
      <c r="DU344" s="88"/>
      <c r="DV344" s="88"/>
      <c r="DW344" s="88"/>
      <c r="DX344" s="88"/>
      <c r="DY344" s="88"/>
      <c r="DZ344" s="88"/>
      <c r="EA344" s="88"/>
      <c r="EB344" s="88"/>
      <c r="EC344" s="88"/>
      <c r="ED344" s="88"/>
      <c r="EE344" s="88"/>
      <c r="EF344" s="88"/>
      <c r="EG344" s="88"/>
      <c r="EH344" s="88"/>
      <c r="EI344" s="88"/>
      <c r="EJ344" s="88"/>
      <c r="EK344" s="88"/>
      <c r="EL344" s="88"/>
    </row>
    <row r="345" spans="1:142" ht="14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88"/>
      <c r="CL345" s="88"/>
      <c r="CM345" s="88"/>
      <c r="CN345" s="88"/>
      <c r="CO345" s="88"/>
      <c r="CP345" s="88"/>
      <c r="CQ345" s="88"/>
      <c r="CR345" s="88"/>
      <c r="CS345" s="88"/>
      <c r="CT345" s="88"/>
      <c r="CU345" s="88"/>
      <c r="CV345" s="88"/>
      <c r="CW345" s="88"/>
      <c r="CX345" s="88"/>
      <c r="CY345" s="88"/>
      <c r="CZ345" s="88"/>
      <c r="DA345" s="88"/>
      <c r="DB345" s="88"/>
      <c r="DC345" s="88"/>
      <c r="DD345" s="88"/>
      <c r="DE345" s="88"/>
      <c r="DF345" s="88"/>
      <c r="DG345" s="88"/>
      <c r="DH345" s="88"/>
      <c r="DI345" s="88"/>
      <c r="DJ345" s="88"/>
      <c r="DK345" s="88"/>
      <c r="DL345" s="88"/>
      <c r="DM345" s="88"/>
      <c r="DN345" s="88"/>
      <c r="DO345" s="88"/>
      <c r="DP345" s="88"/>
      <c r="DQ345" s="88"/>
      <c r="DR345" s="88"/>
      <c r="DS345" s="88"/>
      <c r="DT345" s="88"/>
      <c r="DU345" s="88"/>
      <c r="DV345" s="88"/>
      <c r="DW345" s="88"/>
      <c r="DX345" s="88"/>
      <c r="DY345" s="88"/>
      <c r="DZ345" s="88"/>
      <c r="EA345" s="88"/>
      <c r="EB345" s="88"/>
      <c r="EC345" s="88"/>
      <c r="ED345" s="88"/>
      <c r="EE345" s="88"/>
      <c r="EF345" s="88"/>
      <c r="EG345" s="88"/>
      <c r="EH345" s="88"/>
      <c r="EI345" s="88"/>
      <c r="EJ345" s="88"/>
      <c r="EK345" s="88"/>
      <c r="EL345" s="88"/>
    </row>
    <row r="346" spans="1:142" ht="14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88"/>
      <c r="CL346" s="88"/>
      <c r="CM346" s="88"/>
      <c r="CN346" s="88"/>
      <c r="CO346" s="88"/>
      <c r="CP346" s="88"/>
      <c r="CQ346" s="88"/>
      <c r="CR346" s="88"/>
      <c r="CS346" s="88"/>
      <c r="CT346" s="88"/>
      <c r="CU346" s="88"/>
      <c r="CV346" s="88"/>
      <c r="CW346" s="88"/>
      <c r="CX346" s="88"/>
      <c r="CY346" s="88"/>
      <c r="CZ346" s="88"/>
      <c r="DA346" s="88"/>
      <c r="DB346" s="88"/>
      <c r="DC346" s="88"/>
      <c r="DD346" s="88"/>
      <c r="DE346" s="88"/>
      <c r="DF346" s="88"/>
      <c r="DG346" s="88"/>
      <c r="DH346" s="88"/>
      <c r="DI346" s="88"/>
      <c r="DJ346" s="88"/>
      <c r="DK346" s="88"/>
      <c r="DL346" s="88"/>
      <c r="DM346" s="88"/>
      <c r="DN346" s="88"/>
      <c r="DO346" s="88"/>
      <c r="DP346" s="88"/>
      <c r="DQ346" s="88"/>
      <c r="DR346" s="88"/>
      <c r="DS346" s="88"/>
      <c r="DT346" s="88"/>
      <c r="DU346" s="88"/>
      <c r="DV346" s="88"/>
      <c r="DW346" s="88"/>
      <c r="DX346" s="88"/>
      <c r="DY346" s="88"/>
      <c r="DZ346" s="88"/>
      <c r="EA346" s="88"/>
      <c r="EB346" s="88"/>
      <c r="EC346" s="88"/>
      <c r="ED346" s="88"/>
      <c r="EE346" s="88"/>
      <c r="EF346" s="88"/>
      <c r="EG346" s="88"/>
      <c r="EH346" s="88"/>
      <c r="EI346" s="88"/>
      <c r="EJ346" s="88"/>
      <c r="EK346" s="88"/>
      <c r="EL346" s="88"/>
    </row>
    <row r="347" spans="1:142" ht="14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88"/>
      <c r="CL347" s="88"/>
      <c r="CM347" s="88"/>
      <c r="CN347" s="88"/>
      <c r="CO347" s="88"/>
      <c r="CP347" s="88"/>
      <c r="CQ347" s="88"/>
      <c r="CR347" s="88"/>
      <c r="CS347" s="88"/>
      <c r="CT347" s="88"/>
      <c r="CU347" s="88"/>
      <c r="CV347" s="88"/>
      <c r="CW347" s="88"/>
      <c r="CX347" s="88"/>
      <c r="CY347" s="88"/>
      <c r="CZ347" s="88"/>
      <c r="DA347" s="88"/>
      <c r="DB347" s="88"/>
      <c r="DC347" s="88"/>
      <c r="DD347" s="88"/>
      <c r="DE347" s="88"/>
      <c r="DF347" s="88"/>
      <c r="DG347" s="88"/>
      <c r="DH347" s="88"/>
      <c r="DI347" s="88"/>
      <c r="DJ347" s="88"/>
      <c r="DK347" s="88"/>
      <c r="DL347" s="88"/>
      <c r="DM347" s="88"/>
      <c r="DN347" s="88"/>
      <c r="DO347" s="88"/>
      <c r="DP347" s="88"/>
      <c r="DQ347" s="88"/>
      <c r="DR347" s="88"/>
      <c r="DS347" s="88"/>
      <c r="DT347" s="88"/>
      <c r="DU347" s="88"/>
      <c r="DV347" s="88"/>
      <c r="DW347" s="88"/>
      <c r="DX347" s="88"/>
      <c r="DY347" s="88"/>
      <c r="DZ347" s="88"/>
      <c r="EA347" s="88"/>
      <c r="EB347" s="88"/>
      <c r="EC347" s="88"/>
      <c r="ED347" s="88"/>
      <c r="EE347" s="88"/>
      <c r="EF347" s="88"/>
      <c r="EG347" s="88"/>
      <c r="EH347" s="88"/>
      <c r="EI347" s="88"/>
      <c r="EJ347" s="88"/>
      <c r="EK347" s="88"/>
      <c r="EL347" s="88"/>
    </row>
    <row r="348" spans="1:142" ht="14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88"/>
      <c r="CL348" s="88"/>
      <c r="CM348" s="88"/>
      <c r="CN348" s="88"/>
      <c r="CO348" s="88"/>
      <c r="CP348" s="88"/>
      <c r="CQ348" s="88"/>
      <c r="CR348" s="88"/>
      <c r="CS348" s="88"/>
      <c r="CT348" s="88"/>
      <c r="CU348" s="88"/>
      <c r="CV348" s="88"/>
      <c r="CW348" s="88"/>
      <c r="CX348" s="88"/>
      <c r="CY348" s="88"/>
      <c r="CZ348" s="88"/>
      <c r="DA348" s="88"/>
      <c r="DB348" s="88"/>
      <c r="DC348" s="88"/>
      <c r="DD348" s="88"/>
      <c r="DE348" s="88"/>
      <c r="DF348" s="88"/>
      <c r="DG348" s="88"/>
      <c r="DH348" s="88"/>
      <c r="DI348" s="88"/>
      <c r="DJ348" s="88"/>
      <c r="DK348" s="88"/>
      <c r="DL348" s="88"/>
      <c r="DM348" s="88"/>
      <c r="DN348" s="88"/>
      <c r="DO348" s="88"/>
      <c r="DP348" s="88"/>
      <c r="DQ348" s="88"/>
      <c r="DR348" s="88"/>
      <c r="DS348" s="88"/>
      <c r="DT348" s="88"/>
      <c r="DU348" s="88"/>
      <c r="DV348" s="88"/>
      <c r="DW348" s="88"/>
      <c r="DX348" s="88"/>
      <c r="DY348" s="88"/>
      <c r="DZ348" s="88"/>
      <c r="EA348" s="88"/>
      <c r="EB348" s="88"/>
      <c r="EC348" s="88"/>
      <c r="ED348" s="88"/>
      <c r="EE348" s="88"/>
      <c r="EF348" s="88"/>
      <c r="EG348" s="88"/>
      <c r="EH348" s="88"/>
      <c r="EI348" s="88"/>
      <c r="EJ348" s="88"/>
      <c r="EK348" s="88"/>
      <c r="EL348" s="88"/>
    </row>
    <row r="349" spans="1:142" ht="14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88"/>
      <c r="CL349" s="88"/>
      <c r="CM349" s="88"/>
      <c r="CN349" s="88"/>
      <c r="CO349" s="88"/>
      <c r="CP349" s="88"/>
      <c r="CQ349" s="88"/>
      <c r="CR349" s="88"/>
      <c r="CS349" s="88"/>
      <c r="CT349" s="88"/>
      <c r="CU349" s="88"/>
      <c r="CV349" s="88"/>
      <c r="CW349" s="88"/>
      <c r="CX349" s="88"/>
      <c r="CY349" s="88"/>
      <c r="CZ349" s="88"/>
      <c r="DA349" s="88"/>
      <c r="DB349" s="88"/>
      <c r="DC349" s="88"/>
      <c r="DD349" s="88"/>
      <c r="DE349" s="88"/>
      <c r="DF349" s="88"/>
      <c r="DG349" s="88"/>
      <c r="DH349" s="88"/>
      <c r="DI349" s="88"/>
      <c r="DJ349" s="88"/>
      <c r="DK349" s="88"/>
      <c r="DL349" s="88"/>
      <c r="DM349" s="88"/>
      <c r="DN349" s="88"/>
      <c r="DO349" s="88"/>
      <c r="DP349" s="88"/>
      <c r="DQ349" s="88"/>
      <c r="DR349" s="88"/>
      <c r="DS349" s="88"/>
      <c r="DT349" s="88"/>
      <c r="DU349" s="88"/>
      <c r="DV349" s="88"/>
      <c r="DW349" s="88"/>
      <c r="DX349" s="88"/>
      <c r="DY349" s="88"/>
      <c r="DZ349" s="88"/>
      <c r="EA349" s="88"/>
      <c r="EB349" s="88"/>
      <c r="EC349" s="88"/>
      <c r="ED349" s="88"/>
      <c r="EE349" s="88"/>
      <c r="EF349" s="88"/>
      <c r="EG349" s="88"/>
      <c r="EH349" s="88"/>
      <c r="EI349" s="88"/>
      <c r="EJ349" s="88"/>
      <c r="EK349" s="88"/>
      <c r="EL349" s="88"/>
    </row>
    <row r="350" spans="1:142" ht="14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88"/>
      <c r="CL350" s="88"/>
      <c r="CM350" s="88"/>
      <c r="CN350" s="88"/>
      <c r="CO350" s="88"/>
      <c r="CP350" s="88"/>
      <c r="CQ350" s="88"/>
      <c r="CR350" s="88"/>
      <c r="CS350" s="88"/>
      <c r="CT350" s="88"/>
      <c r="CU350" s="88"/>
      <c r="CV350" s="88"/>
      <c r="CW350" s="88"/>
      <c r="CX350" s="88"/>
      <c r="CY350" s="88"/>
      <c r="CZ350" s="88"/>
      <c r="DA350" s="88"/>
      <c r="DB350" s="88"/>
      <c r="DC350" s="88"/>
      <c r="DD350" s="88"/>
      <c r="DE350" s="88"/>
      <c r="DF350" s="88"/>
      <c r="DG350" s="88"/>
      <c r="DH350" s="88"/>
      <c r="DI350" s="88"/>
      <c r="DJ350" s="88"/>
      <c r="DK350" s="88"/>
      <c r="DL350" s="88"/>
      <c r="DM350" s="88"/>
      <c r="DN350" s="88"/>
      <c r="DO350" s="88"/>
      <c r="DP350" s="88"/>
      <c r="DQ350" s="88"/>
      <c r="DR350" s="88"/>
      <c r="DS350" s="88"/>
      <c r="DT350" s="88"/>
      <c r="DU350" s="88"/>
      <c r="DV350" s="88"/>
      <c r="DW350" s="88"/>
      <c r="DX350" s="88"/>
      <c r="DY350" s="88"/>
      <c r="DZ350" s="88"/>
      <c r="EA350" s="88"/>
      <c r="EB350" s="88"/>
      <c r="EC350" s="88"/>
      <c r="ED350" s="88"/>
      <c r="EE350" s="88"/>
      <c r="EF350" s="88"/>
      <c r="EG350" s="88"/>
      <c r="EH350" s="88"/>
      <c r="EI350" s="88"/>
      <c r="EJ350" s="88"/>
      <c r="EK350" s="88"/>
      <c r="EL350" s="88"/>
    </row>
    <row r="351" spans="1:142" ht="14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88"/>
      <c r="CL351" s="88"/>
      <c r="CM351" s="88"/>
      <c r="CN351" s="88"/>
      <c r="CO351" s="88"/>
      <c r="CP351" s="88"/>
      <c r="CQ351" s="88"/>
      <c r="CR351" s="88"/>
      <c r="CS351" s="88"/>
      <c r="CT351" s="88"/>
      <c r="CU351" s="88"/>
      <c r="CV351" s="88"/>
      <c r="CW351" s="88"/>
      <c r="CX351" s="88"/>
      <c r="CY351" s="88"/>
      <c r="CZ351" s="88"/>
      <c r="DA351" s="88"/>
      <c r="DB351" s="88"/>
      <c r="DC351" s="88"/>
      <c r="DD351" s="88"/>
      <c r="DE351" s="88"/>
      <c r="DF351" s="88"/>
      <c r="DG351" s="88"/>
      <c r="DH351" s="88"/>
      <c r="DI351" s="88"/>
      <c r="DJ351" s="88"/>
      <c r="DK351" s="88"/>
      <c r="DL351" s="88"/>
      <c r="DM351" s="88"/>
      <c r="DN351" s="88"/>
      <c r="DO351" s="88"/>
      <c r="DP351" s="88"/>
      <c r="DQ351" s="88"/>
      <c r="DR351" s="88"/>
      <c r="DS351" s="88"/>
      <c r="DT351" s="88"/>
      <c r="DU351" s="88"/>
      <c r="DV351" s="88"/>
      <c r="DW351" s="88"/>
      <c r="DX351" s="88"/>
      <c r="DY351" s="88"/>
      <c r="DZ351" s="88"/>
      <c r="EA351" s="88"/>
      <c r="EB351" s="88"/>
      <c r="EC351" s="88"/>
      <c r="ED351" s="88"/>
      <c r="EE351" s="88"/>
      <c r="EF351" s="88"/>
      <c r="EG351" s="88"/>
      <c r="EH351" s="88"/>
      <c r="EI351" s="88"/>
      <c r="EJ351" s="88"/>
      <c r="EK351" s="88"/>
      <c r="EL351" s="88"/>
    </row>
    <row r="352" spans="1:142" ht="14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88"/>
      <c r="DF352" s="88"/>
      <c r="DG352" s="88"/>
      <c r="DH352" s="88"/>
      <c r="DI352" s="88"/>
      <c r="DJ352" s="88"/>
      <c r="DK352" s="88"/>
      <c r="DL352" s="88"/>
      <c r="DM352" s="88"/>
      <c r="DN352" s="88"/>
      <c r="DO352" s="88"/>
      <c r="DP352" s="88"/>
      <c r="DQ352" s="88"/>
      <c r="DR352" s="88"/>
      <c r="DS352" s="88"/>
      <c r="DT352" s="88"/>
      <c r="DU352" s="88"/>
      <c r="DV352" s="88"/>
      <c r="DW352" s="88"/>
      <c r="DX352" s="88"/>
      <c r="DY352" s="88"/>
      <c r="DZ352" s="88"/>
      <c r="EA352" s="88"/>
      <c r="EB352" s="88"/>
      <c r="EC352" s="88"/>
      <c r="ED352" s="88"/>
      <c r="EE352" s="88"/>
      <c r="EF352" s="88"/>
      <c r="EG352" s="88"/>
      <c r="EH352" s="88"/>
      <c r="EI352" s="88"/>
      <c r="EJ352" s="88"/>
      <c r="EK352" s="88"/>
      <c r="EL352" s="88"/>
    </row>
    <row r="353" spans="1:142" ht="14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88"/>
      <c r="DF353" s="88"/>
      <c r="DG353" s="88"/>
      <c r="DH353" s="88"/>
      <c r="DI353" s="88"/>
      <c r="DJ353" s="88"/>
      <c r="DK353" s="88"/>
      <c r="DL353" s="88"/>
      <c r="DM353" s="88"/>
      <c r="DN353" s="88"/>
      <c r="DO353" s="88"/>
      <c r="DP353" s="88"/>
      <c r="DQ353" s="88"/>
      <c r="DR353" s="88"/>
      <c r="DS353" s="88"/>
      <c r="DT353" s="88"/>
      <c r="DU353" s="88"/>
      <c r="DV353" s="88"/>
      <c r="DW353" s="88"/>
      <c r="DX353" s="88"/>
      <c r="DY353" s="88"/>
      <c r="DZ353" s="88"/>
      <c r="EA353" s="88"/>
      <c r="EB353" s="88"/>
      <c r="EC353" s="88"/>
      <c r="ED353" s="88"/>
      <c r="EE353" s="88"/>
      <c r="EF353" s="88"/>
      <c r="EG353" s="88"/>
      <c r="EH353" s="88"/>
      <c r="EI353" s="88"/>
      <c r="EJ353" s="88"/>
      <c r="EK353" s="88"/>
      <c r="EL353" s="88"/>
    </row>
    <row r="354" spans="1:142" ht="14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88"/>
      <c r="CL354" s="88"/>
      <c r="CM354" s="88"/>
      <c r="CN354" s="88"/>
      <c r="CO354" s="88"/>
      <c r="CP354" s="88"/>
      <c r="CQ354" s="88"/>
      <c r="CR354" s="88"/>
      <c r="CS354" s="88"/>
      <c r="CT354" s="88"/>
      <c r="CU354" s="88"/>
      <c r="CV354" s="88"/>
      <c r="CW354" s="88"/>
      <c r="CX354" s="88"/>
      <c r="CY354" s="88"/>
      <c r="CZ354" s="88"/>
      <c r="DA354" s="88"/>
      <c r="DB354" s="88"/>
      <c r="DC354" s="88"/>
      <c r="DD354" s="88"/>
      <c r="DE354" s="88"/>
      <c r="DF354" s="88"/>
      <c r="DG354" s="88"/>
      <c r="DH354" s="88"/>
      <c r="DI354" s="88"/>
      <c r="DJ354" s="88"/>
      <c r="DK354" s="88"/>
      <c r="DL354" s="88"/>
      <c r="DM354" s="88"/>
      <c r="DN354" s="88"/>
      <c r="DO354" s="88"/>
      <c r="DP354" s="88"/>
      <c r="DQ354" s="88"/>
      <c r="DR354" s="88"/>
      <c r="DS354" s="88"/>
      <c r="DT354" s="88"/>
      <c r="DU354" s="88"/>
      <c r="DV354" s="88"/>
      <c r="DW354" s="88"/>
      <c r="DX354" s="88"/>
      <c r="DY354" s="88"/>
      <c r="DZ354" s="88"/>
      <c r="EA354" s="88"/>
      <c r="EB354" s="88"/>
      <c r="EC354" s="88"/>
      <c r="ED354" s="88"/>
      <c r="EE354" s="88"/>
      <c r="EF354" s="88"/>
      <c r="EG354" s="88"/>
      <c r="EH354" s="88"/>
      <c r="EI354" s="88"/>
      <c r="EJ354" s="88"/>
      <c r="EK354" s="88"/>
      <c r="EL354" s="88"/>
    </row>
    <row r="355" spans="1:142" ht="14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88"/>
      <c r="CL355" s="88"/>
      <c r="CM355" s="88"/>
      <c r="CN355" s="88"/>
      <c r="CO355" s="88"/>
      <c r="CP355" s="88"/>
      <c r="CQ355" s="88"/>
      <c r="CR355" s="88"/>
      <c r="CS355" s="88"/>
      <c r="CT355" s="88"/>
      <c r="CU355" s="88"/>
      <c r="CV355" s="88"/>
      <c r="CW355" s="88"/>
      <c r="CX355" s="88"/>
      <c r="CY355" s="88"/>
      <c r="CZ355" s="88"/>
      <c r="DA355" s="88"/>
      <c r="DB355" s="88"/>
      <c r="DC355" s="88"/>
      <c r="DD355" s="88"/>
      <c r="DE355" s="88"/>
      <c r="DF355" s="88"/>
      <c r="DG355" s="88"/>
      <c r="DH355" s="88"/>
      <c r="DI355" s="88"/>
      <c r="DJ355" s="88"/>
      <c r="DK355" s="88"/>
      <c r="DL355" s="88"/>
      <c r="DM355" s="88"/>
      <c r="DN355" s="88"/>
      <c r="DO355" s="88"/>
      <c r="DP355" s="88"/>
      <c r="DQ355" s="88"/>
      <c r="DR355" s="88"/>
      <c r="DS355" s="88"/>
      <c r="DT355" s="88"/>
      <c r="DU355" s="88"/>
      <c r="DV355" s="88"/>
      <c r="DW355" s="88"/>
      <c r="DX355" s="88"/>
      <c r="DY355" s="88"/>
      <c r="DZ355" s="88"/>
      <c r="EA355" s="88"/>
      <c r="EB355" s="88"/>
      <c r="EC355" s="88"/>
      <c r="ED355" s="88"/>
      <c r="EE355" s="88"/>
      <c r="EF355" s="88"/>
      <c r="EG355" s="88"/>
      <c r="EH355" s="88"/>
      <c r="EI355" s="88"/>
      <c r="EJ355" s="88"/>
      <c r="EK355" s="88"/>
      <c r="EL355" s="88"/>
    </row>
    <row r="356" spans="1:142" ht="14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88"/>
      <c r="CL356" s="88"/>
      <c r="CM356" s="88"/>
      <c r="CN356" s="88"/>
      <c r="CO356" s="88"/>
      <c r="CP356" s="88"/>
      <c r="CQ356" s="88"/>
      <c r="CR356" s="88"/>
      <c r="CS356" s="88"/>
      <c r="CT356" s="88"/>
      <c r="CU356" s="88"/>
      <c r="CV356" s="88"/>
      <c r="CW356" s="88"/>
      <c r="CX356" s="88"/>
      <c r="CY356" s="88"/>
      <c r="CZ356" s="88"/>
      <c r="DA356" s="88"/>
      <c r="DB356" s="88"/>
      <c r="DC356" s="88"/>
      <c r="DD356" s="88"/>
      <c r="DE356" s="88"/>
      <c r="DF356" s="88"/>
      <c r="DG356" s="88"/>
      <c r="DH356" s="88"/>
      <c r="DI356" s="88"/>
      <c r="DJ356" s="88"/>
      <c r="DK356" s="88"/>
      <c r="DL356" s="88"/>
      <c r="DM356" s="88"/>
      <c r="DN356" s="88"/>
      <c r="DO356" s="88"/>
      <c r="DP356" s="88"/>
      <c r="DQ356" s="88"/>
      <c r="DR356" s="88"/>
      <c r="DS356" s="88"/>
      <c r="DT356" s="88"/>
      <c r="DU356" s="88"/>
      <c r="DV356" s="88"/>
      <c r="DW356" s="88"/>
      <c r="DX356" s="88"/>
      <c r="DY356" s="88"/>
      <c r="DZ356" s="88"/>
      <c r="EA356" s="88"/>
      <c r="EB356" s="88"/>
      <c r="EC356" s="88"/>
      <c r="ED356" s="88"/>
      <c r="EE356" s="88"/>
      <c r="EF356" s="88"/>
      <c r="EG356" s="88"/>
      <c r="EH356" s="88"/>
      <c r="EI356" s="88"/>
      <c r="EJ356" s="88"/>
      <c r="EK356" s="88"/>
      <c r="EL356" s="88"/>
    </row>
    <row r="357" spans="1:142" ht="14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88"/>
      <c r="CL357" s="88"/>
      <c r="CM357" s="88"/>
      <c r="CN357" s="88"/>
      <c r="CO357" s="88"/>
      <c r="CP357" s="88"/>
      <c r="CQ357" s="88"/>
      <c r="CR357" s="88"/>
      <c r="CS357" s="88"/>
      <c r="CT357" s="88"/>
      <c r="CU357" s="88"/>
      <c r="CV357" s="88"/>
      <c r="CW357" s="88"/>
      <c r="CX357" s="88"/>
      <c r="CY357" s="88"/>
      <c r="CZ357" s="88"/>
      <c r="DA357" s="88"/>
      <c r="DB357" s="88"/>
      <c r="DC357" s="88"/>
      <c r="DD357" s="88"/>
      <c r="DE357" s="88"/>
      <c r="DF357" s="88"/>
      <c r="DG357" s="88"/>
      <c r="DH357" s="88"/>
      <c r="DI357" s="88"/>
      <c r="DJ357" s="88"/>
      <c r="DK357" s="88"/>
      <c r="DL357" s="88"/>
      <c r="DM357" s="88"/>
      <c r="DN357" s="88"/>
      <c r="DO357" s="88"/>
      <c r="DP357" s="88"/>
      <c r="DQ357" s="88"/>
      <c r="DR357" s="88"/>
      <c r="DS357" s="88"/>
      <c r="DT357" s="88"/>
      <c r="DU357" s="88"/>
      <c r="DV357" s="88"/>
      <c r="DW357" s="88"/>
      <c r="DX357" s="88"/>
      <c r="DY357" s="88"/>
      <c r="DZ357" s="88"/>
      <c r="EA357" s="88"/>
      <c r="EB357" s="88"/>
      <c r="EC357" s="88"/>
      <c r="ED357" s="88"/>
      <c r="EE357" s="88"/>
      <c r="EF357" s="88"/>
      <c r="EG357" s="88"/>
      <c r="EH357" s="88"/>
      <c r="EI357" s="88"/>
      <c r="EJ357" s="88"/>
      <c r="EK357" s="88"/>
      <c r="EL357" s="88"/>
    </row>
    <row r="358" spans="1:142" ht="14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88"/>
      <c r="CL358" s="88"/>
      <c r="CM358" s="88"/>
      <c r="CN358" s="88"/>
      <c r="CO358" s="88"/>
      <c r="CP358" s="88"/>
      <c r="CQ358" s="88"/>
      <c r="CR358" s="88"/>
      <c r="CS358" s="88"/>
      <c r="CT358" s="88"/>
      <c r="CU358" s="88"/>
      <c r="CV358" s="88"/>
      <c r="CW358" s="88"/>
      <c r="CX358" s="88"/>
      <c r="CY358" s="88"/>
      <c r="CZ358" s="88"/>
      <c r="DA358" s="88"/>
      <c r="DB358" s="88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</row>
    <row r="359" spans="1:142" ht="14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88"/>
      <c r="CL359" s="88"/>
      <c r="CM359" s="88"/>
      <c r="CN359" s="88"/>
      <c r="CO359" s="88"/>
      <c r="CP359" s="88"/>
      <c r="CQ359" s="88"/>
      <c r="CR359" s="88"/>
      <c r="CS359" s="88"/>
      <c r="CT359" s="88"/>
      <c r="CU359" s="88"/>
      <c r="CV359" s="88"/>
      <c r="CW359" s="88"/>
      <c r="CX359" s="88"/>
      <c r="CY359" s="88"/>
      <c r="CZ359" s="88"/>
      <c r="DA359" s="88"/>
      <c r="DB359" s="88"/>
      <c r="DC359" s="88"/>
      <c r="DD359" s="88"/>
      <c r="DE359" s="88"/>
      <c r="DF359" s="88"/>
      <c r="DG359" s="88"/>
      <c r="DH359" s="88"/>
      <c r="DI359" s="88"/>
      <c r="DJ359" s="88"/>
      <c r="DK359" s="88"/>
      <c r="DL359" s="88"/>
      <c r="DM359" s="88"/>
      <c r="DN359" s="88"/>
      <c r="DO359" s="88"/>
      <c r="DP359" s="88"/>
      <c r="DQ359" s="88"/>
      <c r="DR359" s="88"/>
      <c r="DS359" s="88"/>
      <c r="DT359" s="88"/>
      <c r="DU359" s="88"/>
      <c r="DV359" s="88"/>
      <c r="DW359" s="88"/>
      <c r="DX359" s="88"/>
      <c r="DY359" s="88"/>
      <c r="DZ359" s="88"/>
      <c r="EA359" s="88"/>
      <c r="EB359" s="88"/>
      <c r="EC359" s="88"/>
      <c r="ED359" s="88"/>
      <c r="EE359" s="88"/>
      <c r="EF359" s="88"/>
      <c r="EG359" s="88"/>
      <c r="EH359" s="88"/>
      <c r="EI359" s="88"/>
      <c r="EJ359" s="88"/>
      <c r="EK359" s="88"/>
      <c r="EL359" s="88"/>
    </row>
    <row r="360" spans="1:142" ht="14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88"/>
      <c r="CL360" s="88"/>
      <c r="CM360" s="88"/>
      <c r="CN360" s="88"/>
      <c r="CO360" s="88"/>
      <c r="CP360" s="88"/>
      <c r="CQ360" s="88"/>
      <c r="CR360" s="88"/>
      <c r="CS360" s="88"/>
      <c r="CT360" s="88"/>
      <c r="CU360" s="88"/>
      <c r="CV360" s="88"/>
      <c r="CW360" s="88"/>
      <c r="CX360" s="88"/>
      <c r="CY360" s="88"/>
      <c r="CZ360" s="88"/>
      <c r="DA360" s="88"/>
      <c r="DB360" s="88"/>
      <c r="DC360" s="88"/>
      <c r="DD360" s="88"/>
      <c r="DE360" s="88"/>
      <c r="DF360" s="88"/>
      <c r="DG360" s="88"/>
      <c r="DH360" s="88"/>
      <c r="DI360" s="88"/>
      <c r="DJ360" s="88"/>
      <c r="DK360" s="88"/>
      <c r="DL360" s="88"/>
      <c r="DM360" s="88"/>
      <c r="DN360" s="88"/>
      <c r="DO360" s="88"/>
      <c r="DP360" s="88"/>
      <c r="DQ360" s="88"/>
      <c r="DR360" s="88"/>
      <c r="DS360" s="88"/>
      <c r="DT360" s="88"/>
      <c r="DU360" s="88"/>
      <c r="DV360" s="88"/>
      <c r="DW360" s="88"/>
      <c r="DX360" s="88"/>
      <c r="DY360" s="88"/>
      <c r="DZ360" s="88"/>
      <c r="EA360" s="88"/>
      <c r="EB360" s="88"/>
      <c r="EC360" s="88"/>
      <c r="ED360" s="88"/>
      <c r="EE360" s="88"/>
      <c r="EF360" s="88"/>
      <c r="EG360" s="88"/>
      <c r="EH360" s="88"/>
      <c r="EI360" s="88"/>
      <c r="EJ360" s="88"/>
      <c r="EK360" s="88"/>
      <c r="EL360" s="88"/>
    </row>
    <row r="361" spans="1:142" ht="14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88"/>
      <c r="CL361" s="88"/>
      <c r="CM361" s="88"/>
      <c r="CN361" s="88"/>
      <c r="CO361" s="88"/>
      <c r="CP361" s="88"/>
      <c r="CQ361" s="88"/>
      <c r="CR361" s="88"/>
      <c r="CS361" s="88"/>
      <c r="CT361" s="88"/>
      <c r="CU361" s="88"/>
      <c r="CV361" s="88"/>
      <c r="CW361" s="88"/>
      <c r="CX361" s="88"/>
      <c r="CY361" s="88"/>
      <c r="CZ361" s="88"/>
      <c r="DA361" s="88"/>
      <c r="DB361" s="88"/>
      <c r="DC361" s="88"/>
      <c r="DD361" s="88"/>
      <c r="DE361" s="88"/>
      <c r="DF361" s="88"/>
      <c r="DG361" s="88"/>
      <c r="DH361" s="88"/>
      <c r="DI361" s="88"/>
      <c r="DJ361" s="88"/>
      <c r="DK361" s="88"/>
      <c r="DL361" s="88"/>
      <c r="DM361" s="88"/>
      <c r="DN361" s="88"/>
      <c r="DO361" s="88"/>
      <c r="DP361" s="88"/>
      <c r="DQ361" s="88"/>
      <c r="DR361" s="88"/>
      <c r="DS361" s="88"/>
      <c r="DT361" s="88"/>
      <c r="DU361" s="88"/>
      <c r="DV361" s="88"/>
      <c r="DW361" s="88"/>
      <c r="DX361" s="88"/>
      <c r="DY361" s="88"/>
      <c r="DZ361" s="88"/>
      <c r="EA361" s="88"/>
      <c r="EB361" s="88"/>
      <c r="EC361" s="88"/>
      <c r="ED361" s="88"/>
      <c r="EE361" s="88"/>
      <c r="EF361" s="88"/>
      <c r="EG361" s="88"/>
      <c r="EH361" s="88"/>
      <c r="EI361" s="88"/>
      <c r="EJ361" s="88"/>
      <c r="EK361" s="88"/>
      <c r="EL361" s="88"/>
    </row>
    <row r="362" spans="1:142" ht="14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88"/>
      <c r="DF362" s="88"/>
      <c r="DG362" s="88"/>
      <c r="DH362" s="88"/>
      <c r="DI362" s="88"/>
      <c r="DJ362" s="88"/>
      <c r="DK362" s="88"/>
      <c r="DL362" s="88"/>
      <c r="DM362" s="88"/>
      <c r="DN362" s="88"/>
      <c r="DO362" s="88"/>
      <c r="DP362" s="88"/>
      <c r="DQ362" s="88"/>
      <c r="DR362" s="88"/>
      <c r="DS362" s="88"/>
      <c r="DT362" s="88"/>
      <c r="DU362" s="88"/>
      <c r="DV362" s="88"/>
      <c r="DW362" s="88"/>
      <c r="DX362" s="88"/>
      <c r="DY362" s="88"/>
      <c r="DZ362" s="88"/>
      <c r="EA362" s="88"/>
      <c r="EB362" s="88"/>
      <c r="EC362" s="88"/>
      <c r="ED362" s="88"/>
      <c r="EE362" s="88"/>
      <c r="EF362" s="88"/>
      <c r="EG362" s="88"/>
      <c r="EH362" s="88"/>
      <c r="EI362" s="88"/>
      <c r="EJ362" s="88"/>
      <c r="EK362" s="88"/>
      <c r="EL362" s="88"/>
    </row>
    <row r="363" spans="1:142" ht="14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88"/>
      <c r="CV363" s="88"/>
      <c r="CW363" s="88"/>
      <c r="CX363" s="88"/>
      <c r="CY363" s="88"/>
      <c r="CZ363" s="88"/>
      <c r="DA363" s="88"/>
      <c r="DB363" s="88"/>
      <c r="DC363" s="88"/>
      <c r="DD363" s="88"/>
      <c r="DE363" s="88"/>
      <c r="DF363" s="88"/>
      <c r="DG363" s="88"/>
      <c r="DH363" s="88"/>
      <c r="DI363" s="88"/>
      <c r="DJ363" s="88"/>
      <c r="DK363" s="88"/>
      <c r="DL363" s="88"/>
      <c r="DM363" s="88"/>
      <c r="DN363" s="88"/>
      <c r="DO363" s="88"/>
      <c r="DP363" s="88"/>
      <c r="DQ363" s="88"/>
      <c r="DR363" s="88"/>
      <c r="DS363" s="88"/>
      <c r="DT363" s="88"/>
      <c r="DU363" s="88"/>
      <c r="DV363" s="88"/>
      <c r="DW363" s="88"/>
      <c r="DX363" s="88"/>
      <c r="DY363" s="88"/>
      <c r="DZ363" s="88"/>
      <c r="EA363" s="88"/>
      <c r="EB363" s="88"/>
      <c r="EC363" s="88"/>
      <c r="ED363" s="88"/>
      <c r="EE363" s="88"/>
      <c r="EF363" s="88"/>
      <c r="EG363" s="88"/>
      <c r="EH363" s="88"/>
      <c r="EI363" s="88"/>
      <c r="EJ363" s="88"/>
      <c r="EK363" s="88"/>
      <c r="EL363" s="88"/>
    </row>
    <row r="364" spans="1:142" ht="14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88"/>
      <c r="CL364" s="88"/>
      <c r="CM364" s="88"/>
      <c r="CN364" s="88"/>
      <c r="CO364" s="88"/>
      <c r="CP364" s="88"/>
      <c r="CQ364" s="88"/>
      <c r="CR364" s="88"/>
      <c r="CS364" s="88"/>
      <c r="CT364" s="88"/>
      <c r="CU364" s="88"/>
      <c r="CV364" s="88"/>
      <c r="CW364" s="88"/>
      <c r="CX364" s="88"/>
      <c r="CY364" s="88"/>
      <c r="CZ364" s="88"/>
      <c r="DA364" s="88"/>
      <c r="DB364" s="88"/>
      <c r="DC364" s="88"/>
      <c r="DD364" s="88"/>
      <c r="DE364" s="88"/>
      <c r="DF364" s="88"/>
      <c r="DG364" s="88"/>
      <c r="DH364" s="88"/>
      <c r="DI364" s="88"/>
      <c r="DJ364" s="88"/>
      <c r="DK364" s="88"/>
      <c r="DL364" s="88"/>
      <c r="DM364" s="88"/>
      <c r="DN364" s="88"/>
      <c r="DO364" s="88"/>
      <c r="DP364" s="88"/>
      <c r="DQ364" s="88"/>
      <c r="DR364" s="88"/>
      <c r="DS364" s="88"/>
      <c r="DT364" s="88"/>
      <c r="DU364" s="88"/>
      <c r="DV364" s="88"/>
      <c r="DW364" s="88"/>
      <c r="DX364" s="88"/>
      <c r="DY364" s="88"/>
      <c r="DZ364" s="88"/>
      <c r="EA364" s="88"/>
      <c r="EB364" s="88"/>
      <c r="EC364" s="88"/>
      <c r="ED364" s="88"/>
      <c r="EE364" s="88"/>
      <c r="EF364" s="88"/>
      <c r="EG364" s="88"/>
      <c r="EH364" s="88"/>
      <c r="EI364" s="88"/>
      <c r="EJ364" s="88"/>
      <c r="EK364" s="88"/>
      <c r="EL364" s="88"/>
    </row>
    <row r="365" spans="1:142" ht="14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88"/>
      <c r="CL365" s="88"/>
      <c r="CM365" s="88"/>
      <c r="CN365" s="88"/>
      <c r="CO365" s="88"/>
      <c r="CP365" s="88"/>
      <c r="CQ365" s="88"/>
      <c r="CR365" s="88"/>
      <c r="CS365" s="88"/>
      <c r="CT365" s="88"/>
      <c r="CU365" s="88"/>
      <c r="CV365" s="88"/>
      <c r="CW365" s="88"/>
      <c r="CX365" s="88"/>
      <c r="CY365" s="88"/>
      <c r="CZ365" s="88"/>
      <c r="DA365" s="88"/>
      <c r="DB365" s="88"/>
      <c r="DC365" s="88"/>
      <c r="DD365" s="88"/>
      <c r="DE365" s="88"/>
      <c r="DF365" s="88"/>
      <c r="DG365" s="88"/>
      <c r="DH365" s="88"/>
      <c r="DI365" s="88"/>
      <c r="DJ365" s="88"/>
      <c r="DK365" s="88"/>
      <c r="DL365" s="88"/>
      <c r="DM365" s="88"/>
      <c r="DN365" s="88"/>
      <c r="DO365" s="88"/>
      <c r="DP365" s="88"/>
      <c r="DQ365" s="88"/>
      <c r="DR365" s="88"/>
      <c r="DS365" s="88"/>
      <c r="DT365" s="88"/>
      <c r="DU365" s="88"/>
      <c r="DV365" s="88"/>
      <c r="DW365" s="88"/>
      <c r="DX365" s="88"/>
      <c r="DY365" s="88"/>
      <c r="DZ365" s="88"/>
      <c r="EA365" s="88"/>
      <c r="EB365" s="88"/>
      <c r="EC365" s="88"/>
      <c r="ED365" s="88"/>
      <c r="EE365" s="88"/>
      <c r="EF365" s="88"/>
      <c r="EG365" s="88"/>
      <c r="EH365" s="88"/>
      <c r="EI365" s="88"/>
      <c r="EJ365" s="88"/>
      <c r="EK365" s="88"/>
      <c r="EL365" s="88"/>
    </row>
    <row r="366" spans="1:142" ht="14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88"/>
      <c r="CL366" s="88"/>
      <c r="CM366" s="88"/>
      <c r="CN366" s="88"/>
      <c r="CO366" s="88"/>
      <c r="CP366" s="88"/>
      <c r="CQ366" s="88"/>
      <c r="CR366" s="88"/>
      <c r="CS366" s="88"/>
      <c r="CT366" s="88"/>
      <c r="CU366" s="88"/>
      <c r="CV366" s="88"/>
      <c r="CW366" s="88"/>
      <c r="CX366" s="88"/>
      <c r="CY366" s="88"/>
      <c r="CZ366" s="88"/>
      <c r="DA366" s="88"/>
      <c r="DB366" s="88"/>
      <c r="DC366" s="88"/>
      <c r="DD366" s="88"/>
      <c r="DE366" s="88"/>
      <c r="DF366" s="88"/>
      <c r="DG366" s="88"/>
      <c r="DH366" s="88"/>
      <c r="DI366" s="88"/>
      <c r="DJ366" s="88"/>
      <c r="DK366" s="88"/>
      <c r="DL366" s="88"/>
      <c r="DM366" s="88"/>
      <c r="DN366" s="88"/>
      <c r="DO366" s="88"/>
      <c r="DP366" s="88"/>
      <c r="DQ366" s="88"/>
      <c r="DR366" s="88"/>
      <c r="DS366" s="88"/>
      <c r="DT366" s="88"/>
      <c r="DU366" s="88"/>
      <c r="DV366" s="88"/>
      <c r="DW366" s="88"/>
      <c r="DX366" s="88"/>
      <c r="DY366" s="88"/>
      <c r="DZ366" s="88"/>
      <c r="EA366" s="88"/>
      <c r="EB366" s="88"/>
      <c r="EC366" s="88"/>
      <c r="ED366" s="88"/>
      <c r="EE366" s="88"/>
      <c r="EF366" s="88"/>
      <c r="EG366" s="88"/>
      <c r="EH366" s="88"/>
      <c r="EI366" s="88"/>
      <c r="EJ366" s="88"/>
      <c r="EK366" s="88"/>
      <c r="EL366" s="88"/>
    </row>
    <row r="367" spans="1:142" ht="14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88"/>
      <c r="CL367" s="88"/>
      <c r="CM367" s="88"/>
      <c r="CN367" s="88"/>
      <c r="CO367" s="88"/>
      <c r="CP367" s="88"/>
      <c r="CQ367" s="88"/>
      <c r="CR367" s="88"/>
      <c r="CS367" s="88"/>
      <c r="CT367" s="88"/>
      <c r="CU367" s="88"/>
      <c r="CV367" s="88"/>
      <c r="CW367" s="88"/>
      <c r="CX367" s="88"/>
      <c r="CY367" s="88"/>
      <c r="CZ367" s="88"/>
      <c r="DA367" s="88"/>
      <c r="DB367" s="88"/>
      <c r="DC367" s="88"/>
      <c r="DD367" s="88"/>
      <c r="DE367" s="88"/>
      <c r="DF367" s="88"/>
      <c r="DG367" s="88"/>
      <c r="DH367" s="88"/>
      <c r="DI367" s="88"/>
      <c r="DJ367" s="88"/>
      <c r="DK367" s="88"/>
      <c r="DL367" s="88"/>
      <c r="DM367" s="88"/>
      <c r="DN367" s="88"/>
      <c r="DO367" s="88"/>
      <c r="DP367" s="88"/>
      <c r="DQ367" s="88"/>
      <c r="DR367" s="88"/>
      <c r="DS367" s="88"/>
      <c r="DT367" s="88"/>
      <c r="DU367" s="88"/>
      <c r="DV367" s="88"/>
      <c r="DW367" s="88"/>
      <c r="DX367" s="88"/>
      <c r="DY367" s="88"/>
      <c r="DZ367" s="88"/>
      <c r="EA367" s="88"/>
      <c r="EB367" s="88"/>
      <c r="EC367" s="88"/>
      <c r="ED367" s="88"/>
      <c r="EE367" s="88"/>
      <c r="EF367" s="88"/>
      <c r="EG367" s="88"/>
      <c r="EH367" s="88"/>
      <c r="EI367" s="88"/>
      <c r="EJ367" s="88"/>
      <c r="EK367" s="88"/>
      <c r="EL367" s="88"/>
    </row>
    <row r="368" spans="1:142" ht="14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88"/>
      <c r="CV368" s="88"/>
      <c r="CW368" s="88"/>
      <c r="CX368" s="88"/>
      <c r="CY368" s="88"/>
      <c r="CZ368" s="88"/>
      <c r="DA368" s="88"/>
      <c r="DB368" s="88"/>
      <c r="DC368" s="88"/>
      <c r="DD368" s="88"/>
      <c r="DE368" s="88"/>
      <c r="DF368" s="88"/>
      <c r="DG368" s="88"/>
      <c r="DH368" s="88"/>
      <c r="DI368" s="88"/>
      <c r="DJ368" s="88"/>
      <c r="DK368" s="88"/>
      <c r="DL368" s="88"/>
      <c r="DM368" s="88"/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88"/>
      <c r="EB368" s="88"/>
      <c r="EC368" s="88"/>
      <c r="ED368" s="88"/>
      <c r="EE368" s="88"/>
      <c r="EF368" s="88"/>
      <c r="EG368" s="88"/>
      <c r="EH368" s="88"/>
      <c r="EI368" s="88"/>
      <c r="EJ368" s="88"/>
      <c r="EK368" s="88"/>
      <c r="EL368" s="88"/>
    </row>
    <row r="369" spans="1:142" ht="14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88"/>
      <c r="CL369" s="88"/>
      <c r="CM369" s="88"/>
      <c r="CN369" s="88"/>
      <c r="CO369" s="88"/>
      <c r="CP369" s="88"/>
      <c r="CQ369" s="88"/>
      <c r="CR369" s="88"/>
      <c r="CS369" s="88"/>
      <c r="CT369" s="88"/>
      <c r="CU369" s="88"/>
      <c r="CV369" s="88"/>
      <c r="CW369" s="88"/>
      <c r="CX369" s="88"/>
      <c r="CY369" s="88"/>
      <c r="CZ369" s="88"/>
      <c r="DA369" s="88"/>
      <c r="DB369" s="88"/>
      <c r="DC369" s="88"/>
      <c r="DD369" s="88"/>
      <c r="DE369" s="88"/>
      <c r="DF369" s="88"/>
      <c r="DG369" s="88"/>
      <c r="DH369" s="88"/>
      <c r="DI369" s="88"/>
      <c r="DJ369" s="88"/>
      <c r="DK369" s="88"/>
      <c r="DL369" s="88"/>
      <c r="DM369" s="88"/>
      <c r="DN369" s="88"/>
      <c r="DO369" s="88"/>
      <c r="DP369" s="88"/>
      <c r="DQ369" s="88"/>
      <c r="DR369" s="88"/>
      <c r="DS369" s="88"/>
      <c r="DT369" s="88"/>
      <c r="DU369" s="88"/>
      <c r="DV369" s="88"/>
      <c r="DW369" s="88"/>
      <c r="DX369" s="88"/>
      <c r="DY369" s="88"/>
      <c r="DZ369" s="88"/>
      <c r="EA369" s="88"/>
      <c r="EB369" s="88"/>
      <c r="EC369" s="88"/>
      <c r="ED369" s="88"/>
      <c r="EE369" s="88"/>
      <c r="EF369" s="88"/>
      <c r="EG369" s="88"/>
      <c r="EH369" s="88"/>
      <c r="EI369" s="88"/>
      <c r="EJ369" s="88"/>
      <c r="EK369" s="88"/>
      <c r="EL369" s="88"/>
    </row>
    <row r="370" spans="1:142" ht="14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88"/>
      <c r="CL370" s="88"/>
      <c r="CM370" s="88"/>
      <c r="CN370" s="88"/>
      <c r="CO370" s="88"/>
      <c r="CP370" s="88"/>
      <c r="CQ370" s="88"/>
      <c r="CR370" s="88"/>
      <c r="CS370" s="88"/>
      <c r="CT370" s="88"/>
      <c r="CU370" s="88"/>
      <c r="CV370" s="88"/>
      <c r="CW370" s="88"/>
      <c r="CX370" s="88"/>
      <c r="CY370" s="88"/>
      <c r="CZ370" s="88"/>
      <c r="DA370" s="88"/>
      <c r="DB370" s="88"/>
      <c r="DC370" s="88"/>
      <c r="DD370" s="88"/>
      <c r="DE370" s="88"/>
      <c r="DF370" s="88"/>
      <c r="DG370" s="88"/>
      <c r="DH370" s="88"/>
      <c r="DI370" s="88"/>
      <c r="DJ370" s="88"/>
      <c r="DK370" s="88"/>
      <c r="DL370" s="88"/>
      <c r="DM370" s="88"/>
      <c r="DN370" s="88"/>
      <c r="DO370" s="88"/>
      <c r="DP370" s="88"/>
      <c r="DQ370" s="88"/>
      <c r="DR370" s="88"/>
      <c r="DS370" s="88"/>
      <c r="DT370" s="88"/>
      <c r="DU370" s="88"/>
      <c r="DV370" s="88"/>
      <c r="DW370" s="88"/>
      <c r="DX370" s="88"/>
      <c r="DY370" s="88"/>
      <c r="DZ370" s="88"/>
      <c r="EA370" s="88"/>
      <c r="EB370" s="88"/>
      <c r="EC370" s="88"/>
      <c r="ED370" s="88"/>
      <c r="EE370" s="88"/>
      <c r="EF370" s="88"/>
      <c r="EG370" s="88"/>
      <c r="EH370" s="88"/>
      <c r="EI370" s="88"/>
      <c r="EJ370" s="88"/>
      <c r="EK370" s="88"/>
      <c r="EL370" s="88"/>
    </row>
    <row r="371" spans="1:142" ht="14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88"/>
      <c r="CL371" s="88"/>
      <c r="CM371" s="88"/>
      <c r="CN371" s="88"/>
      <c r="CO371" s="88"/>
      <c r="CP371" s="88"/>
      <c r="CQ371" s="88"/>
      <c r="CR371" s="88"/>
      <c r="CS371" s="88"/>
      <c r="CT371" s="88"/>
      <c r="CU371" s="88"/>
      <c r="CV371" s="88"/>
      <c r="CW371" s="88"/>
      <c r="CX371" s="88"/>
      <c r="CY371" s="88"/>
      <c r="CZ371" s="88"/>
      <c r="DA371" s="88"/>
      <c r="DB371" s="88"/>
      <c r="DC371" s="88"/>
      <c r="DD371" s="88"/>
      <c r="DE371" s="88"/>
      <c r="DF371" s="88"/>
      <c r="DG371" s="88"/>
      <c r="DH371" s="88"/>
      <c r="DI371" s="88"/>
      <c r="DJ371" s="88"/>
      <c r="DK371" s="88"/>
      <c r="DL371" s="88"/>
      <c r="DM371" s="88"/>
      <c r="DN371" s="88"/>
      <c r="DO371" s="88"/>
      <c r="DP371" s="88"/>
      <c r="DQ371" s="88"/>
      <c r="DR371" s="88"/>
      <c r="DS371" s="88"/>
      <c r="DT371" s="88"/>
      <c r="DU371" s="88"/>
      <c r="DV371" s="88"/>
      <c r="DW371" s="88"/>
      <c r="DX371" s="88"/>
      <c r="DY371" s="88"/>
      <c r="DZ371" s="88"/>
      <c r="EA371" s="88"/>
      <c r="EB371" s="88"/>
      <c r="EC371" s="88"/>
      <c r="ED371" s="88"/>
      <c r="EE371" s="88"/>
      <c r="EF371" s="88"/>
      <c r="EG371" s="88"/>
      <c r="EH371" s="88"/>
      <c r="EI371" s="88"/>
      <c r="EJ371" s="88"/>
      <c r="EK371" s="88"/>
      <c r="EL371" s="88"/>
    </row>
    <row r="372" spans="1:142" ht="14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88"/>
      <c r="CL372" s="88"/>
      <c r="CM372" s="88"/>
      <c r="CN372" s="88"/>
      <c r="CO372" s="88"/>
      <c r="CP372" s="88"/>
      <c r="CQ372" s="88"/>
      <c r="CR372" s="88"/>
      <c r="CS372" s="88"/>
      <c r="CT372" s="88"/>
      <c r="CU372" s="88"/>
      <c r="CV372" s="88"/>
      <c r="CW372" s="88"/>
      <c r="CX372" s="88"/>
      <c r="CY372" s="88"/>
      <c r="CZ372" s="88"/>
      <c r="DA372" s="88"/>
      <c r="DB372" s="88"/>
      <c r="DC372" s="88"/>
      <c r="DD372" s="88"/>
      <c r="DE372" s="88"/>
      <c r="DF372" s="88"/>
      <c r="DG372" s="88"/>
      <c r="DH372" s="88"/>
      <c r="DI372" s="88"/>
      <c r="DJ372" s="88"/>
      <c r="DK372" s="88"/>
      <c r="DL372" s="88"/>
      <c r="DM372" s="88"/>
      <c r="DN372" s="88"/>
      <c r="DO372" s="88"/>
      <c r="DP372" s="88"/>
      <c r="DQ372" s="88"/>
      <c r="DR372" s="88"/>
      <c r="DS372" s="88"/>
      <c r="DT372" s="88"/>
      <c r="DU372" s="88"/>
      <c r="DV372" s="88"/>
      <c r="DW372" s="88"/>
      <c r="DX372" s="88"/>
      <c r="DY372" s="88"/>
      <c r="DZ372" s="88"/>
      <c r="EA372" s="88"/>
      <c r="EB372" s="88"/>
      <c r="EC372" s="88"/>
      <c r="ED372" s="88"/>
      <c r="EE372" s="88"/>
      <c r="EF372" s="88"/>
      <c r="EG372" s="88"/>
      <c r="EH372" s="88"/>
      <c r="EI372" s="88"/>
      <c r="EJ372" s="88"/>
      <c r="EK372" s="88"/>
      <c r="EL372" s="88"/>
    </row>
    <row r="373" spans="1:142" ht="14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88"/>
      <c r="DF373" s="88"/>
      <c r="DG373" s="88"/>
      <c r="DH373" s="88"/>
      <c r="DI373" s="88"/>
      <c r="DJ373" s="88"/>
      <c r="DK373" s="88"/>
      <c r="DL373" s="88"/>
      <c r="DM373" s="88"/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88"/>
      <c r="EB373" s="88"/>
      <c r="EC373" s="88"/>
      <c r="ED373" s="88"/>
      <c r="EE373" s="88"/>
      <c r="EF373" s="88"/>
      <c r="EG373" s="88"/>
      <c r="EH373" s="88"/>
      <c r="EI373" s="88"/>
      <c r="EJ373" s="88"/>
      <c r="EK373" s="88"/>
      <c r="EL373" s="88"/>
    </row>
    <row r="374" spans="1:142" ht="14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88"/>
      <c r="DF374" s="88"/>
      <c r="DG374" s="88"/>
      <c r="DH374" s="88"/>
      <c r="DI374" s="88"/>
      <c r="DJ374" s="88"/>
      <c r="DK374" s="88"/>
      <c r="DL374" s="88"/>
      <c r="DM374" s="88"/>
      <c r="DN374" s="88"/>
      <c r="DO374" s="88"/>
      <c r="DP374" s="88"/>
      <c r="DQ374" s="88"/>
      <c r="DR374" s="88"/>
      <c r="DS374" s="88"/>
      <c r="DT374" s="88"/>
      <c r="DU374" s="88"/>
      <c r="DV374" s="88"/>
      <c r="DW374" s="88"/>
      <c r="DX374" s="88"/>
      <c r="DY374" s="88"/>
      <c r="DZ374" s="88"/>
      <c r="EA374" s="88"/>
      <c r="EB374" s="88"/>
      <c r="EC374" s="88"/>
      <c r="ED374" s="88"/>
      <c r="EE374" s="88"/>
      <c r="EF374" s="88"/>
      <c r="EG374" s="88"/>
      <c r="EH374" s="88"/>
      <c r="EI374" s="88"/>
      <c r="EJ374" s="88"/>
      <c r="EK374" s="88"/>
      <c r="EL374" s="88"/>
    </row>
    <row r="375" spans="1:142" ht="14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88"/>
      <c r="CL375" s="88"/>
      <c r="CM375" s="88"/>
      <c r="CN375" s="88"/>
      <c r="CO375" s="88"/>
      <c r="CP375" s="88"/>
      <c r="CQ375" s="88"/>
      <c r="CR375" s="88"/>
      <c r="CS375" s="88"/>
      <c r="CT375" s="88"/>
      <c r="CU375" s="88"/>
      <c r="CV375" s="88"/>
      <c r="CW375" s="88"/>
      <c r="CX375" s="88"/>
      <c r="CY375" s="88"/>
      <c r="CZ375" s="88"/>
      <c r="DA375" s="88"/>
      <c r="DB375" s="88"/>
      <c r="DC375" s="88"/>
      <c r="DD375" s="88"/>
      <c r="DE375" s="88"/>
      <c r="DF375" s="88"/>
      <c r="DG375" s="88"/>
      <c r="DH375" s="88"/>
      <c r="DI375" s="88"/>
      <c r="DJ375" s="88"/>
      <c r="DK375" s="88"/>
      <c r="DL375" s="88"/>
      <c r="DM375" s="88"/>
      <c r="DN375" s="88"/>
      <c r="DO375" s="88"/>
      <c r="DP375" s="88"/>
      <c r="DQ375" s="88"/>
      <c r="DR375" s="88"/>
      <c r="DS375" s="88"/>
      <c r="DT375" s="88"/>
      <c r="DU375" s="88"/>
      <c r="DV375" s="88"/>
      <c r="DW375" s="88"/>
      <c r="DX375" s="88"/>
      <c r="DY375" s="88"/>
      <c r="DZ375" s="88"/>
      <c r="EA375" s="88"/>
      <c r="EB375" s="88"/>
      <c r="EC375" s="88"/>
      <c r="ED375" s="88"/>
      <c r="EE375" s="88"/>
      <c r="EF375" s="88"/>
      <c r="EG375" s="88"/>
      <c r="EH375" s="88"/>
      <c r="EI375" s="88"/>
      <c r="EJ375" s="88"/>
      <c r="EK375" s="88"/>
      <c r="EL375" s="88"/>
    </row>
    <row r="376" spans="1:142" ht="14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88"/>
      <c r="CL376" s="88"/>
      <c r="CM376" s="88"/>
      <c r="CN376" s="88"/>
      <c r="CO376" s="88"/>
      <c r="CP376" s="88"/>
      <c r="CQ376" s="88"/>
      <c r="CR376" s="88"/>
      <c r="CS376" s="88"/>
      <c r="CT376" s="88"/>
      <c r="CU376" s="88"/>
      <c r="CV376" s="88"/>
      <c r="CW376" s="88"/>
      <c r="CX376" s="88"/>
      <c r="CY376" s="88"/>
      <c r="CZ376" s="88"/>
      <c r="DA376" s="88"/>
      <c r="DB376" s="88"/>
      <c r="DC376" s="88"/>
      <c r="DD376" s="88"/>
      <c r="DE376" s="88"/>
      <c r="DF376" s="88"/>
      <c r="DG376" s="88"/>
      <c r="DH376" s="88"/>
      <c r="DI376" s="88"/>
      <c r="DJ376" s="88"/>
      <c r="DK376" s="88"/>
      <c r="DL376" s="88"/>
      <c r="DM376" s="88"/>
      <c r="DN376" s="88"/>
      <c r="DO376" s="88"/>
      <c r="DP376" s="88"/>
      <c r="DQ376" s="88"/>
      <c r="DR376" s="88"/>
      <c r="DS376" s="88"/>
      <c r="DT376" s="88"/>
      <c r="DU376" s="88"/>
      <c r="DV376" s="88"/>
      <c r="DW376" s="88"/>
      <c r="DX376" s="88"/>
      <c r="DY376" s="88"/>
      <c r="DZ376" s="88"/>
      <c r="EA376" s="88"/>
      <c r="EB376" s="88"/>
      <c r="EC376" s="88"/>
      <c r="ED376" s="88"/>
      <c r="EE376" s="88"/>
      <c r="EF376" s="88"/>
      <c r="EG376" s="88"/>
      <c r="EH376" s="88"/>
      <c r="EI376" s="88"/>
      <c r="EJ376" s="88"/>
      <c r="EK376" s="88"/>
      <c r="EL376" s="88"/>
    </row>
    <row r="377" spans="1:142" ht="14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88"/>
      <c r="CL377" s="88"/>
      <c r="CM377" s="88"/>
      <c r="CN377" s="88"/>
      <c r="CO377" s="88"/>
      <c r="CP377" s="88"/>
      <c r="CQ377" s="88"/>
      <c r="CR377" s="88"/>
      <c r="CS377" s="88"/>
      <c r="CT377" s="88"/>
      <c r="CU377" s="88"/>
      <c r="CV377" s="88"/>
      <c r="CW377" s="88"/>
      <c r="CX377" s="88"/>
      <c r="CY377" s="88"/>
      <c r="CZ377" s="88"/>
      <c r="DA377" s="88"/>
      <c r="DB377" s="88"/>
      <c r="DC377" s="88"/>
      <c r="DD377" s="88"/>
      <c r="DE377" s="88"/>
      <c r="DF377" s="88"/>
      <c r="DG377" s="88"/>
      <c r="DH377" s="88"/>
      <c r="DI377" s="88"/>
      <c r="DJ377" s="88"/>
      <c r="DK377" s="88"/>
      <c r="DL377" s="88"/>
      <c r="DM377" s="88"/>
      <c r="DN377" s="88"/>
      <c r="DO377" s="88"/>
      <c r="DP377" s="88"/>
      <c r="DQ377" s="88"/>
      <c r="DR377" s="88"/>
      <c r="DS377" s="88"/>
      <c r="DT377" s="88"/>
      <c r="DU377" s="88"/>
      <c r="DV377" s="88"/>
      <c r="DW377" s="88"/>
      <c r="DX377" s="88"/>
      <c r="DY377" s="88"/>
      <c r="DZ377" s="88"/>
      <c r="EA377" s="88"/>
      <c r="EB377" s="88"/>
      <c r="EC377" s="88"/>
      <c r="ED377" s="88"/>
      <c r="EE377" s="88"/>
      <c r="EF377" s="88"/>
      <c r="EG377" s="88"/>
      <c r="EH377" s="88"/>
      <c r="EI377" s="88"/>
      <c r="EJ377" s="88"/>
      <c r="EK377" s="88"/>
      <c r="EL377" s="88"/>
    </row>
    <row r="378" spans="1:142" ht="14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88"/>
      <c r="CV378" s="88"/>
      <c r="CW378" s="88"/>
      <c r="CX378" s="88"/>
      <c r="CY378" s="88"/>
      <c r="CZ378" s="88"/>
      <c r="DA378" s="88"/>
      <c r="DB378" s="88"/>
      <c r="DC378" s="88"/>
      <c r="DD378" s="88"/>
      <c r="DE378" s="88"/>
      <c r="DF378" s="88"/>
      <c r="DG378" s="88"/>
      <c r="DH378" s="88"/>
      <c r="DI378" s="88"/>
      <c r="DJ378" s="88"/>
      <c r="DK378" s="88"/>
      <c r="DL378" s="88"/>
      <c r="DM378" s="88"/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88"/>
      <c r="EB378" s="88"/>
      <c r="EC378" s="88"/>
      <c r="ED378" s="88"/>
      <c r="EE378" s="88"/>
      <c r="EF378" s="88"/>
      <c r="EG378" s="88"/>
      <c r="EH378" s="88"/>
      <c r="EI378" s="88"/>
      <c r="EJ378" s="88"/>
      <c r="EK378" s="88"/>
      <c r="EL378" s="88"/>
    </row>
    <row r="379" spans="1:142" ht="14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88"/>
      <c r="CL379" s="88"/>
      <c r="CM379" s="88"/>
      <c r="CN379" s="88"/>
      <c r="CO379" s="88"/>
      <c r="CP379" s="88"/>
      <c r="CQ379" s="88"/>
      <c r="CR379" s="88"/>
      <c r="CS379" s="88"/>
      <c r="CT379" s="88"/>
      <c r="CU379" s="88"/>
      <c r="CV379" s="88"/>
      <c r="CW379" s="88"/>
      <c r="CX379" s="88"/>
      <c r="CY379" s="88"/>
      <c r="CZ379" s="88"/>
      <c r="DA379" s="88"/>
      <c r="DB379" s="88"/>
      <c r="DC379" s="88"/>
      <c r="DD379" s="88"/>
      <c r="DE379" s="88"/>
      <c r="DF379" s="88"/>
      <c r="DG379" s="88"/>
      <c r="DH379" s="88"/>
      <c r="DI379" s="88"/>
      <c r="DJ379" s="88"/>
      <c r="DK379" s="88"/>
      <c r="DL379" s="88"/>
      <c r="DM379" s="88"/>
      <c r="DN379" s="88"/>
      <c r="DO379" s="88"/>
      <c r="DP379" s="88"/>
      <c r="DQ379" s="88"/>
      <c r="DR379" s="88"/>
      <c r="DS379" s="88"/>
      <c r="DT379" s="88"/>
      <c r="DU379" s="88"/>
      <c r="DV379" s="88"/>
      <c r="DW379" s="88"/>
      <c r="DX379" s="88"/>
      <c r="DY379" s="88"/>
      <c r="DZ379" s="88"/>
      <c r="EA379" s="88"/>
      <c r="EB379" s="88"/>
      <c r="EC379" s="88"/>
      <c r="ED379" s="88"/>
      <c r="EE379" s="88"/>
      <c r="EF379" s="88"/>
      <c r="EG379" s="88"/>
      <c r="EH379" s="88"/>
      <c r="EI379" s="88"/>
      <c r="EJ379" s="88"/>
      <c r="EK379" s="88"/>
      <c r="EL379" s="88"/>
    </row>
    <row r="380" spans="1:142" ht="14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88"/>
      <c r="CL380" s="88"/>
      <c r="CM380" s="88"/>
      <c r="CN380" s="88"/>
      <c r="CO380" s="88"/>
      <c r="CP380" s="88"/>
      <c r="CQ380" s="88"/>
      <c r="CR380" s="88"/>
      <c r="CS380" s="88"/>
      <c r="CT380" s="88"/>
      <c r="CU380" s="88"/>
      <c r="CV380" s="88"/>
      <c r="CW380" s="88"/>
      <c r="CX380" s="88"/>
      <c r="CY380" s="88"/>
      <c r="CZ380" s="88"/>
      <c r="DA380" s="88"/>
      <c r="DB380" s="88"/>
      <c r="DC380" s="88"/>
      <c r="DD380" s="88"/>
      <c r="DE380" s="88"/>
      <c r="DF380" s="88"/>
      <c r="DG380" s="88"/>
      <c r="DH380" s="88"/>
      <c r="DI380" s="88"/>
      <c r="DJ380" s="88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88"/>
      <c r="DY380" s="88"/>
      <c r="DZ380" s="88"/>
      <c r="EA380" s="88"/>
      <c r="EB380" s="88"/>
      <c r="EC380" s="88"/>
      <c r="ED380" s="88"/>
      <c r="EE380" s="88"/>
      <c r="EF380" s="88"/>
      <c r="EG380" s="88"/>
      <c r="EH380" s="88"/>
      <c r="EI380" s="88"/>
      <c r="EJ380" s="88"/>
      <c r="EK380" s="88"/>
      <c r="EL380" s="88"/>
    </row>
    <row r="381" spans="1:142" ht="14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8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88"/>
      <c r="EK381" s="88"/>
      <c r="EL381" s="88"/>
    </row>
    <row r="382" spans="1:142" ht="14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</row>
    <row r="383" spans="1:142" ht="14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88"/>
      <c r="CL383" s="88"/>
      <c r="CM383" s="88"/>
      <c r="CN383" s="88"/>
      <c r="CO383" s="88"/>
      <c r="CP383" s="88"/>
      <c r="CQ383" s="88"/>
      <c r="CR383" s="88"/>
      <c r="CS383" s="88"/>
      <c r="CT383" s="88"/>
      <c r="CU383" s="88"/>
      <c r="CV383" s="88"/>
      <c r="CW383" s="88"/>
      <c r="CX383" s="88"/>
      <c r="CY383" s="88"/>
      <c r="CZ383" s="88"/>
      <c r="DA383" s="88"/>
      <c r="DB383" s="88"/>
      <c r="DC383" s="88"/>
      <c r="DD383" s="88"/>
      <c r="DE383" s="88"/>
      <c r="DF383" s="88"/>
      <c r="DG383" s="88"/>
      <c r="DH383" s="88"/>
      <c r="DI383" s="88"/>
      <c r="DJ383" s="88"/>
      <c r="DK383" s="88"/>
      <c r="DL383" s="88"/>
      <c r="DM383" s="88"/>
      <c r="DN383" s="88"/>
      <c r="DO383" s="88"/>
      <c r="DP383" s="88"/>
      <c r="DQ383" s="88"/>
      <c r="DR383" s="88"/>
      <c r="DS383" s="88"/>
      <c r="DT383" s="88"/>
      <c r="DU383" s="88"/>
      <c r="DV383" s="88"/>
      <c r="DW383" s="88"/>
      <c r="DX383" s="88"/>
      <c r="DY383" s="88"/>
      <c r="DZ383" s="88"/>
      <c r="EA383" s="88"/>
      <c r="EB383" s="88"/>
      <c r="EC383" s="88"/>
      <c r="ED383" s="88"/>
      <c r="EE383" s="88"/>
      <c r="EF383" s="88"/>
      <c r="EG383" s="88"/>
      <c r="EH383" s="88"/>
      <c r="EI383" s="88"/>
      <c r="EJ383" s="88"/>
      <c r="EK383" s="88"/>
      <c r="EL383" s="88"/>
    </row>
    <row r="384" spans="1:142" ht="14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8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88"/>
      <c r="EK384" s="88"/>
      <c r="EL384" s="88"/>
    </row>
    <row r="385" spans="1:142" ht="14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88"/>
      <c r="CL385" s="88"/>
      <c r="CM385" s="88"/>
      <c r="CN385" s="88"/>
      <c r="CO385" s="88"/>
      <c r="CP385" s="88"/>
      <c r="CQ385" s="88"/>
      <c r="CR385" s="88"/>
      <c r="CS385" s="88"/>
      <c r="CT385" s="88"/>
      <c r="CU385" s="88"/>
      <c r="CV385" s="88"/>
      <c r="CW385" s="88"/>
      <c r="CX385" s="88"/>
      <c r="CY385" s="88"/>
      <c r="CZ385" s="88"/>
      <c r="DA385" s="88"/>
      <c r="DB385" s="88"/>
      <c r="DC385" s="88"/>
      <c r="DD385" s="88"/>
      <c r="DE385" s="88"/>
      <c r="DF385" s="88"/>
      <c r="DG385" s="88"/>
      <c r="DH385" s="88"/>
      <c r="DI385" s="88"/>
      <c r="DJ385" s="88"/>
      <c r="DK385" s="88"/>
      <c r="DL385" s="88"/>
      <c r="DM385" s="88"/>
      <c r="DN385" s="88"/>
      <c r="DO385" s="88"/>
      <c r="DP385" s="88"/>
      <c r="DQ385" s="88"/>
      <c r="DR385" s="88"/>
      <c r="DS385" s="88"/>
      <c r="DT385" s="88"/>
      <c r="DU385" s="88"/>
      <c r="DV385" s="88"/>
      <c r="DW385" s="88"/>
      <c r="DX385" s="88"/>
      <c r="DY385" s="88"/>
      <c r="DZ385" s="88"/>
      <c r="EA385" s="88"/>
      <c r="EB385" s="88"/>
      <c r="EC385" s="88"/>
      <c r="ED385" s="88"/>
      <c r="EE385" s="88"/>
      <c r="EF385" s="88"/>
      <c r="EG385" s="88"/>
      <c r="EH385" s="88"/>
      <c r="EI385" s="88"/>
      <c r="EJ385" s="88"/>
      <c r="EK385" s="88"/>
      <c r="EL385" s="88"/>
    </row>
    <row r="386" spans="1:142" ht="14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88"/>
      <c r="CL386" s="88"/>
      <c r="CM386" s="88"/>
      <c r="CN386" s="88"/>
      <c r="CO386" s="88"/>
      <c r="CP386" s="88"/>
      <c r="CQ386" s="88"/>
      <c r="CR386" s="88"/>
      <c r="CS386" s="88"/>
      <c r="CT386" s="88"/>
      <c r="CU386" s="88"/>
      <c r="CV386" s="88"/>
      <c r="CW386" s="88"/>
      <c r="CX386" s="88"/>
      <c r="CY386" s="88"/>
      <c r="CZ386" s="88"/>
      <c r="DA386" s="88"/>
      <c r="DB386" s="88"/>
      <c r="DC386" s="88"/>
      <c r="DD386" s="88"/>
      <c r="DE386" s="88"/>
      <c r="DF386" s="88"/>
      <c r="DG386" s="88"/>
      <c r="DH386" s="88"/>
      <c r="DI386" s="88"/>
      <c r="DJ386" s="88"/>
      <c r="DK386" s="88"/>
      <c r="DL386" s="88"/>
      <c r="DM386" s="88"/>
      <c r="DN386" s="88"/>
      <c r="DO386" s="88"/>
      <c r="DP386" s="88"/>
      <c r="DQ386" s="88"/>
      <c r="DR386" s="88"/>
      <c r="DS386" s="88"/>
      <c r="DT386" s="88"/>
      <c r="DU386" s="88"/>
      <c r="DV386" s="88"/>
      <c r="DW386" s="88"/>
      <c r="DX386" s="88"/>
      <c r="DY386" s="88"/>
      <c r="DZ386" s="88"/>
      <c r="EA386" s="88"/>
      <c r="EB386" s="88"/>
      <c r="EC386" s="88"/>
      <c r="ED386" s="88"/>
      <c r="EE386" s="88"/>
      <c r="EF386" s="88"/>
      <c r="EG386" s="88"/>
      <c r="EH386" s="88"/>
      <c r="EI386" s="88"/>
      <c r="EJ386" s="88"/>
      <c r="EK386" s="88"/>
      <c r="EL386" s="88"/>
    </row>
    <row r="387" spans="1:142" ht="14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88"/>
      <c r="CL387" s="88"/>
      <c r="CM387" s="88"/>
      <c r="CN387" s="88"/>
      <c r="CO387" s="88"/>
      <c r="CP387" s="88"/>
      <c r="CQ387" s="88"/>
      <c r="CR387" s="88"/>
      <c r="CS387" s="88"/>
      <c r="CT387" s="88"/>
      <c r="CU387" s="88"/>
      <c r="CV387" s="88"/>
      <c r="CW387" s="88"/>
      <c r="CX387" s="88"/>
      <c r="CY387" s="88"/>
      <c r="CZ387" s="88"/>
      <c r="DA387" s="88"/>
      <c r="DB387" s="88"/>
      <c r="DC387" s="88"/>
      <c r="DD387" s="88"/>
      <c r="DE387" s="88"/>
      <c r="DF387" s="88"/>
      <c r="DG387" s="88"/>
      <c r="DH387" s="88"/>
      <c r="DI387" s="88"/>
      <c r="DJ387" s="88"/>
      <c r="DK387" s="88"/>
      <c r="DL387" s="88"/>
      <c r="DM387" s="88"/>
      <c r="DN387" s="88"/>
      <c r="DO387" s="88"/>
      <c r="DP387" s="88"/>
      <c r="DQ387" s="88"/>
      <c r="DR387" s="88"/>
      <c r="DS387" s="88"/>
      <c r="DT387" s="88"/>
      <c r="DU387" s="88"/>
      <c r="DV387" s="88"/>
      <c r="DW387" s="88"/>
      <c r="DX387" s="88"/>
      <c r="DY387" s="88"/>
      <c r="DZ387" s="88"/>
      <c r="EA387" s="88"/>
      <c r="EB387" s="88"/>
      <c r="EC387" s="88"/>
      <c r="ED387" s="88"/>
      <c r="EE387" s="88"/>
      <c r="EF387" s="88"/>
      <c r="EG387" s="88"/>
      <c r="EH387" s="88"/>
      <c r="EI387" s="88"/>
      <c r="EJ387" s="88"/>
      <c r="EK387" s="88"/>
      <c r="EL387" s="88"/>
    </row>
    <row r="388" spans="1:142" ht="14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88"/>
      <c r="CL388" s="88"/>
      <c r="CM388" s="88"/>
      <c r="CN388" s="88"/>
      <c r="CO388" s="88"/>
      <c r="CP388" s="88"/>
      <c r="CQ388" s="88"/>
      <c r="CR388" s="88"/>
      <c r="CS388" s="88"/>
      <c r="CT388" s="88"/>
      <c r="CU388" s="88"/>
      <c r="CV388" s="88"/>
      <c r="CW388" s="88"/>
      <c r="CX388" s="88"/>
      <c r="CY388" s="88"/>
      <c r="CZ388" s="88"/>
      <c r="DA388" s="88"/>
      <c r="DB388" s="88"/>
      <c r="DC388" s="88"/>
      <c r="DD388" s="88"/>
      <c r="DE388" s="88"/>
      <c r="DF388" s="88"/>
      <c r="DG388" s="88"/>
      <c r="DH388" s="88"/>
      <c r="DI388" s="88"/>
      <c r="DJ388" s="88"/>
      <c r="DK388" s="88"/>
      <c r="DL388" s="88"/>
      <c r="DM388" s="88"/>
      <c r="DN388" s="88"/>
      <c r="DO388" s="88"/>
      <c r="DP388" s="88"/>
      <c r="DQ388" s="88"/>
      <c r="DR388" s="88"/>
      <c r="DS388" s="88"/>
      <c r="DT388" s="88"/>
      <c r="DU388" s="88"/>
      <c r="DV388" s="88"/>
      <c r="DW388" s="88"/>
      <c r="DX388" s="88"/>
      <c r="DY388" s="88"/>
      <c r="DZ388" s="88"/>
      <c r="EA388" s="88"/>
      <c r="EB388" s="88"/>
      <c r="EC388" s="88"/>
      <c r="ED388" s="88"/>
      <c r="EE388" s="88"/>
      <c r="EF388" s="88"/>
      <c r="EG388" s="88"/>
      <c r="EH388" s="88"/>
      <c r="EI388" s="88"/>
      <c r="EJ388" s="88"/>
      <c r="EK388" s="88"/>
      <c r="EL388" s="88"/>
    </row>
    <row r="389" spans="1:142" ht="14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88"/>
      <c r="CL389" s="88"/>
      <c r="CM389" s="88"/>
      <c r="CN389" s="88"/>
      <c r="CO389" s="88"/>
      <c r="CP389" s="88"/>
      <c r="CQ389" s="88"/>
      <c r="CR389" s="88"/>
      <c r="CS389" s="88"/>
      <c r="CT389" s="88"/>
      <c r="CU389" s="88"/>
      <c r="CV389" s="88"/>
      <c r="CW389" s="88"/>
      <c r="CX389" s="88"/>
      <c r="CY389" s="88"/>
      <c r="CZ389" s="88"/>
      <c r="DA389" s="88"/>
      <c r="DB389" s="88"/>
      <c r="DC389" s="88"/>
      <c r="DD389" s="88"/>
      <c r="DE389" s="88"/>
      <c r="DF389" s="88"/>
      <c r="DG389" s="88"/>
      <c r="DH389" s="88"/>
      <c r="DI389" s="88"/>
      <c r="DJ389" s="88"/>
      <c r="DK389" s="88"/>
      <c r="DL389" s="88"/>
      <c r="DM389" s="88"/>
      <c r="DN389" s="88"/>
      <c r="DO389" s="88"/>
      <c r="DP389" s="88"/>
      <c r="DQ389" s="88"/>
      <c r="DR389" s="88"/>
      <c r="DS389" s="88"/>
      <c r="DT389" s="88"/>
      <c r="DU389" s="88"/>
      <c r="DV389" s="88"/>
      <c r="DW389" s="88"/>
      <c r="DX389" s="88"/>
      <c r="DY389" s="88"/>
      <c r="DZ389" s="88"/>
      <c r="EA389" s="88"/>
      <c r="EB389" s="88"/>
      <c r="EC389" s="88"/>
      <c r="ED389" s="88"/>
      <c r="EE389" s="88"/>
      <c r="EF389" s="88"/>
      <c r="EG389" s="88"/>
      <c r="EH389" s="88"/>
      <c r="EI389" s="88"/>
      <c r="EJ389" s="88"/>
      <c r="EK389" s="88"/>
      <c r="EL389" s="88"/>
    </row>
    <row r="390" spans="1:142" ht="14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88"/>
      <c r="CL390" s="88"/>
      <c r="CM390" s="88"/>
      <c r="CN390" s="88"/>
      <c r="CO390" s="88"/>
      <c r="CP390" s="88"/>
      <c r="CQ390" s="88"/>
      <c r="CR390" s="88"/>
      <c r="CS390" s="88"/>
      <c r="CT390" s="88"/>
      <c r="CU390" s="88"/>
      <c r="CV390" s="88"/>
      <c r="CW390" s="88"/>
      <c r="CX390" s="88"/>
      <c r="CY390" s="88"/>
      <c r="CZ390" s="88"/>
      <c r="DA390" s="88"/>
      <c r="DB390" s="88"/>
      <c r="DC390" s="88"/>
      <c r="DD390" s="88"/>
      <c r="DE390" s="88"/>
      <c r="DF390" s="88"/>
      <c r="DG390" s="88"/>
      <c r="DH390" s="88"/>
      <c r="DI390" s="88"/>
      <c r="DJ390" s="88"/>
      <c r="DK390" s="88"/>
      <c r="DL390" s="88"/>
      <c r="DM390" s="88"/>
      <c r="DN390" s="88"/>
      <c r="DO390" s="88"/>
      <c r="DP390" s="88"/>
      <c r="DQ390" s="88"/>
      <c r="DR390" s="88"/>
      <c r="DS390" s="88"/>
      <c r="DT390" s="88"/>
      <c r="DU390" s="88"/>
      <c r="DV390" s="88"/>
      <c r="DW390" s="88"/>
      <c r="DX390" s="88"/>
      <c r="DY390" s="88"/>
      <c r="DZ390" s="88"/>
      <c r="EA390" s="88"/>
      <c r="EB390" s="88"/>
      <c r="EC390" s="88"/>
      <c r="ED390" s="88"/>
      <c r="EE390" s="88"/>
      <c r="EF390" s="88"/>
      <c r="EG390" s="88"/>
      <c r="EH390" s="88"/>
      <c r="EI390" s="88"/>
      <c r="EJ390" s="88"/>
      <c r="EK390" s="88"/>
      <c r="EL390" s="88"/>
    </row>
    <row r="391" spans="1:142" ht="14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88"/>
      <c r="CL391" s="88"/>
      <c r="CM391" s="88"/>
      <c r="CN391" s="88"/>
      <c r="CO391" s="88"/>
      <c r="CP391" s="88"/>
      <c r="CQ391" s="88"/>
      <c r="CR391" s="88"/>
      <c r="CS391" s="88"/>
      <c r="CT391" s="88"/>
      <c r="CU391" s="88"/>
      <c r="CV391" s="88"/>
      <c r="CW391" s="88"/>
      <c r="CX391" s="88"/>
      <c r="CY391" s="88"/>
      <c r="CZ391" s="88"/>
      <c r="DA391" s="88"/>
      <c r="DB391" s="88"/>
      <c r="DC391" s="88"/>
      <c r="DD391" s="88"/>
      <c r="DE391" s="88"/>
      <c r="DF391" s="88"/>
      <c r="DG391" s="88"/>
      <c r="DH391" s="88"/>
      <c r="DI391" s="88"/>
      <c r="DJ391" s="88"/>
      <c r="DK391" s="88"/>
      <c r="DL391" s="88"/>
      <c r="DM391" s="88"/>
      <c r="DN391" s="88"/>
      <c r="DO391" s="88"/>
      <c r="DP391" s="88"/>
      <c r="DQ391" s="88"/>
      <c r="DR391" s="88"/>
      <c r="DS391" s="88"/>
      <c r="DT391" s="88"/>
      <c r="DU391" s="88"/>
      <c r="DV391" s="88"/>
      <c r="DW391" s="88"/>
      <c r="DX391" s="88"/>
      <c r="DY391" s="88"/>
      <c r="DZ391" s="88"/>
      <c r="EA391" s="88"/>
      <c r="EB391" s="88"/>
      <c r="EC391" s="88"/>
      <c r="ED391" s="88"/>
      <c r="EE391" s="88"/>
      <c r="EF391" s="88"/>
      <c r="EG391" s="88"/>
      <c r="EH391" s="88"/>
      <c r="EI391" s="88"/>
      <c r="EJ391" s="88"/>
      <c r="EK391" s="88"/>
      <c r="EL391" s="88"/>
    </row>
    <row r="392" spans="1:142" ht="14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88"/>
      <c r="CL392" s="88"/>
      <c r="CM392" s="88"/>
      <c r="CN392" s="88"/>
      <c r="CO392" s="88"/>
      <c r="CP392" s="88"/>
      <c r="CQ392" s="88"/>
      <c r="CR392" s="88"/>
      <c r="CS392" s="88"/>
      <c r="CT392" s="88"/>
      <c r="CU392" s="88"/>
      <c r="CV392" s="88"/>
      <c r="CW392" s="88"/>
      <c r="CX392" s="88"/>
      <c r="CY392" s="88"/>
      <c r="CZ392" s="88"/>
      <c r="DA392" s="88"/>
      <c r="DB392" s="88"/>
      <c r="DC392" s="88"/>
      <c r="DD392" s="88"/>
      <c r="DE392" s="88"/>
      <c r="DF392" s="88"/>
      <c r="DG392" s="88"/>
      <c r="DH392" s="88"/>
      <c r="DI392" s="88"/>
      <c r="DJ392" s="88"/>
      <c r="DK392" s="88"/>
      <c r="DL392" s="88"/>
      <c r="DM392" s="88"/>
      <c r="DN392" s="88"/>
      <c r="DO392" s="88"/>
      <c r="DP392" s="88"/>
      <c r="DQ392" s="88"/>
      <c r="DR392" s="88"/>
      <c r="DS392" s="88"/>
      <c r="DT392" s="88"/>
      <c r="DU392" s="88"/>
      <c r="DV392" s="88"/>
      <c r="DW392" s="88"/>
      <c r="DX392" s="88"/>
      <c r="DY392" s="88"/>
      <c r="DZ392" s="88"/>
      <c r="EA392" s="88"/>
      <c r="EB392" s="88"/>
      <c r="EC392" s="88"/>
      <c r="ED392" s="88"/>
      <c r="EE392" s="88"/>
      <c r="EF392" s="88"/>
      <c r="EG392" s="88"/>
      <c r="EH392" s="88"/>
      <c r="EI392" s="88"/>
      <c r="EJ392" s="88"/>
      <c r="EK392" s="88"/>
      <c r="EL392" s="88"/>
    </row>
    <row r="393" spans="1:142" ht="14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88"/>
      <c r="CL393" s="88"/>
      <c r="CM393" s="88"/>
      <c r="CN393" s="88"/>
      <c r="CO393" s="88"/>
      <c r="CP393" s="88"/>
      <c r="CQ393" s="88"/>
      <c r="CR393" s="88"/>
      <c r="CS393" s="88"/>
      <c r="CT393" s="88"/>
      <c r="CU393" s="88"/>
      <c r="CV393" s="88"/>
      <c r="CW393" s="88"/>
      <c r="CX393" s="88"/>
      <c r="CY393" s="88"/>
      <c r="CZ393" s="88"/>
      <c r="DA393" s="88"/>
      <c r="DB393" s="88"/>
      <c r="DC393" s="88"/>
      <c r="DD393" s="88"/>
      <c r="DE393" s="88"/>
      <c r="DF393" s="88"/>
      <c r="DG393" s="88"/>
      <c r="DH393" s="88"/>
      <c r="DI393" s="88"/>
      <c r="DJ393" s="88"/>
      <c r="DK393" s="88"/>
      <c r="DL393" s="88"/>
      <c r="DM393" s="88"/>
      <c r="DN393" s="88"/>
      <c r="DO393" s="88"/>
      <c r="DP393" s="88"/>
      <c r="DQ393" s="88"/>
      <c r="DR393" s="88"/>
      <c r="DS393" s="88"/>
      <c r="DT393" s="88"/>
      <c r="DU393" s="88"/>
      <c r="DV393" s="88"/>
      <c r="DW393" s="88"/>
      <c r="DX393" s="88"/>
      <c r="DY393" s="88"/>
      <c r="DZ393" s="88"/>
      <c r="EA393" s="88"/>
      <c r="EB393" s="88"/>
      <c r="EC393" s="88"/>
      <c r="ED393" s="88"/>
      <c r="EE393" s="88"/>
      <c r="EF393" s="88"/>
      <c r="EG393" s="88"/>
      <c r="EH393" s="88"/>
      <c r="EI393" s="88"/>
      <c r="EJ393" s="88"/>
      <c r="EK393" s="88"/>
      <c r="EL393" s="88"/>
    </row>
    <row r="394" spans="1:142" ht="14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88"/>
      <c r="CL394" s="88"/>
      <c r="CM394" s="88"/>
      <c r="CN394" s="88"/>
      <c r="CO394" s="88"/>
      <c r="CP394" s="88"/>
      <c r="CQ394" s="88"/>
      <c r="CR394" s="88"/>
      <c r="CS394" s="88"/>
      <c r="CT394" s="88"/>
      <c r="CU394" s="88"/>
      <c r="CV394" s="88"/>
      <c r="CW394" s="88"/>
      <c r="CX394" s="88"/>
      <c r="CY394" s="88"/>
      <c r="CZ394" s="88"/>
      <c r="DA394" s="88"/>
      <c r="DB394" s="88"/>
      <c r="DC394" s="88"/>
      <c r="DD394" s="88"/>
      <c r="DE394" s="88"/>
      <c r="DF394" s="88"/>
      <c r="DG394" s="88"/>
      <c r="DH394" s="88"/>
      <c r="DI394" s="88"/>
      <c r="DJ394" s="88"/>
      <c r="DK394" s="88"/>
      <c r="DL394" s="88"/>
      <c r="DM394" s="88"/>
      <c r="DN394" s="88"/>
      <c r="DO394" s="88"/>
      <c r="DP394" s="88"/>
      <c r="DQ394" s="88"/>
      <c r="DR394" s="88"/>
      <c r="DS394" s="88"/>
      <c r="DT394" s="88"/>
      <c r="DU394" s="88"/>
      <c r="DV394" s="88"/>
      <c r="DW394" s="88"/>
      <c r="DX394" s="88"/>
      <c r="DY394" s="88"/>
      <c r="DZ394" s="88"/>
      <c r="EA394" s="88"/>
      <c r="EB394" s="88"/>
      <c r="EC394" s="88"/>
      <c r="ED394" s="88"/>
      <c r="EE394" s="88"/>
      <c r="EF394" s="88"/>
      <c r="EG394" s="88"/>
      <c r="EH394" s="88"/>
      <c r="EI394" s="88"/>
      <c r="EJ394" s="88"/>
      <c r="EK394" s="88"/>
      <c r="EL394" s="88"/>
    </row>
    <row r="395" spans="1:142" ht="14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88"/>
      <c r="CL395" s="88"/>
      <c r="CM395" s="88"/>
      <c r="CN395" s="88"/>
      <c r="CO395" s="88"/>
      <c r="CP395" s="88"/>
      <c r="CQ395" s="88"/>
      <c r="CR395" s="88"/>
      <c r="CS395" s="88"/>
      <c r="CT395" s="88"/>
      <c r="CU395" s="88"/>
      <c r="CV395" s="88"/>
      <c r="CW395" s="88"/>
      <c r="CX395" s="88"/>
      <c r="CY395" s="88"/>
      <c r="CZ395" s="88"/>
      <c r="DA395" s="88"/>
      <c r="DB395" s="88"/>
      <c r="DC395" s="88"/>
      <c r="DD395" s="88"/>
      <c r="DE395" s="88"/>
      <c r="DF395" s="88"/>
      <c r="DG395" s="88"/>
      <c r="DH395" s="88"/>
      <c r="DI395" s="88"/>
      <c r="DJ395" s="88"/>
      <c r="DK395" s="88"/>
      <c r="DL395" s="88"/>
      <c r="DM395" s="88"/>
      <c r="DN395" s="88"/>
      <c r="DO395" s="88"/>
      <c r="DP395" s="88"/>
      <c r="DQ395" s="88"/>
      <c r="DR395" s="88"/>
      <c r="DS395" s="88"/>
      <c r="DT395" s="88"/>
      <c r="DU395" s="88"/>
      <c r="DV395" s="88"/>
      <c r="DW395" s="88"/>
      <c r="DX395" s="88"/>
      <c r="DY395" s="88"/>
      <c r="DZ395" s="88"/>
      <c r="EA395" s="88"/>
      <c r="EB395" s="88"/>
      <c r="EC395" s="88"/>
      <c r="ED395" s="88"/>
      <c r="EE395" s="88"/>
      <c r="EF395" s="88"/>
      <c r="EG395" s="88"/>
      <c r="EH395" s="88"/>
      <c r="EI395" s="88"/>
      <c r="EJ395" s="88"/>
      <c r="EK395" s="88"/>
      <c r="EL395" s="88"/>
    </row>
    <row r="396" spans="1:142" ht="14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88"/>
      <c r="CL396" s="88"/>
      <c r="CM396" s="88"/>
      <c r="CN396" s="88"/>
      <c r="CO396" s="88"/>
      <c r="CP396" s="88"/>
      <c r="CQ396" s="88"/>
      <c r="CR396" s="88"/>
      <c r="CS396" s="88"/>
      <c r="CT396" s="88"/>
      <c r="CU396" s="88"/>
      <c r="CV396" s="88"/>
      <c r="CW396" s="88"/>
      <c r="CX396" s="88"/>
      <c r="CY396" s="88"/>
      <c r="CZ396" s="88"/>
      <c r="DA396" s="88"/>
      <c r="DB396" s="88"/>
      <c r="DC396" s="88"/>
      <c r="DD396" s="88"/>
      <c r="DE396" s="88"/>
      <c r="DF396" s="88"/>
      <c r="DG396" s="88"/>
      <c r="DH396" s="88"/>
      <c r="DI396" s="88"/>
      <c r="DJ396" s="88"/>
      <c r="DK396" s="88"/>
      <c r="DL396" s="88"/>
      <c r="DM396" s="88"/>
      <c r="DN396" s="88"/>
      <c r="DO396" s="88"/>
      <c r="DP396" s="88"/>
      <c r="DQ396" s="88"/>
      <c r="DR396" s="88"/>
      <c r="DS396" s="88"/>
      <c r="DT396" s="88"/>
      <c r="DU396" s="88"/>
      <c r="DV396" s="88"/>
      <c r="DW396" s="88"/>
      <c r="DX396" s="88"/>
      <c r="DY396" s="88"/>
      <c r="DZ396" s="88"/>
      <c r="EA396" s="88"/>
      <c r="EB396" s="88"/>
      <c r="EC396" s="88"/>
      <c r="ED396" s="88"/>
      <c r="EE396" s="88"/>
      <c r="EF396" s="88"/>
      <c r="EG396" s="88"/>
      <c r="EH396" s="88"/>
      <c r="EI396" s="88"/>
      <c r="EJ396" s="88"/>
      <c r="EK396" s="88"/>
      <c r="EL396" s="88"/>
    </row>
    <row r="397" spans="1:142" ht="14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88"/>
      <c r="CL397" s="88"/>
      <c r="CM397" s="88"/>
      <c r="CN397" s="88"/>
      <c r="CO397" s="88"/>
      <c r="CP397" s="88"/>
      <c r="CQ397" s="88"/>
      <c r="CR397" s="88"/>
      <c r="CS397" s="88"/>
      <c r="CT397" s="88"/>
      <c r="CU397" s="88"/>
      <c r="CV397" s="88"/>
      <c r="CW397" s="88"/>
      <c r="CX397" s="88"/>
      <c r="CY397" s="88"/>
      <c r="CZ397" s="88"/>
      <c r="DA397" s="88"/>
      <c r="DB397" s="88"/>
      <c r="DC397" s="88"/>
      <c r="DD397" s="88"/>
      <c r="DE397" s="88"/>
      <c r="DF397" s="88"/>
      <c r="DG397" s="88"/>
      <c r="DH397" s="88"/>
      <c r="DI397" s="88"/>
      <c r="DJ397" s="88"/>
      <c r="DK397" s="88"/>
      <c r="DL397" s="88"/>
      <c r="DM397" s="88"/>
      <c r="DN397" s="88"/>
      <c r="DO397" s="88"/>
      <c r="DP397" s="88"/>
      <c r="DQ397" s="88"/>
      <c r="DR397" s="88"/>
      <c r="DS397" s="88"/>
      <c r="DT397" s="88"/>
      <c r="DU397" s="88"/>
      <c r="DV397" s="88"/>
      <c r="DW397" s="88"/>
      <c r="DX397" s="88"/>
      <c r="DY397" s="88"/>
      <c r="DZ397" s="88"/>
      <c r="EA397" s="88"/>
      <c r="EB397" s="88"/>
      <c r="EC397" s="88"/>
      <c r="ED397" s="88"/>
      <c r="EE397" s="88"/>
      <c r="EF397" s="88"/>
      <c r="EG397" s="88"/>
      <c r="EH397" s="88"/>
      <c r="EI397" s="88"/>
      <c r="EJ397" s="88"/>
      <c r="EK397" s="88"/>
      <c r="EL397" s="88"/>
    </row>
    <row r="398" spans="1:142" ht="14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88"/>
      <c r="CL398" s="88"/>
      <c r="CM398" s="88"/>
      <c r="CN398" s="88"/>
      <c r="CO398" s="88"/>
      <c r="CP398" s="88"/>
      <c r="CQ398" s="88"/>
      <c r="CR398" s="88"/>
      <c r="CS398" s="88"/>
      <c r="CT398" s="88"/>
      <c r="CU398" s="88"/>
      <c r="CV398" s="88"/>
      <c r="CW398" s="88"/>
      <c r="CX398" s="88"/>
      <c r="CY398" s="88"/>
      <c r="CZ398" s="88"/>
      <c r="DA398" s="88"/>
      <c r="DB398" s="88"/>
      <c r="DC398" s="88"/>
      <c r="DD398" s="88"/>
      <c r="DE398" s="88"/>
      <c r="DF398" s="88"/>
      <c r="DG398" s="88"/>
      <c r="DH398" s="88"/>
      <c r="DI398" s="88"/>
      <c r="DJ398" s="88"/>
      <c r="DK398" s="88"/>
      <c r="DL398" s="88"/>
      <c r="DM398" s="88"/>
      <c r="DN398" s="88"/>
      <c r="DO398" s="88"/>
      <c r="DP398" s="88"/>
      <c r="DQ398" s="88"/>
      <c r="DR398" s="88"/>
      <c r="DS398" s="88"/>
      <c r="DT398" s="88"/>
      <c r="DU398" s="88"/>
      <c r="DV398" s="88"/>
      <c r="DW398" s="88"/>
      <c r="DX398" s="88"/>
      <c r="DY398" s="88"/>
      <c r="DZ398" s="88"/>
      <c r="EA398" s="88"/>
      <c r="EB398" s="88"/>
      <c r="EC398" s="88"/>
      <c r="ED398" s="88"/>
      <c r="EE398" s="88"/>
      <c r="EF398" s="88"/>
      <c r="EG398" s="88"/>
      <c r="EH398" s="88"/>
      <c r="EI398" s="88"/>
      <c r="EJ398" s="88"/>
      <c r="EK398" s="88"/>
      <c r="EL398" s="88"/>
    </row>
    <row r="399" spans="1:142" ht="14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88"/>
      <c r="CL399" s="88"/>
      <c r="CM399" s="88"/>
      <c r="CN399" s="88"/>
      <c r="CO399" s="88"/>
      <c r="CP399" s="88"/>
      <c r="CQ399" s="88"/>
      <c r="CR399" s="88"/>
      <c r="CS399" s="88"/>
      <c r="CT399" s="88"/>
      <c r="CU399" s="88"/>
      <c r="CV399" s="88"/>
      <c r="CW399" s="88"/>
      <c r="CX399" s="88"/>
      <c r="CY399" s="88"/>
      <c r="CZ399" s="88"/>
      <c r="DA399" s="88"/>
      <c r="DB399" s="88"/>
      <c r="DC399" s="88"/>
      <c r="DD399" s="88"/>
      <c r="DE399" s="88"/>
      <c r="DF399" s="88"/>
      <c r="DG399" s="88"/>
      <c r="DH399" s="88"/>
      <c r="DI399" s="88"/>
      <c r="DJ399" s="88"/>
      <c r="DK399" s="88"/>
      <c r="DL399" s="88"/>
      <c r="DM399" s="88"/>
      <c r="DN399" s="88"/>
      <c r="DO399" s="88"/>
      <c r="DP399" s="88"/>
      <c r="DQ399" s="88"/>
      <c r="DR399" s="88"/>
      <c r="DS399" s="88"/>
      <c r="DT399" s="88"/>
      <c r="DU399" s="88"/>
      <c r="DV399" s="88"/>
      <c r="DW399" s="88"/>
      <c r="DX399" s="88"/>
      <c r="DY399" s="88"/>
      <c r="DZ399" s="88"/>
      <c r="EA399" s="88"/>
      <c r="EB399" s="88"/>
      <c r="EC399" s="88"/>
      <c r="ED399" s="88"/>
      <c r="EE399" s="88"/>
      <c r="EF399" s="88"/>
      <c r="EG399" s="88"/>
      <c r="EH399" s="88"/>
      <c r="EI399" s="88"/>
      <c r="EJ399" s="88"/>
      <c r="EK399" s="88"/>
      <c r="EL399" s="88"/>
    </row>
    <row r="400" spans="1:142" ht="14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88"/>
      <c r="CL400" s="88"/>
      <c r="CM400" s="88"/>
      <c r="CN400" s="88"/>
      <c r="CO400" s="88"/>
      <c r="CP400" s="88"/>
      <c r="CQ400" s="88"/>
      <c r="CR400" s="88"/>
      <c r="CS400" s="88"/>
      <c r="CT400" s="88"/>
      <c r="CU400" s="88"/>
      <c r="CV400" s="88"/>
      <c r="CW400" s="88"/>
      <c r="CX400" s="88"/>
      <c r="CY400" s="88"/>
      <c r="CZ400" s="88"/>
      <c r="DA400" s="88"/>
      <c r="DB400" s="88"/>
      <c r="DC400" s="88"/>
      <c r="DD400" s="88"/>
      <c r="DE400" s="88"/>
      <c r="DF400" s="88"/>
      <c r="DG400" s="88"/>
      <c r="DH400" s="88"/>
      <c r="DI400" s="88"/>
      <c r="DJ400" s="88"/>
      <c r="DK400" s="88"/>
      <c r="DL400" s="88"/>
      <c r="DM400" s="88"/>
      <c r="DN400" s="88"/>
      <c r="DO400" s="88"/>
      <c r="DP400" s="88"/>
      <c r="DQ400" s="88"/>
      <c r="DR400" s="88"/>
      <c r="DS400" s="88"/>
      <c r="DT400" s="88"/>
      <c r="DU400" s="88"/>
      <c r="DV400" s="88"/>
      <c r="DW400" s="88"/>
      <c r="DX400" s="88"/>
      <c r="DY400" s="88"/>
      <c r="DZ400" s="88"/>
      <c r="EA400" s="88"/>
      <c r="EB400" s="88"/>
      <c r="EC400" s="88"/>
      <c r="ED400" s="88"/>
      <c r="EE400" s="88"/>
      <c r="EF400" s="88"/>
      <c r="EG400" s="88"/>
      <c r="EH400" s="88"/>
      <c r="EI400" s="88"/>
      <c r="EJ400" s="88"/>
      <c r="EK400" s="88"/>
      <c r="EL400" s="88"/>
    </row>
    <row r="401" spans="1:142" ht="14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88"/>
      <c r="CL401" s="88"/>
      <c r="CM401" s="88"/>
      <c r="CN401" s="88"/>
      <c r="CO401" s="88"/>
      <c r="CP401" s="88"/>
      <c r="CQ401" s="88"/>
      <c r="CR401" s="88"/>
      <c r="CS401" s="88"/>
      <c r="CT401" s="88"/>
      <c r="CU401" s="88"/>
      <c r="CV401" s="88"/>
      <c r="CW401" s="88"/>
      <c r="CX401" s="88"/>
      <c r="CY401" s="88"/>
      <c r="CZ401" s="88"/>
      <c r="DA401" s="88"/>
      <c r="DB401" s="88"/>
      <c r="DC401" s="88"/>
      <c r="DD401" s="88"/>
      <c r="DE401" s="88"/>
      <c r="DF401" s="88"/>
      <c r="DG401" s="88"/>
      <c r="DH401" s="88"/>
      <c r="DI401" s="88"/>
      <c r="DJ401" s="88"/>
      <c r="DK401" s="88"/>
      <c r="DL401" s="88"/>
      <c r="DM401" s="88"/>
      <c r="DN401" s="88"/>
      <c r="DO401" s="88"/>
      <c r="DP401" s="88"/>
      <c r="DQ401" s="88"/>
      <c r="DR401" s="88"/>
      <c r="DS401" s="88"/>
      <c r="DT401" s="88"/>
      <c r="DU401" s="88"/>
      <c r="DV401" s="88"/>
      <c r="DW401" s="88"/>
      <c r="DX401" s="88"/>
      <c r="DY401" s="88"/>
      <c r="DZ401" s="88"/>
      <c r="EA401" s="88"/>
      <c r="EB401" s="88"/>
      <c r="EC401" s="88"/>
      <c r="ED401" s="88"/>
      <c r="EE401" s="88"/>
      <c r="EF401" s="88"/>
      <c r="EG401" s="88"/>
      <c r="EH401" s="88"/>
      <c r="EI401" s="88"/>
      <c r="EJ401" s="88"/>
      <c r="EK401" s="88"/>
      <c r="EL401" s="88"/>
    </row>
    <row r="402" spans="1:142" ht="14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88"/>
      <c r="CL402" s="88"/>
      <c r="CM402" s="88"/>
      <c r="CN402" s="88"/>
      <c r="CO402" s="88"/>
      <c r="CP402" s="88"/>
      <c r="CQ402" s="88"/>
      <c r="CR402" s="88"/>
      <c r="CS402" s="88"/>
      <c r="CT402" s="88"/>
      <c r="CU402" s="88"/>
      <c r="CV402" s="88"/>
      <c r="CW402" s="88"/>
      <c r="CX402" s="88"/>
      <c r="CY402" s="88"/>
      <c r="CZ402" s="88"/>
      <c r="DA402" s="88"/>
      <c r="DB402" s="88"/>
      <c r="DC402" s="88"/>
      <c r="DD402" s="88"/>
      <c r="DE402" s="88"/>
      <c r="DF402" s="88"/>
      <c r="DG402" s="88"/>
      <c r="DH402" s="88"/>
      <c r="DI402" s="88"/>
      <c r="DJ402" s="88"/>
      <c r="DK402" s="88"/>
      <c r="DL402" s="88"/>
      <c r="DM402" s="88"/>
      <c r="DN402" s="88"/>
      <c r="DO402" s="88"/>
      <c r="DP402" s="88"/>
      <c r="DQ402" s="88"/>
      <c r="DR402" s="88"/>
      <c r="DS402" s="88"/>
      <c r="DT402" s="88"/>
      <c r="DU402" s="88"/>
      <c r="DV402" s="88"/>
      <c r="DW402" s="88"/>
      <c r="DX402" s="88"/>
      <c r="DY402" s="88"/>
      <c r="DZ402" s="88"/>
      <c r="EA402" s="88"/>
      <c r="EB402" s="88"/>
      <c r="EC402" s="88"/>
      <c r="ED402" s="88"/>
      <c r="EE402" s="88"/>
      <c r="EF402" s="88"/>
      <c r="EG402" s="88"/>
      <c r="EH402" s="88"/>
      <c r="EI402" s="88"/>
      <c r="EJ402" s="88"/>
      <c r="EK402" s="88"/>
      <c r="EL402" s="88"/>
    </row>
    <row r="403" spans="1:142" ht="14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88"/>
      <c r="CL403" s="88"/>
      <c r="CM403" s="88"/>
      <c r="CN403" s="88"/>
      <c r="CO403" s="88"/>
      <c r="CP403" s="88"/>
      <c r="CQ403" s="88"/>
      <c r="CR403" s="88"/>
      <c r="CS403" s="88"/>
      <c r="CT403" s="88"/>
      <c r="CU403" s="88"/>
      <c r="CV403" s="88"/>
      <c r="CW403" s="88"/>
      <c r="CX403" s="88"/>
      <c r="CY403" s="88"/>
      <c r="CZ403" s="88"/>
      <c r="DA403" s="88"/>
      <c r="DB403" s="88"/>
      <c r="DC403" s="88"/>
      <c r="DD403" s="88"/>
      <c r="DE403" s="88"/>
      <c r="DF403" s="88"/>
      <c r="DG403" s="88"/>
      <c r="DH403" s="88"/>
      <c r="DI403" s="88"/>
      <c r="DJ403" s="88"/>
      <c r="DK403" s="88"/>
      <c r="DL403" s="88"/>
      <c r="DM403" s="88"/>
      <c r="DN403" s="88"/>
      <c r="DO403" s="88"/>
      <c r="DP403" s="88"/>
      <c r="DQ403" s="88"/>
      <c r="DR403" s="88"/>
      <c r="DS403" s="88"/>
      <c r="DT403" s="88"/>
      <c r="DU403" s="88"/>
      <c r="DV403" s="88"/>
      <c r="DW403" s="88"/>
      <c r="DX403" s="88"/>
      <c r="DY403" s="88"/>
      <c r="DZ403" s="88"/>
      <c r="EA403" s="88"/>
      <c r="EB403" s="88"/>
      <c r="EC403" s="88"/>
      <c r="ED403" s="88"/>
      <c r="EE403" s="88"/>
      <c r="EF403" s="88"/>
      <c r="EG403" s="88"/>
      <c r="EH403" s="88"/>
      <c r="EI403" s="88"/>
      <c r="EJ403" s="88"/>
      <c r="EK403" s="88"/>
      <c r="EL403" s="88"/>
    </row>
    <row r="404" spans="1:142" ht="14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88"/>
      <c r="CL404" s="88"/>
      <c r="CM404" s="88"/>
      <c r="CN404" s="88"/>
      <c r="CO404" s="88"/>
      <c r="CP404" s="88"/>
      <c r="CQ404" s="88"/>
      <c r="CR404" s="88"/>
      <c r="CS404" s="88"/>
      <c r="CT404" s="88"/>
      <c r="CU404" s="88"/>
      <c r="CV404" s="88"/>
      <c r="CW404" s="88"/>
      <c r="CX404" s="88"/>
      <c r="CY404" s="88"/>
      <c r="CZ404" s="88"/>
      <c r="DA404" s="88"/>
      <c r="DB404" s="88"/>
      <c r="DC404" s="88"/>
      <c r="DD404" s="88"/>
      <c r="DE404" s="88"/>
      <c r="DF404" s="88"/>
      <c r="DG404" s="88"/>
      <c r="DH404" s="88"/>
      <c r="DI404" s="88"/>
      <c r="DJ404" s="88"/>
      <c r="DK404" s="88"/>
      <c r="DL404" s="88"/>
      <c r="DM404" s="88"/>
      <c r="DN404" s="88"/>
      <c r="DO404" s="88"/>
      <c r="DP404" s="88"/>
      <c r="DQ404" s="88"/>
      <c r="DR404" s="88"/>
      <c r="DS404" s="88"/>
      <c r="DT404" s="88"/>
      <c r="DU404" s="88"/>
      <c r="DV404" s="88"/>
      <c r="DW404" s="88"/>
      <c r="DX404" s="88"/>
      <c r="DY404" s="88"/>
      <c r="DZ404" s="88"/>
      <c r="EA404" s="88"/>
      <c r="EB404" s="88"/>
      <c r="EC404" s="88"/>
      <c r="ED404" s="88"/>
      <c r="EE404" s="88"/>
      <c r="EF404" s="88"/>
      <c r="EG404" s="88"/>
      <c r="EH404" s="88"/>
      <c r="EI404" s="88"/>
      <c r="EJ404" s="88"/>
      <c r="EK404" s="88"/>
      <c r="EL404" s="88"/>
    </row>
    <row r="405" spans="1:142" ht="14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88"/>
      <c r="CL405" s="88"/>
      <c r="CM405" s="88"/>
      <c r="CN405" s="88"/>
      <c r="CO405" s="88"/>
      <c r="CP405" s="88"/>
      <c r="CQ405" s="88"/>
      <c r="CR405" s="88"/>
      <c r="CS405" s="88"/>
      <c r="CT405" s="88"/>
      <c r="CU405" s="88"/>
      <c r="CV405" s="88"/>
      <c r="CW405" s="88"/>
      <c r="CX405" s="88"/>
      <c r="CY405" s="88"/>
      <c r="CZ405" s="88"/>
      <c r="DA405" s="88"/>
      <c r="DB405" s="88"/>
      <c r="DC405" s="88"/>
      <c r="DD405" s="88"/>
      <c r="DE405" s="88"/>
      <c r="DF405" s="88"/>
      <c r="DG405" s="88"/>
      <c r="DH405" s="88"/>
      <c r="DI405" s="88"/>
      <c r="DJ405" s="88"/>
      <c r="DK405" s="88"/>
      <c r="DL405" s="88"/>
      <c r="DM405" s="88"/>
      <c r="DN405" s="88"/>
      <c r="DO405" s="88"/>
      <c r="DP405" s="88"/>
      <c r="DQ405" s="88"/>
      <c r="DR405" s="88"/>
      <c r="DS405" s="88"/>
      <c r="DT405" s="88"/>
      <c r="DU405" s="88"/>
      <c r="DV405" s="88"/>
      <c r="DW405" s="88"/>
      <c r="DX405" s="88"/>
      <c r="DY405" s="88"/>
      <c r="DZ405" s="88"/>
      <c r="EA405" s="88"/>
      <c r="EB405" s="88"/>
      <c r="EC405" s="88"/>
      <c r="ED405" s="88"/>
      <c r="EE405" s="88"/>
      <c r="EF405" s="88"/>
      <c r="EG405" s="88"/>
      <c r="EH405" s="88"/>
      <c r="EI405" s="88"/>
      <c r="EJ405" s="88"/>
      <c r="EK405" s="88"/>
      <c r="EL405" s="88"/>
    </row>
    <row r="406" spans="1:142" ht="14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88"/>
      <c r="CL406" s="88"/>
      <c r="CM406" s="88"/>
      <c r="CN406" s="88"/>
      <c r="CO406" s="88"/>
      <c r="CP406" s="88"/>
      <c r="CQ406" s="88"/>
      <c r="CR406" s="88"/>
      <c r="CS406" s="88"/>
      <c r="CT406" s="88"/>
      <c r="CU406" s="88"/>
      <c r="CV406" s="88"/>
      <c r="CW406" s="88"/>
      <c r="CX406" s="88"/>
      <c r="CY406" s="88"/>
      <c r="CZ406" s="88"/>
      <c r="DA406" s="88"/>
      <c r="DB406" s="88"/>
      <c r="DC406" s="88"/>
      <c r="DD406" s="88"/>
      <c r="DE406" s="88"/>
      <c r="DF406" s="88"/>
      <c r="DG406" s="88"/>
      <c r="DH406" s="88"/>
      <c r="DI406" s="88"/>
      <c r="DJ406" s="88"/>
      <c r="DK406" s="88"/>
      <c r="DL406" s="88"/>
      <c r="DM406" s="88"/>
      <c r="DN406" s="88"/>
      <c r="DO406" s="88"/>
      <c r="DP406" s="88"/>
      <c r="DQ406" s="88"/>
      <c r="DR406" s="88"/>
      <c r="DS406" s="88"/>
      <c r="DT406" s="88"/>
      <c r="DU406" s="88"/>
      <c r="DV406" s="88"/>
      <c r="DW406" s="88"/>
      <c r="DX406" s="88"/>
      <c r="DY406" s="88"/>
      <c r="DZ406" s="88"/>
      <c r="EA406" s="88"/>
      <c r="EB406" s="88"/>
      <c r="EC406" s="88"/>
      <c r="ED406" s="88"/>
      <c r="EE406" s="88"/>
      <c r="EF406" s="88"/>
      <c r="EG406" s="88"/>
      <c r="EH406" s="88"/>
      <c r="EI406" s="88"/>
      <c r="EJ406" s="88"/>
      <c r="EK406" s="88"/>
      <c r="EL406" s="88"/>
    </row>
    <row r="407" spans="1:142" ht="14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88"/>
      <c r="CL407" s="88"/>
      <c r="CM407" s="88"/>
      <c r="CN407" s="88"/>
      <c r="CO407" s="88"/>
      <c r="CP407" s="88"/>
      <c r="CQ407" s="88"/>
      <c r="CR407" s="88"/>
      <c r="CS407" s="88"/>
      <c r="CT407" s="88"/>
      <c r="CU407" s="88"/>
      <c r="CV407" s="88"/>
      <c r="CW407" s="88"/>
      <c r="CX407" s="88"/>
      <c r="CY407" s="88"/>
      <c r="CZ407" s="88"/>
      <c r="DA407" s="88"/>
      <c r="DB407" s="88"/>
      <c r="DC407" s="88"/>
      <c r="DD407" s="88"/>
      <c r="DE407" s="88"/>
      <c r="DF407" s="88"/>
      <c r="DG407" s="88"/>
      <c r="DH407" s="88"/>
      <c r="DI407" s="88"/>
      <c r="DJ407" s="88"/>
      <c r="DK407" s="88"/>
      <c r="DL407" s="88"/>
      <c r="DM407" s="88"/>
      <c r="DN407" s="88"/>
      <c r="DO407" s="88"/>
      <c r="DP407" s="88"/>
      <c r="DQ407" s="88"/>
      <c r="DR407" s="88"/>
      <c r="DS407" s="88"/>
      <c r="DT407" s="88"/>
      <c r="DU407" s="88"/>
      <c r="DV407" s="88"/>
      <c r="DW407" s="88"/>
      <c r="DX407" s="88"/>
      <c r="DY407" s="88"/>
      <c r="DZ407" s="88"/>
      <c r="EA407" s="88"/>
      <c r="EB407" s="88"/>
      <c r="EC407" s="88"/>
      <c r="ED407" s="88"/>
      <c r="EE407" s="88"/>
      <c r="EF407" s="88"/>
      <c r="EG407" s="88"/>
      <c r="EH407" s="88"/>
      <c r="EI407" s="88"/>
      <c r="EJ407" s="88"/>
      <c r="EK407" s="88"/>
      <c r="EL407" s="88"/>
    </row>
    <row r="408" spans="1:142" ht="14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88"/>
      <c r="CV408" s="88"/>
      <c r="CW408" s="88"/>
      <c r="CX408" s="88"/>
      <c r="CY408" s="88"/>
      <c r="CZ408" s="88"/>
      <c r="DA408" s="88"/>
      <c r="DB408" s="88"/>
      <c r="DC408" s="88"/>
      <c r="DD408" s="88"/>
      <c r="DE408" s="88"/>
      <c r="DF408" s="88"/>
      <c r="DG408" s="88"/>
      <c r="DH408" s="88"/>
      <c r="DI408" s="88"/>
      <c r="DJ408" s="88"/>
      <c r="DK408" s="88"/>
      <c r="DL408" s="88"/>
      <c r="DM408" s="88"/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88"/>
      <c r="EB408" s="88"/>
      <c r="EC408" s="88"/>
      <c r="ED408" s="88"/>
      <c r="EE408" s="88"/>
      <c r="EF408" s="88"/>
      <c r="EG408" s="88"/>
      <c r="EH408" s="88"/>
      <c r="EI408" s="88"/>
      <c r="EJ408" s="88"/>
      <c r="EK408" s="88"/>
      <c r="EL408" s="88"/>
    </row>
    <row r="409" spans="1:142" ht="14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88"/>
      <c r="CL409" s="88"/>
      <c r="CM409" s="88"/>
      <c r="CN409" s="88"/>
      <c r="CO409" s="88"/>
      <c r="CP409" s="88"/>
      <c r="CQ409" s="88"/>
      <c r="CR409" s="88"/>
      <c r="CS409" s="88"/>
      <c r="CT409" s="88"/>
      <c r="CU409" s="88"/>
      <c r="CV409" s="88"/>
      <c r="CW409" s="88"/>
      <c r="CX409" s="88"/>
      <c r="CY409" s="88"/>
      <c r="CZ409" s="88"/>
      <c r="DA409" s="88"/>
      <c r="DB409" s="88"/>
      <c r="DC409" s="88"/>
      <c r="DD409" s="88"/>
      <c r="DE409" s="88"/>
      <c r="DF409" s="88"/>
      <c r="DG409" s="88"/>
      <c r="DH409" s="88"/>
      <c r="DI409" s="88"/>
      <c r="DJ409" s="88"/>
      <c r="DK409" s="88"/>
      <c r="DL409" s="88"/>
      <c r="DM409" s="88"/>
      <c r="DN409" s="88"/>
      <c r="DO409" s="88"/>
      <c r="DP409" s="88"/>
      <c r="DQ409" s="88"/>
      <c r="DR409" s="88"/>
      <c r="DS409" s="88"/>
      <c r="DT409" s="88"/>
      <c r="DU409" s="88"/>
      <c r="DV409" s="88"/>
      <c r="DW409" s="88"/>
      <c r="DX409" s="88"/>
      <c r="DY409" s="88"/>
      <c r="DZ409" s="88"/>
      <c r="EA409" s="88"/>
      <c r="EB409" s="88"/>
      <c r="EC409" s="88"/>
      <c r="ED409" s="88"/>
      <c r="EE409" s="88"/>
      <c r="EF409" s="88"/>
      <c r="EG409" s="88"/>
      <c r="EH409" s="88"/>
      <c r="EI409" s="88"/>
      <c r="EJ409" s="88"/>
      <c r="EK409" s="88"/>
      <c r="EL409" s="88"/>
    </row>
    <row r="410" spans="1:142" ht="14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88"/>
      <c r="CL410" s="88"/>
      <c r="CM410" s="88"/>
      <c r="CN410" s="88"/>
      <c r="CO410" s="88"/>
      <c r="CP410" s="88"/>
      <c r="CQ410" s="88"/>
      <c r="CR410" s="88"/>
      <c r="CS410" s="88"/>
      <c r="CT410" s="88"/>
      <c r="CU410" s="88"/>
      <c r="CV410" s="88"/>
      <c r="CW410" s="88"/>
      <c r="CX410" s="88"/>
      <c r="CY410" s="88"/>
      <c r="CZ410" s="88"/>
      <c r="DA410" s="88"/>
      <c r="DB410" s="88"/>
      <c r="DC410" s="88"/>
      <c r="DD410" s="88"/>
      <c r="DE410" s="88"/>
      <c r="DF410" s="88"/>
      <c r="DG410" s="88"/>
      <c r="DH410" s="88"/>
      <c r="DI410" s="88"/>
      <c r="DJ410" s="88"/>
      <c r="DK410" s="88"/>
      <c r="DL410" s="88"/>
      <c r="DM410" s="88"/>
      <c r="DN410" s="88"/>
      <c r="DO410" s="88"/>
      <c r="DP410" s="88"/>
      <c r="DQ410" s="88"/>
      <c r="DR410" s="88"/>
      <c r="DS410" s="88"/>
      <c r="DT410" s="88"/>
      <c r="DU410" s="88"/>
      <c r="DV410" s="88"/>
      <c r="DW410" s="88"/>
      <c r="DX410" s="88"/>
      <c r="DY410" s="88"/>
      <c r="DZ410" s="88"/>
      <c r="EA410" s="88"/>
      <c r="EB410" s="88"/>
      <c r="EC410" s="88"/>
      <c r="ED410" s="88"/>
      <c r="EE410" s="88"/>
      <c r="EF410" s="88"/>
      <c r="EG410" s="88"/>
      <c r="EH410" s="88"/>
      <c r="EI410" s="88"/>
      <c r="EJ410" s="88"/>
      <c r="EK410" s="88"/>
      <c r="EL410" s="88"/>
    </row>
    <row r="411" spans="1:142" ht="14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88"/>
      <c r="CL411" s="88"/>
      <c r="CM411" s="88"/>
      <c r="CN411" s="88"/>
      <c r="CO411" s="88"/>
      <c r="CP411" s="88"/>
      <c r="CQ411" s="88"/>
      <c r="CR411" s="88"/>
      <c r="CS411" s="88"/>
      <c r="CT411" s="88"/>
      <c r="CU411" s="88"/>
      <c r="CV411" s="88"/>
      <c r="CW411" s="88"/>
      <c r="CX411" s="88"/>
      <c r="CY411" s="88"/>
      <c r="CZ411" s="88"/>
      <c r="DA411" s="88"/>
      <c r="DB411" s="88"/>
      <c r="DC411" s="88"/>
      <c r="DD411" s="88"/>
      <c r="DE411" s="88"/>
      <c r="DF411" s="88"/>
      <c r="DG411" s="88"/>
      <c r="DH411" s="88"/>
      <c r="DI411" s="88"/>
      <c r="DJ411" s="88"/>
      <c r="DK411" s="88"/>
      <c r="DL411" s="88"/>
      <c r="DM411" s="88"/>
      <c r="DN411" s="88"/>
      <c r="DO411" s="88"/>
      <c r="DP411" s="88"/>
      <c r="DQ411" s="88"/>
      <c r="DR411" s="88"/>
      <c r="DS411" s="88"/>
      <c r="DT411" s="88"/>
      <c r="DU411" s="88"/>
      <c r="DV411" s="88"/>
      <c r="DW411" s="88"/>
      <c r="DX411" s="88"/>
      <c r="DY411" s="88"/>
      <c r="DZ411" s="88"/>
      <c r="EA411" s="88"/>
      <c r="EB411" s="88"/>
      <c r="EC411" s="88"/>
      <c r="ED411" s="88"/>
      <c r="EE411" s="88"/>
      <c r="EF411" s="88"/>
      <c r="EG411" s="88"/>
      <c r="EH411" s="88"/>
      <c r="EI411" s="88"/>
      <c r="EJ411" s="88"/>
      <c r="EK411" s="88"/>
      <c r="EL411" s="88"/>
    </row>
    <row r="412" spans="1:142" ht="14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88"/>
      <c r="CL412" s="88"/>
      <c r="CM412" s="88"/>
      <c r="CN412" s="88"/>
      <c r="CO412" s="88"/>
      <c r="CP412" s="88"/>
      <c r="CQ412" s="88"/>
      <c r="CR412" s="88"/>
      <c r="CS412" s="88"/>
      <c r="CT412" s="88"/>
      <c r="CU412" s="88"/>
      <c r="CV412" s="88"/>
      <c r="CW412" s="88"/>
      <c r="CX412" s="88"/>
      <c r="CY412" s="88"/>
      <c r="CZ412" s="88"/>
      <c r="DA412" s="88"/>
      <c r="DB412" s="88"/>
      <c r="DC412" s="88"/>
      <c r="DD412" s="88"/>
      <c r="DE412" s="88"/>
      <c r="DF412" s="88"/>
      <c r="DG412" s="88"/>
      <c r="DH412" s="88"/>
      <c r="DI412" s="88"/>
      <c r="DJ412" s="88"/>
      <c r="DK412" s="88"/>
      <c r="DL412" s="88"/>
      <c r="DM412" s="88"/>
      <c r="DN412" s="88"/>
      <c r="DO412" s="88"/>
      <c r="DP412" s="88"/>
      <c r="DQ412" s="88"/>
      <c r="DR412" s="88"/>
      <c r="DS412" s="88"/>
      <c r="DT412" s="88"/>
      <c r="DU412" s="88"/>
      <c r="DV412" s="88"/>
      <c r="DW412" s="88"/>
      <c r="DX412" s="88"/>
      <c r="DY412" s="88"/>
      <c r="DZ412" s="88"/>
      <c r="EA412" s="88"/>
      <c r="EB412" s="88"/>
      <c r="EC412" s="88"/>
      <c r="ED412" s="88"/>
      <c r="EE412" s="88"/>
      <c r="EF412" s="88"/>
      <c r="EG412" s="88"/>
      <c r="EH412" s="88"/>
      <c r="EI412" s="88"/>
      <c r="EJ412" s="88"/>
      <c r="EK412" s="88"/>
      <c r="EL412" s="88"/>
    </row>
    <row r="413" spans="1:142" ht="14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88"/>
      <c r="CL413" s="88"/>
      <c r="CM413" s="88"/>
      <c r="CN413" s="88"/>
      <c r="CO413" s="88"/>
      <c r="CP413" s="88"/>
      <c r="CQ413" s="88"/>
      <c r="CR413" s="88"/>
      <c r="CS413" s="88"/>
      <c r="CT413" s="88"/>
      <c r="CU413" s="88"/>
      <c r="CV413" s="88"/>
      <c r="CW413" s="88"/>
      <c r="CX413" s="88"/>
      <c r="CY413" s="88"/>
      <c r="CZ413" s="88"/>
      <c r="DA413" s="88"/>
      <c r="DB413" s="88"/>
      <c r="DC413" s="88"/>
      <c r="DD413" s="88"/>
      <c r="DE413" s="88"/>
      <c r="DF413" s="88"/>
      <c r="DG413" s="88"/>
      <c r="DH413" s="88"/>
      <c r="DI413" s="88"/>
      <c r="DJ413" s="88"/>
      <c r="DK413" s="88"/>
      <c r="DL413" s="88"/>
      <c r="DM413" s="88"/>
      <c r="DN413" s="88"/>
      <c r="DO413" s="88"/>
      <c r="DP413" s="88"/>
      <c r="DQ413" s="88"/>
      <c r="DR413" s="88"/>
      <c r="DS413" s="88"/>
      <c r="DT413" s="88"/>
      <c r="DU413" s="88"/>
      <c r="DV413" s="88"/>
      <c r="DW413" s="88"/>
      <c r="DX413" s="88"/>
      <c r="DY413" s="88"/>
      <c r="DZ413" s="88"/>
      <c r="EA413" s="88"/>
      <c r="EB413" s="88"/>
      <c r="EC413" s="88"/>
      <c r="ED413" s="88"/>
      <c r="EE413" s="88"/>
      <c r="EF413" s="88"/>
      <c r="EG413" s="88"/>
      <c r="EH413" s="88"/>
      <c r="EI413" s="88"/>
      <c r="EJ413" s="88"/>
      <c r="EK413" s="88"/>
      <c r="EL413" s="88"/>
    </row>
    <row r="414" spans="1:142" ht="14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88"/>
      <c r="CL414" s="88"/>
      <c r="CM414" s="88"/>
      <c r="CN414" s="88"/>
      <c r="CO414" s="88"/>
      <c r="CP414" s="88"/>
      <c r="CQ414" s="88"/>
      <c r="CR414" s="88"/>
      <c r="CS414" s="88"/>
      <c r="CT414" s="88"/>
      <c r="CU414" s="88"/>
      <c r="CV414" s="88"/>
      <c r="CW414" s="88"/>
      <c r="CX414" s="88"/>
      <c r="CY414" s="88"/>
      <c r="CZ414" s="88"/>
      <c r="DA414" s="88"/>
      <c r="DB414" s="88"/>
      <c r="DC414" s="88"/>
      <c r="DD414" s="88"/>
      <c r="DE414" s="88"/>
      <c r="DF414" s="88"/>
      <c r="DG414" s="88"/>
      <c r="DH414" s="88"/>
      <c r="DI414" s="88"/>
      <c r="DJ414" s="88"/>
      <c r="DK414" s="88"/>
      <c r="DL414" s="88"/>
      <c r="DM414" s="88"/>
      <c r="DN414" s="88"/>
      <c r="DO414" s="88"/>
      <c r="DP414" s="88"/>
      <c r="DQ414" s="88"/>
      <c r="DR414" s="88"/>
      <c r="DS414" s="88"/>
      <c r="DT414" s="88"/>
      <c r="DU414" s="88"/>
      <c r="DV414" s="88"/>
      <c r="DW414" s="88"/>
      <c r="DX414" s="88"/>
      <c r="DY414" s="88"/>
      <c r="DZ414" s="88"/>
      <c r="EA414" s="88"/>
      <c r="EB414" s="88"/>
      <c r="EC414" s="88"/>
      <c r="ED414" s="88"/>
      <c r="EE414" s="88"/>
      <c r="EF414" s="88"/>
      <c r="EG414" s="88"/>
      <c r="EH414" s="88"/>
      <c r="EI414" s="88"/>
      <c r="EJ414" s="88"/>
      <c r="EK414" s="88"/>
      <c r="EL414" s="88"/>
    </row>
    <row r="415" spans="1:142" ht="14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88"/>
      <c r="CL415" s="88"/>
      <c r="CM415" s="88"/>
      <c r="CN415" s="88"/>
      <c r="CO415" s="88"/>
      <c r="CP415" s="88"/>
      <c r="CQ415" s="88"/>
      <c r="CR415" s="88"/>
      <c r="CS415" s="88"/>
      <c r="CT415" s="88"/>
      <c r="CU415" s="88"/>
      <c r="CV415" s="88"/>
      <c r="CW415" s="88"/>
      <c r="CX415" s="88"/>
      <c r="CY415" s="88"/>
      <c r="CZ415" s="88"/>
      <c r="DA415" s="88"/>
      <c r="DB415" s="88"/>
      <c r="DC415" s="88"/>
      <c r="DD415" s="88"/>
      <c r="DE415" s="88"/>
      <c r="DF415" s="88"/>
      <c r="DG415" s="88"/>
      <c r="DH415" s="88"/>
      <c r="DI415" s="88"/>
      <c r="DJ415" s="88"/>
      <c r="DK415" s="88"/>
      <c r="DL415" s="88"/>
      <c r="DM415" s="88"/>
      <c r="DN415" s="88"/>
      <c r="DO415" s="88"/>
      <c r="DP415" s="88"/>
      <c r="DQ415" s="88"/>
      <c r="DR415" s="88"/>
      <c r="DS415" s="88"/>
      <c r="DT415" s="88"/>
      <c r="DU415" s="88"/>
      <c r="DV415" s="88"/>
      <c r="DW415" s="88"/>
      <c r="DX415" s="88"/>
      <c r="DY415" s="88"/>
      <c r="DZ415" s="88"/>
      <c r="EA415" s="88"/>
      <c r="EB415" s="88"/>
      <c r="EC415" s="88"/>
      <c r="ED415" s="88"/>
      <c r="EE415" s="88"/>
      <c r="EF415" s="88"/>
      <c r="EG415" s="88"/>
      <c r="EH415" s="88"/>
      <c r="EI415" s="88"/>
      <c r="EJ415" s="88"/>
      <c r="EK415" s="88"/>
      <c r="EL415" s="88"/>
    </row>
    <row r="416" spans="1:142" ht="14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88"/>
      <c r="CL416" s="88"/>
      <c r="CM416" s="88"/>
      <c r="CN416" s="88"/>
      <c r="CO416" s="88"/>
      <c r="CP416" s="88"/>
      <c r="CQ416" s="88"/>
      <c r="CR416" s="88"/>
      <c r="CS416" s="88"/>
      <c r="CT416" s="88"/>
      <c r="CU416" s="88"/>
      <c r="CV416" s="88"/>
      <c r="CW416" s="88"/>
      <c r="CX416" s="88"/>
      <c r="CY416" s="88"/>
      <c r="CZ416" s="88"/>
      <c r="DA416" s="88"/>
      <c r="DB416" s="88"/>
      <c r="DC416" s="88"/>
      <c r="DD416" s="88"/>
      <c r="DE416" s="88"/>
      <c r="DF416" s="88"/>
      <c r="DG416" s="88"/>
      <c r="DH416" s="88"/>
      <c r="DI416" s="88"/>
      <c r="DJ416" s="88"/>
      <c r="DK416" s="88"/>
      <c r="DL416" s="88"/>
      <c r="DM416" s="88"/>
      <c r="DN416" s="88"/>
      <c r="DO416" s="88"/>
      <c r="DP416" s="88"/>
      <c r="DQ416" s="88"/>
      <c r="DR416" s="88"/>
      <c r="DS416" s="88"/>
      <c r="DT416" s="88"/>
      <c r="DU416" s="88"/>
      <c r="DV416" s="88"/>
      <c r="DW416" s="88"/>
      <c r="DX416" s="88"/>
      <c r="DY416" s="88"/>
      <c r="DZ416" s="88"/>
      <c r="EA416" s="88"/>
      <c r="EB416" s="88"/>
      <c r="EC416" s="88"/>
      <c r="ED416" s="88"/>
      <c r="EE416" s="88"/>
      <c r="EF416" s="88"/>
      <c r="EG416" s="88"/>
      <c r="EH416" s="88"/>
      <c r="EI416" s="88"/>
      <c r="EJ416" s="88"/>
      <c r="EK416" s="88"/>
      <c r="EL416" s="88"/>
    </row>
    <row r="417" spans="1:142" ht="14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88"/>
      <c r="CL417" s="88"/>
      <c r="CM417" s="88"/>
      <c r="CN417" s="88"/>
      <c r="CO417" s="88"/>
      <c r="CP417" s="88"/>
      <c r="CQ417" s="88"/>
      <c r="CR417" s="88"/>
      <c r="CS417" s="88"/>
      <c r="CT417" s="88"/>
      <c r="CU417" s="88"/>
      <c r="CV417" s="88"/>
      <c r="CW417" s="88"/>
      <c r="CX417" s="88"/>
      <c r="CY417" s="88"/>
      <c r="CZ417" s="88"/>
      <c r="DA417" s="88"/>
      <c r="DB417" s="88"/>
      <c r="DC417" s="88"/>
      <c r="DD417" s="88"/>
      <c r="DE417" s="88"/>
      <c r="DF417" s="88"/>
      <c r="DG417" s="88"/>
      <c r="DH417" s="88"/>
      <c r="DI417" s="88"/>
      <c r="DJ417" s="88"/>
      <c r="DK417" s="88"/>
      <c r="DL417" s="88"/>
      <c r="DM417" s="88"/>
      <c r="DN417" s="88"/>
      <c r="DO417" s="88"/>
      <c r="DP417" s="88"/>
      <c r="DQ417" s="88"/>
      <c r="DR417" s="88"/>
      <c r="DS417" s="88"/>
      <c r="DT417" s="88"/>
      <c r="DU417" s="88"/>
      <c r="DV417" s="88"/>
      <c r="DW417" s="88"/>
      <c r="DX417" s="88"/>
      <c r="DY417" s="88"/>
      <c r="DZ417" s="88"/>
      <c r="EA417" s="88"/>
      <c r="EB417" s="88"/>
      <c r="EC417" s="88"/>
      <c r="ED417" s="88"/>
      <c r="EE417" s="88"/>
      <c r="EF417" s="88"/>
      <c r="EG417" s="88"/>
      <c r="EH417" s="88"/>
      <c r="EI417" s="88"/>
      <c r="EJ417" s="88"/>
      <c r="EK417" s="88"/>
      <c r="EL417" s="88"/>
    </row>
    <row r="418" spans="1:142" ht="14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88"/>
      <c r="CL418" s="88"/>
      <c r="CM418" s="88"/>
      <c r="CN418" s="88"/>
      <c r="CO418" s="88"/>
      <c r="CP418" s="88"/>
      <c r="CQ418" s="88"/>
      <c r="CR418" s="88"/>
      <c r="CS418" s="88"/>
      <c r="CT418" s="88"/>
      <c r="CU418" s="88"/>
      <c r="CV418" s="88"/>
      <c r="CW418" s="88"/>
      <c r="CX418" s="88"/>
      <c r="CY418" s="88"/>
      <c r="CZ418" s="88"/>
      <c r="DA418" s="88"/>
      <c r="DB418" s="88"/>
      <c r="DC418" s="88"/>
      <c r="DD418" s="88"/>
      <c r="DE418" s="88"/>
      <c r="DF418" s="88"/>
      <c r="DG418" s="88"/>
      <c r="DH418" s="88"/>
      <c r="DI418" s="88"/>
      <c r="DJ418" s="88"/>
      <c r="DK418" s="88"/>
      <c r="DL418" s="88"/>
      <c r="DM418" s="88"/>
      <c r="DN418" s="88"/>
      <c r="DO418" s="88"/>
      <c r="DP418" s="88"/>
      <c r="DQ418" s="88"/>
      <c r="DR418" s="88"/>
      <c r="DS418" s="88"/>
      <c r="DT418" s="88"/>
      <c r="DU418" s="88"/>
      <c r="DV418" s="88"/>
      <c r="DW418" s="88"/>
      <c r="DX418" s="88"/>
      <c r="DY418" s="88"/>
      <c r="DZ418" s="88"/>
      <c r="EA418" s="88"/>
      <c r="EB418" s="88"/>
      <c r="EC418" s="88"/>
      <c r="ED418" s="88"/>
      <c r="EE418" s="88"/>
      <c r="EF418" s="88"/>
      <c r="EG418" s="88"/>
      <c r="EH418" s="88"/>
      <c r="EI418" s="88"/>
      <c r="EJ418" s="88"/>
      <c r="EK418" s="88"/>
      <c r="EL418" s="88"/>
    </row>
    <row r="419" spans="1:142" ht="14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88"/>
      <c r="CL419" s="88"/>
      <c r="CM419" s="88"/>
      <c r="CN419" s="88"/>
      <c r="CO419" s="88"/>
      <c r="CP419" s="88"/>
      <c r="CQ419" s="88"/>
      <c r="CR419" s="88"/>
      <c r="CS419" s="88"/>
      <c r="CT419" s="88"/>
      <c r="CU419" s="88"/>
      <c r="CV419" s="88"/>
      <c r="CW419" s="88"/>
      <c r="CX419" s="88"/>
      <c r="CY419" s="88"/>
      <c r="CZ419" s="88"/>
      <c r="DA419" s="88"/>
      <c r="DB419" s="88"/>
      <c r="DC419" s="88"/>
      <c r="DD419" s="88"/>
      <c r="DE419" s="88"/>
      <c r="DF419" s="88"/>
      <c r="DG419" s="88"/>
      <c r="DH419" s="88"/>
      <c r="DI419" s="88"/>
      <c r="DJ419" s="88"/>
      <c r="DK419" s="88"/>
      <c r="DL419" s="88"/>
      <c r="DM419" s="88"/>
      <c r="DN419" s="88"/>
      <c r="DO419" s="88"/>
      <c r="DP419" s="88"/>
      <c r="DQ419" s="88"/>
      <c r="DR419" s="88"/>
      <c r="DS419" s="88"/>
      <c r="DT419" s="88"/>
      <c r="DU419" s="88"/>
      <c r="DV419" s="88"/>
      <c r="DW419" s="88"/>
      <c r="DX419" s="88"/>
      <c r="DY419" s="88"/>
      <c r="DZ419" s="88"/>
      <c r="EA419" s="88"/>
      <c r="EB419" s="88"/>
      <c r="EC419" s="88"/>
      <c r="ED419" s="88"/>
      <c r="EE419" s="88"/>
      <c r="EF419" s="88"/>
      <c r="EG419" s="88"/>
      <c r="EH419" s="88"/>
      <c r="EI419" s="88"/>
      <c r="EJ419" s="88"/>
      <c r="EK419" s="88"/>
      <c r="EL419" s="88"/>
    </row>
    <row r="420" spans="1:142" ht="14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88"/>
      <c r="CL420" s="88"/>
      <c r="CM420" s="88"/>
      <c r="CN420" s="88"/>
      <c r="CO420" s="88"/>
      <c r="CP420" s="88"/>
      <c r="CQ420" s="88"/>
      <c r="CR420" s="88"/>
      <c r="CS420" s="88"/>
      <c r="CT420" s="88"/>
      <c r="CU420" s="88"/>
      <c r="CV420" s="88"/>
      <c r="CW420" s="88"/>
      <c r="CX420" s="88"/>
      <c r="CY420" s="88"/>
      <c r="CZ420" s="88"/>
      <c r="DA420" s="88"/>
      <c r="DB420" s="88"/>
      <c r="DC420" s="88"/>
      <c r="DD420" s="88"/>
      <c r="DE420" s="88"/>
      <c r="DF420" s="88"/>
      <c r="DG420" s="88"/>
      <c r="DH420" s="88"/>
      <c r="DI420" s="88"/>
      <c r="DJ420" s="88"/>
      <c r="DK420" s="88"/>
      <c r="DL420" s="88"/>
      <c r="DM420" s="88"/>
      <c r="DN420" s="88"/>
      <c r="DO420" s="88"/>
      <c r="DP420" s="88"/>
      <c r="DQ420" s="88"/>
      <c r="DR420" s="88"/>
      <c r="DS420" s="88"/>
      <c r="DT420" s="88"/>
      <c r="DU420" s="88"/>
      <c r="DV420" s="88"/>
      <c r="DW420" s="88"/>
      <c r="DX420" s="88"/>
      <c r="DY420" s="88"/>
      <c r="DZ420" s="88"/>
      <c r="EA420" s="88"/>
      <c r="EB420" s="88"/>
      <c r="EC420" s="88"/>
      <c r="ED420" s="88"/>
      <c r="EE420" s="88"/>
      <c r="EF420" s="88"/>
      <c r="EG420" s="88"/>
      <c r="EH420" s="88"/>
      <c r="EI420" s="88"/>
      <c r="EJ420" s="88"/>
      <c r="EK420" s="88"/>
      <c r="EL420" s="88"/>
    </row>
    <row r="421" spans="1:142" ht="14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88"/>
      <c r="CL421" s="88"/>
      <c r="CM421" s="88"/>
      <c r="CN421" s="88"/>
      <c r="CO421" s="88"/>
      <c r="CP421" s="88"/>
      <c r="CQ421" s="88"/>
      <c r="CR421" s="88"/>
      <c r="CS421" s="88"/>
      <c r="CT421" s="88"/>
      <c r="CU421" s="88"/>
      <c r="CV421" s="88"/>
      <c r="CW421" s="88"/>
      <c r="CX421" s="88"/>
      <c r="CY421" s="88"/>
      <c r="CZ421" s="88"/>
      <c r="DA421" s="88"/>
      <c r="DB421" s="88"/>
      <c r="DC421" s="88"/>
      <c r="DD421" s="88"/>
      <c r="DE421" s="88"/>
      <c r="DF421" s="88"/>
      <c r="DG421" s="88"/>
      <c r="DH421" s="88"/>
      <c r="DI421" s="88"/>
      <c r="DJ421" s="88"/>
      <c r="DK421" s="88"/>
      <c r="DL421" s="88"/>
      <c r="DM421" s="88"/>
      <c r="DN421" s="88"/>
      <c r="DO421" s="88"/>
      <c r="DP421" s="88"/>
      <c r="DQ421" s="88"/>
      <c r="DR421" s="88"/>
      <c r="DS421" s="88"/>
      <c r="DT421" s="88"/>
      <c r="DU421" s="88"/>
      <c r="DV421" s="88"/>
      <c r="DW421" s="88"/>
      <c r="DX421" s="88"/>
      <c r="DY421" s="88"/>
      <c r="DZ421" s="88"/>
      <c r="EA421" s="88"/>
      <c r="EB421" s="88"/>
      <c r="EC421" s="88"/>
      <c r="ED421" s="88"/>
      <c r="EE421" s="88"/>
      <c r="EF421" s="88"/>
      <c r="EG421" s="88"/>
      <c r="EH421" s="88"/>
      <c r="EI421" s="88"/>
      <c r="EJ421" s="88"/>
      <c r="EK421" s="88"/>
      <c r="EL421" s="88"/>
    </row>
    <row r="422" spans="1:142" ht="14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88"/>
      <c r="CL422" s="88"/>
      <c r="CM422" s="88"/>
      <c r="CN422" s="88"/>
      <c r="CO422" s="88"/>
      <c r="CP422" s="88"/>
      <c r="CQ422" s="88"/>
      <c r="CR422" s="88"/>
      <c r="CS422" s="88"/>
      <c r="CT422" s="88"/>
      <c r="CU422" s="88"/>
      <c r="CV422" s="88"/>
      <c r="CW422" s="88"/>
      <c r="CX422" s="88"/>
      <c r="CY422" s="88"/>
      <c r="CZ422" s="88"/>
      <c r="DA422" s="88"/>
      <c r="DB422" s="88"/>
      <c r="DC422" s="88"/>
      <c r="DD422" s="88"/>
      <c r="DE422" s="88"/>
      <c r="DF422" s="88"/>
      <c r="DG422" s="88"/>
      <c r="DH422" s="88"/>
      <c r="DI422" s="88"/>
      <c r="DJ422" s="88"/>
      <c r="DK422" s="88"/>
      <c r="DL422" s="88"/>
      <c r="DM422" s="88"/>
      <c r="DN422" s="88"/>
      <c r="DO422" s="88"/>
      <c r="DP422" s="88"/>
      <c r="DQ422" s="88"/>
      <c r="DR422" s="88"/>
      <c r="DS422" s="88"/>
      <c r="DT422" s="88"/>
      <c r="DU422" s="88"/>
      <c r="DV422" s="88"/>
      <c r="DW422" s="88"/>
      <c r="DX422" s="88"/>
      <c r="DY422" s="88"/>
      <c r="DZ422" s="88"/>
      <c r="EA422" s="88"/>
      <c r="EB422" s="88"/>
      <c r="EC422" s="88"/>
      <c r="ED422" s="88"/>
      <c r="EE422" s="88"/>
      <c r="EF422" s="88"/>
      <c r="EG422" s="88"/>
      <c r="EH422" s="88"/>
      <c r="EI422" s="88"/>
      <c r="EJ422" s="88"/>
      <c r="EK422" s="88"/>
      <c r="EL422" s="88"/>
    </row>
    <row r="423" spans="1:142" ht="14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88"/>
      <c r="CL423" s="88"/>
      <c r="CM423" s="88"/>
      <c r="CN423" s="88"/>
      <c r="CO423" s="88"/>
      <c r="CP423" s="88"/>
      <c r="CQ423" s="88"/>
      <c r="CR423" s="88"/>
      <c r="CS423" s="88"/>
      <c r="CT423" s="88"/>
      <c r="CU423" s="88"/>
      <c r="CV423" s="88"/>
      <c r="CW423" s="88"/>
      <c r="CX423" s="88"/>
      <c r="CY423" s="88"/>
      <c r="CZ423" s="88"/>
      <c r="DA423" s="88"/>
      <c r="DB423" s="88"/>
      <c r="DC423" s="88"/>
      <c r="DD423" s="88"/>
      <c r="DE423" s="88"/>
      <c r="DF423" s="88"/>
      <c r="DG423" s="88"/>
      <c r="DH423" s="88"/>
      <c r="DI423" s="88"/>
      <c r="DJ423" s="88"/>
      <c r="DK423" s="88"/>
      <c r="DL423" s="88"/>
      <c r="DM423" s="88"/>
      <c r="DN423" s="88"/>
      <c r="DO423" s="88"/>
      <c r="DP423" s="88"/>
      <c r="DQ423" s="88"/>
      <c r="DR423" s="88"/>
      <c r="DS423" s="88"/>
      <c r="DT423" s="88"/>
      <c r="DU423" s="88"/>
      <c r="DV423" s="88"/>
      <c r="DW423" s="88"/>
      <c r="DX423" s="88"/>
      <c r="DY423" s="88"/>
      <c r="DZ423" s="88"/>
      <c r="EA423" s="88"/>
      <c r="EB423" s="88"/>
      <c r="EC423" s="88"/>
      <c r="ED423" s="88"/>
      <c r="EE423" s="88"/>
      <c r="EF423" s="88"/>
      <c r="EG423" s="88"/>
      <c r="EH423" s="88"/>
      <c r="EI423" s="88"/>
      <c r="EJ423" s="88"/>
      <c r="EK423" s="88"/>
      <c r="EL423" s="88"/>
    </row>
    <row r="424" spans="1:142" ht="14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88"/>
      <c r="CL424" s="88"/>
      <c r="CM424" s="88"/>
      <c r="CN424" s="88"/>
      <c r="CO424" s="88"/>
      <c r="CP424" s="88"/>
      <c r="CQ424" s="88"/>
      <c r="CR424" s="88"/>
      <c r="CS424" s="88"/>
      <c r="CT424" s="88"/>
      <c r="CU424" s="88"/>
      <c r="CV424" s="88"/>
      <c r="CW424" s="88"/>
      <c r="CX424" s="88"/>
      <c r="CY424" s="88"/>
      <c r="CZ424" s="88"/>
      <c r="DA424" s="88"/>
      <c r="DB424" s="88"/>
      <c r="DC424" s="88"/>
      <c r="DD424" s="88"/>
      <c r="DE424" s="88"/>
      <c r="DF424" s="88"/>
      <c r="DG424" s="88"/>
      <c r="DH424" s="88"/>
      <c r="DI424" s="88"/>
      <c r="DJ424" s="88"/>
      <c r="DK424" s="88"/>
      <c r="DL424" s="88"/>
      <c r="DM424" s="88"/>
      <c r="DN424" s="88"/>
      <c r="DO424" s="88"/>
      <c r="DP424" s="88"/>
      <c r="DQ424" s="88"/>
      <c r="DR424" s="88"/>
      <c r="DS424" s="88"/>
      <c r="DT424" s="88"/>
      <c r="DU424" s="88"/>
      <c r="DV424" s="88"/>
      <c r="DW424" s="88"/>
      <c r="DX424" s="88"/>
      <c r="DY424" s="88"/>
      <c r="DZ424" s="88"/>
      <c r="EA424" s="88"/>
      <c r="EB424" s="88"/>
      <c r="EC424" s="88"/>
      <c r="ED424" s="88"/>
      <c r="EE424" s="88"/>
      <c r="EF424" s="88"/>
      <c r="EG424" s="88"/>
      <c r="EH424" s="88"/>
      <c r="EI424" s="88"/>
      <c r="EJ424" s="88"/>
      <c r="EK424" s="88"/>
      <c r="EL424" s="88"/>
    </row>
    <row r="425" spans="1:142" ht="14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88"/>
      <c r="CL425" s="88"/>
      <c r="CM425" s="88"/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8"/>
      <c r="DB425" s="88"/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8"/>
      <c r="DQ425" s="88"/>
      <c r="DR425" s="88"/>
      <c r="DS425" s="88"/>
      <c r="DT425" s="88"/>
      <c r="DU425" s="88"/>
      <c r="DV425" s="88"/>
      <c r="DW425" s="88"/>
      <c r="DX425" s="88"/>
      <c r="DY425" s="88"/>
      <c r="DZ425" s="88"/>
      <c r="EA425" s="88"/>
      <c r="EB425" s="88"/>
      <c r="EC425" s="88"/>
      <c r="ED425" s="88"/>
      <c r="EE425" s="88"/>
      <c r="EF425" s="88"/>
      <c r="EG425" s="88"/>
      <c r="EH425" s="88"/>
      <c r="EI425" s="88"/>
      <c r="EJ425" s="88"/>
      <c r="EK425" s="88"/>
      <c r="EL425" s="88"/>
    </row>
    <row r="426" spans="1:142" ht="14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88"/>
      <c r="CL426" s="88"/>
      <c r="CM426" s="88"/>
      <c r="CN426" s="88"/>
      <c r="CO426" s="88"/>
      <c r="CP426" s="88"/>
      <c r="CQ426" s="88"/>
      <c r="CR426" s="88"/>
      <c r="CS426" s="88"/>
      <c r="CT426" s="88"/>
      <c r="CU426" s="88"/>
      <c r="CV426" s="88"/>
      <c r="CW426" s="88"/>
      <c r="CX426" s="88"/>
      <c r="CY426" s="88"/>
      <c r="CZ426" s="88"/>
      <c r="DA426" s="88"/>
      <c r="DB426" s="88"/>
      <c r="DC426" s="88"/>
      <c r="DD426" s="88"/>
      <c r="DE426" s="88"/>
      <c r="DF426" s="88"/>
      <c r="DG426" s="88"/>
      <c r="DH426" s="88"/>
      <c r="DI426" s="88"/>
      <c r="DJ426" s="88"/>
      <c r="DK426" s="88"/>
      <c r="DL426" s="88"/>
      <c r="DM426" s="88"/>
      <c r="DN426" s="88"/>
      <c r="DO426" s="88"/>
      <c r="DP426" s="88"/>
      <c r="DQ426" s="88"/>
      <c r="DR426" s="88"/>
      <c r="DS426" s="88"/>
      <c r="DT426" s="88"/>
      <c r="DU426" s="88"/>
      <c r="DV426" s="88"/>
      <c r="DW426" s="88"/>
      <c r="DX426" s="88"/>
      <c r="DY426" s="88"/>
      <c r="DZ426" s="88"/>
      <c r="EA426" s="88"/>
      <c r="EB426" s="88"/>
      <c r="EC426" s="88"/>
      <c r="ED426" s="88"/>
      <c r="EE426" s="88"/>
      <c r="EF426" s="88"/>
      <c r="EG426" s="88"/>
      <c r="EH426" s="88"/>
      <c r="EI426" s="88"/>
      <c r="EJ426" s="88"/>
      <c r="EK426" s="88"/>
      <c r="EL426" s="88"/>
    </row>
    <row r="427" spans="1:142" ht="14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88"/>
      <c r="CL427" s="88"/>
      <c r="CM427" s="88"/>
      <c r="CN427" s="88"/>
      <c r="CO427" s="88"/>
      <c r="CP427" s="88"/>
      <c r="CQ427" s="88"/>
      <c r="CR427" s="88"/>
      <c r="CS427" s="88"/>
      <c r="CT427" s="88"/>
      <c r="CU427" s="88"/>
      <c r="CV427" s="88"/>
      <c r="CW427" s="88"/>
      <c r="CX427" s="88"/>
      <c r="CY427" s="88"/>
      <c r="CZ427" s="88"/>
      <c r="DA427" s="88"/>
      <c r="DB427" s="88"/>
      <c r="DC427" s="88"/>
      <c r="DD427" s="88"/>
      <c r="DE427" s="88"/>
      <c r="DF427" s="88"/>
      <c r="DG427" s="88"/>
      <c r="DH427" s="88"/>
      <c r="DI427" s="88"/>
      <c r="DJ427" s="88"/>
      <c r="DK427" s="88"/>
      <c r="DL427" s="88"/>
      <c r="DM427" s="88"/>
      <c r="DN427" s="88"/>
      <c r="DO427" s="88"/>
      <c r="DP427" s="88"/>
      <c r="DQ427" s="88"/>
      <c r="DR427" s="88"/>
      <c r="DS427" s="88"/>
      <c r="DT427" s="88"/>
      <c r="DU427" s="88"/>
      <c r="DV427" s="88"/>
      <c r="DW427" s="88"/>
      <c r="DX427" s="88"/>
      <c r="DY427" s="88"/>
      <c r="DZ427" s="88"/>
      <c r="EA427" s="88"/>
      <c r="EB427" s="88"/>
      <c r="EC427" s="88"/>
      <c r="ED427" s="88"/>
      <c r="EE427" s="88"/>
      <c r="EF427" s="88"/>
      <c r="EG427" s="88"/>
      <c r="EH427" s="88"/>
      <c r="EI427" s="88"/>
      <c r="EJ427" s="88"/>
      <c r="EK427" s="88"/>
      <c r="EL427" s="88"/>
    </row>
    <row r="428" spans="1:142" ht="14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88"/>
      <c r="CV428" s="88"/>
      <c r="CW428" s="88"/>
      <c r="CX428" s="88"/>
      <c r="CY428" s="88"/>
      <c r="CZ428" s="88"/>
      <c r="DA428" s="88"/>
      <c r="DB428" s="88"/>
      <c r="DC428" s="88"/>
      <c r="DD428" s="88"/>
      <c r="DE428" s="88"/>
      <c r="DF428" s="88"/>
      <c r="DG428" s="88"/>
      <c r="DH428" s="88"/>
      <c r="DI428" s="88"/>
      <c r="DJ428" s="88"/>
      <c r="DK428" s="88"/>
      <c r="DL428" s="88"/>
      <c r="DM428" s="88"/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88"/>
      <c r="EB428" s="88"/>
      <c r="EC428" s="88"/>
      <c r="ED428" s="88"/>
      <c r="EE428" s="88"/>
      <c r="EF428" s="88"/>
      <c r="EG428" s="88"/>
      <c r="EH428" s="88"/>
      <c r="EI428" s="88"/>
      <c r="EJ428" s="88"/>
      <c r="EK428" s="88"/>
      <c r="EL428" s="88"/>
    </row>
    <row r="429" spans="1:142" ht="14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88"/>
      <c r="CL429" s="88"/>
      <c r="CM429" s="88"/>
      <c r="CN429" s="88"/>
      <c r="CO429" s="88"/>
      <c r="CP429" s="88"/>
      <c r="CQ429" s="88"/>
      <c r="CR429" s="88"/>
      <c r="CS429" s="88"/>
      <c r="CT429" s="88"/>
      <c r="CU429" s="88"/>
      <c r="CV429" s="88"/>
      <c r="CW429" s="88"/>
      <c r="CX429" s="88"/>
      <c r="CY429" s="88"/>
      <c r="CZ429" s="88"/>
      <c r="DA429" s="88"/>
      <c r="DB429" s="88"/>
      <c r="DC429" s="88"/>
      <c r="DD429" s="88"/>
      <c r="DE429" s="88"/>
      <c r="DF429" s="88"/>
      <c r="DG429" s="88"/>
      <c r="DH429" s="88"/>
      <c r="DI429" s="88"/>
      <c r="DJ429" s="88"/>
      <c r="DK429" s="88"/>
      <c r="DL429" s="88"/>
      <c r="DM429" s="88"/>
      <c r="DN429" s="88"/>
      <c r="DO429" s="88"/>
      <c r="DP429" s="88"/>
      <c r="DQ429" s="88"/>
      <c r="DR429" s="88"/>
      <c r="DS429" s="88"/>
      <c r="DT429" s="88"/>
      <c r="DU429" s="88"/>
      <c r="DV429" s="88"/>
      <c r="DW429" s="88"/>
      <c r="DX429" s="88"/>
      <c r="DY429" s="88"/>
      <c r="DZ429" s="88"/>
      <c r="EA429" s="88"/>
      <c r="EB429" s="88"/>
      <c r="EC429" s="88"/>
      <c r="ED429" s="88"/>
      <c r="EE429" s="88"/>
      <c r="EF429" s="88"/>
      <c r="EG429" s="88"/>
      <c r="EH429" s="88"/>
      <c r="EI429" s="88"/>
      <c r="EJ429" s="88"/>
      <c r="EK429" s="88"/>
      <c r="EL429" s="88"/>
    </row>
    <row r="430" spans="1:142" ht="14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88"/>
      <c r="CL430" s="88"/>
      <c r="CM430" s="88"/>
      <c r="CN430" s="88"/>
      <c r="CO430" s="88"/>
      <c r="CP430" s="88"/>
      <c r="CQ430" s="88"/>
      <c r="CR430" s="88"/>
      <c r="CS430" s="88"/>
      <c r="CT430" s="88"/>
      <c r="CU430" s="88"/>
      <c r="CV430" s="88"/>
      <c r="CW430" s="88"/>
      <c r="CX430" s="88"/>
      <c r="CY430" s="88"/>
      <c r="CZ430" s="88"/>
      <c r="DA430" s="88"/>
      <c r="DB430" s="88"/>
      <c r="DC430" s="88"/>
      <c r="DD430" s="88"/>
      <c r="DE430" s="88"/>
      <c r="DF430" s="88"/>
      <c r="DG430" s="88"/>
      <c r="DH430" s="88"/>
      <c r="DI430" s="88"/>
      <c r="DJ430" s="88"/>
      <c r="DK430" s="88"/>
      <c r="DL430" s="88"/>
      <c r="DM430" s="88"/>
      <c r="DN430" s="88"/>
      <c r="DO430" s="88"/>
      <c r="DP430" s="88"/>
      <c r="DQ430" s="88"/>
      <c r="DR430" s="88"/>
      <c r="DS430" s="88"/>
      <c r="DT430" s="88"/>
      <c r="DU430" s="88"/>
      <c r="DV430" s="88"/>
      <c r="DW430" s="88"/>
      <c r="DX430" s="88"/>
      <c r="DY430" s="88"/>
      <c r="DZ430" s="88"/>
      <c r="EA430" s="88"/>
      <c r="EB430" s="88"/>
      <c r="EC430" s="88"/>
      <c r="ED430" s="88"/>
      <c r="EE430" s="88"/>
      <c r="EF430" s="88"/>
      <c r="EG430" s="88"/>
      <c r="EH430" s="88"/>
      <c r="EI430" s="88"/>
      <c r="EJ430" s="88"/>
      <c r="EK430" s="88"/>
      <c r="EL430" s="88"/>
    </row>
    <row r="431" spans="1:142" ht="14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88"/>
      <c r="CL431" s="88"/>
      <c r="CM431" s="88"/>
      <c r="CN431" s="88"/>
      <c r="CO431" s="88"/>
      <c r="CP431" s="88"/>
      <c r="CQ431" s="88"/>
      <c r="CR431" s="88"/>
      <c r="CS431" s="88"/>
      <c r="CT431" s="88"/>
      <c r="CU431" s="88"/>
      <c r="CV431" s="88"/>
      <c r="CW431" s="88"/>
      <c r="CX431" s="88"/>
      <c r="CY431" s="88"/>
      <c r="CZ431" s="88"/>
      <c r="DA431" s="88"/>
      <c r="DB431" s="88"/>
      <c r="DC431" s="88"/>
      <c r="DD431" s="88"/>
      <c r="DE431" s="88"/>
      <c r="DF431" s="88"/>
      <c r="DG431" s="88"/>
      <c r="DH431" s="88"/>
      <c r="DI431" s="88"/>
      <c r="DJ431" s="88"/>
      <c r="DK431" s="88"/>
      <c r="DL431" s="88"/>
      <c r="DM431" s="88"/>
      <c r="DN431" s="88"/>
      <c r="DO431" s="88"/>
      <c r="DP431" s="88"/>
      <c r="DQ431" s="88"/>
      <c r="DR431" s="88"/>
      <c r="DS431" s="88"/>
      <c r="DT431" s="88"/>
      <c r="DU431" s="88"/>
      <c r="DV431" s="88"/>
      <c r="DW431" s="88"/>
      <c r="DX431" s="88"/>
      <c r="DY431" s="88"/>
      <c r="DZ431" s="88"/>
      <c r="EA431" s="88"/>
      <c r="EB431" s="88"/>
      <c r="EC431" s="88"/>
      <c r="ED431" s="88"/>
      <c r="EE431" s="88"/>
      <c r="EF431" s="88"/>
      <c r="EG431" s="88"/>
      <c r="EH431" s="88"/>
      <c r="EI431" s="88"/>
      <c r="EJ431" s="88"/>
      <c r="EK431" s="88"/>
      <c r="EL431" s="88"/>
    </row>
    <row r="432" spans="1:142" ht="14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88"/>
      <c r="CL432" s="88"/>
      <c r="CM432" s="88"/>
      <c r="CN432" s="88"/>
      <c r="CO432" s="88"/>
      <c r="CP432" s="88"/>
      <c r="CQ432" s="88"/>
      <c r="CR432" s="88"/>
      <c r="CS432" s="88"/>
      <c r="CT432" s="88"/>
      <c r="CU432" s="88"/>
      <c r="CV432" s="88"/>
      <c r="CW432" s="88"/>
      <c r="CX432" s="88"/>
      <c r="CY432" s="88"/>
      <c r="CZ432" s="88"/>
      <c r="DA432" s="88"/>
      <c r="DB432" s="88"/>
      <c r="DC432" s="88"/>
      <c r="DD432" s="88"/>
      <c r="DE432" s="88"/>
      <c r="DF432" s="88"/>
      <c r="DG432" s="88"/>
      <c r="DH432" s="88"/>
      <c r="DI432" s="88"/>
      <c r="DJ432" s="88"/>
      <c r="DK432" s="88"/>
      <c r="DL432" s="88"/>
      <c r="DM432" s="88"/>
      <c r="DN432" s="88"/>
      <c r="DO432" s="88"/>
      <c r="DP432" s="88"/>
      <c r="DQ432" s="88"/>
      <c r="DR432" s="88"/>
      <c r="DS432" s="88"/>
      <c r="DT432" s="88"/>
      <c r="DU432" s="88"/>
      <c r="DV432" s="88"/>
      <c r="DW432" s="88"/>
      <c r="DX432" s="88"/>
      <c r="DY432" s="88"/>
      <c r="DZ432" s="88"/>
      <c r="EA432" s="88"/>
      <c r="EB432" s="88"/>
      <c r="EC432" s="88"/>
      <c r="ED432" s="88"/>
      <c r="EE432" s="88"/>
      <c r="EF432" s="88"/>
      <c r="EG432" s="88"/>
      <c r="EH432" s="88"/>
      <c r="EI432" s="88"/>
      <c r="EJ432" s="88"/>
      <c r="EK432" s="88"/>
      <c r="EL432" s="88"/>
    </row>
    <row r="433" spans="1:142" ht="14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88"/>
      <c r="CL433" s="88"/>
      <c r="CM433" s="88"/>
      <c r="CN433" s="88"/>
      <c r="CO433" s="88"/>
      <c r="CP433" s="88"/>
      <c r="CQ433" s="88"/>
      <c r="CR433" s="88"/>
      <c r="CS433" s="88"/>
      <c r="CT433" s="88"/>
      <c r="CU433" s="88"/>
      <c r="CV433" s="88"/>
      <c r="CW433" s="88"/>
      <c r="CX433" s="88"/>
      <c r="CY433" s="88"/>
      <c r="CZ433" s="88"/>
      <c r="DA433" s="88"/>
      <c r="DB433" s="88"/>
      <c r="DC433" s="88"/>
      <c r="DD433" s="88"/>
      <c r="DE433" s="88"/>
      <c r="DF433" s="88"/>
      <c r="DG433" s="88"/>
      <c r="DH433" s="88"/>
      <c r="DI433" s="88"/>
      <c r="DJ433" s="88"/>
      <c r="DK433" s="88"/>
      <c r="DL433" s="88"/>
      <c r="DM433" s="88"/>
      <c r="DN433" s="88"/>
      <c r="DO433" s="88"/>
      <c r="DP433" s="88"/>
      <c r="DQ433" s="88"/>
      <c r="DR433" s="88"/>
      <c r="DS433" s="88"/>
      <c r="DT433" s="88"/>
      <c r="DU433" s="88"/>
      <c r="DV433" s="88"/>
      <c r="DW433" s="88"/>
      <c r="DX433" s="88"/>
      <c r="DY433" s="88"/>
      <c r="DZ433" s="88"/>
      <c r="EA433" s="88"/>
      <c r="EB433" s="88"/>
      <c r="EC433" s="88"/>
      <c r="ED433" s="88"/>
      <c r="EE433" s="88"/>
      <c r="EF433" s="88"/>
      <c r="EG433" s="88"/>
      <c r="EH433" s="88"/>
      <c r="EI433" s="88"/>
      <c r="EJ433" s="88"/>
      <c r="EK433" s="88"/>
      <c r="EL433" s="88"/>
    </row>
    <row r="434" spans="1:142" ht="14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88"/>
      <c r="CL434" s="88"/>
      <c r="CM434" s="88"/>
      <c r="CN434" s="88"/>
      <c r="CO434" s="88"/>
      <c r="CP434" s="88"/>
      <c r="CQ434" s="88"/>
      <c r="CR434" s="88"/>
      <c r="CS434" s="88"/>
      <c r="CT434" s="88"/>
      <c r="CU434" s="88"/>
      <c r="CV434" s="88"/>
      <c r="CW434" s="88"/>
      <c r="CX434" s="88"/>
      <c r="CY434" s="88"/>
      <c r="CZ434" s="88"/>
      <c r="DA434" s="88"/>
      <c r="DB434" s="88"/>
      <c r="DC434" s="88"/>
      <c r="DD434" s="88"/>
      <c r="DE434" s="88"/>
      <c r="DF434" s="88"/>
      <c r="DG434" s="88"/>
      <c r="DH434" s="88"/>
      <c r="DI434" s="88"/>
      <c r="DJ434" s="88"/>
      <c r="DK434" s="88"/>
      <c r="DL434" s="88"/>
      <c r="DM434" s="88"/>
      <c r="DN434" s="88"/>
      <c r="DO434" s="88"/>
      <c r="DP434" s="88"/>
      <c r="DQ434" s="88"/>
      <c r="DR434" s="88"/>
      <c r="DS434" s="88"/>
      <c r="DT434" s="88"/>
      <c r="DU434" s="88"/>
      <c r="DV434" s="88"/>
      <c r="DW434" s="88"/>
      <c r="DX434" s="88"/>
      <c r="DY434" s="88"/>
      <c r="DZ434" s="88"/>
      <c r="EA434" s="88"/>
      <c r="EB434" s="88"/>
      <c r="EC434" s="88"/>
      <c r="ED434" s="88"/>
      <c r="EE434" s="88"/>
      <c r="EF434" s="88"/>
      <c r="EG434" s="88"/>
      <c r="EH434" s="88"/>
      <c r="EI434" s="88"/>
      <c r="EJ434" s="88"/>
      <c r="EK434" s="88"/>
      <c r="EL434" s="88"/>
    </row>
    <row r="435" spans="1:142" ht="14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88"/>
      <c r="CL435" s="88"/>
      <c r="CM435" s="88"/>
      <c r="CN435" s="88"/>
      <c r="CO435" s="88"/>
      <c r="CP435" s="88"/>
      <c r="CQ435" s="88"/>
      <c r="CR435" s="88"/>
      <c r="CS435" s="88"/>
      <c r="CT435" s="88"/>
      <c r="CU435" s="88"/>
      <c r="CV435" s="88"/>
      <c r="CW435" s="88"/>
      <c r="CX435" s="88"/>
      <c r="CY435" s="88"/>
      <c r="CZ435" s="88"/>
      <c r="DA435" s="88"/>
      <c r="DB435" s="88"/>
      <c r="DC435" s="88"/>
      <c r="DD435" s="88"/>
      <c r="DE435" s="88"/>
      <c r="DF435" s="88"/>
      <c r="DG435" s="88"/>
      <c r="DH435" s="88"/>
      <c r="DI435" s="88"/>
      <c r="DJ435" s="88"/>
      <c r="DK435" s="88"/>
      <c r="DL435" s="88"/>
      <c r="DM435" s="88"/>
      <c r="DN435" s="88"/>
      <c r="DO435" s="88"/>
      <c r="DP435" s="88"/>
      <c r="DQ435" s="88"/>
      <c r="DR435" s="88"/>
      <c r="DS435" s="88"/>
      <c r="DT435" s="88"/>
      <c r="DU435" s="88"/>
      <c r="DV435" s="88"/>
      <c r="DW435" s="88"/>
      <c r="DX435" s="88"/>
      <c r="DY435" s="88"/>
      <c r="DZ435" s="88"/>
      <c r="EA435" s="88"/>
      <c r="EB435" s="88"/>
      <c r="EC435" s="88"/>
      <c r="ED435" s="88"/>
      <c r="EE435" s="88"/>
      <c r="EF435" s="88"/>
      <c r="EG435" s="88"/>
      <c r="EH435" s="88"/>
      <c r="EI435" s="88"/>
      <c r="EJ435" s="88"/>
      <c r="EK435" s="88"/>
      <c r="EL435" s="88"/>
    </row>
    <row r="436" spans="1:142" ht="14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88"/>
      <c r="CL436" s="88"/>
      <c r="CM436" s="88"/>
      <c r="CN436" s="88"/>
      <c r="CO436" s="88"/>
      <c r="CP436" s="88"/>
      <c r="CQ436" s="88"/>
      <c r="CR436" s="88"/>
      <c r="CS436" s="88"/>
      <c r="CT436" s="88"/>
      <c r="CU436" s="88"/>
      <c r="CV436" s="88"/>
      <c r="CW436" s="88"/>
      <c r="CX436" s="88"/>
      <c r="CY436" s="88"/>
      <c r="CZ436" s="88"/>
      <c r="DA436" s="88"/>
      <c r="DB436" s="88"/>
      <c r="DC436" s="88"/>
      <c r="DD436" s="88"/>
      <c r="DE436" s="88"/>
      <c r="DF436" s="88"/>
      <c r="DG436" s="88"/>
      <c r="DH436" s="88"/>
      <c r="DI436" s="88"/>
      <c r="DJ436" s="88"/>
      <c r="DK436" s="88"/>
      <c r="DL436" s="88"/>
      <c r="DM436" s="88"/>
      <c r="DN436" s="88"/>
      <c r="DO436" s="88"/>
      <c r="DP436" s="88"/>
      <c r="DQ436" s="88"/>
      <c r="DR436" s="88"/>
      <c r="DS436" s="88"/>
      <c r="DT436" s="88"/>
      <c r="DU436" s="88"/>
      <c r="DV436" s="88"/>
      <c r="DW436" s="88"/>
      <c r="DX436" s="88"/>
      <c r="DY436" s="88"/>
      <c r="DZ436" s="88"/>
      <c r="EA436" s="88"/>
      <c r="EB436" s="88"/>
      <c r="EC436" s="88"/>
      <c r="ED436" s="88"/>
      <c r="EE436" s="88"/>
      <c r="EF436" s="88"/>
      <c r="EG436" s="88"/>
      <c r="EH436" s="88"/>
      <c r="EI436" s="88"/>
      <c r="EJ436" s="88"/>
      <c r="EK436" s="88"/>
      <c r="EL436" s="88"/>
    </row>
    <row r="437" spans="1:142" ht="14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88"/>
      <c r="CL437" s="88"/>
      <c r="CM437" s="88"/>
      <c r="CN437" s="88"/>
      <c r="CO437" s="88"/>
      <c r="CP437" s="88"/>
      <c r="CQ437" s="88"/>
      <c r="CR437" s="88"/>
      <c r="CS437" s="88"/>
      <c r="CT437" s="88"/>
      <c r="CU437" s="88"/>
      <c r="CV437" s="88"/>
      <c r="CW437" s="88"/>
      <c r="CX437" s="88"/>
      <c r="CY437" s="88"/>
      <c r="CZ437" s="88"/>
      <c r="DA437" s="88"/>
      <c r="DB437" s="88"/>
      <c r="DC437" s="88"/>
      <c r="DD437" s="88"/>
      <c r="DE437" s="88"/>
      <c r="DF437" s="88"/>
      <c r="DG437" s="88"/>
      <c r="DH437" s="88"/>
      <c r="DI437" s="88"/>
      <c r="DJ437" s="88"/>
      <c r="DK437" s="88"/>
      <c r="DL437" s="88"/>
      <c r="DM437" s="88"/>
      <c r="DN437" s="88"/>
      <c r="DO437" s="88"/>
      <c r="DP437" s="88"/>
      <c r="DQ437" s="88"/>
      <c r="DR437" s="88"/>
      <c r="DS437" s="88"/>
      <c r="DT437" s="88"/>
      <c r="DU437" s="88"/>
      <c r="DV437" s="88"/>
      <c r="DW437" s="88"/>
      <c r="DX437" s="88"/>
      <c r="DY437" s="88"/>
      <c r="DZ437" s="88"/>
      <c r="EA437" s="88"/>
      <c r="EB437" s="88"/>
      <c r="EC437" s="88"/>
      <c r="ED437" s="88"/>
      <c r="EE437" s="88"/>
      <c r="EF437" s="88"/>
      <c r="EG437" s="88"/>
      <c r="EH437" s="88"/>
      <c r="EI437" s="88"/>
      <c r="EJ437" s="88"/>
      <c r="EK437" s="88"/>
      <c r="EL437" s="88"/>
    </row>
    <row r="438" spans="1:142" ht="14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</row>
    <row r="439" spans="1:142" ht="14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88"/>
      <c r="CL439" s="88"/>
      <c r="CM439" s="88"/>
      <c r="CN439" s="88"/>
      <c r="CO439" s="88"/>
      <c r="CP439" s="88"/>
      <c r="CQ439" s="88"/>
      <c r="CR439" s="88"/>
      <c r="CS439" s="88"/>
      <c r="CT439" s="88"/>
      <c r="CU439" s="88"/>
      <c r="CV439" s="88"/>
      <c r="CW439" s="88"/>
      <c r="CX439" s="88"/>
      <c r="CY439" s="88"/>
      <c r="CZ439" s="88"/>
      <c r="DA439" s="88"/>
      <c r="DB439" s="88"/>
      <c r="DC439" s="88"/>
      <c r="DD439" s="88"/>
      <c r="DE439" s="88"/>
      <c r="DF439" s="88"/>
      <c r="DG439" s="88"/>
      <c r="DH439" s="88"/>
      <c r="DI439" s="88"/>
      <c r="DJ439" s="88"/>
      <c r="DK439" s="88"/>
      <c r="DL439" s="88"/>
      <c r="DM439" s="88"/>
      <c r="DN439" s="88"/>
      <c r="DO439" s="88"/>
      <c r="DP439" s="88"/>
      <c r="DQ439" s="88"/>
      <c r="DR439" s="88"/>
      <c r="DS439" s="88"/>
      <c r="DT439" s="88"/>
      <c r="DU439" s="88"/>
      <c r="DV439" s="88"/>
      <c r="DW439" s="88"/>
      <c r="DX439" s="88"/>
      <c r="DY439" s="88"/>
      <c r="DZ439" s="88"/>
      <c r="EA439" s="88"/>
      <c r="EB439" s="88"/>
      <c r="EC439" s="88"/>
      <c r="ED439" s="88"/>
      <c r="EE439" s="88"/>
      <c r="EF439" s="88"/>
      <c r="EG439" s="88"/>
      <c r="EH439" s="88"/>
      <c r="EI439" s="88"/>
      <c r="EJ439" s="88"/>
      <c r="EK439" s="88"/>
      <c r="EL439" s="88"/>
    </row>
    <row r="440" spans="1:142" ht="14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88"/>
      <c r="CL440" s="88"/>
      <c r="CM440" s="88"/>
      <c r="CN440" s="88"/>
      <c r="CO440" s="88"/>
      <c r="CP440" s="88"/>
      <c r="CQ440" s="88"/>
      <c r="CR440" s="88"/>
      <c r="CS440" s="88"/>
      <c r="CT440" s="88"/>
      <c r="CU440" s="88"/>
      <c r="CV440" s="88"/>
      <c r="CW440" s="88"/>
      <c r="CX440" s="88"/>
      <c r="CY440" s="88"/>
      <c r="CZ440" s="88"/>
      <c r="DA440" s="88"/>
      <c r="DB440" s="88"/>
      <c r="DC440" s="88"/>
      <c r="DD440" s="88"/>
      <c r="DE440" s="88"/>
      <c r="DF440" s="88"/>
      <c r="DG440" s="88"/>
      <c r="DH440" s="88"/>
      <c r="DI440" s="88"/>
      <c r="DJ440" s="88"/>
      <c r="DK440" s="88"/>
      <c r="DL440" s="88"/>
      <c r="DM440" s="88"/>
      <c r="DN440" s="88"/>
      <c r="DO440" s="88"/>
      <c r="DP440" s="88"/>
      <c r="DQ440" s="88"/>
      <c r="DR440" s="88"/>
      <c r="DS440" s="88"/>
      <c r="DT440" s="88"/>
      <c r="DU440" s="88"/>
      <c r="DV440" s="88"/>
      <c r="DW440" s="88"/>
      <c r="DX440" s="88"/>
      <c r="DY440" s="88"/>
      <c r="DZ440" s="88"/>
      <c r="EA440" s="88"/>
      <c r="EB440" s="88"/>
      <c r="EC440" s="88"/>
      <c r="ED440" s="88"/>
      <c r="EE440" s="88"/>
      <c r="EF440" s="88"/>
      <c r="EG440" s="88"/>
      <c r="EH440" s="88"/>
      <c r="EI440" s="88"/>
      <c r="EJ440" s="88"/>
      <c r="EK440" s="88"/>
      <c r="EL440" s="88"/>
    </row>
    <row r="441" spans="1:142" ht="14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88"/>
      <c r="CL441" s="88"/>
      <c r="CM441" s="88"/>
      <c r="CN441" s="88"/>
      <c r="CO441" s="88"/>
      <c r="CP441" s="88"/>
      <c r="CQ441" s="88"/>
      <c r="CR441" s="88"/>
      <c r="CS441" s="88"/>
      <c r="CT441" s="88"/>
      <c r="CU441" s="88"/>
      <c r="CV441" s="88"/>
      <c r="CW441" s="88"/>
      <c r="CX441" s="88"/>
      <c r="CY441" s="88"/>
      <c r="CZ441" s="88"/>
      <c r="DA441" s="88"/>
      <c r="DB441" s="88"/>
      <c r="DC441" s="88"/>
      <c r="DD441" s="88"/>
      <c r="DE441" s="88"/>
      <c r="DF441" s="88"/>
      <c r="DG441" s="88"/>
      <c r="DH441" s="88"/>
      <c r="DI441" s="88"/>
      <c r="DJ441" s="88"/>
      <c r="DK441" s="88"/>
      <c r="DL441" s="88"/>
      <c r="DM441" s="88"/>
      <c r="DN441" s="88"/>
      <c r="DO441" s="88"/>
      <c r="DP441" s="88"/>
      <c r="DQ441" s="88"/>
      <c r="DR441" s="88"/>
      <c r="DS441" s="88"/>
      <c r="DT441" s="88"/>
      <c r="DU441" s="88"/>
      <c r="DV441" s="88"/>
      <c r="DW441" s="88"/>
      <c r="DX441" s="88"/>
      <c r="DY441" s="88"/>
      <c r="DZ441" s="88"/>
      <c r="EA441" s="88"/>
      <c r="EB441" s="88"/>
      <c r="EC441" s="88"/>
      <c r="ED441" s="88"/>
      <c r="EE441" s="88"/>
      <c r="EF441" s="88"/>
      <c r="EG441" s="88"/>
      <c r="EH441" s="88"/>
      <c r="EI441" s="88"/>
      <c r="EJ441" s="88"/>
      <c r="EK441" s="88"/>
      <c r="EL441" s="88"/>
    </row>
    <row r="442" spans="1:142" ht="14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</row>
    <row r="443" spans="1:142" ht="14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88"/>
      <c r="CL443" s="88"/>
      <c r="CM443" s="88"/>
      <c r="CN443" s="88"/>
      <c r="CO443" s="88"/>
      <c r="CP443" s="88"/>
      <c r="CQ443" s="88"/>
      <c r="CR443" s="88"/>
      <c r="CS443" s="88"/>
      <c r="CT443" s="88"/>
      <c r="CU443" s="88"/>
      <c r="CV443" s="88"/>
      <c r="CW443" s="88"/>
      <c r="CX443" s="88"/>
      <c r="CY443" s="88"/>
      <c r="CZ443" s="88"/>
      <c r="DA443" s="88"/>
      <c r="DB443" s="88"/>
      <c r="DC443" s="88"/>
      <c r="DD443" s="88"/>
      <c r="DE443" s="88"/>
      <c r="DF443" s="88"/>
      <c r="DG443" s="88"/>
      <c r="DH443" s="88"/>
      <c r="DI443" s="88"/>
      <c r="DJ443" s="88"/>
      <c r="DK443" s="88"/>
      <c r="DL443" s="88"/>
      <c r="DM443" s="88"/>
      <c r="DN443" s="88"/>
      <c r="DO443" s="88"/>
      <c r="DP443" s="88"/>
      <c r="DQ443" s="88"/>
      <c r="DR443" s="88"/>
      <c r="DS443" s="88"/>
      <c r="DT443" s="88"/>
      <c r="DU443" s="88"/>
      <c r="DV443" s="88"/>
      <c r="DW443" s="88"/>
      <c r="DX443" s="88"/>
      <c r="DY443" s="88"/>
      <c r="DZ443" s="88"/>
      <c r="EA443" s="88"/>
      <c r="EB443" s="88"/>
      <c r="EC443" s="88"/>
      <c r="ED443" s="88"/>
      <c r="EE443" s="88"/>
      <c r="EF443" s="88"/>
      <c r="EG443" s="88"/>
      <c r="EH443" s="88"/>
      <c r="EI443" s="88"/>
      <c r="EJ443" s="88"/>
      <c r="EK443" s="88"/>
      <c r="EL443" s="88"/>
    </row>
    <row r="444" spans="1:142" ht="14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88"/>
      <c r="CL444" s="88"/>
      <c r="CM444" s="88"/>
      <c r="CN444" s="88"/>
      <c r="CO444" s="88"/>
      <c r="CP444" s="88"/>
      <c r="CQ444" s="88"/>
      <c r="CR444" s="88"/>
      <c r="CS444" s="88"/>
      <c r="CT444" s="88"/>
      <c r="CU444" s="88"/>
      <c r="CV444" s="88"/>
      <c r="CW444" s="88"/>
      <c r="CX444" s="88"/>
      <c r="CY444" s="88"/>
      <c r="CZ444" s="88"/>
      <c r="DA444" s="88"/>
      <c r="DB444" s="88"/>
      <c r="DC444" s="88"/>
      <c r="DD444" s="88"/>
      <c r="DE444" s="88"/>
      <c r="DF444" s="88"/>
      <c r="DG444" s="88"/>
      <c r="DH444" s="88"/>
      <c r="DI444" s="88"/>
      <c r="DJ444" s="88"/>
      <c r="DK444" s="88"/>
      <c r="DL444" s="88"/>
      <c r="DM444" s="88"/>
      <c r="DN444" s="88"/>
      <c r="DO444" s="88"/>
      <c r="DP444" s="88"/>
      <c r="DQ444" s="88"/>
      <c r="DR444" s="88"/>
      <c r="DS444" s="88"/>
      <c r="DT444" s="88"/>
      <c r="DU444" s="88"/>
      <c r="DV444" s="88"/>
      <c r="DW444" s="88"/>
      <c r="DX444" s="88"/>
      <c r="DY444" s="88"/>
      <c r="DZ444" s="88"/>
      <c r="EA444" s="88"/>
      <c r="EB444" s="88"/>
      <c r="EC444" s="88"/>
      <c r="ED444" s="88"/>
      <c r="EE444" s="88"/>
      <c r="EF444" s="88"/>
      <c r="EG444" s="88"/>
      <c r="EH444" s="88"/>
      <c r="EI444" s="88"/>
      <c r="EJ444" s="88"/>
      <c r="EK444" s="88"/>
      <c r="EL444" s="88"/>
    </row>
    <row r="445" spans="1:142" ht="14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88"/>
      <c r="CL445" s="88"/>
      <c r="CM445" s="88"/>
      <c r="CN445" s="88"/>
      <c r="CO445" s="88"/>
      <c r="CP445" s="88"/>
      <c r="CQ445" s="88"/>
      <c r="CR445" s="88"/>
      <c r="CS445" s="88"/>
      <c r="CT445" s="88"/>
      <c r="CU445" s="88"/>
      <c r="CV445" s="88"/>
      <c r="CW445" s="88"/>
      <c r="CX445" s="88"/>
      <c r="CY445" s="88"/>
      <c r="CZ445" s="88"/>
      <c r="DA445" s="88"/>
      <c r="DB445" s="88"/>
      <c r="DC445" s="88"/>
      <c r="DD445" s="88"/>
      <c r="DE445" s="88"/>
      <c r="DF445" s="88"/>
      <c r="DG445" s="88"/>
      <c r="DH445" s="88"/>
      <c r="DI445" s="88"/>
      <c r="DJ445" s="88"/>
      <c r="DK445" s="88"/>
      <c r="DL445" s="88"/>
      <c r="DM445" s="88"/>
      <c r="DN445" s="88"/>
      <c r="DO445" s="88"/>
      <c r="DP445" s="88"/>
      <c r="DQ445" s="88"/>
      <c r="DR445" s="88"/>
      <c r="DS445" s="88"/>
      <c r="DT445" s="88"/>
      <c r="DU445" s="88"/>
      <c r="DV445" s="88"/>
      <c r="DW445" s="88"/>
      <c r="DX445" s="88"/>
      <c r="DY445" s="88"/>
      <c r="DZ445" s="88"/>
      <c r="EA445" s="88"/>
      <c r="EB445" s="88"/>
      <c r="EC445" s="88"/>
      <c r="ED445" s="88"/>
      <c r="EE445" s="88"/>
      <c r="EF445" s="88"/>
      <c r="EG445" s="88"/>
      <c r="EH445" s="88"/>
      <c r="EI445" s="88"/>
      <c r="EJ445" s="88"/>
      <c r="EK445" s="88"/>
      <c r="EL445" s="88"/>
    </row>
    <row r="446" spans="1:142" ht="14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88"/>
      <c r="CL446" s="88"/>
      <c r="CM446" s="88"/>
      <c r="CN446" s="88"/>
      <c r="CO446" s="88"/>
      <c r="CP446" s="88"/>
      <c r="CQ446" s="88"/>
      <c r="CR446" s="88"/>
      <c r="CS446" s="88"/>
      <c r="CT446" s="88"/>
      <c r="CU446" s="88"/>
      <c r="CV446" s="88"/>
      <c r="CW446" s="88"/>
      <c r="CX446" s="88"/>
      <c r="CY446" s="88"/>
      <c r="CZ446" s="88"/>
      <c r="DA446" s="88"/>
      <c r="DB446" s="88"/>
      <c r="DC446" s="88"/>
      <c r="DD446" s="88"/>
      <c r="DE446" s="88"/>
      <c r="DF446" s="88"/>
      <c r="DG446" s="88"/>
      <c r="DH446" s="88"/>
      <c r="DI446" s="88"/>
      <c r="DJ446" s="88"/>
      <c r="DK446" s="88"/>
      <c r="DL446" s="88"/>
      <c r="DM446" s="88"/>
      <c r="DN446" s="88"/>
      <c r="DO446" s="88"/>
      <c r="DP446" s="88"/>
      <c r="DQ446" s="88"/>
      <c r="DR446" s="88"/>
      <c r="DS446" s="88"/>
      <c r="DT446" s="88"/>
      <c r="DU446" s="88"/>
      <c r="DV446" s="88"/>
      <c r="DW446" s="88"/>
      <c r="DX446" s="88"/>
      <c r="DY446" s="88"/>
      <c r="DZ446" s="88"/>
      <c r="EA446" s="88"/>
      <c r="EB446" s="88"/>
      <c r="EC446" s="88"/>
      <c r="ED446" s="88"/>
      <c r="EE446" s="88"/>
      <c r="EF446" s="88"/>
      <c r="EG446" s="88"/>
      <c r="EH446" s="88"/>
      <c r="EI446" s="88"/>
      <c r="EJ446" s="88"/>
      <c r="EK446" s="88"/>
      <c r="EL446" s="88"/>
    </row>
    <row r="447" spans="1:142" ht="14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88"/>
      <c r="CL447" s="88"/>
      <c r="CM447" s="88"/>
      <c r="CN447" s="88"/>
      <c r="CO447" s="88"/>
      <c r="CP447" s="88"/>
      <c r="CQ447" s="88"/>
      <c r="CR447" s="88"/>
      <c r="CS447" s="88"/>
      <c r="CT447" s="88"/>
      <c r="CU447" s="88"/>
      <c r="CV447" s="88"/>
      <c r="CW447" s="88"/>
      <c r="CX447" s="88"/>
      <c r="CY447" s="88"/>
      <c r="CZ447" s="88"/>
      <c r="DA447" s="88"/>
      <c r="DB447" s="88"/>
      <c r="DC447" s="88"/>
      <c r="DD447" s="88"/>
      <c r="DE447" s="88"/>
      <c r="DF447" s="88"/>
      <c r="DG447" s="88"/>
      <c r="DH447" s="88"/>
      <c r="DI447" s="88"/>
      <c r="DJ447" s="88"/>
      <c r="DK447" s="88"/>
      <c r="DL447" s="88"/>
      <c r="DM447" s="88"/>
      <c r="DN447" s="88"/>
      <c r="DO447" s="88"/>
      <c r="DP447" s="88"/>
      <c r="DQ447" s="88"/>
      <c r="DR447" s="88"/>
      <c r="DS447" s="88"/>
      <c r="DT447" s="88"/>
      <c r="DU447" s="88"/>
      <c r="DV447" s="88"/>
      <c r="DW447" s="88"/>
      <c r="DX447" s="88"/>
      <c r="DY447" s="88"/>
      <c r="DZ447" s="88"/>
      <c r="EA447" s="88"/>
      <c r="EB447" s="88"/>
      <c r="EC447" s="88"/>
      <c r="ED447" s="88"/>
      <c r="EE447" s="88"/>
      <c r="EF447" s="88"/>
      <c r="EG447" s="88"/>
      <c r="EH447" s="88"/>
      <c r="EI447" s="88"/>
      <c r="EJ447" s="88"/>
      <c r="EK447" s="88"/>
      <c r="EL447" s="88"/>
    </row>
    <row r="448" spans="1:142" ht="14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88"/>
      <c r="CL448" s="88"/>
      <c r="CM448" s="88"/>
      <c r="CN448" s="88"/>
      <c r="CO448" s="88"/>
      <c r="CP448" s="88"/>
      <c r="CQ448" s="88"/>
      <c r="CR448" s="88"/>
      <c r="CS448" s="88"/>
      <c r="CT448" s="88"/>
      <c r="CU448" s="88"/>
      <c r="CV448" s="88"/>
      <c r="CW448" s="88"/>
      <c r="CX448" s="88"/>
      <c r="CY448" s="88"/>
      <c r="CZ448" s="88"/>
      <c r="DA448" s="88"/>
      <c r="DB448" s="88"/>
      <c r="DC448" s="88"/>
      <c r="DD448" s="88"/>
      <c r="DE448" s="88"/>
      <c r="DF448" s="88"/>
      <c r="DG448" s="88"/>
      <c r="DH448" s="88"/>
      <c r="DI448" s="88"/>
      <c r="DJ448" s="88"/>
      <c r="DK448" s="88"/>
      <c r="DL448" s="88"/>
      <c r="DM448" s="88"/>
      <c r="DN448" s="88"/>
      <c r="DO448" s="88"/>
      <c r="DP448" s="88"/>
      <c r="DQ448" s="88"/>
      <c r="DR448" s="88"/>
      <c r="DS448" s="88"/>
      <c r="DT448" s="88"/>
      <c r="DU448" s="88"/>
      <c r="DV448" s="88"/>
      <c r="DW448" s="88"/>
      <c r="DX448" s="88"/>
      <c r="DY448" s="88"/>
      <c r="DZ448" s="88"/>
      <c r="EA448" s="88"/>
      <c r="EB448" s="88"/>
      <c r="EC448" s="88"/>
      <c r="ED448" s="88"/>
      <c r="EE448" s="88"/>
      <c r="EF448" s="88"/>
      <c r="EG448" s="88"/>
      <c r="EH448" s="88"/>
      <c r="EI448" s="88"/>
      <c r="EJ448" s="88"/>
      <c r="EK448" s="88"/>
      <c r="EL448" s="88"/>
    </row>
    <row r="449" spans="1:142" ht="14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88"/>
      <c r="CL449" s="88"/>
      <c r="CM449" s="88"/>
      <c r="CN449" s="88"/>
      <c r="CO449" s="88"/>
      <c r="CP449" s="88"/>
      <c r="CQ449" s="88"/>
      <c r="CR449" s="88"/>
      <c r="CS449" s="88"/>
      <c r="CT449" s="88"/>
      <c r="CU449" s="88"/>
      <c r="CV449" s="88"/>
      <c r="CW449" s="88"/>
      <c r="CX449" s="88"/>
      <c r="CY449" s="88"/>
      <c r="CZ449" s="88"/>
      <c r="DA449" s="88"/>
      <c r="DB449" s="88"/>
      <c r="DC449" s="88"/>
      <c r="DD449" s="88"/>
      <c r="DE449" s="88"/>
      <c r="DF449" s="88"/>
      <c r="DG449" s="88"/>
      <c r="DH449" s="88"/>
      <c r="DI449" s="88"/>
      <c r="DJ449" s="88"/>
      <c r="DK449" s="88"/>
      <c r="DL449" s="88"/>
      <c r="DM449" s="88"/>
      <c r="DN449" s="88"/>
      <c r="DO449" s="88"/>
      <c r="DP449" s="88"/>
      <c r="DQ449" s="88"/>
      <c r="DR449" s="88"/>
      <c r="DS449" s="88"/>
      <c r="DT449" s="88"/>
      <c r="DU449" s="88"/>
      <c r="DV449" s="88"/>
      <c r="DW449" s="88"/>
      <c r="DX449" s="88"/>
      <c r="DY449" s="88"/>
      <c r="DZ449" s="88"/>
      <c r="EA449" s="88"/>
      <c r="EB449" s="88"/>
      <c r="EC449" s="88"/>
      <c r="ED449" s="88"/>
      <c r="EE449" s="88"/>
      <c r="EF449" s="88"/>
      <c r="EG449" s="88"/>
      <c r="EH449" s="88"/>
      <c r="EI449" s="88"/>
      <c r="EJ449" s="88"/>
      <c r="EK449" s="88"/>
      <c r="EL449" s="88"/>
    </row>
    <row r="450" spans="1:142" ht="14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88"/>
      <c r="CL450" s="88"/>
      <c r="CM450" s="88"/>
      <c r="CN450" s="88"/>
      <c r="CO450" s="88"/>
      <c r="CP450" s="88"/>
      <c r="CQ450" s="88"/>
      <c r="CR450" s="88"/>
      <c r="CS450" s="88"/>
      <c r="CT450" s="88"/>
      <c r="CU450" s="88"/>
      <c r="CV450" s="88"/>
      <c r="CW450" s="88"/>
      <c r="CX450" s="88"/>
      <c r="CY450" s="88"/>
      <c r="CZ450" s="88"/>
      <c r="DA450" s="88"/>
      <c r="DB450" s="88"/>
      <c r="DC450" s="88"/>
      <c r="DD450" s="88"/>
      <c r="DE450" s="88"/>
      <c r="DF450" s="88"/>
      <c r="DG450" s="88"/>
      <c r="DH450" s="88"/>
      <c r="DI450" s="88"/>
      <c r="DJ450" s="88"/>
      <c r="DK450" s="88"/>
      <c r="DL450" s="88"/>
      <c r="DM450" s="88"/>
      <c r="DN450" s="88"/>
      <c r="DO450" s="88"/>
      <c r="DP450" s="88"/>
      <c r="DQ450" s="88"/>
      <c r="DR450" s="88"/>
      <c r="DS450" s="88"/>
      <c r="DT450" s="88"/>
      <c r="DU450" s="88"/>
      <c r="DV450" s="88"/>
      <c r="DW450" s="88"/>
      <c r="DX450" s="88"/>
      <c r="DY450" s="88"/>
      <c r="DZ450" s="88"/>
      <c r="EA450" s="88"/>
      <c r="EB450" s="88"/>
      <c r="EC450" s="88"/>
      <c r="ED450" s="88"/>
      <c r="EE450" s="88"/>
      <c r="EF450" s="88"/>
      <c r="EG450" s="88"/>
      <c r="EH450" s="88"/>
      <c r="EI450" s="88"/>
      <c r="EJ450" s="88"/>
      <c r="EK450" s="88"/>
      <c r="EL450" s="88"/>
    </row>
    <row r="451" spans="1:142" ht="14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88"/>
      <c r="CL451" s="88"/>
      <c r="CM451" s="88"/>
      <c r="CN451" s="88"/>
      <c r="CO451" s="88"/>
      <c r="CP451" s="88"/>
      <c r="CQ451" s="88"/>
      <c r="CR451" s="88"/>
      <c r="CS451" s="88"/>
      <c r="CT451" s="88"/>
      <c r="CU451" s="88"/>
      <c r="CV451" s="88"/>
      <c r="CW451" s="88"/>
      <c r="CX451" s="88"/>
      <c r="CY451" s="88"/>
      <c r="CZ451" s="88"/>
      <c r="DA451" s="88"/>
      <c r="DB451" s="88"/>
      <c r="DC451" s="88"/>
      <c r="DD451" s="88"/>
      <c r="DE451" s="88"/>
      <c r="DF451" s="88"/>
      <c r="DG451" s="88"/>
      <c r="DH451" s="88"/>
      <c r="DI451" s="88"/>
      <c r="DJ451" s="88"/>
      <c r="DK451" s="88"/>
      <c r="DL451" s="88"/>
      <c r="DM451" s="88"/>
      <c r="DN451" s="88"/>
      <c r="DO451" s="88"/>
      <c r="DP451" s="88"/>
      <c r="DQ451" s="88"/>
      <c r="DR451" s="88"/>
      <c r="DS451" s="88"/>
      <c r="DT451" s="88"/>
      <c r="DU451" s="88"/>
      <c r="DV451" s="88"/>
      <c r="DW451" s="88"/>
      <c r="DX451" s="88"/>
      <c r="DY451" s="88"/>
      <c r="DZ451" s="88"/>
      <c r="EA451" s="88"/>
      <c r="EB451" s="88"/>
      <c r="EC451" s="88"/>
      <c r="ED451" s="88"/>
      <c r="EE451" s="88"/>
      <c r="EF451" s="88"/>
      <c r="EG451" s="88"/>
      <c r="EH451" s="88"/>
      <c r="EI451" s="88"/>
      <c r="EJ451" s="88"/>
      <c r="EK451" s="88"/>
      <c r="EL451" s="88"/>
    </row>
    <row r="452" spans="1:142" ht="14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88"/>
      <c r="CL452" s="88"/>
      <c r="CM452" s="88"/>
      <c r="CN452" s="88"/>
      <c r="CO452" s="88"/>
      <c r="CP452" s="88"/>
      <c r="CQ452" s="88"/>
      <c r="CR452" s="88"/>
      <c r="CS452" s="88"/>
      <c r="CT452" s="88"/>
      <c r="CU452" s="88"/>
      <c r="CV452" s="88"/>
      <c r="CW452" s="88"/>
      <c r="CX452" s="88"/>
      <c r="CY452" s="88"/>
      <c r="CZ452" s="88"/>
      <c r="DA452" s="88"/>
      <c r="DB452" s="88"/>
      <c r="DC452" s="88"/>
      <c r="DD452" s="88"/>
      <c r="DE452" s="88"/>
      <c r="DF452" s="88"/>
      <c r="DG452" s="88"/>
      <c r="DH452" s="88"/>
      <c r="DI452" s="88"/>
      <c r="DJ452" s="88"/>
      <c r="DK452" s="88"/>
      <c r="DL452" s="88"/>
      <c r="DM452" s="88"/>
      <c r="DN452" s="88"/>
      <c r="DO452" s="88"/>
      <c r="DP452" s="88"/>
      <c r="DQ452" s="88"/>
      <c r="DR452" s="88"/>
      <c r="DS452" s="88"/>
      <c r="DT452" s="88"/>
      <c r="DU452" s="88"/>
      <c r="DV452" s="88"/>
      <c r="DW452" s="88"/>
      <c r="DX452" s="88"/>
      <c r="DY452" s="88"/>
      <c r="DZ452" s="88"/>
      <c r="EA452" s="88"/>
      <c r="EB452" s="88"/>
      <c r="EC452" s="88"/>
      <c r="ED452" s="88"/>
      <c r="EE452" s="88"/>
      <c r="EF452" s="88"/>
      <c r="EG452" s="88"/>
      <c r="EH452" s="88"/>
      <c r="EI452" s="88"/>
      <c r="EJ452" s="88"/>
      <c r="EK452" s="88"/>
      <c r="EL452" s="88"/>
    </row>
    <row r="453" spans="1:142" ht="14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88"/>
      <c r="CL453" s="88"/>
      <c r="CM453" s="88"/>
      <c r="CN453" s="88"/>
      <c r="CO453" s="88"/>
      <c r="CP453" s="88"/>
      <c r="CQ453" s="88"/>
      <c r="CR453" s="88"/>
      <c r="CS453" s="88"/>
      <c r="CT453" s="88"/>
      <c r="CU453" s="88"/>
      <c r="CV453" s="88"/>
      <c r="CW453" s="88"/>
      <c r="CX453" s="88"/>
      <c r="CY453" s="88"/>
      <c r="CZ453" s="88"/>
      <c r="DA453" s="88"/>
      <c r="DB453" s="88"/>
      <c r="DC453" s="88"/>
      <c r="DD453" s="88"/>
      <c r="DE453" s="88"/>
      <c r="DF453" s="88"/>
      <c r="DG453" s="88"/>
      <c r="DH453" s="88"/>
      <c r="DI453" s="88"/>
      <c r="DJ453" s="88"/>
      <c r="DK453" s="88"/>
      <c r="DL453" s="88"/>
      <c r="DM453" s="88"/>
      <c r="DN453" s="88"/>
      <c r="DO453" s="88"/>
      <c r="DP453" s="88"/>
      <c r="DQ453" s="88"/>
      <c r="DR453" s="88"/>
      <c r="DS453" s="88"/>
      <c r="DT453" s="88"/>
      <c r="DU453" s="88"/>
      <c r="DV453" s="88"/>
      <c r="DW453" s="88"/>
      <c r="DX453" s="88"/>
      <c r="DY453" s="88"/>
      <c r="DZ453" s="88"/>
      <c r="EA453" s="88"/>
      <c r="EB453" s="88"/>
      <c r="EC453" s="88"/>
      <c r="ED453" s="88"/>
      <c r="EE453" s="88"/>
      <c r="EF453" s="88"/>
      <c r="EG453" s="88"/>
      <c r="EH453" s="88"/>
      <c r="EI453" s="88"/>
      <c r="EJ453" s="88"/>
      <c r="EK453" s="88"/>
      <c r="EL453" s="88"/>
    </row>
    <row r="454" spans="1:142" ht="14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88"/>
      <c r="CL454" s="88"/>
      <c r="CM454" s="88"/>
      <c r="CN454" s="88"/>
      <c r="CO454" s="88"/>
      <c r="CP454" s="88"/>
      <c r="CQ454" s="88"/>
      <c r="CR454" s="88"/>
      <c r="CS454" s="88"/>
      <c r="CT454" s="88"/>
      <c r="CU454" s="88"/>
      <c r="CV454" s="88"/>
      <c r="CW454" s="88"/>
      <c r="CX454" s="88"/>
      <c r="CY454" s="88"/>
      <c r="CZ454" s="88"/>
      <c r="DA454" s="88"/>
      <c r="DB454" s="88"/>
      <c r="DC454" s="88"/>
      <c r="DD454" s="88"/>
      <c r="DE454" s="88"/>
      <c r="DF454" s="88"/>
      <c r="DG454" s="88"/>
      <c r="DH454" s="88"/>
      <c r="DI454" s="88"/>
      <c r="DJ454" s="88"/>
      <c r="DK454" s="88"/>
      <c r="DL454" s="88"/>
      <c r="DM454" s="88"/>
      <c r="DN454" s="88"/>
      <c r="DO454" s="88"/>
      <c r="DP454" s="88"/>
      <c r="DQ454" s="88"/>
      <c r="DR454" s="88"/>
      <c r="DS454" s="88"/>
      <c r="DT454" s="88"/>
      <c r="DU454" s="88"/>
      <c r="DV454" s="88"/>
      <c r="DW454" s="88"/>
      <c r="DX454" s="88"/>
      <c r="DY454" s="88"/>
      <c r="DZ454" s="88"/>
      <c r="EA454" s="88"/>
      <c r="EB454" s="88"/>
      <c r="EC454" s="88"/>
      <c r="ED454" s="88"/>
      <c r="EE454" s="88"/>
      <c r="EF454" s="88"/>
      <c r="EG454" s="88"/>
      <c r="EH454" s="88"/>
      <c r="EI454" s="88"/>
      <c r="EJ454" s="88"/>
      <c r="EK454" s="88"/>
      <c r="EL454" s="88"/>
    </row>
    <row r="455" spans="1:142" ht="14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88"/>
      <c r="CL455" s="88"/>
      <c r="CM455" s="88"/>
      <c r="CN455" s="88"/>
      <c r="CO455" s="88"/>
      <c r="CP455" s="88"/>
      <c r="CQ455" s="88"/>
      <c r="CR455" s="88"/>
      <c r="CS455" s="88"/>
      <c r="CT455" s="88"/>
      <c r="CU455" s="88"/>
      <c r="CV455" s="88"/>
      <c r="CW455" s="88"/>
      <c r="CX455" s="88"/>
      <c r="CY455" s="88"/>
      <c r="CZ455" s="88"/>
      <c r="DA455" s="88"/>
      <c r="DB455" s="88"/>
      <c r="DC455" s="88"/>
      <c r="DD455" s="88"/>
      <c r="DE455" s="88"/>
      <c r="DF455" s="88"/>
      <c r="DG455" s="88"/>
      <c r="DH455" s="88"/>
      <c r="DI455" s="88"/>
      <c r="DJ455" s="88"/>
      <c r="DK455" s="88"/>
      <c r="DL455" s="88"/>
      <c r="DM455" s="88"/>
      <c r="DN455" s="88"/>
      <c r="DO455" s="88"/>
      <c r="DP455" s="88"/>
      <c r="DQ455" s="88"/>
      <c r="DR455" s="88"/>
      <c r="DS455" s="88"/>
      <c r="DT455" s="88"/>
      <c r="DU455" s="88"/>
      <c r="DV455" s="88"/>
      <c r="DW455" s="88"/>
      <c r="DX455" s="88"/>
      <c r="DY455" s="88"/>
      <c r="DZ455" s="88"/>
      <c r="EA455" s="88"/>
      <c r="EB455" s="88"/>
      <c r="EC455" s="88"/>
      <c r="ED455" s="88"/>
      <c r="EE455" s="88"/>
      <c r="EF455" s="88"/>
      <c r="EG455" s="88"/>
      <c r="EH455" s="88"/>
      <c r="EI455" s="88"/>
      <c r="EJ455" s="88"/>
      <c r="EK455" s="88"/>
      <c r="EL455" s="88"/>
    </row>
    <row r="456" spans="1:142" ht="14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88"/>
      <c r="CL456" s="88"/>
      <c r="CM456" s="88"/>
      <c r="CN456" s="88"/>
      <c r="CO456" s="88"/>
      <c r="CP456" s="88"/>
      <c r="CQ456" s="88"/>
      <c r="CR456" s="88"/>
      <c r="CS456" s="88"/>
      <c r="CT456" s="88"/>
      <c r="CU456" s="88"/>
      <c r="CV456" s="88"/>
      <c r="CW456" s="88"/>
      <c r="CX456" s="88"/>
      <c r="CY456" s="88"/>
      <c r="CZ456" s="88"/>
      <c r="DA456" s="88"/>
      <c r="DB456" s="88"/>
      <c r="DC456" s="88"/>
      <c r="DD456" s="88"/>
      <c r="DE456" s="88"/>
      <c r="DF456" s="88"/>
      <c r="DG456" s="88"/>
      <c r="DH456" s="88"/>
      <c r="DI456" s="88"/>
      <c r="DJ456" s="88"/>
      <c r="DK456" s="88"/>
      <c r="DL456" s="88"/>
      <c r="DM456" s="88"/>
      <c r="DN456" s="88"/>
      <c r="DO456" s="88"/>
      <c r="DP456" s="88"/>
      <c r="DQ456" s="88"/>
      <c r="DR456" s="88"/>
      <c r="DS456" s="88"/>
      <c r="DT456" s="88"/>
      <c r="DU456" s="88"/>
      <c r="DV456" s="88"/>
      <c r="DW456" s="88"/>
      <c r="DX456" s="88"/>
      <c r="DY456" s="88"/>
      <c r="DZ456" s="88"/>
      <c r="EA456" s="88"/>
      <c r="EB456" s="88"/>
      <c r="EC456" s="88"/>
      <c r="ED456" s="88"/>
      <c r="EE456" s="88"/>
      <c r="EF456" s="88"/>
      <c r="EG456" s="88"/>
      <c r="EH456" s="88"/>
      <c r="EI456" s="88"/>
      <c r="EJ456" s="88"/>
      <c r="EK456" s="88"/>
      <c r="EL456" s="88"/>
    </row>
    <row r="457" spans="1:142" ht="14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88"/>
      <c r="CL457" s="88"/>
      <c r="CM457" s="88"/>
      <c r="CN457" s="88"/>
      <c r="CO457" s="88"/>
      <c r="CP457" s="88"/>
      <c r="CQ457" s="88"/>
      <c r="CR457" s="88"/>
      <c r="CS457" s="88"/>
      <c r="CT457" s="88"/>
      <c r="CU457" s="88"/>
      <c r="CV457" s="88"/>
      <c r="CW457" s="88"/>
      <c r="CX457" s="88"/>
      <c r="CY457" s="88"/>
      <c r="CZ457" s="88"/>
      <c r="DA457" s="88"/>
      <c r="DB457" s="88"/>
      <c r="DC457" s="88"/>
      <c r="DD457" s="88"/>
      <c r="DE457" s="88"/>
      <c r="DF457" s="88"/>
      <c r="DG457" s="88"/>
      <c r="DH457" s="88"/>
      <c r="DI457" s="88"/>
      <c r="DJ457" s="88"/>
      <c r="DK457" s="88"/>
      <c r="DL457" s="88"/>
      <c r="DM457" s="88"/>
      <c r="DN457" s="88"/>
      <c r="DO457" s="88"/>
      <c r="DP457" s="88"/>
      <c r="DQ457" s="88"/>
      <c r="DR457" s="88"/>
      <c r="DS457" s="88"/>
      <c r="DT457" s="88"/>
      <c r="DU457" s="88"/>
      <c r="DV457" s="88"/>
      <c r="DW457" s="88"/>
      <c r="DX457" s="88"/>
      <c r="DY457" s="88"/>
      <c r="DZ457" s="88"/>
      <c r="EA457" s="88"/>
      <c r="EB457" s="88"/>
      <c r="EC457" s="88"/>
      <c r="ED457" s="88"/>
      <c r="EE457" s="88"/>
      <c r="EF457" s="88"/>
      <c r="EG457" s="88"/>
      <c r="EH457" s="88"/>
      <c r="EI457" s="88"/>
      <c r="EJ457" s="88"/>
      <c r="EK457" s="88"/>
      <c r="EL457" s="88"/>
    </row>
    <row r="458" spans="1:142" ht="14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88"/>
      <c r="CL458" s="88"/>
      <c r="CM458" s="88"/>
      <c r="CN458" s="88"/>
      <c r="CO458" s="88"/>
      <c r="CP458" s="88"/>
      <c r="CQ458" s="88"/>
      <c r="CR458" s="88"/>
      <c r="CS458" s="88"/>
      <c r="CT458" s="88"/>
      <c r="CU458" s="88"/>
      <c r="CV458" s="88"/>
      <c r="CW458" s="88"/>
      <c r="CX458" s="88"/>
      <c r="CY458" s="88"/>
      <c r="CZ458" s="88"/>
      <c r="DA458" s="88"/>
      <c r="DB458" s="88"/>
      <c r="DC458" s="88"/>
      <c r="DD458" s="88"/>
      <c r="DE458" s="88"/>
      <c r="DF458" s="88"/>
      <c r="DG458" s="88"/>
      <c r="DH458" s="88"/>
      <c r="DI458" s="88"/>
      <c r="DJ458" s="88"/>
      <c r="DK458" s="88"/>
      <c r="DL458" s="88"/>
      <c r="DM458" s="88"/>
      <c r="DN458" s="88"/>
      <c r="DO458" s="88"/>
      <c r="DP458" s="88"/>
      <c r="DQ458" s="88"/>
      <c r="DR458" s="88"/>
      <c r="DS458" s="88"/>
      <c r="DT458" s="88"/>
      <c r="DU458" s="88"/>
      <c r="DV458" s="88"/>
      <c r="DW458" s="88"/>
      <c r="DX458" s="88"/>
      <c r="DY458" s="88"/>
      <c r="DZ458" s="88"/>
      <c r="EA458" s="88"/>
      <c r="EB458" s="88"/>
      <c r="EC458" s="88"/>
      <c r="ED458" s="88"/>
      <c r="EE458" s="88"/>
      <c r="EF458" s="88"/>
      <c r="EG458" s="88"/>
      <c r="EH458" s="88"/>
      <c r="EI458" s="88"/>
      <c r="EJ458" s="88"/>
      <c r="EK458" s="88"/>
      <c r="EL458" s="88"/>
    </row>
    <row r="459" spans="1:142" ht="14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88"/>
      <c r="CL459" s="88"/>
      <c r="CM459" s="88"/>
      <c r="CN459" s="88"/>
      <c r="CO459" s="88"/>
      <c r="CP459" s="88"/>
      <c r="CQ459" s="88"/>
      <c r="CR459" s="88"/>
      <c r="CS459" s="88"/>
      <c r="CT459" s="88"/>
      <c r="CU459" s="88"/>
      <c r="CV459" s="88"/>
      <c r="CW459" s="88"/>
      <c r="CX459" s="88"/>
      <c r="CY459" s="88"/>
      <c r="CZ459" s="88"/>
      <c r="DA459" s="88"/>
      <c r="DB459" s="88"/>
      <c r="DC459" s="88"/>
      <c r="DD459" s="88"/>
      <c r="DE459" s="88"/>
      <c r="DF459" s="88"/>
      <c r="DG459" s="88"/>
      <c r="DH459" s="88"/>
      <c r="DI459" s="88"/>
      <c r="DJ459" s="88"/>
      <c r="DK459" s="88"/>
      <c r="DL459" s="88"/>
      <c r="DM459" s="88"/>
      <c r="DN459" s="88"/>
      <c r="DO459" s="88"/>
      <c r="DP459" s="88"/>
      <c r="DQ459" s="88"/>
      <c r="DR459" s="88"/>
      <c r="DS459" s="88"/>
      <c r="DT459" s="88"/>
      <c r="DU459" s="88"/>
      <c r="DV459" s="88"/>
      <c r="DW459" s="88"/>
      <c r="DX459" s="88"/>
      <c r="DY459" s="88"/>
      <c r="DZ459" s="88"/>
      <c r="EA459" s="88"/>
      <c r="EB459" s="88"/>
      <c r="EC459" s="88"/>
      <c r="ED459" s="88"/>
      <c r="EE459" s="88"/>
      <c r="EF459" s="88"/>
      <c r="EG459" s="88"/>
      <c r="EH459" s="88"/>
      <c r="EI459" s="88"/>
      <c r="EJ459" s="88"/>
      <c r="EK459" s="88"/>
      <c r="EL459" s="88"/>
    </row>
    <row r="460" spans="1:142" ht="14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88"/>
      <c r="CL460" s="88"/>
      <c r="CM460" s="88"/>
      <c r="CN460" s="88"/>
      <c r="CO460" s="88"/>
      <c r="CP460" s="88"/>
      <c r="CQ460" s="88"/>
      <c r="CR460" s="88"/>
      <c r="CS460" s="88"/>
      <c r="CT460" s="88"/>
      <c r="CU460" s="88"/>
      <c r="CV460" s="88"/>
      <c r="CW460" s="88"/>
      <c r="CX460" s="88"/>
      <c r="CY460" s="88"/>
      <c r="CZ460" s="88"/>
      <c r="DA460" s="88"/>
      <c r="DB460" s="88"/>
      <c r="DC460" s="88"/>
      <c r="DD460" s="88"/>
      <c r="DE460" s="88"/>
      <c r="DF460" s="88"/>
      <c r="DG460" s="88"/>
      <c r="DH460" s="88"/>
      <c r="DI460" s="88"/>
      <c r="DJ460" s="88"/>
      <c r="DK460" s="88"/>
      <c r="DL460" s="88"/>
      <c r="DM460" s="88"/>
      <c r="DN460" s="88"/>
      <c r="DO460" s="88"/>
      <c r="DP460" s="88"/>
      <c r="DQ460" s="88"/>
      <c r="DR460" s="88"/>
      <c r="DS460" s="88"/>
      <c r="DT460" s="88"/>
      <c r="DU460" s="88"/>
      <c r="DV460" s="88"/>
      <c r="DW460" s="88"/>
      <c r="DX460" s="88"/>
      <c r="DY460" s="88"/>
      <c r="DZ460" s="88"/>
      <c r="EA460" s="88"/>
      <c r="EB460" s="88"/>
      <c r="EC460" s="88"/>
      <c r="ED460" s="88"/>
      <c r="EE460" s="88"/>
      <c r="EF460" s="88"/>
      <c r="EG460" s="88"/>
      <c r="EH460" s="88"/>
      <c r="EI460" s="88"/>
      <c r="EJ460" s="88"/>
      <c r="EK460" s="88"/>
      <c r="EL460" s="88"/>
    </row>
    <row r="461" spans="1:142" ht="14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88"/>
      <c r="EA461" s="88"/>
      <c r="EB461" s="88"/>
      <c r="EC461" s="88"/>
      <c r="ED461" s="88"/>
      <c r="EE461" s="88"/>
      <c r="EF461" s="88"/>
      <c r="EG461" s="88"/>
      <c r="EH461" s="88"/>
      <c r="EI461" s="88"/>
      <c r="EJ461" s="88"/>
      <c r="EK461" s="88"/>
      <c r="EL461" s="88"/>
    </row>
    <row r="462" spans="1:142" ht="14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88"/>
      <c r="CL462" s="88"/>
      <c r="CM462" s="88"/>
      <c r="CN462" s="88"/>
      <c r="CO462" s="88"/>
      <c r="CP462" s="88"/>
      <c r="CQ462" s="88"/>
      <c r="CR462" s="88"/>
      <c r="CS462" s="88"/>
      <c r="CT462" s="88"/>
      <c r="CU462" s="88"/>
      <c r="CV462" s="88"/>
      <c r="CW462" s="88"/>
      <c r="CX462" s="88"/>
      <c r="CY462" s="88"/>
      <c r="CZ462" s="88"/>
      <c r="DA462" s="88"/>
      <c r="DB462" s="88"/>
      <c r="DC462" s="88"/>
      <c r="DD462" s="88"/>
      <c r="DE462" s="88"/>
      <c r="DF462" s="88"/>
      <c r="DG462" s="88"/>
      <c r="DH462" s="88"/>
      <c r="DI462" s="88"/>
      <c r="DJ462" s="88"/>
      <c r="DK462" s="88"/>
      <c r="DL462" s="88"/>
      <c r="DM462" s="88"/>
      <c r="DN462" s="88"/>
      <c r="DO462" s="88"/>
      <c r="DP462" s="88"/>
      <c r="DQ462" s="88"/>
      <c r="DR462" s="88"/>
      <c r="DS462" s="88"/>
      <c r="DT462" s="88"/>
      <c r="DU462" s="88"/>
      <c r="DV462" s="88"/>
      <c r="DW462" s="88"/>
      <c r="DX462" s="88"/>
      <c r="DY462" s="88"/>
      <c r="DZ462" s="88"/>
      <c r="EA462" s="88"/>
      <c r="EB462" s="88"/>
      <c r="EC462" s="88"/>
      <c r="ED462" s="88"/>
      <c r="EE462" s="88"/>
      <c r="EF462" s="88"/>
      <c r="EG462" s="88"/>
      <c r="EH462" s="88"/>
      <c r="EI462" s="88"/>
      <c r="EJ462" s="88"/>
      <c r="EK462" s="88"/>
      <c r="EL462" s="88"/>
    </row>
    <row r="463" spans="1:142" ht="14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88"/>
      <c r="CV463" s="88"/>
      <c r="CW463" s="88"/>
      <c r="CX463" s="88"/>
      <c r="CY463" s="88"/>
      <c r="CZ463" s="88"/>
      <c r="DA463" s="88"/>
      <c r="DB463" s="88"/>
      <c r="DC463" s="88"/>
      <c r="DD463" s="88"/>
      <c r="DE463" s="88"/>
      <c r="DF463" s="88"/>
      <c r="DG463" s="88"/>
      <c r="DH463" s="88"/>
      <c r="DI463" s="88"/>
      <c r="DJ463" s="88"/>
      <c r="DK463" s="88"/>
      <c r="DL463" s="88"/>
      <c r="DM463" s="88"/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  <c r="EE463" s="88"/>
      <c r="EF463" s="88"/>
      <c r="EG463" s="88"/>
      <c r="EH463" s="88"/>
      <c r="EI463" s="88"/>
      <c r="EJ463" s="88"/>
      <c r="EK463" s="88"/>
      <c r="EL463" s="88"/>
    </row>
    <row r="464" spans="1:142" ht="14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88"/>
      <c r="CL464" s="88"/>
      <c r="CM464" s="88"/>
      <c r="CN464" s="88"/>
      <c r="CO464" s="88"/>
      <c r="CP464" s="88"/>
      <c r="CQ464" s="88"/>
      <c r="CR464" s="88"/>
      <c r="CS464" s="88"/>
      <c r="CT464" s="88"/>
      <c r="CU464" s="88"/>
      <c r="CV464" s="88"/>
      <c r="CW464" s="88"/>
      <c r="CX464" s="88"/>
      <c r="CY464" s="88"/>
      <c r="CZ464" s="88"/>
      <c r="DA464" s="88"/>
      <c r="DB464" s="88"/>
      <c r="DC464" s="88"/>
      <c r="DD464" s="88"/>
      <c r="DE464" s="88"/>
      <c r="DF464" s="88"/>
      <c r="DG464" s="88"/>
      <c r="DH464" s="88"/>
      <c r="DI464" s="88"/>
      <c r="DJ464" s="88"/>
      <c r="DK464" s="88"/>
      <c r="DL464" s="88"/>
      <c r="DM464" s="88"/>
      <c r="DN464" s="88"/>
      <c r="DO464" s="88"/>
      <c r="DP464" s="88"/>
      <c r="DQ464" s="88"/>
      <c r="DR464" s="88"/>
      <c r="DS464" s="88"/>
      <c r="DT464" s="88"/>
      <c r="DU464" s="88"/>
      <c r="DV464" s="88"/>
      <c r="DW464" s="88"/>
      <c r="DX464" s="88"/>
      <c r="DY464" s="88"/>
      <c r="DZ464" s="88"/>
      <c r="EA464" s="88"/>
      <c r="EB464" s="88"/>
      <c r="EC464" s="88"/>
      <c r="ED464" s="88"/>
      <c r="EE464" s="88"/>
      <c r="EF464" s="88"/>
      <c r="EG464" s="88"/>
      <c r="EH464" s="88"/>
      <c r="EI464" s="88"/>
      <c r="EJ464" s="88"/>
      <c r="EK464" s="88"/>
      <c r="EL464" s="88"/>
    </row>
    <row r="465" spans="1:142" ht="14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88"/>
      <c r="CL465" s="88"/>
      <c r="CM465" s="88"/>
      <c r="CN465" s="88"/>
      <c r="CO465" s="88"/>
      <c r="CP465" s="88"/>
      <c r="CQ465" s="88"/>
      <c r="CR465" s="88"/>
      <c r="CS465" s="88"/>
      <c r="CT465" s="88"/>
      <c r="CU465" s="88"/>
      <c r="CV465" s="88"/>
      <c r="CW465" s="88"/>
      <c r="CX465" s="88"/>
      <c r="CY465" s="88"/>
      <c r="CZ465" s="88"/>
      <c r="DA465" s="88"/>
      <c r="DB465" s="88"/>
      <c r="DC465" s="88"/>
      <c r="DD465" s="88"/>
      <c r="DE465" s="88"/>
      <c r="DF465" s="88"/>
      <c r="DG465" s="88"/>
      <c r="DH465" s="88"/>
      <c r="DI465" s="88"/>
      <c r="DJ465" s="88"/>
      <c r="DK465" s="88"/>
      <c r="DL465" s="88"/>
      <c r="DM465" s="88"/>
      <c r="DN465" s="88"/>
      <c r="DO465" s="88"/>
      <c r="DP465" s="88"/>
      <c r="DQ465" s="88"/>
      <c r="DR465" s="88"/>
      <c r="DS465" s="88"/>
      <c r="DT465" s="88"/>
      <c r="DU465" s="88"/>
      <c r="DV465" s="88"/>
      <c r="DW465" s="88"/>
      <c r="DX465" s="88"/>
      <c r="DY465" s="88"/>
      <c r="DZ465" s="88"/>
      <c r="EA465" s="88"/>
      <c r="EB465" s="88"/>
      <c r="EC465" s="88"/>
      <c r="ED465" s="88"/>
      <c r="EE465" s="88"/>
      <c r="EF465" s="88"/>
      <c r="EG465" s="88"/>
      <c r="EH465" s="88"/>
      <c r="EI465" s="88"/>
      <c r="EJ465" s="88"/>
      <c r="EK465" s="88"/>
      <c r="EL465" s="88"/>
    </row>
    <row r="466" spans="1:142" ht="14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88"/>
      <c r="CL466" s="88"/>
      <c r="CM466" s="88"/>
      <c r="CN466" s="88"/>
      <c r="CO466" s="88"/>
      <c r="CP466" s="88"/>
      <c r="CQ466" s="88"/>
      <c r="CR466" s="88"/>
      <c r="CS466" s="88"/>
      <c r="CT466" s="88"/>
      <c r="CU466" s="88"/>
      <c r="CV466" s="88"/>
      <c r="CW466" s="88"/>
      <c r="CX466" s="88"/>
      <c r="CY466" s="88"/>
      <c r="CZ466" s="88"/>
      <c r="DA466" s="88"/>
      <c r="DB466" s="88"/>
      <c r="DC466" s="88"/>
      <c r="DD466" s="88"/>
      <c r="DE466" s="88"/>
      <c r="DF466" s="88"/>
      <c r="DG466" s="88"/>
      <c r="DH466" s="88"/>
      <c r="DI466" s="88"/>
      <c r="DJ466" s="88"/>
      <c r="DK466" s="88"/>
      <c r="DL466" s="88"/>
      <c r="DM466" s="88"/>
      <c r="DN466" s="88"/>
      <c r="DO466" s="88"/>
      <c r="DP466" s="88"/>
      <c r="DQ466" s="88"/>
      <c r="DR466" s="88"/>
      <c r="DS466" s="88"/>
      <c r="DT466" s="88"/>
      <c r="DU466" s="88"/>
      <c r="DV466" s="88"/>
      <c r="DW466" s="88"/>
      <c r="DX466" s="88"/>
      <c r="DY466" s="88"/>
      <c r="DZ466" s="88"/>
      <c r="EA466" s="88"/>
      <c r="EB466" s="88"/>
      <c r="EC466" s="88"/>
      <c r="ED466" s="88"/>
      <c r="EE466" s="88"/>
      <c r="EF466" s="88"/>
      <c r="EG466" s="88"/>
      <c r="EH466" s="88"/>
      <c r="EI466" s="88"/>
      <c r="EJ466" s="88"/>
      <c r="EK466" s="88"/>
      <c r="EL466" s="88"/>
    </row>
    <row r="467" spans="1:142" ht="14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88"/>
      <c r="CL467" s="88"/>
      <c r="CM467" s="88"/>
      <c r="CN467" s="88"/>
      <c r="CO467" s="88"/>
      <c r="CP467" s="88"/>
      <c r="CQ467" s="88"/>
      <c r="CR467" s="88"/>
      <c r="CS467" s="88"/>
      <c r="CT467" s="88"/>
      <c r="CU467" s="88"/>
      <c r="CV467" s="88"/>
      <c r="CW467" s="88"/>
      <c r="CX467" s="88"/>
      <c r="CY467" s="88"/>
      <c r="CZ467" s="88"/>
      <c r="DA467" s="88"/>
      <c r="DB467" s="88"/>
      <c r="DC467" s="88"/>
      <c r="DD467" s="88"/>
      <c r="DE467" s="88"/>
      <c r="DF467" s="88"/>
      <c r="DG467" s="88"/>
      <c r="DH467" s="88"/>
      <c r="DI467" s="88"/>
      <c r="DJ467" s="88"/>
      <c r="DK467" s="88"/>
      <c r="DL467" s="88"/>
      <c r="DM467" s="88"/>
      <c r="DN467" s="88"/>
      <c r="DO467" s="88"/>
      <c r="DP467" s="88"/>
      <c r="DQ467" s="88"/>
      <c r="DR467" s="88"/>
      <c r="DS467" s="88"/>
      <c r="DT467" s="88"/>
      <c r="DU467" s="88"/>
      <c r="DV467" s="88"/>
      <c r="DW467" s="88"/>
      <c r="DX467" s="88"/>
      <c r="DY467" s="88"/>
      <c r="DZ467" s="88"/>
      <c r="EA467" s="88"/>
      <c r="EB467" s="88"/>
      <c r="EC467" s="88"/>
      <c r="ED467" s="88"/>
      <c r="EE467" s="88"/>
      <c r="EF467" s="88"/>
      <c r="EG467" s="88"/>
      <c r="EH467" s="88"/>
      <c r="EI467" s="88"/>
      <c r="EJ467" s="88"/>
      <c r="EK467" s="88"/>
      <c r="EL467" s="88"/>
    </row>
    <row r="468" spans="1:142" ht="14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88"/>
      <c r="CL468" s="88"/>
      <c r="CM468" s="88"/>
      <c r="CN468" s="88"/>
      <c r="CO468" s="88"/>
      <c r="CP468" s="88"/>
      <c r="CQ468" s="88"/>
      <c r="CR468" s="88"/>
      <c r="CS468" s="88"/>
      <c r="CT468" s="88"/>
      <c r="CU468" s="88"/>
      <c r="CV468" s="88"/>
      <c r="CW468" s="88"/>
      <c r="CX468" s="88"/>
      <c r="CY468" s="88"/>
      <c r="CZ468" s="88"/>
      <c r="DA468" s="88"/>
      <c r="DB468" s="88"/>
      <c r="DC468" s="88"/>
      <c r="DD468" s="88"/>
      <c r="DE468" s="88"/>
      <c r="DF468" s="88"/>
      <c r="DG468" s="88"/>
      <c r="DH468" s="88"/>
      <c r="DI468" s="88"/>
      <c r="DJ468" s="88"/>
      <c r="DK468" s="88"/>
      <c r="DL468" s="88"/>
      <c r="DM468" s="88"/>
      <c r="DN468" s="88"/>
      <c r="DO468" s="88"/>
      <c r="DP468" s="88"/>
      <c r="DQ468" s="88"/>
      <c r="DR468" s="88"/>
      <c r="DS468" s="88"/>
      <c r="DT468" s="88"/>
      <c r="DU468" s="88"/>
      <c r="DV468" s="88"/>
      <c r="DW468" s="88"/>
      <c r="DX468" s="88"/>
      <c r="DY468" s="88"/>
      <c r="DZ468" s="88"/>
      <c r="EA468" s="88"/>
      <c r="EB468" s="88"/>
      <c r="EC468" s="88"/>
      <c r="ED468" s="88"/>
      <c r="EE468" s="88"/>
      <c r="EF468" s="88"/>
      <c r="EG468" s="88"/>
      <c r="EH468" s="88"/>
      <c r="EI468" s="88"/>
      <c r="EJ468" s="88"/>
      <c r="EK468" s="88"/>
      <c r="EL468" s="88"/>
    </row>
    <row r="469" spans="1:142" ht="14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88"/>
      <c r="CL469" s="88"/>
      <c r="CM469" s="88"/>
      <c r="CN469" s="88"/>
      <c r="CO469" s="88"/>
      <c r="CP469" s="88"/>
      <c r="CQ469" s="88"/>
      <c r="CR469" s="88"/>
      <c r="CS469" s="88"/>
      <c r="CT469" s="88"/>
      <c r="CU469" s="88"/>
      <c r="CV469" s="88"/>
      <c r="CW469" s="88"/>
      <c r="CX469" s="88"/>
      <c r="CY469" s="88"/>
      <c r="CZ469" s="88"/>
      <c r="DA469" s="88"/>
      <c r="DB469" s="88"/>
      <c r="DC469" s="88"/>
      <c r="DD469" s="88"/>
      <c r="DE469" s="88"/>
      <c r="DF469" s="88"/>
      <c r="DG469" s="88"/>
      <c r="DH469" s="88"/>
      <c r="DI469" s="88"/>
      <c r="DJ469" s="88"/>
      <c r="DK469" s="88"/>
      <c r="DL469" s="88"/>
      <c r="DM469" s="88"/>
      <c r="DN469" s="88"/>
      <c r="DO469" s="88"/>
      <c r="DP469" s="88"/>
      <c r="DQ469" s="88"/>
      <c r="DR469" s="88"/>
      <c r="DS469" s="88"/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  <c r="EE469" s="88"/>
      <c r="EF469" s="88"/>
      <c r="EG469" s="88"/>
      <c r="EH469" s="88"/>
      <c r="EI469" s="88"/>
      <c r="EJ469" s="88"/>
      <c r="EK469" s="88"/>
      <c r="EL469" s="88"/>
    </row>
    <row r="470" spans="1:142" ht="14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88"/>
      <c r="CL470" s="88"/>
      <c r="CM470" s="88"/>
      <c r="CN470" s="88"/>
      <c r="CO470" s="88"/>
      <c r="CP470" s="88"/>
      <c r="CQ470" s="88"/>
      <c r="CR470" s="88"/>
      <c r="CS470" s="88"/>
      <c r="CT470" s="88"/>
      <c r="CU470" s="88"/>
      <c r="CV470" s="88"/>
      <c r="CW470" s="88"/>
      <c r="CX470" s="88"/>
      <c r="CY470" s="88"/>
      <c r="CZ470" s="88"/>
      <c r="DA470" s="88"/>
      <c r="DB470" s="88"/>
      <c r="DC470" s="88"/>
      <c r="DD470" s="88"/>
      <c r="DE470" s="88"/>
      <c r="DF470" s="88"/>
      <c r="DG470" s="88"/>
      <c r="DH470" s="88"/>
      <c r="DI470" s="88"/>
      <c r="DJ470" s="88"/>
      <c r="DK470" s="88"/>
      <c r="DL470" s="88"/>
      <c r="DM470" s="88"/>
      <c r="DN470" s="88"/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88"/>
      <c r="EB470" s="88"/>
      <c r="EC470" s="88"/>
      <c r="ED470" s="88"/>
      <c r="EE470" s="88"/>
      <c r="EF470" s="88"/>
      <c r="EG470" s="88"/>
      <c r="EH470" s="88"/>
      <c r="EI470" s="88"/>
      <c r="EJ470" s="88"/>
      <c r="EK470" s="88"/>
      <c r="EL470" s="88"/>
    </row>
    <row r="471" spans="1:142" ht="14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88"/>
      <c r="CL471" s="88"/>
      <c r="CM471" s="88"/>
      <c r="CN471" s="88"/>
      <c r="CO471" s="88"/>
      <c r="CP471" s="88"/>
      <c r="CQ471" s="88"/>
      <c r="CR471" s="88"/>
      <c r="CS471" s="88"/>
      <c r="CT471" s="88"/>
      <c r="CU471" s="88"/>
      <c r="CV471" s="88"/>
      <c r="CW471" s="88"/>
      <c r="CX471" s="88"/>
      <c r="CY471" s="88"/>
      <c r="CZ471" s="88"/>
      <c r="DA471" s="88"/>
      <c r="DB471" s="88"/>
      <c r="DC471" s="88"/>
      <c r="DD471" s="88"/>
      <c r="DE471" s="88"/>
      <c r="DF471" s="88"/>
      <c r="DG471" s="88"/>
      <c r="DH471" s="88"/>
      <c r="DI471" s="88"/>
      <c r="DJ471" s="88"/>
      <c r="DK471" s="88"/>
      <c r="DL471" s="88"/>
      <c r="DM471" s="88"/>
      <c r="DN471" s="88"/>
      <c r="DO471" s="88"/>
      <c r="DP471" s="88"/>
      <c r="DQ471" s="88"/>
      <c r="DR471" s="88"/>
      <c r="DS471" s="88"/>
      <c r="DT471" s="88"/>
      <c r="DU471" s="88"/>
      <c r="DV471" s="88"/>
      <c r="DW471" s="88"/>
      <c r="DX471" s="88"/>
      <c r="DY471" s="88"/>
      <c r="DZ471" s="88"/>
      <c r="EA471" s="88"/>
      <c r="EB471" s="88"/>
      <c r="EC471" s="88"/>
      <c r="ED471" s="88"/>
      <c r="EE471" s="88"/>
      <c r="EF471" s="88"/>
      <c r="EG471" s="88"/>
      <c r="EH471" s="88"/>
      <c r="EI471" s="88"/>
      <c r="EJ471" s="88"/>
      <c r="EK471" s="88"/>
      <c r="EL471" s="88"/>
    </row>
    <row r="472" spans="1:142" ht="14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88"/>
      <c r="CL472" s="88"/>
      <c r="CM472" s="88"/>
      <c r="CN472" s="88"/>
      <c r="CO472" s="88"/>
      <c r="CP472" s="88"/>
      <c r="CQ472" s="88"/>
      <c r="CR472" s="88"/>
      <c r="CS472" s="88"/>
      <c r="CT472" s="88"/>
      <c r="CU472" s="88"/>
      <c r="CV472" s="88"/>
      <c r="CW472" s="88"/>
      <c r="CX472" s="88"/>
      <c r="CY472" s="88"/>
      <c r="CZ472" s="88"/>
      <c r="DA472" s="88"/>
      <c r="DB472" s="88"/>
      <c r="DC472" s="88"/>
      <c r="DD472" s="88"/>
      <c r="DE472" s="88"/>
      <c r="DF472" s="88"/>
      <c r="DG472" s="88"/>
      <c r="DH472" s="88"/>
      <c r="DI472" s="88"/>
      <c r="DJ472" s="88"/>
      <c r="DK472" s="88"/>
      <c r="DL472" s="88"/>
      <c r="DM472" s="88"/>
      <c r="DN472" s="88"/>
      <c r="DO472" s="88"/>
      <c r="DP472" s="88"/>
      <c r="DQ472" s="88"/>
      <c r="DR472" s="88"/>
      <c r="DS472" s="88"/>
      <c r="DT472" s="88"/>
      <c r="DU472" s="88"/>
      <c r="DV472" s="88"/>
      <c r="DW472" s="88"/>
      <c r="DX472" s="88"/>
      <c r="DY472" s="88"/>
      <c r="DZ472" s="88"/>
      <c r="EA472" s="88"/>
      <c r="EB472" s="88"/>
      <c r="EC472" s="88"/>
      <c r="ED472" s="88"/>
      <c r="EE472" s="88"/>
      <c r="EF472" s="88"/>
      <c r="EG472" s="88"/>
      <c r="EH472" s="88"/>
      <c r="EI472" s="88"/>
      <c r="EJ472" s="88"/>
      <c r="EK472" s="88"/>
      <c r="EL472" s="88"/>
    </row>
    <row r="473" spans="1:142" ht="14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88"/>
      <c r="CL473" s="88"/>
      <c r="CM473" s="88"/>
      <c r="CN473" s="88"/>
      <c r="CO473" s="88"/>
      <c r="CP473" s="88"/>
      <c r="CQ473" s="88"/>
      <c r="CR473" s="88"/>
      <c r="CS473" s="88"/>
      <c r="CT473" s="88"/>
      <c r="CU473" s="88"/>
      <c r="CV473" s="88"/>
      <c r="CW473" s="88"/>
      <c r="CX473" s="88"/>
      <c r="CY473" s="88"/>
      <c r="CZ473" s="88"/>
      <c r="DA473" s="88"/>
      <c r="DB473" s="88"/>
      <c r="DC473" s="88"/>
      <c r="DD473" s="88"/>
      <c r="DE473" s="88"/>
      <c r="DF473" s="88"/>
      <c r="DG473" s="88"/>
      <c r="DH473" s="88"/>
      <c r="DI473" s="88"/>
      <c r="DJ473" s="88"/>
      <c r="DK473" s="88"/>
      <c r="DL473" s="88"/>
      <c r="DM473" s="88"/>
      <c r="DN473" s="88"/>
      <c r="DO473" s="88"/>
      <c r="DP473" s="88"/>
      <c r="DQ473" s="88"/>
      <c r="DR473" s="88"/>
      <c r="DS473" s="88"/>
      <c r="DT473" s="88"/>
      <c r="DU473" s="88"/>
      <c r="DV473" s="88"/>
      <c r="DW473" s="88"/>
      <c r="DX473" s="88"/>
      <c r="DY473" s="88"/>
      <c r="DZ473" s="88"/>
      <c r="EA473" s="88"/>
      <c r="EB473" s="88"/>
      <c r="EC473" s="88"/>
      <c r="ED473" s="88"/>
      <c r="EE473" s="88"/>
      <c r="EF473" s="88"/>
      <c r="EG473" s="88"/>
      <c r="EH473" s="88"/>
      <c r="EI473" s="88"/>
      <c r="EJ473" s="88"/>
      <c r="EK473" s="88"/>
      <c r="EL473" s="88"/>
    </row>
    <row r="474" spans="1:142" ht="14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88"/>
      <c r="CL474" s="88"/>
      <c r="CM474" s="88"/>
      <c r="CN474" s="88"/>
      <c r="CO474" s="88"/>
      <c r="CP474" s="88"/>
      <c r="CQ474" s="88"/>
      <c r="CR474" s="88"/>
      <c r="CS474" s="88"/>
      <c r="CT474" s="88"/>
      <c r="CU474" s="88"/>
      <c r="CV474" s="88"/>
      <c r="CW474" s="88"/>
      <c r="CX474" s="88"/>
      <c r="CY474" s="88"/>
      <c r="CZ474" s="88"/>
      <c r="DA474" s="88"/>
      <c r="DB474" s="88"/>
      <c r="DC474" s="88"/>
      <c r="DD474" s="88"/>
      <c r="DE474" s="88"/>
      <c r="DF474" s="88"/>
      <c r="DG474" s="88"/>
      <c r="DH474" s="88"/>
      <c r="DI474" s="88"/>
      <c r="DJ474" s="88"/>
      <c r="DK474" s="88"/>
      <c r="DL474" s="88"/>
      <c r="DM474" s="88"/>
      <c r="DN474" s="88"/>
      <c r="DO474" s="88"/>
      <c r="DP474" s="88"/>
      <c r="DQ474" s="88"/>
      <c r="DR474" s="88"/>
      <c r="DS474" s="88"/>
      <c r="DT474" s="88"/>
      <c r="DU474" s="88"/>
      <c r="DV474" s="88"/>
      <c r="DW474" s="88"/>
      <c r="DX474" s="88"/>
      <c r="DY474" s="88"/>
      <c r="DZ474" s="88"/>
      <c r="EA474" s="88"/>
      <c r="EB474" s="88"/>
      <c r="EC474" s="88"/>
      <c r="ED474" s="88"/>
      <c r="EE474" s="88"/>
      <c r="EF474" s="88"/>
      <c r="EG474" s="88"/>
      <c r="EH474" s="88"/>
      <c r="EI474" s="88"/>
      <c r="EJ474" s="88"/>
      <c r="EK474" s="88"/>
      <c r="EL474" s="88"/>
    </row>
    <row r="475" spans="1:142" ht="14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88"/>
      <c r="CL475" s="88"/>
      <c r="CM475" s="88"/>
      <c r="CN475" s="88"/>
      <c r="CO475" s="88"/>
      <c r="CP475" s="88"/>
      <c r="CQ475" s="88"/>
      <c r="CR475" s="88"/>
      <c r="CS475" s="88"/>
      <c r="CT475" s="88"/>
      <c r="CU475" s="88"/>
      <c r="CV475" s="88"/>
      <c r="CW475" s="88"/>
      <c r="CX475" s="88"/>
      <c r="CY475" s="88"/>
      <c r="CZ475" s="88"/>
      <c r="DA475" s="88"/>
      <c r="DB475" s="88"/>
      <c r="DC475" s="88"/>
      <c r="DD475" s="88"/>
      <c r="DE475" s="88"/>
      <c r="DF475" s="88"/>
      <c r="DG475" s="88"/>
      <c r="DH475" s="88"/>
      <c r="DI475" s="88"/>
      <c r="DJ475" s="88"/>
      <c r="DK475" s="88"/>
      <c r="DL475" s="88"/>
      <c r="DM475" s="88"/>
      <c r="DN475" s="88"/>
      <c r="DO475" s="88"/>
      <c r="DP475" s="88"/>
      <c r="DQ475" s="88"/>
      <c r="DR475" s="88"/>
      <c r="DS475" s="88"/>
      <c r="DT475" s="88"/>
      <c r="DU475" s="88"/>
      <c r="DV475" s="88"/>
      <c r="DW475" s="88"/>
      <c r="DX475" s="88"/>
      <c r="DY475" s="88"/>
      <c r="DZ475" s="88"/>
      <c r="EA475" s="88"/>
      <c r="EB475" s="88"/>
      <c r="EC475" s="88"/>
      <c r="ED475" s="88"/>
      <c r="EE475" s="88"/>
      <c r="EF475" s="88"/>
      <c r="EG475" s="88"/>
      <c r="EH475" s="88"/>
      <c r="EI475" s="88"/>
      <c r="EJ475" s="88"/>
      <c r="EK475" s="88"/>
      <c r="EL475" s="88"/>
    </row>
    <row r="476" spans="1:142" ht="14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88"/>
      <c r="CL476" s="88"/>
      <c r="CM476" s="88"/>
      <c r="CN476" s="88"/>
      <c r="CO476" s="88"/>
      <c r="CP476" s="88"/>
      <c r="CQ476" s="88"/>
      <c r="CR476" s="88"/>
      <c r="CS476" s="88"/>
      <c r="CT476" s="88"/>
      <c r="CU476" s="88"/>
      <c r="CV476" s="88"/>
      <c r="CW476" s="88"/>
      <c r="CX476" s="88"/>
      <c r="CY476" s="88"/>
      <c r="CZ476" s="88"/>
      <c r="DA476" s="88"/>
      <c r="DB476" s="88"/>
      <c r="DC476" s="88"/>
      <c r="DD476" s="88"/>
      <c r="DE476" s="88"/>
      <c r="DF476" s="88"/>
      <c r="DG476" s="88"/>
      <c r="DH476" s="88"/>
      <c r="DI476" s="88"/>
      <c r="DJ476" s="88"/>
      <c r="DK476" s="88"/>
      <c r="DL476" s="88"/>
      <c r="DM476" s="88"/>
      <c r="DN476" s="88"/>
      <c r="DO476" s="88"/>
      <c r="DP476" s="88"/>
      <c r="DQ476" s="88"/>
      <c r="DR476" s="88"/>
      <c r="DS476" s="88"/>
      <c r="DT476" s="88"/>
      <c r="DU476" s="88"/>
      <c r="DV476" s="88"/>
      <c r="DW476" s="88"/>
      <c r="DX476" s="88"/>
      <c r="DY476" s="88"/>
      <c r="DZ476" s="88"/>
      <c r="EA476" s="88"/>
      <c r="EB476" s="88"/>
      <c r="EC476" s="88"/>
      <c r="ED476" s="88"/>
      <c r="EE476" s="88"/>
      <c r="EF476" s="88"/>
      <c r="EG476" s="88"/>
      <c r="EH476" s="88"/>
      <c r="EI476" s="88"/>
      <c r="EJ476" s="88"/>
      <c r="EK476" s="88"/>
      <c r="EL476" s="88"/>
    </row>
    <row r="477" spans="1:142" ht="14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88"/>
      <c r="CL477" s="88"/>
      <c r="CM477" s="88"/>
      <c r="CN477" s="88"/>
      <c r="CO477" s="88"/>
      <c r="CP477" s="88"/>
      <c r="CQ477" s="88"/>
      <c r="CR477" s="88"/>
      <c r="CS477" s="88"/>
      <c r="CT477" s="88"/>
      <c r="CU477" s="88"/>
      <c r="CV477" s="88"/>
      <c r="CW477" s="88"/>
      <c r="CX477" s="88"/>
      <c r="CY477" s="88"/>
      <c r="CZ477" s="88"/>
      <c r="DA477" s="88"/>
      <c r="DB477" s="88"/>
      <c r="DC477" s="88"/>
      <c r="DD477" s="88"/>
      <c r="DE477" s="88"/>
      <c r="DF477" s="88"/>
      <c r="DG477" s="88"/>
      <c r="DH477" s="88"/>
      <c r="DI477" s="88"/>
      <c r="DJ477" s="88"/>
      <c r="DK477" s="88"/>
      <c r="DL477" s="88"/>
      <c r="DM477" s="88"/>
      <c r="DN477" s="88"/>
      <c r="DO477" s="88"/>
      <c r="DP477" s="88"/>
      <c r="DQ477" s="88"/>
      <c r="DR477" s="88"/>
      <c r="DS477" s="88"/>
      <c r="DT477" s="88"/>
      <c r="DU477" s="88"/>
      <c r="DV477" s="88"/>
      <c r="DW477" s="88"/>
      <c r="DX477" s="88"/>
      <c r="DY477" s="88"/>
      <c r="DZ477" s="88"/>
      <c r="EA477" s="88"/>
      <c r="EB477" s="88"/>
      <c r="EC477" s="88"/>
      <c r="ED477" s="88"/>
      <c r="EE477" s="88"/>
      <c r="EF477" s="88"/>
      <c r="EG477" s="88"/>
      <c r="EH477" s="88"/>
      <c r="EI477" s="88"/>
      <c r="EJ477" s="88"/>
      <c r="EK477" s="88"/>
      <c r="EL477" s="88"/>
    </row>
    <row r="478" spans="1:142" ht="14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88"/>
      <c r="CL478" s="88"/>
      <c r="CM478" s="88"/>
      <c r="CN478" s="88"/>
      <c r="CO478" s="88"/>
      <c r="CP478" s="88"/>
      <c r="CQ478" s="88"/>
      <c r="CR478" s="88"/>
      <c r="CS478" s="88"/>
      <c r="CT478" s="88"/>
      <c r="CU478" s="88"/>
      <c r="CV478" s="88"/>
      <c r="CW478" s="88"/>
      <c r="CX478" s="88"/>
      <c r="CY478" s="88"/>
      <c r="CZ478" s="88"/>
      <c r="DA478" s="88"/>
      <c r="DB478" s="88"/>
      <c r="DC478" s="88"/>
      <c r="DD478" s="88"/>
      <c r="DE478" s="88"/>
      <c r="DF478" s="88"/>
      <c r="DG478" s="88"/>
      <c r="DH478" s="88"/>
      <c r="DI478" s="88"/>
      <c r="DJ478" s="88"/>
      <c r="DK478" s="88"/>
      <c r="DL478" s="88"/>
      <c r="DM478" s="88"/>
      <c r="DN478" s="88"/>
      <c r="DO478" s="88"/>
      <c r="DP478" s="88"/>
      <c r="DQ478" s="88"/>
      <c r="DR478" s="88"/>
      <c r="DS478" s="88"/>
      <c r="DT478" s="88"/>
      <c r="DU478" s="88"/>
      <c r="DV478" s="88"/>
      <c r="DW478" s="88"/>
      <c r="DX478" s="88"/>
      <c r="DY478" s="88"/>
      <c r="DZ478" s="88"/>
      <c r="EA478" s="88"/>
      <c r="EB478" s="88"/>
      <c r="EC478" s="88"/>
      <c r="ED478" s="88"/>
      <c r="EE478" s="88"/>
      <c r="EF478" s="88"/>
      <c r="EG478" s="88"/>
      <c r="EH478" s="88"/>
      <c r="EI478" s="88"/>
      <c r="EJ478" s="88"/>
      <c r="EK478" s="88"/>
      <c r="EL478" s="88"/>
    </row>
    <row r="479" spans="1:142" ht="14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88"/>
      <c r="CL479" s="88"/>
      <c r="CM479" s="88"/>
      <c r="CN479" s="88"/>
      <c r="CO479" s="88"/>
      <c r="CP479" s="88"/>
      <c r="CQ479" s="88"/>
      <c r="CR479" s="88"/>
      <c r="CS479" s="88"/>
      <c r="CT479" s="88"/>
      <c r="CU479" s="88"/>
      <c r="CV479" s="88"/>
      <c r="CW479" s="88"/>
      <c r="CX479" s="88"/>
      <c r="CY479" s="88"/>
      <c r="CZ479" s="88"/>
      <c r="DA479" s="88"/>
      <c r="DB479" s="88"/>
      <c r="DC479" s="88"/>
      <c r="DD479" s="88"/>
      <c r="DE479" s="88"/>
      <c r="DF479" s="88"/>
      <c r="DG479" s="88"/>
      <c r="DH479" s="88"/>
      <c r="DI479" s="88"/>
      <c r="DJ479" s="88"/>
      <c r="DK479" s="88"/>
      <c r="DL479" s="88"/>
      <c r="DM479" s="88"/>
      <c r="DN479" s="88"/>
      <c r="DO479" s="88"/>
      <c r="DP479" s="88"/>
      <c r="DQ479" s="88"/>
      <c r="DR479" s="88"/>
      <c r="DS479" s="88"/>
      <c r="DT479" s="88"/>
      <c r="DU479" s="88"/>
      <c r="DV479" s="88"/>
      <c r="DW479" s="88"/>
      <c r="DX479" s="88"/>
      <c r="DY479" s="88"/>
      <c r="DZ479" s="88"/>
      <c r="EA479" s="88"/>
      <c r="EB479" s="88"/>
      <c r="EC479" s="88"/>
      <c r="ED479" s="88"/>
      <c r="EE479" s="88"/>
      <c r="EF479" s="88"/>
      <c r="EG479" s="88"/>
      <c r="EH479" s="88"/>
      <c r="EI479" s="88"/>
      <c r="EJ479" s="88"/>
      <c r="EK479" s="88"/>
      <c r="EL479" s="88"/>
    </row>
    <row r="480" spans="1:142" ht="14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88"/>
      <c r="CL480" s="88"/>
      <c r="CM480" s="88"/>
      <c r="CN480" s="88"/>
      <c r="CO480" s="88"/>
      <c r="CP480" s="88"/>
      <c r="CQ480" s="88"/>
      <c r="CR480" s="88"/>
      <c r="CS480" s="88"/>
      <c r="CT480" s="88"/>
      <c r="CU480" s="88"/>
      <c r="CV480" s="88"/>
      <c r="CW480" s="88"/>
      <c r="CX480" s="88"/>
      <c r="CY480" s="88"/>
      <c r="CZ480" s="88"/>
      <c r="DA480" s="88"/>
      <c r="DB480" s="88"/>
      <c r="DC480" s="88"/>
      <c r="DD480" s="88"/>
      <c r="DE480" s="88"/>
      <c r="DF480" s="88"/>
      <c r="DG480" s="88"/>
      <c r="DH480" s="88"/>
      <c r="DI480" s="88"/>
      <c r="DJ480" s="88"/>
      <c r="DK480" s="88"/>
      <c r="DL480" s="88"/>
      <c r="DM480" s="88"/>
      <c r="DN480" s="88"/>
      <c r="DO480" s="88"/>
      <c r="DP480" s="88"/>
      <c r="DQ480" s="88"/>
      <c r="DR480" s="88"/>
      <c r="DS480" s="88"/>
      <c r="DT480" s="88"/>
      <c r="DU480" s="88"/>
      <c r="DV480" s="88"/>
      <c r="DW480" s="88"/>
      <c r="DX480" s="88"/>
      <c r="DY480" s="88"/>
      <c r="DZ480" s="88"/>
      <c r="EA480" s="88"/>
      <c r="EB480" s="88"/>
      <c r="EC480" s="88"/>
      <c r="ED480" s="88"/>
      <c r="EE480" s="88"/>
      <c r="EF480" s="88"/>
      <c r="EG480" s="88"/>
      <c r="EH480" s="88"/>
      <c r="EI480" s="88"/>
      <c r="EJ480" s="88"/>
      <c r="EK480" s="88"/>
      <c r="EL480" s="88"/>
    </row>
    <row r="481" spans="1:142" ht="14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88"/>
      <c r="CL481" s="88"/>
      <c r="CM481" s="88"/>
      <c r="CN481" s="88"/>
      <c r="CO481" s="88"/>
      <c r="CP481" s="88"/>
      <c r="CQ481" s="88"/>
      <c r="CR481" s="88"/>
      <c r="CS481" s="88"/>
      <c r="CT481" s="88"/>
      <c r="CU481" s="88"/>
      <c r="CV481" s="88"/>
      <c r="CW481" s="88"/>
      <c r="CX481" s="88"/>
      <c r="CY481" s="88"/>
      <c r="CZ481" s="88"/>
      <c r="DA481" s="88"/>
      <c r="DB481" s="88"/>
      <c r="DC481" s="88"/>
      <c r="DD481" s="88"/>
      <c r="DE481" s="88"/>
      <c r="DF481" s="88"/>
      <c r="DG481" s="88"/>
      <c r="DH481" s="88"/>
      <c r="DI481" s="88"/>
      <c r="DJ481" s="88"/>
      <c r="DK481" s="88"/>
      <c r="DL481" s="88"/>
      <c r="DM481" s="88"/>
      <c r="DN481" s="88"/>
      <c r="DO481" s="88"/>
      <c r="DP481" s="88"/>
      <c r="DQ481" s="88"/>
      <c r="DR481" s="88"/>
      <c r="DS481" s="88"/>
      <c r="DT481" s="88"/>
      <c r="DU481" s="88"/>
      <c r="DV481" s="88"/>
      <c r="DW481" s="88"/>
      <c r="DX481" s="88"/>
      <c r="DY481" s="88"/>
      <c r="DZ481" s="88"/>
      <c r="EA481" s="88"/>
      <c r="EB481" s="88"/>
      <c r="EC481" s="88"/>
      <c r="ED481" s="88"/>
      <c r="EE481" s="88"/>
      <c r="EF481" s="88"/>
      <c r="EG481" s="88"/>
      <c r="EH481" s="88"/>
      <c r="EI481" s="88"/>
      <c r="EJ481" s="88"/>
      <c r="EK481" s="88"/>
      <c r="EL481" s="88"/>
    </row>
    <row r="482" spans="1:142" ht="14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88"/>
      <c r="CL482" s="88"/>
      <c r="CM482" s="88"/>
      <c r="CN482" s="88"/>
      <c r="CO482" s="88"/>
      <c r="CP482" s="88"/>
      <c r="CQ482" s="88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8"/>
      <c r="DF482" s="88"/>
      <c r="DG482" s="88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8"/>
      <c r="DW482" s="88"/>
      <c r="DX482" s="88"/>
      <c r="DY482" s="88"/>
      <c r="DZ482" s="88"/>
      <c r="EA482" s="88"/>
      <c r="EB482" s="88"/>
      <c r="EC482" s="88"/>
      <c r="ED482" s="88"/>
      <c r="EE482" s="88"/>
      <c r="EF482" s="88"/>
      <c r="EG482" s="88"/>
      <c r="EH482" s="88"/>
      <c r="EI482" s="88"/>
      <c r="EJ482" s="88"/>
      <c r="EK482" s="88"/>
      <c r="EL482" s="88"/>
    </row>
    <row r="483" spans="1:142" ht="14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88"/>
      <c r="CV483" s="88"/>
      <c r="CW483" s="88"/>
      <c r="CX483" s="88"/>
      <c r="CY483" s="88"/>
      <c r="CZ483" s="88"/>
      <c r="DA483" s="88"/>
      <c r="DB483" s="88"/>
      <c r="DC483" s="88"/>
      <c r="DD483" s="88"/>
      <c r="DE483" s="88"/>
      <c r="DF483" s="88"/>
      <c r="DG483" s="88"/>
      <c r="DH483" s="88"/>
      <c r="DI483" s="88"/>
      <c r="DJ483" s="88"/>
      <c r="DK483" s="88"/>
      <c r="DL483" s="88"/>
      <c r="DM483" s="88"/>
      <c r="DN483" s="88"/>
      <c r="DO483" s="88"/>
      <c r="DP483" s="88"/>
      <c r="DQ483" s="88"/>
      <c r="DR483" s="88"/>
      <c r="DS483" s="88"/>
      <c r="DT483" s="88"/>
      <c r="DU483" s="88"/>
      <c r="DV483" s="88"/>
      <c r="DW483" s="88"/>
      <c r="DX483" s="88"/>
      <c r="DY483" s="88"/>
      <c r="DZ483" s="88"/>
      <c r="EA483" s="88"/>
      <c r="EB483" s="88"/>
      <c r="EC483" s="88"/>
      <c r="ED483" s="88"/>
      <c r="EE483" s="88"/>
      <c r="EF483" s="88"/>
      <c r="EG483" s="88"/>
      <c r="EH483" s="88"/>
      <c r="EI483" s="88"/>
      <c r="EJ483" s="88"/>
      <c r="EK483" s="88"/>
      <c r="EL483" s="88"/>
    </row>
    <row r="484" spans="1:142" ht="14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88"/>
      <c r="CL484" s="88"/>
      <c r="CM484" s="88"/>
      <c r="CN484" s="88"/>
      <c r="CO484" s="88"/>
      <c r="CP484" s="88"/>
      <c r="CQ484" s="88"/>
      <c r="CR484" s="88"/>
      <c r="CS484" s="88"/>
      <c r="CT484" s="88"/>
      <c r="CU484" s="88"/>
      <c r="CV484" s="88"/>
      <c r="CW484" s="88"/>
      <c r="CX484" s="88"/>
      <c r="CY484" s="88"/>
      <c r="CZ484" s="88"/>
      <c r="DA484" s="88"/>
      <c r="DB484" s="88"/>
      <c r="DC484" s="88"/>
      <c r="DD484" s="88"/>
      <c r="DE484" s="88"/>
      <c r="DF484" s="88"/>
      <c r="DG484" s="88"/>
      <c r="DH484" s="88"/>
      <c r="DI484" s="88"/>
      <c r="DJ484" s="88"/>
      <c r="DK484" s="88"/>
      <c r="DL484" s="88"/>
      <c r="DM484" s="88"/>
      <c r="DN484" s="88"/>
      <c r="DO484" s="88"/>
      <c r="DP484" s="88"/>
      <c r="DQ484" s="88"/>
      <c r="DR484" s="88"/>
      <c r="DS484" s="88"/>
      <c r="DT484" s="88"/>
      <c r="DU484" s="88"/>
      <c r="DV484" s="88"/>
      <c r="DW484" s="88"/>
      <c r="DX484" s="88"/>
      <c r="DY484" s="88"/>
      <c r="DZ484" s="88"/>
      <c r="EA484" s="88"/>
      <c r="EB484" s="88"/>
      <c r="EC484" s="88"/>
      <c r="ED484" s="88"/>
      <c r="EE484" s="88"/>
      <c r="EF484" s="88"/>
      <c r="EG484" s="88"/>
      <c r="EH484" s="88"/>
      <c r="EI484" s="88"/>
      <c r="EJ484" s="88"/>
      <c r="EK484" s="88"/>
      <c r="EL484" s="88"/>
    </row>
    <row r="485" spans="1:142" ht="14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88"/>
      <c r="CL485" s="88"/>
      <c r="CM485" s="88"/>
      <c r="CN485" s="88"/>
      <c r="CO485" s="88"/>
      <c r="CP485" s="88"/>
      <c r="CQ485" s="88"/>
      <c r="CR485" s="88"/>
      <c r="CS485" s="88"/>
      <c r="CT485" s="88"/>
      <c r="CU485" s="88"/>
      <c r="CV485" s="88"/>
      <c r="CW485" s="88"/>
      <c r="CX485" s="88"/>
      <c r="CY485" s="88"/>
      <c r="CZ485" s="88"/>
      <c r="DA485" s="88"/>
      <c r="DB485" s="88"/>
      <c r="DC485" s="88"/>
      <c r="DD485" s="88"/>
      <c r="DE485" s="88"/>
      <c r="DF485" s="88"/>
      <c r="DG485" s="88"/>
      <c r="DH485" s="88"/>
      <c r="DI485" s="88"/>
      <c r="DJ485" s="88"/>
      <c r="DK485" s="88"/>
      <c r="DL485" s="88"/>
      <c r="DM485" s="88"/>
      <c r="DN485" s="88"/>
      <c r="DO485" s="88"/>
      <c r="DP485" s="88"/>
      <c r="DQ485" s="88"/>
      <c r="DR485" s="88"/>
      <c r="DS485" s="88"/>
      <c r="DT485" s="88"/>
      <c r="DU485" s="88"/>
      <c r="DV485" s="88"/>
      <c r="DW485" s="88"/>
      <c r="DX485" s="88"/>
      <c r="DY485" s="88"/>
      <c r="DZ485" s="88"/>
      <c r="EA485" s="88"/>
      <c r="EB485" s="88"/>
      <c r="EC485" s="88"/>
      <c r="ED485" s="88"/>
      <c r="EE485" s="88"/>
      <c r="EF485" s="88"/>
      <c r="EG485" s="88"/>
      <c r="EH485" s="88"/>
      <c r="EI485" s="88"/>
      <c r="EJ485" s="88"/>
      <c r="EK485" s="88"/>
      <c r="EL485" s="88"/>
    </row>
    <row r="486" spans="1:142" ht="14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88"/>
      <c r="CL486" s="88"/>
      <c r="CM486" s="88"/>
      <c r="CN486" s="88"/>
      <c r="CO486" s="88"/>
      <c r="CP486" s="88"/>
      <c r="CQ486" s="88"/>
      <c r="CR486" s="88"/>
      <c r="CS486" s="88"/>
      <c r="CT486" s="88"/>
      <c r="CU486" s="88"/>
      <c r="CV486" s="88"/>
      <c r="CW486" s="88"/>
      <c r="CX486" s="88"/>
      <c r="CY486" s="88"/>
      <c r="CZ486" s="88"/>
      <c r="DA486" s="88"/>
      <c r="DB486" s="88"/>
      <c r="DC486" s="88"/>
      <c r="DD486" s="88"/>
      <c r="DE486" s="88"/>
      <c r="DF486" s="88"/>
      <c r="DG486" s="88"/>
      <c r="DH486" s="88"/>
      <c r="DI486" s="88"/>
      <c r="DJ486" s="88"/>
      <c r="DK486" s="88"/>
      <c r="DL486" s="88"/>
      <c r="DM486" s="88"/>
      <c r="DN486" s="88"/>
      <c r="DO486" s="88"/>
      <c r="DP486" s="88"/>
      <c r="DQ486" s="88"/>
      <c r="DR486" s="88"/>
      <c r="DS486" s="88"/>
      <c r="DT486" s="88"/>
      <c r="DU486" s="88"/>
      <c r="DV486" s="88"/>
      <c r="DW486" s="88"/>
      <c r="DX486" s="88"/>
      <c r="DY486" s="88"/>
      <c r="DZ486" s="88"/>
      <c r="EA486" s="88"/>
      <c r="EB486" s="88"/>
      <c r="EC486" s="88"/>
      <c r="ED486" s="88"/>
      <c r="EE486" s="88"/>
      <c r="EF486" s="88"/>
      <c r="EG486" s="88"/>
      <c r="EH486" s="88"/>
      <c r="EI486" s="88"/>
      <c r="EJ486" s="88"/>
      <c r="EK486" s="88"/>
      <c r="EL486" s="88"/>
    </row>
    <row r="487" spans="1:142" ht="14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88"/>
      <c r="CL487" s="88"/>
      <c r="CM487" s="88"/>
      <c r="CN487" s="88"/>
      <c r="CO487" s="88"/>
      <c r="CP487" s="88"/>
      <c r="CQ487" s="88"/>
      <c r="CR487" s="88"/>
      <c r="CS487" s="88"/>
      <c r="CT487" s="88"/>
      <c r="CU487" s="88"/>
      <c r="CV487" s="88"/>
      <c r="CW487" s="88"/>
      <c r="CX487" s="88"/>
      <c r="CY487" s="88"/>
      <c r="CZ487" s="88"/>
      <c r="DA487" s="88"/>
      <c r="DB487" s="88"/>
      <c r="DC487" s="88"/>
      <c r="DD487" s="88"/>
      <c r="DE487" s="88"/>
      <c r="DF487" s="88"/>
      <c r="DG487" s="88"/>
      <c r="DH487" s="88"/>
      <c r="DI487" s="88"/>
      <c r="DJ487" s="88"/>
      <c r="DK487" s="88"/>
      <c r="DL487" s="88"/>
      <c r="DM487" s="88"/>
      <c r="DN487" s="88"/>
      <c r="DO487" s="88"/>
      <c r="DP487" s="88"/>
      <c r="DQ487" s="88"/>
      <c r="DR487" s="88"/>
      <c r="DS487" s="88"/>
      <c r="DT487" s="88"/>
      <c r="DU487" s="88"/>
      <c r="DV487" s="88"/>
      <c r="DW487" s="88"/>
      <c r="DX487" s="88"/>
      <c r="DY487" s="88"/>
      <c r="DZ487" s="88"/>
      <c r="EA487" s="88"/>
      <c r="EB487" s="88"/>
      <c r="EC487" s="88"/>
      <c r="ED487" s="88"/>
      <c r="EE487" s="88"/>
      <c r="EF487" s="88"/>
      <c r="EG487" s="88"/>
      <c r="EH487" s="88"/>
      <c r="EI487" s="88"/>
      <c r="EJ487" s="88"/>
      <c r="EK487" s="88"/>
      <c r="EL487" s="88"/>
    </row>
    <row r="488" spans="1:142" ht="14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88"/>
      <c r="CL488" s="88"/>
      <c r="CM488" s="88"/>
      <c r="CN488" s="88"/>
      <c r="CO488" s="88"/>
      <c r="CP488" s="88"/>
      <c r="CQ488" s="88"/>
      <c r="CR488" s="88"/>
      <c r="CS488" s="88"/>
      <c r="CT488" s="88"/>
      <c r="CU488" s="88"/>
      <c r="CV488" s="88"/>
      <c r="CW488" s="88"/>
      <c r="CX488" s="88"/>
      <c r="CY488" s="88"/>
      <c r="CZ488" s="88"/>
      <c r="DA488" s="88"/>
      <c r="DB488" s="88"/>
      <c r="DC488" s="88"/>
      <c r="DD488" s="88"/>
      <c r="DE488" s="88"/>
      <c r="DF488" s="88"/>
      <c r="DG488" s="88"/>
      <c r="DH488" s="88"/>
      <c r="DI488" s="88"/>
      <c r="DJ488" s="88"/>
      <c r="DK488" s="88"/>
      <c r="DL488" s="88"/>
      <c r="DM488" s="88"/>
      <c r="DN488" s="88"/>
      <c r="DO488" s="88"/>
      <c r="DP488" s="88"/>
      <c r="DQ488" s="88"/>
      <c r="DR488" s="88"/>
      <c r="DS488" s="88"/>
      <c r="DT488" s="88"/>
      <c r="DU488" s="88"/>
      <c r="DV488" s="88"/>
      <c r="DW488" s="88"/>
      <c r="DX488" s="88"/>
      <c r="DY488" s="88"/>
      <c r="DZ488" s="88"/>
      <c r="EA488" s="88"/>
      <c r="EB488" s="88"/>
      <c r="EC488" s="88"/>
      <c r="ED488" s="88"/>
      <c r="EE488" s="88"/>
      <c r="EF488" s="88"/>
      <c r="EG488" s="88"/>
      <c r="EH488" s="88"/>
      <c r="EI488" s="88"/>
      <c r="EJ488" s="88"/>
      <c r="EK488" s="88"/>
      <c r="EL488" s="88"/>
    </row>
    <row r="489" spans="1:142" ht="14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88"/>
      <c r="CL489" s="88"/>
      <c r="CM489" s="88"/>
      <c r="CN489" s="88"/>
      <c r="CO489" s="88"/>
      <c r="CP489" s="88"/>
      <c r="CQ489" s="88"/>
      <c r="CR489" s="88"/>
      <c r="CS489" s="88"/>
      <c r="CT489" s="88"/>
      <c r="CU489" s="88"/>
      <c r="CV489" s="88"/>
      <c r="CW489" s="88"/>
      <c r="CX489" s="88"/>
      <c r="CY489" s="88"/>
      <c r="CZ489" s="88"/>
      <c r="DA489" s="88"/>
      <c r="DB489" s="88"/>
      <c r="DC489" s="88"/>
      <c r="DD489" s="88"/>
      <c r="DE489" s="88"/>
      <c r="DF489" s="88"/>
      <c r="DG489" s="88"/>
      <c r="DH489" s="88"/>
      <c r="DI489" s="88"/>
      <c r="DJ489" s="88"/>
      <c r="DK489" s="88"/>
      <c r="DL489" s="88"/>
      <c r="DM489" s="88"/>
      <c r="DN489" s="88"/>
      <c r="DO489" s="88"/>
      <c r="DP489" s="88"/>
      <c r="DQ489" s="88"/>
      <c r="DR489" s="88"/>
      <c r="DS489" s="88"/>
      <c r="DT489" s="88"/>
      <c r="DU489" s="88"/>
      <c r="DV489" s="88"/>
      <c r="DW489" s="88"/>
      <c r="DX489" s="88"/>
      <c r="DY489" s="88"/>
      <c r="DZ489" s="88"/>
      <c r="EA489" s="88"/>
      <c r="EB489" s="88"/>
      <c r="EC489" s="88"/>
      <c r="ED489" s="88"/>
      <c r="EE489" s="88"/>
      <c r="EF489" s="88"/>
      <c r="EG489" s="88"/>
      <c r="EH489" s="88"/>
      <c r="EI489" s="88"/>
      <c r="EJ489" s="88"/>
      <c r="EK489" s="88"/>
      <c r="EL489" s="88"/>
    </row>
    <row r="490" spans="1:142" ht="14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88"/>
      <c r="CL490" s="88"/>
      <c r="CM490" s="88"/>
      <c r="CN490" s="88"/>
      <c r="CO490" s="88"/>
      <c r="CP490" s="88"/>
      <c r="CQ490" s="88"/>
      <c r="CR490" s="88"/>
      <c r="CS490" s="88"/>
      <c r="CT490" s="88"/>
      <c r="CU490" s="88"/>
      <c r="CV490" s="88"/>
      <c r="CW490" s="88"/>
      <c r="CX490" s="88"/>
      <c r="CY490" s="88"/>
      <c r="CZ490" s="88"/>
      <c r="DA490" s="88"/>
      <c r="DB490" s="88"/>
      <c r="DC490" s="88"/>
      <c r="DD490" s="88"/>
      <c r="DE490" s="88"/>
      <c r="DF490" s="88"/>
      <c r="DG490" s="88"/>
      <c r="DH490" s="88"/>
      <c r="DI490" s="88"/>
      <c r="DJ490" s="88"/>
      <c r="DK490" s="88"/>
      <c r="DL490" s="88"/>
      <c r="DM490" s="88"/>
      <c r="DN490" s="88"/>
      <c r="DO490" s="88"/>
      <c r="DP490" s="88"/>
      <c r="DQ490" s="88"/>
      <c r="DR490" s="88"/>
      <c r="DS490" s="88"/>
      <c r="DT490" s="88"/>
      <c r="DU490" s="88"/>
      <c r="DV490" s="88"/>
      <c r="DW490" s="88"/>
      <c r="DX490" s="88"/>
      <c r="DY490" s="88"/>
      <c r="DZ490" s="88"/>
      <c r="EA490" s="88"/>
      <c r="EB490" s="88"/>
      <c r="EC490" s="88"/>
      <c r="ED490" s="88"/>
      <c r="EE490" s="88"/>
      <c r="EF490" s="88"/>
      <c r="EG490" s="88"/>
      <c r="EH490" s="88"/>
      <c r="EI490" s="88"/>
      <c r="EJ490" s="88"/>
      <c r="EK490" s="88"/>
      <c r="EL490" s="88"/>
    </row>
    <row r="491" spans="1:142" ht="14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88"/>
      <c r="CL491" s="88"/>
      <c r="CM491" s="88"/>
      <c r="CN491" s="88"/>
      <c r="CO491" s="88"/>
      <c r="CP491" s="88"/>
      <c r="CQ491" s="88"/>
      <c r="CR491" s="88"/>
      <c r="CS491" s="88"/>
      <c r="CT491" s="88"/>
      <c r="CU491" s="88"/>
      <c r="CV491" s="88"/>
      <c r="CW491" s="88"/>
      <c r="CX491" s="88"/>
      <c r="CY491" s="88"/>
      <c r="CZ491" s="88"/>
      <c r="DA491" s="88"/>
      <c r="DB491" s="88"/>
      <c r="DC491" s="88"/>
      <c r="DD491" s="88"/>
      <c r="DE491" s="88"/>
      <c r="DF491" s="88"/>
      <c r="DG491" s="88"/>
      <c r="DH491" s="88"/>
      <c r="DI491" s="88"/>
      <c r="DJ491" s="88"/>
      <c r="DK491" s="88"/>
      <c r="DL491" s="88"/>
      <c r="DM491" s="88"/>
      <c r="DN491" s="88"/>
      <c r="DO491" s="88"/>
      <c r="DP491" s="88"/>
      <c r="DQ491" s="88"/>
      <c r="DR491" s="88"/>
      <c r="DS491" s="88"/>
      <c r="DT491" s="88"/>
      <c r="DU491" s="88"/>
      <c r="DV491" s="88"/>
      <c r="DW491" s="88"/>
      <c r="DX491" s="88"/>
      <c r="DY491" s="88"/>
      <c r="DZ491" s="88"/>
      <c r="EA491" s="88"/>
      <c r="EB491" s="88"/>
      <c r="EC491" s="88"/>
      <c r="ED491" s="88"/>
      <c r="EE491" s="88"/>
      <c r="EF491" s="88"/>
      <c r="EG491" s="88"/>
      <c r="EH491" s="88"/>
      <c r="EI491" s="88"/>
      <c r="EJ491" s="88"/>
      <c r="EK491" s="88"/>
      <c r="EL491" s="88"/>
    </row>
    <row r="492" spans="1:142" ht="14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88"/>
      <c r="CL492" s="88"/>
      <c r="CM492" s="88"/>
      <c r="CN492" s="88"/>
      <c r="CO492" s="88"/>
      <c r="CP492" s="88"/>
      <c r="CQ492" s="88"/>
      <c r="CR492" s="88"/>
      <c r="CS492" s="88"/>
      <c r="CT492" s="88"/>
      <c r="CU492" s="88"/>
      <c r="CV492" s="88"/>
      <c r="CW492" s="88"/>
      <c r="CX492" s="88"/>
      <c r="CY492" s="88"/>
      <c r="CZ492" s="88"/>
      <c r="DA492" s="88"/>
      <c r="DB492" s="88"/>
      <c r="DC492" s="88"/>
      <c r="DD492" s="88"/>
      <c r="DE492" s="88"/>
      <c r="DF492" s="88"/>
      <c r="DG492" s="88"/>
      <c r="DH492" s="88"/>
      <c r="DI492" s="88"/>
      <c r="DJ492" s="88"/>
      <c r="DK492" s="88"/>
      <c r="DL492" s="88"/>
      <c r="DM492" s="88"/>
      <c r="DN492" s="88"/>
      <c r="DO492" s="88"/>
      <c r="DP492" s="88"/>
      <c r="DQ492" s="88"/>
      <c r="DR492" s="88"/>
      <c r="DS492" s="88"/>
      <c r="DT492" s="88"/>
      <c r="DU492" s="88"/>
      <c r="DV492" s="88"/>
      <c r="DW492" s="88"/>
      <c r="DX492" s="88"/>
      <c r="DY492" s="88"/>
      <c r="DZ492" s="88"/>
      <c r="EA492" s="88"/>
      <c r="EB492" s="88"/>
      <c r="EC492" s="88"/>
      <c r="ED492" s="88"/>
      <c r="EE492" s="88"/>
      <c r="EF492" s="88"/>
      <c r="EG492" s="88"/>
      <c r="EH492" s="88"/>
      <c r="EI492" s="88"/>
      <c r="EJ492" s="88"/>
      <c r="EK492" s="88"/>
      <c r="EL492" s="88"/>
    </row>
    <row r="493" spans="1:142" ht="14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88"/>
      <c r="CL493" s="88"/>
      <c r="CM493" s="88"/>
      <c r="CN493" s="88"/>
      <c r="CO493" s="88"/>
      <c r="CP493" s="88"/>
      <c r="CQ493" s="88"/>
      <c r="CR493" s="88"/>
      <c r="CS493" s="88"/>
      <c r="CT493" s="88"/>
      <c r="CU493" s="88"/>
      <c r="CV493" s="88"/>
      <c r="CW493" s="88"/>
      <c r="CX493" s="88"/>
      <c r="CY493" s="88"/>
      <c r="CZ493" s="88"/>
      <c r="DA493" s="88"/>
      <c r="DB493" s="88"/>
      <c r="DC493" s="88"/>
      <c r="DD493" s="88"/>
      <c r="DE493" s="88"/>
      <c r="DF493" s="88"/>
      <c r="DG493" s="88"/>
      <c r="DH493" s="88"/>
      <c r="DI493" s="88"/>
      <c r="DJ493" s="88"/>
      <c r="DK493" s="88"/>
      <c r="DL493" s="88"/>
      <c r="DM493" s="88"/>
      <c r="DN493" s="88"/>
      <c r="DO493" s="88"/>
      <c r="DP493" s="88"/>
      <c r="DQ493" s="88"/>
      <c r="DR493" s="88"/>
      <c r="DS493" s="88"/>
      <c r="DT493" s="88"/>
      <c r="DU493" s="88"/>
      <c r="DV493" s="88"/>
      <c r="DW493" s="88"/>
      <c r="DX493" s="88"/>
      <c r="DY493" s="88"/>
      <c r="DZ493" s="88"/>
      <c r="EA493" s="88"/>
      <c r="EB493" s="88"/>
      <c r="EC493" s="88"/>
      <c r="ED493" s="88"/>
      <c r="EE493" s="88"/>
      <c r="EF493" s="88"/>
      <c r="EG493" s="88"/>
      <c r="EH493" s="88"/>
      <c r="EI493" s="88"/>
      <c r="EJ493" s="88"/>
      <c r="EK493" s="88"/>
      <c r="EL493" s="88"/>
    </row>
    <row r="494" spans="1:142" ht="14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88"/>
      <c r="CL494" s="88"/>
      <c r="CM494" s="88"/>
      <c r="CN494" s="88"/>
      <c r="CO494" s="88"/>
      <c r="CP494" s="88"/>
      <c r="CQ494" s="88"/>
      <c r="CR494" s="88"/>
      <c r="CS494" s="88"/>
      <c r="CT494" s="88"/>
      <c r="CU494" s="88"/>
      <c r="CV494" s="88"/>
      <c r="CW494" s="88"/>
      <c r="CX494" s="88"/>
      <c r="CY494" s="88"/>
      <c r="CZ494" s="88"/>
      <c r="DA494" s="88"/>
      <c r="DB494" s="88"/>
      <c r="DC494" s="88"/>
      <c r="DD494" s="88"/>
      <c r="DE494" s="88"/>
      <c r="DF494" s="88"/>
      <c r="DG494" s="88"/>
      <c r="DH494" s="88"/>
      <c r="DI494" s="88"/>
      <c r="DJ494" s="88"/>
      <c r="DK494" s="88"/>
      <c r="DL494" s="88"/>
      <c r="DM494" s="88"/>
      <c r="DN494" s="88"/>
      <c r="DO494" s="88"/>
      <c r="DP494" s="88"/>
      <c r="DQ494" s="88"/>
      <c r="DR494" s="88"/>
      <c r="DS494" s="88"/>
      <c r="DT494" s="88"/>
      <c r="DU494" s="88"/>
      <c r="DV494" s="88"/>
      <c r="DW494" s="88"/>
      <c r="DX494" s="88"/>
      <c r="DY494" s="88"/>
      <c r="DZ494" s="88"/>
      <c r="EA494" s="88"/>
      <c r="EB494" s="88"/>
      <c r="EC494" s="88"/>
      <c r="ED494" s="88"/>
      <c r="EE494" s="88"/>
      <c r="EF494" s="88"/>
      <c r="EG494" s="88"/>
      <c r="EH494" s="88"/>
      <c r="EI494" s="88"/>
      <c r="EJ494" s="88"/>
      <c r="EK494" s="88"/>
      <c r="EL494" s="88"/>
    </row>
    <row r="495" spans="1:142" ht="14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88"/>
      <c r="CL495" s="88"/>
      <c r="CM495" s="88"/>
      <c r="CN495" s="88"/>
      <c r="CO495" s="88"/>
      <c r="CP495" s="88"/>
      <c r="CQ495" s="88"/>
      <c r="CR495" s="88"/>
      <c r="CS495" s="88"/>
      <c r="CT495" s="88"/>
      <c r="CU495" s="88"/>
      <c r="CV495" s="88"/>
      <c r="CW495" s="88"/>
      <c r="CX495" s="88"/>
      <c r="CY495" s="88"/>
      <c r="CZ495" s="88"/>
      <c r="DA495" s="88"/>
      <c r="DB495" s="88"/>
      <c r="DC495" s="88"/>
      <c r="DD495" s="88"/>
      <c r="DE495" s="88"/>
      <c r="DF495" s="88"/>
      <c r="DG495" s="88"/>
      <c r="DH495" s="88"/>
      <c r="DI495" s="88"/>
      <c r="DJ495" s="88"/>
      <c r="DK495" s="88"/>
      <c r="DL495" s="88"/>
      <c r="DM495" s="88"/>
      <c r="DN495" s="88"/>
      <c r="DO495" s="88"/>
      <c r="DP495" s="88"/>
      <c r="DQ495" s="88"/>
      <c r="DR495" s="88"/>
      <c r="DS495" s="88"/>
      <c r="DT495" s="88"/>
      <c r="DU495" s="88"/>
      <c r="DV495" s="88"/>
      <c r="DW495" s="88"/>
      <c r="DX495" s="88"/>
      <c r="DY495" s="88"/>
      <c r="DZ495" s="88"/>
      <c r="EA495" s="88"/>
      <c r="EB495" s="88"/>
      <c r="EC495" s="88"/>
      <c r="ED495" s="88"/>
      <c r="EE495" s="88"/>
      <c r="EF495" s="88"/>
      <c r="EG495" s="88"/>
      <c r="EH495" s="88"/>
      <c r="EI495" s="88"/>
      <c r="EJ495" s="88"/>
      <c r="EK495" s="88"/>
      <c r="EL495" s="88"/>
    </row>
    <row r="496" spans="1:142" ht="14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88"/>
      <c r="CL496" s="88"/>
      <c r="CM496" s="88"/>
      <c r="CN496" s="88"/>
      <c r="CO496" s="88"/>
      <c r="CP496" s="88"/>
      <c r="CQ496" s="88"/>
      <c r="CR496" s="88"/>
      <c r="CS496" s="88"/>
      <c r="CT496" s="88"/>
      <c r="CU496" s="88"/>
      <c r="CV496" s="88"/>
      <c r="CW496" s="88"/>
      <c r="CX496" s="88"/>
      <c r="CY496" s="88"/>
      <c r="CZ496" s="88"/>
      <c r="DA496" s="88"/>
      <c r="DB496" s="88"/>
      <c r="DC496" s="88"/>
      <c r="DD496" s="88"/>
      <c r="DE496" s="88"/>
      <c r="DF496" s="88"/>
      <c r="DG496" s="88"/>
      <c r="DH496" s="88"/>
      <c r="DI496" s="88"/>
      <c r="DJ496" s="88"/>
      <c r="DK496" s="88"/>
      <c r="DL496" s="88"/>
      <c r="DM496" s="88"/>
      <c r="DN496" s="88"/>
      <c r="DO496" s="88"/>
      <c r="DP496" s="88"/>
      <c r="DQ496" s="88"/>
      <c r="DR496" s="88"/>
      <c r="DS496" s="88"/>
      <c r="DT496" s="88"/>
      <c r="DU496" s="88"/>
      <c r="DV496" s="88"/>
      <c r="DW496" s="88"/>
      <c r="DX496" s="88"/>
      <c r="DY496" s="88"/>
      <c r="DZ496" s="88"/>
      <c r="EA496" s="88"/>
      <c r="EB496" s="88"/>
      <c r="EC496" s="88"/>
      <c r="ED496" s="88"/>
      <c r="EE496" s="88"/>
      <c r="EF496" s="88"/>
      <c r="EG496" s="88"/>
      <c r="EH496" s="88"/>
      <c r="EI496" s="88"/>
      <c r="EJ496" s="88"/>
      <c r="EK496" s="88"/>
      <c r="EL496" s="88"/>
    </row>
    <row r="497" spans="1:142" ht="14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88"/>
      <c r="CL497" s="88"/>
      <c r="CM497" s="88"/>
      <c r="CN497" s="88"/>
      <c r="CO497" s="88"/>
      <c r="CP497" s="88"/>
      <c r="CQ497" s="88"/>
      <c r="CR497" s="88"/>
      <c r="CS497" s="88"/>
      <c r="CT497" s="88"/>
      <c r="CU497" s="88"/>
      <c r="CV497" s="88"/>
      <c r="CW497" s="88"/>
      <c r="CX497" s="88"/>
      <c r="CY497" s="88"/>
      <c r="CZ497" s="88"/>
      <c r="DA497" s="88"/>
      <c r="DB497" s="88"/>
      <c r="DC497" s="88"/>
      <c r="DD497" s="88"/>
      <c r="DE497" s="88"/>
      <c r="DF497" s="88"/>
      <c r="DG497" s="88"/>
      <c r="DH497" s="88"/>
      <c r="DI497" s="88"/>
      <c r="DJ497" s="88"/>
      <c r="DK497" s="88"/>
      <c r="DL497" s="88"/>
      <c r="DM497" s="88"/>
      <c r="DN497" s="88"/>
      <c r="DO497" s="88"/>
      <c r="DP497" s="88"/>
      <c r="DQ497" s="88"/>
      <c r="DR497" s="88"/>
      <c r="DS497" s="88"/>
      <c r="DT497" s="88"/>
      <c r="DU497" s="88"/>
      <c r="DV497" s="88"/>
      <c r="DW497" s="88"/>
      <c r="DX497" s="88"/>
      <c r="DY497" s="88"/>
      <c r="DZ497" s="88"/>
      <c r="EA497" s="88"/>
      <c r="EB497" s="88"/>
      <c r="EC497" s="88"/>
      <c r="ED497" s="88"/>
      <c r="EE497" s="88"/>
      <c r="EF497" s="88"/>
      <c r="EG497" s="88"/>
      <c r="EH497" s="88"/>
      <c r="EI497" s="88"/>
      <c r="EJ497" s="88"/>
      <c r="EK497" s="88"/>
      <c r="EL497" s="88"/>
    </row>
    <row r="498" spans="1:142" ht="14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88"/>
      <c r="CL498" s="88"/>
      <c r="CM498" s="88"/>
      <c r="CN498" s="88"/>
      <c r="CO498" s="88"/>
      <c r="CP498" s="88"/>
      <c r="CQ498" s="88"/>
      <c r="CR498" s="88"/>
      <c r="CS498" s="88"/>
      <c r="CT498" s="88"/>
      <c r="CU498" s="88"/>
      <c r="CV498" s="88"/>
      <c r="CW498" s="88"/>
      <c r="CX498" s="88"/>
      <c r="CY498" s="88"/>
      <c r="CZ498" s="88"/>
      <c r="DA498" s="88"/>
      <c r="DB498" s="88"/>
      <c r="DC498" s="88"/>
      <c r="DD498" s="88"/>
      <c r="DE498" s="88"/>
      <c r="DF498" s="88"/>
      <c r="DG498" s="88"/>
      <c r="DH498" s="88"/>
      <c r="DI498" s="88"/>
      <c r="DJ498" s="88"/>
      <c r="DK498" s="88"/>
      <c r="DL498" s="88"/>
      <c r="DM498" s="88"/>
      <c r="DN498" s="88"/>
      <c r="DO498" s="88"/>
      <c r="DP498" s="88"/>
      <c r="DQ498" s="88"/>
      <c r="DR498" s="88"/>
      <c r="DS498" s="88"/>
      <c r="DT498" s="88"/>
      <c r="DU498" s="88"/>
      <c r="DV498" s="88"/>
      <c r="DW498" s="88"/>
      <c r="DX498" s="88"/>
      <c r="DY498" s="88"/>
      <c r="DZ498" s="88"/>
      <c r="EA498" s="88"/>
      <c r="EB498" s="88"/>
      <c r="EC498" s="88"/>
      <c r="ED498" s="88"/>
      <c r="EE498" s="88"/>
      <c r="EF498" s="88"/>
      <c r="EG498" s="88"/>
      <c r="EH498" s="88"/>
      <c r="EI498" s="88"/>
      <c r="EJ498" s="88"/>
      <c r="EK498" s="88"/>
      <c r="EL498" s="88"/>
    </row>
    <row r="499" spans="1:142" ht="14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88"/>
      <c r="CL499" s="88"/>
      <c r="CM499" s="88"/>
      <c r="CN499" s="88"/>
      <c r="CO499" s="88"/>
      <c r="CP499" s="88"/>
      <c r="CQ499" s="88"/>
      <c r="CR499" s="88"/>
      <c r="CS499" s="88"/>
      <c r="CT499" s="88"/>
      <c r="CU499" s="88"/>
      <c r="CV499" s="88"/>
      <c r="CW499" s="88"/>
      <c r="CX499" s="88"/>
      <c r="CY499" s="88"/>
      <c r="CZ499" s="88"/>
      <c r="DA499" s="88"/>
      <c r="DB499" s="88"/>
      <c r="DC499" s="88"/>
      <c r="DD499" s="88"/>
      <c r="DE499" s="88"/>
      <c r="DF499" s="88"/>
      <c r="DG499" s="88"/>
      <c r="DH499" s="88"/>
      <c r="DI499" s="88"/>
      <c r="DJ499" s="88"/>
      <c r="DK499" s="88"/>
      <c r="DL499" s="88"/>
      <c r="DM499" s="88"/>
      <c r="DN499" s="88"/>
      <c r="DO499" s="88"/>
      <c r="DP499" s="88"/>
      <c r="DQ499" s="88"/>
      <c r="DR499" s="88"/>
      <c r="DS499" s="88"/>
      <c r="DT499" s="88"/>
      <c r="DU499" s="88"/>
      <c r="DV499" s="88"/>
      <c r="DW499" s="88"/>
      <c r="DX499" s="88"/>
      <c r="DY499" s="88"/>
      <c r="DZ499" s="88"/>
      <c r="EA499" s="88"/>
      <c r="EB499" s="88"/>
      <c r="EC499" s="88"/>
      <c r="ED499" s="88"/>
      <c r="EE499" s="88"/>
      <c r="EF499" s="88"/>
      <c r="EG499" s="88"/>
      <c r="EH499" s="88"/>
      <c r="EI499" s="88"/>
      <c r="EJ499" s="88"/>
      <c r="EK499" s="88"/>
      <c r="EL499" s="88"/>
    </row>
    <row r="500" spans="1:142" ht="14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88"/>
      <c r="CL500" s="88"/>
      <c r="CM500" s="88"/>
      <c r="CN500" s="88"/>
      <c r="CO500" s="88"/>
      <c r="CP500" s="88"/>
      <c r="CQ500" s="88"/>
      <c r="CR500" s="88"/>
      <c r="CS500" s="88"/>
      <c r="CT500" s="88"/>
      <c r="CU500" s="88"/>
      <c r="CV500" s="88"/>
      <c r="CW500" s="88"/>
      <c r="CX500" s="88"/>
      <c r="CY500" s="88"/>
      <c r="CZ500" s="88"/>
      <c r="DA500" s="88"/>
      <c r="DB500" s="88"/>
      <c r="DC500" s="88"/>
      <c r="DD500" s="88"/>
      <c r="DE500" s="88"/>
      <c r="DF500" s="88"/>
      <c r="DG500" s="88"/>
      <c r="DH500" s="88"/>
      <c r="DI500" s="88"/>
      <c r="DJ500" s="88"/>
      <c r="DK500" s="88"/>
      <c r="DL500" s="88"/>
      <c r="DM500" s="88"/>
      <c r="DN500" s="88"/>
      <c r="DO500" s="88"/>
      <c r="DP500" s="88"/>
      <c r="DQ500" s="88"/>
      <c r="DR500" s="88"/>
      <c r="DS500" s="88"/>
      <c r="DT500" s="88"/>
      <c r="DU500" s="88"/>
      <c r="DV500" s="88"/>
      <c r="DW500" s="88"/>
      <c r="DX500" s="88"/>
      <c r="DY500" s="88"/>
      <c r="DZ500" s="88"/>
      <c r="EA500" s="88"/>
      <c r="EB500" s="88"/>
      <c r="EC500" s="88"/>
      <c r="ED500" s="88"/>
      <c r="EE500" s="88"/>
      <c r="EF500" s="88"/>
      <c r="EG500" s="88"/>
      <c r="EH500" s="88"/>
      <c r="EI500" s="88"/>
      <c r="EJ500" s="88"/>
      <c r="EK500" s="88"/>
      <c r="EL500" s="88"/>
    </row>
    <row r="501" spans="1:142" ht="14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88"/>
      <c r="CL501" s="88"/>
      <c r="CM501" s="88"/>
      <c r="CN501" s="88"/>
      <c r="CO501" s="88"/>
      <c r="CP501" s="88"/>
      <c r="CQ501" s="88"/>
      <c r="CR501" s="88"/>
      <c r="CS501" s="88"/>
      <c r="CT501" s="88"/>
      <c r="CU501" s="88"/>
      <c r="CV501" s="88"/>
      <c r="CW501" s="88"/>
      <c r="CX501" s="88"/>
      <c r="CY501" s="88"/>
      <c r="CZ501" s="88"/>
      <c r="DA501" s="88"/>
      <c r="DB501" s="88"/>
      <c r="DC501" s="88"/>
      <c r="DD501" s="88"/>
      <c r="DE501" s="88"/>
      <c r="DF501" s="88"/>
      <c r="DG501" s="88"/>
      <c r="DH501" s="88"/>
      <c r="DI501" s="88"/>
      <c r="DJ501" s="88"/>
      <c r="DK501" s="88"/>
      <c r="DL501" s="88"/>
      <c r="DM501" s="88"/>
      <c r="DN501" s="88"/>
      <c r="DO501" s="88"/>
      <c r="DP501" s="88"/>
      <c r="DQ501" s="88"/>
      <c r="DR501" s="88"/>
      <c r="DS501" s="88"/>
      <c r="DT501" s="88"/>
      <c r="DU501" s="88"/>
      <c r="DV501" s="88"/>
      <c r="DW501" s="88"/>
      <c r="DX501" s="88"/>
      <c r="DY501" s="88"/>
      <c r="DZ501" s="88"/>
      <c r="EA501" s="88"/>
      <c r="EB501" s="88"/>
      <c r="EC501" s="88"/>
      <c r="ED501" s="88"/>
      <c r="EE501" s="88"/>
      <c r="EF501" s="88"/>
      <c r="EG501" s="88"/>
      <c r="EH501" s="88"/>
      <c r="EI501" s="88"/>
      <c r="EJ501" s="88"/>
      <c r="EK501" s="88"/>
      <c r="EL501" s="88"/>
    </row>
    <row r="502" spans="1:142" ht="14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88"/>
      <c r="CL502" s="88"/>
      <c r="CM502" s="88"/>
      <c r="CN502" s="88"/>
      <c r="CO502" s="88"/>
      <c r="CP502" s="88"/>
      <c r="CQ502" s="88"/>
      <c r="CR502" s="88"/>
      <c r="CS502" s="88"/>
      <c r="CT502" s="88"/>
      <c r="CU502" s="88"/>
      <c r="CV502" s="88"/>
      <c r="CW502" s="88"/>
      <c r="CX502" s="88"/>
      <c r="CY502" s="88"/>
      <c r="CZ502" s="88"/>
      <c r="DA502" s="88"/>
      <c r="DB502" s="88"/>
      <c r="DC502" s="88"/>
      <c r="DD502" s="88"/>
      <c r="DE502" s="88"/>
      <c r="DF502" s="88"/>
      <c r="DG502" s="88"/>
      <c r="DH502" s="88"/>
      <c r="DI502" s="88"/>
      <c r="DJ502" s="88"/>
      <c r="DK502" s="88"/>
      <c r="DL502" s="88"/>
      <c r="DM502" s="88"/>
      <c r="DN502" s="88"/>
      <c r="DO502" s="88"/>
      <c r="DP502" s="88"/>
      <c r="DQ502" s="88"/>
      <c r="DR502" s="88"/>
      <c r="DS502" s="88"/>
      <c r="DT502" s="88"/>
      <c r="DU502" s="88"/>
      <c r="DV502" s="88"/>
      <c r="DW502" s="88"/>
      <c r="DX502" s="88"/>
      <c r="DY502" s="88"/>
      <c r="DZ502" s="88"/>
      <c r="EA502" s="88"/>
      <c r="EB502" s="88"/>
      <c r="EC502" s="88"/>
      <c r="ED502" s="88"/>
      <c r="EE502" s="88"/>
      <c r="EF502" s="88"/>
      <c r="EG502" s="88"/>
      <c r="EH502" s="88"/>
      <c r="EI502" s="88"/>
      <c r="EJ502" s="88"/>
      <c r="EK502" s="88"/>
      <c r="EL502" s="88"/>
    </row>
    <row r="503" spans="1:142" ht="14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88"/>
      <c r="CL503" s="88"/>
      <c r="CM503" s="88"/>
      <c r="CN503" s="88"/>
      <c r="CO503" s="88"/>
      <c r="CP503" s="88"/>
      <c r="CQ503" s="88"/>
      <c r="CR503" s="88"/>
      <c r="CS503" s="88"/>
      <c r="CT503" s="88"/>
      <c r="CU503" s="88"/>
      <c r="CV503" s="88"/>
      <c r="CW503" s="88"/>
      <c r="CX503" s="88"/>
      <c r="CY503" s="88"/>
      <c r="CZ503" s="88"/>
      <c r="DA503" s="88"/>
      <c r="DB503" s="88"/>
      <c r="DC503" s="88"/>
      <c r="DD503" s="88"/>
      <c r="DE503" s="88"/>
      <c r="DF503" s="88"/>
      <c r="DG503" s="88"/>
      <c r="DH503" s="88"/>
      <c r="DI503" s="88"/>
      <c r="DJ503" s="88"/>
      <c r="DK503" s="88"/>
      <c r="DL503" s="88"/>
      <c r="DM503" s="88"/>
      <c r="DN503" s="88"/>
      <c r="DO503" s="88"/>
      <c r="DP503" s="88"/>
      <c r="DQ503" s="88"/>
      <c r="DR503" s="88"/>
      <c r="DS503" s="88"/>
      <c r="DT503" s="88"/>
      <c r="DU503" s="88"/>
      <c r="DV503" s="88"/>
      <c r="DW503" s="88"/>
      <c r="DX503" s="88"/>
      <c r="DY503" s="88"/>
      <c r="DZ503" s="88"/>
      <c r="EA503" s="88"/>
      <c r="EB503" s="88"/>
      <c r="EC503" s="88"/>
      <c r="ED503" s="88"/>
      <c r="EE503" s="88"/>
      <c r="EF503" s="88"/>
      <c r="EG503" s="88"/>
      <c r="EH503" s="88"/>
      <c r="EI503" s="88"/>
      <c r="EJ503" s="88"/>
      <c r="EK503" s="88"/>
      <c r="EL503" s="88"/>
    </row>
    <row r="504" spans="1:142" ht="14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88"/>
      <c r="CL504" s="88"/>
      <c r="CM504" s="88"/>
      <c r="CN504" s="88"/>
      <c r="CO504" s="88"/>
      <c r="CP504" s="88"/>
      <c r="CQ504" s="88"/>
      <c r="CR504" s="88"/>
      <c r="CS504" s="88"/>
      <c r="CT504" s="88"/>
      <c r="CU504" s="88"/>
      <c r="CV504" s="88"/>
      <c r="CW504" s="88"/>
      <c r="CX504" s="88"/>
      <c r="CY504" s="88"/>
      <c r="CZ504" s="88"/>
      <c r="DA504" s="88"/>
      <c r="DB504" s="88"/>
      <c r="DC504" s="88"/>
      <c r="DD504" s="88"/>
      <c r="DE504" s="88"/>
      <c r="DF504" s="88"/>
      <c r="DG504" s="88"/>
      <c r="DH504" s="88"/>
      <c r="DI504" s="88"/>
      <c r="DJ504" s="88"/>
      <c r="DK504" s="88"/>
      <c r="DL504" s="88"/>
      <c r="DM504" s="88"/>
      <c r="DN504" s="88"/>
      <c r="DO504" s="88"/>
      <c r="DP504" s="88"/>
      <c r="DQ504" s="88"/>
      <c r="DR504" s="88"/>
      <c r="DS504" s="88"/>
      <c r="DT504" s="88"/>
      <c r="DU504" s="88"/>
      <c r="DV504" s="88"/>
      <c r="DW504" s="88"/>
      <c r="DX504" s="88"/>
      <c r="DY504" s="88"/>
      <c r="DZ504" s="88"/>
      <c r="EA504" s="88"/>
      <c r="EB504" s="88"/>
      <c r="EC504" s="88"/>
      <c r="ED504" s="88"/>
      <c r="EE504" s="88"/>
      <c r="EF504" s="88"/>
      <c r="EG504" s="88"/>
      <c r="EH504" s="88"/>
      <c r="EI504" s="88"/>
      <c r="EJ504" s="88"/>
      <c r="EK504" s="88"/>
      <c r="EL504" s="88"/>
    </row>
    <row r="505" spans="1:142" ht="14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88"/>
      <c r="CL505" s="88"/>
      <c r="CM505" s="88"/>
      <c r="CN505" s="88"/>
      <c r="CO505" s="88"/>
      <c r="CP505" s="88"/>
      <c r="CQ505" s="88"/>
      <c r="CR505" s="88"/>
      <c r="CS505" s="88"/>
      <c r="CT505" s="88"/>
      <c r="CU505" s="88"/>
      <c r="CV505" s="88"/>
      <c r="CW505" s="88"/>
      <c r="CX505" s="88"/>
      <c r="CY505" s="88"/>
      <c r="CZ505" s="88"/>
      <c r="DA505" s="88"/>
      <c r="DB505" s="88"/>
      <c r="DC505" s="88"/>
      <c r="DD505" s="88"/>
      <c r="DE505" s="88"/>
      <c r="DF505" s="88"/>
      <c r="DG505" s="88"/>
      <c r="DH505" s="88"/>
      <c r="DI505" s="88"/>
      <c r="DJ505" s="88"/>
      <c r="DK505" s="88"/>
      <c r="DL505" s="88"/>
      <c r="DM505" s="88"/>
      <c r="DN505" s="88"/>
      <c r="DO505" s="88"/>
      <c r="DP505" s="88"/>
      <c r="DQ505" s="88"/>
      <c r="DR505" s="88"/>
      <c r="DS505" s="88"/>
      <c r="DT505" s="88"/>
      <c r="DU505" s="88"/>
      <c r="DV505" s="88"/>
      <c r="DW505" s="88"/>
      <c r="DX505" s="88"/>
      <c r="DY505" s="88"/>
      <c r="DZ505" s="88"/>
      <c r="EA505" s="88"/>
      <c r="EB505" s="88"/>
      <c r="EC505" s="88"/>
      <c r="ED505" s="88"/>
      <c r="EE505" s="88"/>
      <c r="EF505" s="88"/>
      <c r="EG505" s="88"/>
      <c r="EH505" s="88"/>
      <c r="EI505" s="88"/>
      <c r="EJ505" s="88"/>
      <c r="EK505" s="88"/>
      <c r="EL505" s="88"/>
    </row>
    <row r="506" spans="1:142" ht="14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88"/>
      <c r="CL506" s="88"/>
      <c r="CM506" s="88"/>
      <c r="CN506" s="88"/>
      <c r="CO506" s="88"/>
      <c r="CP506" s="88"/>
      <c r="CQ506" s="88"/>
      <c r="CR506" s="88"/>
      <c r="CS506" s="88"/>
      <c r="CT506" s="88"/>
      <c r="CU506" s="88"/>
      <c r="CV506" s="88"/>
      <c r="CW506" s="88"/>
      <c r="CX506" s="88"/>
      <c r="CY506" s="88"/>
      <c r="CZ506" s="88"/>
      <c r="DA506" s="88"/>
      <c r="DB506" s="88"/>
      <c r="DC506" s="88"/>
      <c r="DD506" s="88"/>
      <c r="DE506" s="88"/>
      <c r="DF506" s="88"/>
      <c r="DG506" s="88"/>
      <c r="DH506" s="88"/>
      <c r="DI506" s="88"/>
      <c r="DJ506" s="88"/>
      <c r="DK506" s="88"/>
      <c r="DL506" s="88"/>
      <c r="DM506" s="88"/>
      <c r="DN506" s="88"/>
      <c r="DO506" s="88"/>
      <c r="DP506" s="88"/>
      <c r="DQ506" s="88"/>
      <c r="DR506" s="88"/>
      <c r="DS506" s="88"/>
      <c r="DT506" s="88"/>
      <c r="DU506" s="88"/>
      <c r="DV506" s="88"/>
      <c r="DW506" s="88"/>
      <c r="DX506" s="88"/>
      <c r="DY506" s="88"/>
      <c r="DZ506" s="88"/>
      <c r="EA506" s="88"/>
      <c r="EB506" s="88"/>
      <c r="EC506" s="88"/>
      <c r="ED506" s="88"/>
      <c r="EE506" s="88"/>
      <c r="EF506" s="88"/>
      <c r="EG506" s="88"/>
      <c r="EH506" s="88"/>
      <c r="EI506" s="88"/>
      <c r="EJ506" s="88"/>
      <c r="EK506" s="88"/>
      <c r="EL506" s="88"/>
    </row>
    <row r="507" spans="1:142" ht="14"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</row>
    <row r="508" spans="1:142" ht="14"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</row>
    <row r="509" spans="1:142" ht="14"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</row>
    <row r="510" spans="1:142" ht="14"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</row>
    <row r="511" spans="1:142" ht="14"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</row>
    <row r="512" spans="1:142" ht="14"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</row>
    <row r="513" spans="28:88" ht="14"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</row>
    <row r="514" spans="28:88" ht="14"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</row>
    <row r="515" spans="28:88" ht="14"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</row>
    <row r="516" spans="28:88" ht="14"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</row>
    <row r="517" spans="28:88" ht="14"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</row>
    <row r="518" spans="28:88" ht="14"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</row>
    <row r="519" spans="28:88" ht="14"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</row>
    <row r="520" spans="28:88" ht="14"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</row>
    <row r="521" spans="28:88" ht="14"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</row>
    <row r="522" spans="28:88" ht="14"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</row>
    <row r="523" spans="28:88" ht="14"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</row>
    <row r="524" spans="28:88" ht="14"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</row>
    <row r="525" spans="28:88" ht="14"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</row>
    <row r="526" spans="28:88" ht="14"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</row>
    <row r="527" spans="28:88" ht="14"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</row>
    <row r="528" spans="28:88" ht="14"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</row>
    <row r="529" spans="28:88" ht="14"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</row>
    <row r="530" spans="28:88" ht="14"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</row>
    <row r="531" spans="28:88" ht="14"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</row>
    <row r="532" spans="28:88" ht="14"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</row>
    <row r="533" spans="28:88" ht="14"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</row>
    <row r="534" spans="28:88" ht="14"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</row>
    <row r="535" spans="28:88" ht="14"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</row>
    <row r="536" spans="28:88" ht="14"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</row>
    <row r="537" spans="28:88" ht="14"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</row>
    <row r="538" spans="28:88" ht="14"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</row>
    <row r="539" spans="28:88" ht="14"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</row>
    <row r="540" spans="28:88" ht="14"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</row>
    <row r="541" spans="28:88" ht="14"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</row>
    <row r="542" spans="28:88" ht="14"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</row>
    <row r="543" spans="28:88" ht="14"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</row>
    <row r="544" spans="28:88" ht="14"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</row>
    <row r="545" spans="28:88" ht="14"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</row>
    <row r="546" spans="28:88" ht="14"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</row>
    <row r="547" spans="28:88" ht="14"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</row>
    <row r="548" spans="28:88" ht="14"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</row>
    <row r="549" spans="28:88" ht="14"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</row>
    <row r="550" spans="28:88" ht="14"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</row>
    <row r="551" spans="28:88" ht="14"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</row>
    <row r="552" spans="28:88" ht="14"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</row>
    <row r="553" spans="28:88" ht="14"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</row>
    <row r="554" spans="28:88" ht="14"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</row>
    <row r="555" spans="28:88" ht="14"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</row>
    <row r="556" spans="28:88" ht="14"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</row>
    <row r="557" spans="28:88" ht="14"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</row>
    <row r="558" spans="28:88" ht="14"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</row>
    <row r="559" spans="28:88" ht="14"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</row>
    <row r="560" spans="28:88" ht="14"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</row>
    <row r="561" spans="28:88" ht="14"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</row>
    <row r="562" spans="28:88" ht="14"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</row>
    <row r="563" spans="28:88" ht="14"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</row>
    <row r="564" spans="28:88" ht="14"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</row>
    <row r="565" spans="28:88" ht="14"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</row>
    <row r="566" spans="28:88" ht="14"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</row>
    <row r="567" spans="28:88" ht="14"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</row>
    <row r="568" spans="28:88" ht="14"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</row>
    <row r="569" spans="28:88" ht="14"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</row>
    <row r="570" spans="28:88" ht="14"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</row>
    <row r="571" spans="28:88" ht="14"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</row>
    <row r="572" spans="28:88" ht="14"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</row>
    <row r="573" spans="28:88" ht="14"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</row>
    <row r="574" spans="28:88" ht="14"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</row>
    <row r="575" spans="28:88" ht="14"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</row>
    <row r="576" spans="28:88" ht="14"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</row>
    <row r="577" spans="28:88" ht="14"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</row>
    <row r="578" spans="28:88" ht="14"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</row>
    <row r="579" spans="28:88" ht="14"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</row>
    <row r="580" spans="28:88" ht="14"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</row>
    <row r="581" spans="28:88" ht="14"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</row>
    <row r="582" spans="28:88" ht="14"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</row>
    <row r="583" spans="28:88" ht="14"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</row>
    <row r="584" spans="28:88" ht="14"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</row>
    <row r="585" spans="28:88" ht="14"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</row>
    <row r="586" spans="28:88" ht="14"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</row>
    <row r="587" spans="28:88" ht="14"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</row>
    <row r="588" spans="28:88" ht="14"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</row>
    <row r="589" spans="28:88" ht="14"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</row>
    <row r="590" spans="28:88" ht="14"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</row>
    <row r="591" spans="28:88" ht="14"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</row>
    <row r="592" spans="28:88" ht="14"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</row>
    <row r="593" spans="28:88" ht="14"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</row>
    <row r="594" spans="28:88" ht="14"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</row>
    <row r="595" spans="28:88" ht="14"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</row>
    <row r="596" spans="28:88" ht="14"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</row>
    <row r="597" spans="28:88" ht="14"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</row>
    <row r="598" spans="28:88" ht="14"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</row>
    <row r="599" spans="28:88" ht="14"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</row>
    <row r="600" spans="28:88" ht="14"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</row>
    <row r="601" spans="28:88" ht="14"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</row>
    <row r="602" spans="28:88" ht="14"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</row>
    <row r="603" spans="28:88" ht="14"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</row>
    <row r="604" spans="28:88" ht="14"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</row>
    <row r="605" spans="28:88" ht="14"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</row>
    <row r="606" spans="28:88" ht="14"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</row>
    <row r="607" spans="28:88" ht="14"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</row>
    <row r="608" spans="28:88" ht="14"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</row>
    <row r="609" spans="28:88" ht="14"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</row>
    <row r="610" spans="28:88" ht="14"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</row>
    <row r="611" spans="28:88" ht="14"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</row>
    <row r="612" spans="28:88" ht="14"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</row>
    <row r="613" spans="28:88" ht="14"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</row>
    <row r="614" spans="28:88" ht="14"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</row>
    <row r="615" spans="28:88" ht="14"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</row>
    <row r="616" spans="28:88" ht="14"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</row>
    <row r="617" spans="28:88" ht="14"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</row>
    <row r="618" spans="28:88" ht="14"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</row>
    <row r="619" spans="28:88" ht="14"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</row>
    <row r="620" spans="28:88" ht="14"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</row>
    <row r="621" spans="28:88" ht="14"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</row>
    <row r="622" spans="28:88" ht="14"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</row>
    <row r="623" spans="28:88" ht="14"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</row>
    <row r="624" spans="28:88" ht="14"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</row>
    <row r="625" spans="28:88" ht="14"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</row>
    <row r="626" spans="28:88" ht="14"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</row>
    <row r="627" spans="28:88" ht="14"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</row>
    <row r="628" spans="28:88" ht="14"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</row>
    <row r="629" spans="28:88" ht="14"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</row>
    <row r="630" spans="28:88" ht="14"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</row>
    <row r="631" spans="28:88" ht="14"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</row>
    <row r="632" spans="28:88" ht="14"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</row>
    <row r="633" spans="28:88" ht="14"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</row>
    <row r="634" spans="28:88" ht="14"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</row>
    <row r="635" spans="28:88" ht="14"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</row>
    <row r="636" spans="28:88" ht="14"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</row>
    <row r="637" spans="28:88" ht="14"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</row>
    <row r="638" spans="28:88" ht="14"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</row>
    <row r="639" spans="28:88" ht="14"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</row>
    <row r="640" spans="28:88" ht="14"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</row>
    <row r="641" spans="28:88" ht="14"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</row>
    <row r="642" spans="28:88" ht="14"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</row>
    <row r="643" spans="28:88" ht="14"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</row>
    <row r="644" spans="28:88" ht="14"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</row>
    <row r="645" spans="28:88" ht="14"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</row>
    <row r="646" spans="28:88" ht="14"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</row>
    <row r="647" spans="28:88" ht="14"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</row>
    <row r="648" spans="28:88" ht="14"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</row>
    <row r="649" spans="28:88" ht="14"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</row>
    <row r="650" spans="28:88" ht="14"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</row>
    <row r="651" spans="28:88" ht="14"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</row>
    <row r="652" spans="28:88" ht="14"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</row>
    <row r="653" spans="28:88" ht="14"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</row>
    <row r="654" spans="28:88" ht="14"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</row>
    <row r="655" spans="28:88" ht="14"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</row>
    <row r="656" spans="28:88" ht="14"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</row>
    <row r="657" spans="28:88" ht="14"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</row>
    <row r="658" spans="28:88" ht="14"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</row>
    <row r="659" spans="28:88" ht="14"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</row>
    <row r="660" spans="28:88" ht="14"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</row>
    <row r="661" spans="28:88" ht="14"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</row>
    <row r="662" spans="28:88" ht="14"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</row>
    <row r="663" spans="28:88" ht="14"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</row>
    <row r="664" spans="28:88" ht="14"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</row>
    <row r="665" spans="28:88" ht="14"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</row>
    <row r="666" spans="28:88" ht="14"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</row>
    <row r="667" spans="28:88" ht="14"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</row>
    <row r="668" spans="28:88" ht="14"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</row>
    <row r="669" spans="28:88" ht="14"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</row>
    <row r="670" spans="28:88" ht="14"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</row>
    <row r="671" spans="28:88" ht="14"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</row>
    <row r="672" spans="28:88" ht="14"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</row>
    <row r="673" spans="28:88" ht="14"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</row>
    <row r="674" spans="28:88" ht="14"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</row>
    <row r="675" spans="28:88" ht="14"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</row>
    <row r="676" spans="28:88" ht="14"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</row>
    <row r="677" spans="28:88" ht="14"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</row>
    <row r="678" spans="28:88" ht="14"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</row>
    <row r="679" spans="28:88" ht="14"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</row>
    <row r="680" spans="28:88" ht="14"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</row>
    <row r="681" spans="28:88" ht="14"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</row>
    <row r="682" spans="28:88" ht="14"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</row>
    <row r="683" spans="28:88" ht="14"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</row>
    <row r="684" spans="28:88" ht="14"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</row>
    <row r="685" spans="28:88" ht="14"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</row>
    <row r="686" spans="28:88" ht="14"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</row>
    <row r="687" spans="28:88" ht="14"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</row>
    <row r="688" spans="28:88" ht="14"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</row>
    <row r="689" spans="28:88" ht="14"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</row>
    <row r="690" spans="28:88" ht="14"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</row>
    <row r="691" spans="28:88" ht="14"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</row>
    <row r="692" spans="28:88" ht="14"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</row>
    <row r="693" spans="28:88" ht="14"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</row>
    <row r="694" spans="28:88" ht="14"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</row>
    <row r="695" spans="28:88" ht="14"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</row>
  </sheetData>
  <sheetProtection algorithmName="SHA-512" hashValue="jw0ljRQqvkqet1lPSU34EQUFRu9H+O2gpwWjy1sNbwAiUS7xYC/6ol2PLi2rHTrI0r0zPfc1LEXaEu1FnJx0Kw==" saltValue="teNQ+8Xi2M0LUUdlCOr9UA==" spinCount="100000" sheet="1" objects="1" scenarios="1"/>
  <mergeCells count="11">
    <mergeCell ref="A24:A26"/>
    <mergeCell ref="A8:A13"/>
    <mergeCell ref="A14:A16"/>
    <mergeCell ref="A17:A18"/>
    <mergeCell ref="A19:A21"/>
    <mergeCell ref="A22:A23"/>
    <mergeCell ref="A27:A28"/>
    <mergeCell ref="A29:A30"/>
    <mergeCell ref="A31:A33"/>
    <mergeCell ref="A34:A35"/>
    <mergeCell ref="A36:A37"/>
  </mergeCells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E7DD-9516-034D-AE4E-D3AB424C3C3C}">
  <sheetPr codeName="Sheet32"/>
  <dimension ref="A1:BR38"/>
  <sheetViews>
    <sheetView zoomScale="120" zoomScaleNormal="120" zoomScalePageLayoutView="120" workbookViewId="0">
      <selection activeCell="A2" sqref="A2:XFD3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449" customFormat="1" ht="16">
      <c r="A2" s="439">
        <v>1</v>
      </c>
      <c r="B2" s="440">
        <v>43959</v>
      </c>
      <c r="C2" s="441" t="s">
        <v>18</v>
      </c>
      <c r="D2" s="439" t="s">
        <v>228</v>
      </c>
      <c r="E2" s="442">
        <v>43950</v>
      </c>
      <c r="F2" s="441" t="s">
        <v>156</v>
      </c>
      <c r="G2" s="439" t="s">
        <v>368</v>
      </c>
      <c r="H2" s="443">
        <v>59.945454545454538</v>
      </c>
      <c r="I2" s="444"/>
      <c r="J2" s="444"/>
      <c r="K2" s="445" t="s">
        <v>12</v>
      </c>
      <c r="L2" s="446">
        <v>1243</v>
      </c>
      <c r="M2" s="446">
        <v>1223</v>
      </c>
      <c r="N2" s="446">
        <v>2959</v>
      </c>
      <c r="O2" s="446">
        <v>159287</v>
      </c>
      <c r="P2" s="446">
        <v>657840</v>
      </c>
      <c r="Q2" s="447"/>
      <c r="R2" s="447"/>
      <c r="S2" s="447"/>
      <c r="T2" s="447"/>
      <c r="U2" s="447"/>
      <c r="V2" s="447"/>
      <c r="W2" s="443">
        <v>3.4636363636363634</v>
      </c>
      <c r="X2" s="443">
        <v>2.8181818181818179</v>
      </c>
      <c r="Y2" s="443">
        <v>2.7727272727272725</v>
      </c>
      <c r="Z2" s="443">
        <v>2.6909090909090905</v>
      </c>
      <c r="AA2" s="443">
        <v>2.5727272727272728</v>
      </c>
      <c r="AB2" s="443">
        <v>2.3727272727272726</v>
      </c>
      <c r="AC2" s="443">
        <v>3.4636363636363634</v>
      </c>
      <c r="AD2" s="443">
        <v>2.8181818181818179</v>
      </c>
      <c r="AE2" s="443">
        <v>2.7727272727272725</v>
      </c>
      <c r="AF2" s="443">
        <v>2.6909090909090905</v>
      </c>
      <c r="AG2" s="443">
        <v>2.5727272727272728</v>
      </c>
      <c r="AH2" s="443">
        <v>2.3727272727272726</v>
      </c>
      <c r="AI2" s="439"/>
      <c r="AJ2" s="439"/>
      <c r="AK2" s="439"/>
      <c r="AL2" s="439"/>
      <c r="AM2" s="439"/>
      <c r="AN2" s="439"/>
      <c r="AO2" s="448" t="s">
        <v>13</v>
      </c>
      <c r="AP2" s="448"/>
      <c r="AQ2" s="448">
        <v>3</v>
      </c>
      <c r="AR2" s="448">
        <v>3</v>
      </c>
      <c r="AS2" s="448"/>
      <c r="AT2" s="448">
        <v>0</v>
      </c>
      <c r="AU2" s="448">
        <v>0</v>
      </c>
      <c r="AV2" s="448">
        <v>0</v>
      </c>
      <c r="AW2" s="448">
        <v>0</v>
      </c>
      <c r="AX2" s="448">
        <v>0</v>
      </c>
      <c r="AY2" s="448">
        <v>0</v>
      </c>
      <c r="AZ2" s="448">
        <v>0</v>
      </c>
      <c r="BA2" s="448">
        <v>0</v>
      </c>
      <c r="BB2" s="448"/>
      <c r="BC2" s="448"/>
      <c r="BD2" s="448">
        <v>0</v>
      </c>
      <c r="BE2" s="448">
        <v>0</v>
      </c>
      <c r="BF2" s="448">
        <v>0</v>
      </c>
      <c r="BG2" s="448" t="s">
        <v>13</v>
      </c>
      <c r="BH2" s="448">
        <v>12</v>
      </c>
      <c r="BI2" s="448" t="s">
        <v>13</v>
      </c>
      <c r="BJ2" s="448"/>
      <c r="BK2" s="448"/>
      <c r="BL2" s="441"/>
      <c r="BM2" s="439"/>
      <c r="BN2" s="448"/>
      <c r="BO2" s="448" t="s">
        <v>15</v>
      </c>
      <c r="BP2" s="448"/>
      <c r="BQ2" s="441"/>
      <c r="BR2" s="176" t="s">
        <v>510</v>
      </c>
    </row>
    <row r="3" spans="1:70" s="449" customFormat="1" ht="16">
      <c r="A3" s="439">
        <v>2</v>
      </c>
      <c r="B3" s="450">
        <v>43942</v>
      </c>
      <c r="C3" s="441" t="s">
        <v>18</v>
      </c>
      <c r="D3" s="439" t="s">
        <v>228</v>
      </c>
      <c r="E3" s="450">
        <v>43593</v>
      </c>
      <c r="F3" s="441" t="s">
        <v>157</v>
      </c>
      <c r="G3" s="439" t="s">
        <v>363</v>
      </c>
      <c r="H3" s="443">
        <v>57.899999999999991</v>
      </c>
      <c r="I3" s="443"/>
      <c r="J3" s="444"/>
      <c r="K3" s="445" t="s">
        <v>12</v>
      </c>
      <c r="L3" s="446">
        <v>1243</v>
      </c>
      <c r="M3" s="446">
        <v>1223</v>
      </c>
      <c r="N3" s="446">
        <v>2959</v>
      </c>
      <c r="O3" s="446">
        <v>159287</v>
      </c>
      <c r="P3" s="446">
        <v>657840</v>
      </c>
      <c r="Q3" s="446"/>
      <c r="R3" s="446"/>
      <c r="S3" s="446"/>
      <c r="T3" s="446"/>
      <c r="U3" s="446"/>
      <c r="V3" s="446"/>
      <c r="W3" s="443">
        <v>3.7636363636363632</v>
      </c>
      <c r="X3" s="443">
        <v>2.918181818181818</v>
      </c>
      <c r="Y3" s="443">
        <v>2.8272727272727267</v>
      </c>
      <c r="Z3" s="443">
        <v>2.7363636363636359</v>
      </c>
      <c r="AA3" s="443">
        <v>2.5363636363636362</v>
      </c>
      <c r="AB3" s="443">
        <v>2.2727272727272725</v>
      </c>
      <c r="AC3" s="443">
        <v>3.7636363636363632</v>
      </c>
      <c r="AD3" s="443">
        <v>2.918181818181818</v>
      </c>
      <c r="AE3" s="443">
        <v>2.8272727272727267</v>
      </c>
      <c r="AF3" s="443">
        <v>2.7363636363636359</v>
      </c>
      <c r="AG3" s="443">
        <v>2.5363636363636362</v>
      </c>
      <c r="AH3" s="443">
        <v>2.2727272727272725</v>
      </c>
      <c r="AI3" s="439"/>
      <c r="AJ3" s="439"/>
      <c r="AK3" s="439"/>
      <c r="AL3" s="439"/>
      <c r="AM3" s="439"/>
      <c r="AN3" s="439"/>
      <c r="AO3" s="448" t="s">
        <v>13</v>
      </c>
      <c r="AP3" s="439"/>
      <c r="AQ3" s="448">
        <v>3</v>
      </c>
      <c r="AR3" s="448">
        <v>3</v>
      </c>
      <c r="AS3" s="448"/>
      <c r="AT3" s="448">
        <v>0</v>
      </c>
      <c r="AU3" s="448">
        <v>0</v>
      </c>
      <c r="AV3" s="448">
        <v>0</v>
      </c>
      <c r="AW3" s="448">
        <v>0</v>
      </c>
      <c r="AX3" s="448">
        <v>0</v>
      </c>
      <c r="AY3" s="448">
        <v>0</v>
      </c>
      <c r="AZ3" s="448">
        <v>0</v>
      </c>
      <c r="BA3" s="448">
        <v>0</v>
      </c>
      <c r="BB3" s="448"/>
      <c r="BC3" s="448"/>
      <c r="BD3" s="448">
        <v>0</v>
      </c>
      <c r="BE3" s="448">
        <v>0</v>
      </c>
      <c r="BF3" s="448">
        <v>0</v>
      </c>
      <c r="BG3" s="448" t="s">
        <v>13</v>
      </c>
      <c r="BH3" s="448"/>
      <c r="BI3" s="448" t="s">
        <v>13</v>
      </c>
      <c r="BJ3" s="448"/>
      <c r="BK3" s="448"/>
      <c r="BL3" s="441"/>
      <c r="BM3" s="439"/>
      <c r="BN3" s="448"/>
      <c r="BO3" s="448" t="s">
        <v>15</v>
      </c>
      <c r="BP3" s="448">
        <v>1</v>
      </c>
      <c r="BQ3" s="448"/>
      <c r="BR3" s="176" t="s">
        <v>469</v>
      </c>
    </row>
    <row r="4" spans="1:70" s="449" customFormat="1" ht="16">
      <c r="A4" s="439">
        <v>3</v>
      </c>
      <c r="B4" s="450">
        <v>43942</v>
      </c>
      <c r="C4" s="441" t="s">
        <v>18</v>
      </c>
      <c r="D4" s="439" t="s">
        <v>228</v>
      </c>
      <c r="E4" s="450">
        <v>43677</v>
      </c>
      <c r="F4" s="441" t="s">
        <v>158</v>
      </c>
      <c r="G4" s="439" t="s">
        <v>403</v>
      </c>
      <c r="H4" s="443">
        <v>80.699999999999989</v>
      </c>
      <c r="I4" s="443"/>
      <c r="J4" s="444"/>
      <c r="K4" s="445" t="s">
        <v>12</v>
      </c>
      <c r="L4" s="446">
        <v>1243</v>
      </c>
      <c r="M4" s="446">
        <v>1223</v>
      </c>
      <c r="N4" s="446">
        <v>2959</v>
      </c>
      <c r="O4" s="446">
        <v>159287</v>
      </c>
      <c r="P4" s="446">
        <v>657840</v>
      </c>
      <c r="Q4" s="446"/>
      <c r="R4" s="446"/>
      <c r="S4" s="446"/>
      <c r="T4" s="446"/>
      <c r="U4" s="446"/>
      <c r="V4" s="446"/>
      <c r="W4" s="443">
        <v>5.2636363636363637</v>
      </c>
      <c r="X4" s="443">
        <v>3.7363636363636363</v>
      </c>
      <c r="Y4" s="443">
        <v>3.5999999999999996</v>
      </c>
      <c r="Z4" s="443">
        <v>3.3909090909090907</v>
      </c>
      <c r="AA4" s="443">
        <v>3.1999999999999997</v>
      </c>
      <c r="AB4" s="443">
        <v>3.0727272727272723</v>
      </c>
      <c r="AC4" s="443">
        <v>5.2636363636363637</v>
      </c>
      <c r="AD4" s="443">
        <v>3.7363636363636363</v>
      </c>
      <c r="AE4" s="443">
        <v>3.5999999999999996</v>
      </c>
      <c r="AF4" s="443">
        <v>3.3909090909090907</v>
      </c>
      <c r="AG4" s="443">
        <v>3.1999999999999997</v>
      </c>
      <c r="AH4" s="443">
        <v>3.0727272727272723</v>
      </c>
      <c r="AI4" s="439"/>
      <c r="AJ4" s="439"/>
      <c r="AK4" s="439"/>
      <c r="AL4" s="439"/>
      <c r="AM4" s="439"/>
      <c r="AN4" s="439"/>
      <c r="AO4" s="448" t="s">
        <v>13</v>
      </c>
      <c r="AP4" s="439"/>
      <c r="AQ4" s="448">
        <v>3</v>
      </c>
      <c r="AR4" s="448">
        <v>3</v>
      </c>
      <c r="AS4" s="448"/>
      <c r="AT4" s="448">
        <v>5</v>
      </c>
      <c r="AU4" s="448">
        <v>0</v>
      </c>
      <c r="AV4" s="448">
        <v>0</v>
      </c>
      <c r="AW4" s="448">
        <v>0</v>
      </c>
      <c r="AX4" s="448">
        <v>0</v>
      </c>
      <c r="AY4" s="448">
        <v>0</v>
      </c>
      <c r="AZ4" s="448">
        <v>0</v>
      </c>
      <c r="BA4" s="448">
        <v>0</v>
      </c>
      <c r="BB4" s="448"/>
      <c r="BC4" s="448"/>
      <c r="BD4" s="448">
        <v>0</v>
      </c>
      <c r="BE4" s="448">
        <v>0</v>
      </c>
      <c r="BF4" s="448">
        <v>24</v>
      </c>
      <c r="BG4" s="448" t="s">
        <v>13</v>
      </c>
      <c r="BH4" s="448">
        <v>24</v>
      </c>
      <c r="BI4" s="448" t="s">
        <v>13</v>
      </c>
      <c r="BJ4" s="448"/>
      <c r="BK4" s="448"/>
      <c r="BL4" s="441"/>
      <c r="BM4" s="439"/>
      <c r="BN4" s="448"/>
      <c r="BO4" s="448" t="s">
        <v>15</v>
      </c>
      <c r="BP4" s="448">
        <v>1</v>
      </c>
      <c r="BQ4" s="448"/>
      <c r="BR4" s="176" t="s">
        <v>470</v>
      </c>
    </row>
    <row r="5" spans="1:70" s="449" customFormat="1" ht="16">
      <c r="A5" s="439">
        <v>4</v>
      </c>
      <c r="B5" s="450">
        <v>43942</v>
      </c>
      <c r="C5" s="441" t="s">
        <v>18</v>
      </c>
      <c r="D5" s="439" t="s">
        <v>228</v>
      </c>
      <c r="E5" s="450">
        <v>43725</v>
      </c>
      <c r="F5" s="441" t="s">
        <v>159</v>
      </c>
      <c r="G5" s="439" t="s">
        <v>398</v>
      </c>
      <c r="H5" s="443">
        <v>64.545454545454547</v>
      </c>
      <c r="I5" s="443"/>
      <c r="J5" s="444"/>
      <c r="K5" s="445" t="s">
        <v>12</v>
      </c>
      <c r="L5" s="446">
        <v>1243</v>
      </c>
      <c r="M5" s="446">
        <v>820086</v>
      </c>
      <c r="N5" s="446"/>
      <c r="O5" s="446"/>
      <c r="P5" s="446"/>
      <c r="Q5" s="446"/>
      <c r="R5" s="446"/>
      <c r="S5" s="446"/>
      <c r="T5" s="446"/>
      <c r="U5" s="446"/>
      <c r="V5" s="446"/>
      <c r="W5" s="443">
        <v>3.9909090909090903</v>
      </c>
      <c r="X5" s="443">
        <v>2.6818181818181817</v>
      </c>
      <c r="Y5" s="443">
        <v>2.3181818181818179</v>
      </c>
      <c r="Z5" s="443">
        <v>0</v>
      </c>
      <c r="AA5" s="443">
        <v>0</v>
      </c>
      <c r="AB5" s="443">
        <v>0</v>
      </c>
      <c r="AC5" s="443">
        <v>3.9909090909090903</v>
      </c>
      <c r="AD5" s="443">
        <v>2.6818181818181817</v>
      </c>
      <c r="AE5" s="443">
        <v>2.3181818181818179</v>
      </c>
      <c r="AF5" s="443">
        <v>0</v>
      </c>
      <c r="AG5" s="443">
        <v>0</v>
      </c>
      <c r="AH5" s="443">
        <v>0</v>
      </c>
      <c r="AI5" s="439"/>
      <c r="AJ5" s="439"/>
      <c r="AK5" s="439"/>
      <c r="AL5" s="439"/>
      <c r="AM5" s="439"/>
      <c r="AN5" s="439"/>
      <c r="AO5" s="448" t="s">
        <v>13</v>
      </c>
      <c r="AP5" s="448"/>
      <c r="AQ5" s="448">
        <v>3</v>
      </c>
      <c r="AR5" s="448">
        <v>3</v>
      </c>
      <c r="AS5" s="448"/>
      <c r="AT5" s="448">
        <v>0</v>
      </c>
      <c r="AU5" s="448">
        <v>0</v>
      </c>
      <c r="AV5" s="448">
        <v>0</v>
      </c>
      <c r="AW5" s="448">
        <v>0</v>
      </c>
      <c r="AX5" s="448">
        <v>0</v>
      </c>
      <c r="AY5" s="448">
        <v>0</v>
      </c>
      <c r="AZ5" s="448">
        <v>0</v>
      </c>
      <c r="BA5" s="448">
        <v>0</v>
      </c>
      <c r="BB5" s="448"/>
      <c r="BC5" s="448"/>
      <c r="BD5" s="448">
        <v>0</v>
      </c>
      <c r="BE5" s="448">
        <v>0</v>
      </c>
      <c r="BF5" s="448">
        <v>12</v>
      </c>
      <c r="BG5" s="448" t="s">
        <v>13</v>
      </c>
      <c r="BH5" s="448">
        <v>12</v>
      </c>
      <c r="BI5" s="448" t="s">
        <v>13</v>
      </c>
      <c r="BJ5" s="448"/>
      <c r="BK5" s="448"/>
      <c r="BL5" s="441"/>
      <c r="BM5" s="439"/>
      <c r="BN5" s="448"/>
      <c r="BO5" s="448" t="s">
        <v>15</v>
      </c>
      <c r="BP5" s="448"/>
      <c r="BQ5" s="448"/>
      <c r="BR5" s="176" t="s">
        <v>471</v>
      </c>
    </row>
    <row r="6" spans="1:70" s="449" customFormat="1" ht="16">
      <c r="A6" s="439">
        <v>5</v>
      </c>
      <c r="B6" s="450">
        <v>43942</v>
      </c>
      <c r="C6" s="441" t="s">
        <v>18</v>
      </c>
      <c r="D6" s="439" t="s">
        <v>228</v>
      </c>
      <c r="E6" s="450">
        <v>43646</v>
      </c>
      <c r="F6" s="441" t="s">
        <v>160</v>
      </c>
      <c r="G6" s="439" t="s">
        <v>248</v>
      </c>
      <c r="H6" s="443">
        <v>69.990909090909085</v>
      </c>
      <c r="I6" s="443"/>
      <c r="J6" s="444"/>
      <c r="K6" s="445" t="s">
        <v>12</v>
      </c>
      <c r="L6" s="446">
        <v>1243</v>
      </c>
      <c r="M6" s="446">
        <v>1223</v>
      </c>
      <c r="N6" s="446">
        <v>2959</v>
      </c>
      <c r="O6" s="446">
        <v>159287</v>
      </c>
      <c r="P6" s="446"/>
      <c r="Q6" s="446"/>
      <c r="R6" s="446"/>
      <c r="S6" s="446"/>
      <c r="T6" s="446"/>
      <c r="U6" s="446"/>
      <c r="V6" s="446"/>
      <c r="W6" s="443">
        <v>3.2818181818181813</v>
      </c>
      <c r="X6" s="443">
        <v>2.7818181818181817</v>
      </c>
      <c r="Y6" s="443">
        <v>2.5545454545454542</v>
      </c>
      <c r="Z6" s="443">
        <v>2.4818181818181815</v>
      </c>
      <c r="AA6" s="443">
        <v>2.1999999999999997</v>
      </c>
      <c r="AB6" s="443">
        <v>0</v>
      </c>
      <c r="AC6" s="443">
        <v>3.2818181818181813</v>
      </c>
      <c r="AD6" s="443">
        <v>2.7818181818181817</v>
      </c>
      <c r="AE6" s="443">
        <v>2.5545454545454542</v>
      </c>
      <c r="AF6" s="443">
        <v>2.4818181818181815</v>
      </c>
      <c r="AG6" s="443">
        <v>2.1999999999999997</v>
      </c>
      <c r="AH6" s="443">
        <v>0</v>
      </c>
      <c r="AI6" s="439"/>
      <c r="AJ6" s="439"/>
      <c r="AK6" s="439"/>
      <c r="AL6" s="439"/>
      <c r="AM6" s="439"/>
      <c r="AN6" s="439"/>
      <c r="AO6" s="448" t="s">
        <v>13</v>
      </c>
      <c r="AP6" s="439"/>
      <c r="AQ6" s="448">
        <v>3</v>
      </c>
      <c r="AR6" s="448">
        <v>3</v>
      </c>
      <c r="AS6" s="448"/>
      <c r="AT6" s="448">
        <v>0</v>
      </c>
      <c r="AU6" s="448">
        <v>0</v>
      </c>
      <c r="AV6" s="448">
        <v>0</v>
      </c>
      <c r="AW6" s="448">
        <v>0</v>
      </c>
      <c r="AX6" s="448">
        <v>0</v>
      </c>
      <c r="AY6" s="448">
        <v>0</v>
      </c>
      <c r="AZ6" s="448">
        <v>0</v>
      </c>
      <c r="BA6" s="448">
        <v>0</v>
      </c>
      <c r="BB6" s="448"/>
      <c r="BC6" s="448"/>
      <c r="BD6" s="448">
        <v>0</v>
      </c>
      <c r="BE6" s="448">
        <v>0</v>
      </c>
      <c r="BF6" s="448">
        <v>0</v>
      </c>
      <c r="BG6" s="448" t="s">
        <v>13</v>
      </c>
      <c r="BH6" s="448"/>
      <c r="BI6" s="448" t="s">
        <v>13</v>
      </c>
      <c r="BJ6" s="448"/>
      <c r="BK6" s="451"/>
      <c r="BL6" s="441"/>
      <c r="BM6" s="439"/>
      <c r="BN6" s="448"/>
      <c r="BO6" s="448" t="s">
        <v>15</v>
      </c>
      <c r="BP6" s="448"/>
      <c r="BQ6" s="448"/>
      <c r="BR6" s="176" t="s">
        <v>472</v>
      </c>
    </row>
    <row r="7" spans="1:70" s="456" customFormat="1" ht="16">
      <c r="A7" s="439">
        <v>7</v>
      </c>
      <c r="B7" s="450">
        <v>43942</v>
      </c>
      <c r="C7" s="441" t="s">
        <v>18</v>
      </c>
      <c r="D7" s="439" t="s">
        <v>228</v>
      </c>
      <c r="E7" s="450">
        <v>43935</v>
      </c>
      <c r="F7" s="441" t="s">
        <v>505</v>
      </c>
      <c r="G7" s="439" t="s">
        <v>248</v>
      </c>
      <c r="H7" s="443">
        <v>65.472727272727269</v>
      </c>
      <c r="I7" s="443"/>
      <c r="J7" s="452"/>
      <c r="K7" s="445" t="s">
        <v>12</v>
      </c>
      <c r="L7" s="446">
        <v>1243</v>
      </c>
      <c r="M7" s="446">
        <v>1223</v>
      </c>
      <c r="N7" s="446">
        <v>2959</v>
      </c>
      <c r="O7" s="446">
        <v>159287</v>
      </c>
      <c r="P7" s="446">
        <v>657840</v>
      </c>
      <c r="Q7" s="446"/>
      <c r="R7" s="446"/>
      <c r="S7" s="446"/>
      <c r="T7" s="446"/>
      <c r="U7" s="446"/>
      <c r="V7" s="446"/>
      <c r="W7" s="443">
        <v>4.9727272727272718</v>
      </c>
      <c r="X7" s="443">
        <v>3.1</v>
      </c>
      <c r="Y7" s="443">
        <v>3.0181818181818176</v>
      </c>
      <c r="Z7" s="443">
        <v>2.9999999999999996</v>
      </c>
      <c r="AA7" s="443">
        <v>2.8181818181818179</v>
      </c>
      <c r="AB7" s="443">
        <v>2.2818181818181813</v>
      </c>
      <c r="AC7" s="443">
        <v>4.9727272727272718</v>
      </c>
      <c r="AD7" s="443">
        <v>3.1</v>
      </c>
      <c r="AE7" s="443">
        <v>3.0181818181818176</v>
      </c>
      <c r="AF7" s="443">
        <v>2.9999999999999996</v>
      </c>
      <c r="AG7" s="443">
        <v>2.8181818181818179</v>
      </c>
      <c r="AH7" s="443">
        <v>2.2818181818181813</v>
      </c>
      <c r="AI7" s="453"/>
      <c r="AJ7" s="453"/>
      <c r="AK7" s="453"/>
      <c r="AL7" s="453"/>
      <c r="AM7" s="453"/>
      <c r="AN7" s="453"/>
      <c r="AO7" s="448" t="s">
        <v>13</v>
      </c>
      <c r="AP7" s="439"/>
      <c r="AQ7" s="448">
        <v>3</v>
      </c>
      <c r="AR7" s="448">
        <v>3</v>
      </c>
      <c r="AS7" s="448"/>
      <c r="AT7" s="454">
        <v>0</v>
      </c>
      <c r="AU7" s="454">
        <v>0</v>
      </c>
      <c r="AV7" s="454">
        <v>0</v>
      </c>
      <c r="AW7" s="454">
        <v>0</v>
      </c>
      <c r="AX7" s="454">
        <v>0</v>
      </c>
      <c r="AY7" s="454">
        <v>0</v>
      </c>
      <c r="AZ7" s="454">
        <v>0</v>
      </c>
      <c r="BA7" s="454">
        <v>0</v>
      </c>
      <c r="BB7" s="454"/>
      <c r="BC7" s="454"/>
      <c r="BD7" s="454">
        <v>0</v>
      </c>
      <c r="BE7" s="454">
        <v>0</v>
      </c>
      <c r="BF7" s="454">
        <v>0</v>
      </c>
      <c r="BG7" s="454" t="s">
        <v>13</v>
      </c>
      <c r="BH7" s="454"/>
      <c r="BI7" s="454" t="s">
        <v>13</v>
      </c>
      <c r="BJ7" s="454"/>
      <c r="BK7" s="454"/>
      <c r="BL7" s="455"/>
      <c r="BM7" s="453"/>
      <c r="BN7" s="454"/>
      <c r="BO7" s="454" t="s">
        <v>15</v>
      </c>
      <c r="BP7" s="454"/>
      <c r="BQ7" s="455"/>
      <c r="BR7" s="176" t="s">
        <v>473</v>
      </c>
    </row>
    <row r="8" spans="1:70" s="456" customFormat="1" ht="16">
      <c r="A8" s="439"/>
      <c r="B8" s="450">
        <v>43942</v>
      </c>
      <c r="C8" s="441" t="s">
        <v>18</v>
      </c>
      <c r="D8" s="439" t="s">
        <v>228</v>
      </c>
      <c r="E8" s="450">
        <v>43646</v>
      </c>
      <c r="F8" s="441" t="s">
        <v>338</v>
      </c>
      <c r="G8" s="439" t="s">
        <v>339</v>
      </c>
      <c r="H8" s="443">
        <v>78.236363636363635</v>
      </c>
      <c r="I8" s="443"/>
      <c r="J8" s="452"/>
      <c r="K8" s="445" t="s">
        <v>12</v>
      </c>
      <c r="L8" s="446">
        <v>1243</v>
      </c>
      <c r="M8" s="446">
        <v>1223</v>
      </c>
      <c r="N8" s="446">
        <v>2959</v>
      </c>
      <c r="O8" s="446">
        <v>159287</v>
      </c>
      <c r="P8" s="446">
        <v>657840</v>
      </c>
      <c r="Q8" s="446"/>
      <c r="R8" s="446"/>
      <c r="S8" s="446"/>
      <c r="T8" s="446"/>
      <c r="U8" s="446"/>
      <c r="V8" s="446"/>
      <c r="W8" s="443">
        <v>4.254545454545454</v>
      </c>
      <c r="X8" s="443">
        <v>3.3090909090909091</v>
      </c>
      <c r="Y8" s="443">
        <v>3.2272727272727271</v>
      </c>
      <c r="Z8" s="443">
        <v>3.2090909090909085</v>
      </c>
      <c r="AA8" s="443">
        <v>3.1</v>
      </c>
      <c r="AB8" s="443">
        <v>3.0181818181818176</v>
      </c>
      <c r="AC8" s="443">
        <v>4.254545454545454</v>
      </c>
      <c r="AD8" s="443">
        <v>3.3090909090909091</v>
      </c>
      <c r="AE8" s="443">
        <v>3.2272727272727271</v>
      </c>
      <c r="AF8" s="443">
        <v>3.2090909090909085</v>
      </c>
      <c r="AG8" s="443">
        <v>3.1</v>
      </c>
      <c r="AH8" s="443">
        <v>3.0181818181818176</v>
      </c>
      <c r="AI8" s="453"/>
      <c r="AJ8" s="453"/>
      <c r="AK8" s="453"/>
      <c r="AL8" s="453"/>
      <c r="AM8" s="453"/>
      <c r="AN8" s="453"/>
      <c r="AO8" s="448" t="s">
        <v>13</v>
      </c>
      <c r="AP8" s="439"/>
      <c r="AQ8" s="448">
        <v>3</v>
      </c>
      <c r="AR8" s="448">
        <v>3</v>
      </c>
      <c r="AS8" s="448"/>
      <c r="AT8" s="454">
        <v>0</v>
      </c>
      <c r="AU8" s="454">
        <v>0</v>
      </c>
      <c r="AV8" s="454">
        <v>0</v>
      </c>
      <c r="AW8" s="454">
        <v>0</v>
      </c>
      <c r="AX8" s="454">
        <v>0</v>
      </c>
      <c r="AY8" s="454">
        <v>0</v>
      </c>
      <c r="AZ8" s="454">
        <v>0</v>
      </c>
      <c r="BA8" s="454">
        <v>0</v>
      </c>
      <c r="BB8" s="454"/>
      <c r="BC8" s="454"/>
      <c r="BD8" s="454">
        <v>0</v>
      </c>
      <c r="BE8" s="454">
        <v>0</v>
      </c>
      <c r="BF8" s="454">
        <v>0</v>
      </c>
      <c r="BG8" s="454" t="s">
        <v>13</v>
      </c>
      <c r="BH8" s="454"/>
      <c r="BI8" s="454" t="s">
        <v>13</v>
      </c>
      <c r="BJ8" s="454"/>
      <c r="BK8" s="454"/>
      <c r="BL8" s="455"/>
      <c r="BM8" s="453"/>
      <c r="BN8" s="454"/>
      <c r="BO8" s="454" t="s">
        <v>15</v>
      </c>
      <c r="BP8" s="454"/>
      <c r="BQ8" s="454"/>
      <c r="BR8" s="176" t="s">
        <v>474</v>
      </c>
    </row>
    <row r="9" spans="1:70" s="456" customFormat="1" ht="16">
      <c r="A9" s="439" t="s">
        <v>507</v>
      </c>
      <c r="B9" s="450">
        <v>43942</v>
      </c>
      <c r="C9" s="441" t="s">
        <v>18</v>
      </c>
      <c r="D9" s="439" t="s">
        <v>228</v>
      </c>
      <c r="E9" s="450">
        <v>43889</v>
      </c>
      <c r="F9" s="441" t="s">
        <v>506</v>
      </c>
      <c r="G9" s="439" t="s">
        <v>198</v>
      </c>
      <c r="H9" s="443">
        <v>65</v>
      </c>
      <c r="I9" s="443"/>
      <c r="J9" s="452"/>
      <c r="K9" s="445" t="s">
        <v>12</v>
      </c>
      <c r="L9" s="446">
        <v>1243</v>
      </c>
      <c r="M9" s="446">
        <v>1223</v>
      </c>
      <c r="N9" s="446">
        <v>2959</v>
      </c>
      <c r="O9" s="446">
        <v>159287</v>
      </c>
      <c r="P9" s="446">
        <v>657840</v>
      </c>
      <c r="Q9" s="446"/>
      <c r="R9" s="446"/>
      <c r="S9" s="446"/>
      <c r="T9" s="446"/>
      <c r="U9" s="446"/>
      <c r="V9" s="457"/>
      <c r="W9" s="443">
        <v>4.8999999999999995</v>
      </c>
      <c r="X9" s="443">
        <v>3.1</v>
      </c>
      <c r="Y9" s="443">
        <v>2.9999999999999996</v>
      </c>
      <c r="Z9" s="443">
        <v>2.9909090909090907</v>
      </c>
      <c r="AA9" s="443">
        <v>2.754545454545454</v>
      </c>
      <c r="AB9" s="443">
        <v>0</v>
      </c>
      <c r="AC9" s="443">
        <v>4.8999999999999995</v>
      </c>
      <c r="AD9" s="443">
        <v>3.1</v>
      </c>
      <c r="AE9" s="443">
        <v>2.9999999999999996</v>
      </c>
      <c r="AF9" s="443">
        <v>2.9909090909090907</v>
      </c>
      <c r="AG9" s="443">
        <v>2.754545454545454</v>
      </c>
      <c r="AH9" s="443">
        <v>0</v>
      </c>
      <c r="AI9" s="453"/>
      <c r="AJ9" s="453"/>
      <c r="AK9" s="453"/>
      <c r="AL9" s="453"/>
      <c r="AM9" s="453"/>
      <c r="AN9" s="453"/>
      <c r="AO9" s="448" t="s">
        <v>13</v>
      </c>
      <c r="AP9" s="439"/>
      <c r="AQ9" s="448">
        <v>3</v>
      </c>
      <c r="AR9" s="448">
        <v>3</v>
      </c>
      <c r="AS9" s="448"/>
      <c r="AT9" s="454">
        <v>0</v>
      </c>
      <c r="AU9" s="454">
        <v>0</v>
      </c>
      <c r="AV9" s="454">
        <v>0</v>
      </c>
      <c r="AW9" s="454">
        <v>0</v>
      </c>
      <c r="AX9" s="454">
        <v>0</v>
      </c>
      <c r="AY9" s="454">
        <v>0</v>
      </c>
      <c r="AZ9" s="454">
        <v>0</v>
      </c>
      <c r="BA9" s="454">
        <v>0</v>
      </c>
      <c r="BB9" s="454"/>
      <c r="BC9" s="454"/>
      <c r="BD9" s="454">
        <v>0</v>
      </c>
      <c r="BE9" s="454">
        <v>0</v>
      </c>
      <c r="BF9" s="454">
        <v>0</v>
      </c>
      <c r="BG9" s="454" t="s">
        <v>13</v>
      </c>
      <c r="BH9" s="454"/>
      <c r="BI9" s="454" t="s">
        <v>13</v>
      </c>
      <c r="BJ9" s="454"/>
      <c r="BK9" s="454"/>
      <c r="BL9" s="455"/>
      <c r="BM9" s="453"/>
      <c r="BN9" s="454"/>
      <c r="BO9" s="454" t="s">
        <v>15</v>
      </c>
      <c r="BP9" s="454"/>
      <c r="BQ9" s="454"/>
      <c r="BR9" s="176" t="s">
        <v>474</v>
      </c>
    </row>
    <row r="10" spans="1:70" s="449" customFormat="1" ht="16">
      <c r="A10" s="439">
        <v>8</v>
      </c>
      <c r="B10" s="440">
        <v>43942</v>
      </c>
      <c r="C10" s="441" t="s">
        <v>18</v>
      </c>
      <c r="D10" s="439" t="s">
        <v>45</v>
      </c>
      <c r="E10" s="450">
        <v>43646</v>
      </c>
      <c r="F10" s="441" t="s">
        <v>232</v>
      </c>
      <c r="G10" s="439" t="s">
        <v>204</v>
      </c>
      <c r="H10" s="443">
        <v>102.99999999999999</v>
      </c>
      <c r="I10" s="443"/>
      <c r="J10" s="444"/>
      <c r="K10" s="445" t="s">
        <v>12</v>
      </c>
      <c r="L10" s="446">
        <v>2460</v>
      </c>
      <c r="M10" s="446">
        <v>26520</v>
      </c>
      <c r="N10" s="446">
        <v>89340</v>
      </c>
      <c r="O10" s="446"/>
      <c r="P10" s="446"/>
      <c r="Q10" s="446"/>
      <c r="R10" s="446"/>
      <c r="S10" s="446"/>
      <c r="T10" s="446"/>
      <c r="U10" s="446"/>
      <c r="V10" s="446"/>
      <c r="W10" s="443">
        <v>3.5</v>
      </c>
      <c r="X10" s="443">
        <v>3.1545454545454543</v>
      </c>
      <c r="Y10" s="443">
        <v>2.9727272727272727</v>
      </c>
      <c r="Z10" s="443">
        <v>2.8545454545454545</v>
      </c>
      <c r="AA10" s="443">
        <v>0</v>
      </c>
      <c r="AB10" s="443">
        <v>0</v>
      </c>
      <c r="AC10" s="443">
        <v>3.5</v>
      </c>
      <c r="AD10" s="443">
        <v>3.1545454545454543</v>
      </c>
      <c r="AE10" s="443">
        <v>2.9727272727272727</v>
      </c>
      <c r="AF10" s="443">
        <v>2.8545454545454545</v>
      </c>
      <c r="AG10" s="443">
        <v>0</v>
      </c>
      <c r="AH10" s="443">
        <v>0</v>
      </c>
      <c r="AI10" s="439"/>
      <c r="AJ10" s="439"/>
      <c r="AK10" s="439"/>
      <c r="AL10" s="439"/>
      <c r="AM10" s="439"/>
      <c r="AN10" s="439"/>
      <c r="AO10" s="448" t="s">
        <v>13</v>
      </c>
      <c r="AP10" s="448"/>
      <c r="AQ10" s="448">
        <v>3</v>
      </c>
      <c r="AR10" s="448">
        <v>3</v>
      </c>
      <c r="AS10" s="448"/>
      <c r="AT10" s="448">
        <v>0</v>
      </c>
      <c r="AU10" s="448">
        <v>10</v>
      </c>
      <c r="AV10" s="448">
        <v>0</v>
      </c>
      <c r="AW10" s="448">
        <v>0</v>
      </c>
      <c r="AX10" s="448">
        <v>0</v>
      </c>
      <c r="AY10" s="448">
        <v>0</v>
      </c>
      <c r="AZ10" s="448">
        <v>0</v>
      </c>
      <c r="BA10" s="448">
        <v>0</v>
      </c>
      <c r="BB10" s="448"/>
      <c r="BC10" s="448"/>
      <c r="BD10" s="448">
        <v>0</v>
      </c>
      <c r="BE10" s="448">
        <v>0</v>
      </c>
      <c r="BF10" s="448">
        <v>0</v>
      </c>
      <c r="BG10" s="448" t="s">
        <v>13</v>
      </c>
      <c r="BH10" s="448">
        <v>24</v>
      </c>
      <c r="BI10" s="448" t="s">
        <v>13</v>
      </c>
      <c r="BJ10" s="448"/>
      <c r="BK10" s="448"/>
      <c r="BL10" s="441"/>
      <c r="BM10" s="439"/>
      <c r="BN10" s="448"/>
      <c r="BO10" s="448" t="s">
        <v>15</v>
      </c>
      <c r="BP10" s="448"/>
      <c r="BQ10" s="448"/>
      <c r="BR10" s="441" t="s">
        <v>496</v>
      </c>
    </row>
    <row r="11" spans="1:70" s="449" customFormat="1" ht="16">
      <c r="A11" s="439">
        <v>9</v>
      </c>
      <c r="B11" s="440">
        <v>43942</v>
      </c>
      <c r="C11" s="441" t="s">
        <v>18</v>
      </c>
      <c r="D11" s="439" t="s">
        <v>45</v>
      </c>
      <c r="E11" s="450">
        <v>43677</v>
      </c>
      <c r="F11" s="441" t="s">
        <v>158</v>
      </c>
      <c r="G11" s="439" t="s">
        <v>403</v>
      </c>
      <c r="H11" s="443">
        <v>87.6</v>
      </c>
      <c r="I11" s="458"/>
      <c r="J11" s="459"/>
      <c r="K11" s="460" t="s">
        <v>12</v>
      </c>
      <c r="L11" s="446">
        <v>2460</v>
      </c>
      <c r="M11" s="446">
        <v>26520</v>
      </c>
      <c r="N11" s="446">
        <v>89340</v>
      </c>
      <c r="O11" s="461"/>
      <c r="P11" s="461"/>
      <c r="Q11" s="461"/>
      <c r="R11" s="461"/>
      <c r="S11" s="461"/>
      <c r="T11" s="461"/>
      <c r="U11" s="461"/>
      <c r="V11" s="461"/>
      <c r="W11" s="443">
        <v>4</v>
      </c>
      <c r="X11" s="443">
        <v>3.7363636363636363</v>
      </c>
      <c r="Y11" s="443">
        <v>3.5545454545454542</v>
      </c>
      <c r="Z11" s="443">
        <v>3.2818181818181813</v>
      </c>
      <c r="AA11" s="443">
        <v>0</v>
      </c>
      <c r="AB11" s="443">
        <v>0</v>
      </c>
      <c r="AC11" s="443">
        <v>4</v>
      </c>
      <c r="AD11" s="443">
        <v>3.7363636363636363</v>
      </c>
      <c r="AE11" s="443">
        <v>3.5545454545454542</v>
      </c>
      <c r="AF11" s="443">
        <v>3.2818181818181813</v>
      </c>
      <c r="AG11" s="443">
        <v>0</v>
      </c>
      <c r="AH11" s="443">
        <v>0</v>
      </c>
      <c r="AI11" s="439"/>
      <c r="AJ11" s="439"/>
      <c r="AK11" s="439"/>
      <c r="AL11" s="439"/>
      <c r="AM11" s="439"/>
      <c r="AN11" s="439"/>
      <c r="AO11" s="448" t="s">
        <v>13</v>
      </c>
      <c r="AP11" s="448"/>
      <c r="AQ11" s="448">
        <v>3</v>
      </c>
      <c r="AR11" s="448">
        <v>3</v>
      </c>
      <c r="AS11" s="448"/>
      <c r="AT11" s="448">
        <v>5</v>
      </c>
      <c r="AU11" s="448">
        <v>0</v>
      </c>
      <c r="AV11" s="448">
        <v>0</v>
      </c>
      <c r="AW11" s="448">
        <v>0</v>
      </c>
      <c r="AX11" s="448">
        <v>0</v>
      </c>
      <c r="AY11" s="448">
        <v>0</v>
      </c>
      <c r="AZ11" s="448">
        <v>0</v>
      </c>
      <c r="BA11" s="448">
        <v>0</v>
      </c>
      <c r="BB11" s="448"/>
      <c r="BC11" s="448"/>
      <c r="BD11" s="448">
        <v>0</v>
      </c>
      <c r="BE11" s="448">
        <v>0</v>
      </c>
      <c r="BF11" s="448">
        <v>24</v>
      </c>
      <c r="BG11" s="448" t="s">
        <v>13</v>
      </c>
      <c r="BH11" s="448">
        <v>24</v>
      </c>
      <c r="BI11" s="448" t="s">
        <v>13</v>
      </c>
      <c r="BJ11" s="448"/>
      <c r="BK11" s="448"/>
      <c r="BL11" s="441"/>
      <c r="BM11" s="439"/>
      <c r="BN11" s="448"/>
      <c r="BO11" s="448" t="s">
        <v>15</v>
      </c>
      <c r="BP11" s="448">
        <v>1</v>
      </c>
      <c r="BQ11" s="448"/>
      <c r="BR11" s="441" t="s">
        <v>493</v>
      </c>
    </row>
    <row r="12" spans="1:70" s="449" customFormat="1" ht="16">
      <c r="A12" s="439"/>
      <c r="B12" s="440">
        <v>43942</v>
      </c>
      <c r="C12" s="441" t="s">
        <v>18</v>
      </c>
      <c r="D12" s="439" t="s">
        <v>45</v>
      </c>
      <c r="E12" s="450">
        <v>43646</v>
      </c>
      <c r="F12" s="441" t="s">
        <v>160</v>
      </c>
      <c r="G12" s="439" t="s">
        <v>248</v>
      </c>
      <c r="H12" s="443">
        <v>72.98181818181817</v>
      </c>
      <c r="I12" s="458"/>
      <c r="J12" s="459"/>
      <c r="K12" s="460" t="s">
        <v>12</v>
      </c>
      <c r="L12" s="446">
        <v>2460</v>
      </c>
      <c r="M12" s="446">
        <v>26520</v>
      </c>
      <c r="N12" s="446">
        <v>89340</v>
      </c>
      <c r="O12" s="461"/>
      <c r="P12" s="461"/>
      <c r="Q12" s="461"/>
      <c r="R12" s="461"/>
      <c r="S12" s="461"/>
      <c r="T12" s="461"/>
      <c r="U12" s="461"/>
      <c r="V12" s="461"/>
      <c r="W12" s="443">
        <v>3.3090909090909091</v>
      </c>
      <c r="X12" s="443">
        <v>2.7818181818181817</v>
      </c>
      <c r="Y12" s="443">
        <v>2.4545454545454546</v>
      </c>
      <c r="Z12" s="443">
        <v>2.127272727272727</v>
      </c>
      <c r="AA12" s="443">
        <v>0</v>
      </c>
      <c r="AB12" s="443">
        <v>0</v>
      </c>
      <c r="AC12" s="443">
        <v>3.3090909090909091</v>
      </c>
      <c r="AD12" s="443">
        <v>2.7818181818181817</v>
      </c>
      <c r="AE12" s="443">
        <v>2.4545454545454546</v>
      </c>
      <c r="AF12" s="443">
        <v>2.127272727272727</v>
      </c>
      <c r="AG12" s="443">
        <v>0</v>
      </c>
      <c r="AH12" s="443">
        <v>0</v>
      </c>
      <c r="AI12" s="439"/>
      <c r="AJ12" s="439"/>
      <c r="AK12" s="439"/>
      <c r="AL12" s="439"/>
      <c r="AM12" s="439"/>
      <c r="AN12" s="439"/>
      <c r="AO12" s="448" t="s">
        <v>13</v>
      </c>
      <c r="AP12" s="448"/>
      <c r="AQ12" s="448">
        <v>3</v>
      </c>
      <c r="AR12" s="448">
        <v>3</v>
      </c>
      <c r="AS12" s="448"/>
      <c r="AT12" s="454">
        <v>0</v>
      </c>
      <c r="AU12" s="454">
        <v>0</v>
      </c>
      <c r="AV12" s="454">
        <v>0</v>
      </c>
      <c r="AW12" s="454">
        <v>0</v>
      </c>
      <c r="AX12" s="454">
        <v>0</v>
      </c>
      <c r="AY12" s="454">
        <v>0</v>
      </c>
      <c r="AZ12" s="454">
        <v>0</v>
      </c>
      <c r="BA12" s="454">
        <v>0</v>
      </c>
      <c r="BB12" s="448"/>
      <c r="BC12" s="448"/>
      <c r="BD12" s="454">
        <v>0</v>
      </c>
      <c r="BE12" s="454">
        <v>0</v>
      </c>
      <c r="BF12" s="454">
        <v>0</v>
      </c>
      <c r="BG12" s="454" t="s">
        <v>13</v>
      </c>
      <c r="BH12" s="454"/>
      <c r="BI12" s="454" t="s">
        <v>13</v>
      </c>
      <c r="BJ12" s="448"/>
      <c r="BK12" s="448"/>
      <c r="BL12" s="441"/>
      <c r="BM12" s="439"/>
      <c r="BN12" s="448"/>
      <c r="BO12" s="448" t="s">
        <v>15</v>
      </c>
      <c r="BP12" s="448"/>
      <c r="BQ12" s="448"/>
      <c r="BR12" s="441" t="s">
        <v>494</v>
      </c>
    </row>
    <row r="13" spans="1:70" s="449" customFormat="1" ht="16">
      <c r="A13" s="439"/>
      <c r="B13" s="440">
        <v>43942</v>
      </c>
      <c r="C13" s="441" t="s">
        <v>18</v>
      </c>
      <c r="D13" s="439" t="s">
        <v>45</v>
      </c>
      <c r="E13" s="450">
        <v>43677</v>
      </c>
      <c r="F13" s="441" t="s">
        <v>159</v>
      </c>
      <c r="G13" s="439" t="s">
        <v>444</v>
      </c>
      <c r="H13" s="443">
        <v>138.18181818181816</v>
      </c>
      <c r="I13" s="458"/>
      <c r="J13" s="459"/>
      <c r="K13" s="460" t="s">
        <v>12</v>
      </c>
      <c r="L13" s="446">
        <v>4920</v>
      </c>
      <c r="M13" s="446">
        <v>187380</v>
      </c>
      <c r="N13" s="446"/>
      <c r="O13" s="461"/>
      <c r="P13" s="461"/>
      <c r="Q13" s="461"/>
      <c r="R13" s="461"/>
      <c r="S13" s="461"/>
      <c r="T13" s="461"/>
      <c r="U13" s="461"/>
      <c r="V13" s="461"/>
      <c r="W13" s="443">
        <v>3.8818181818181809</v>
      </c>
      <c r="X13" s="443">
        <v>3.5909090909090908</v>
      </c>
      <c r="Y13" s="443">
        <v>3.5272727272727269</v>
      </c>
      <c r="Z13" s="443">
        <v>0</v>
      </c>
      <c r="AA13" s="443">
        <v>0</v>
      </c>
      <c r="AB13" s="443">
        <v>0</v>
      </c>
      <c r="AC13" s="443">
        <v>3.8818181818181809</v>
      </c>
      <c r="AD13" s="443">
        <v>3.5909090909090908</v>
      </c>
      <c r="AE13" s="443">
        <v>3.5272727272727269</v>
      </c>
      <c r="AF13" s="443">
        <v>0</v>
      </c>
      <c r="AG13" s="443">
        <v>0</v>
      </c>
      <c r="AH13" s="443">
        <v>0</v>
      </c>
      <c r="AI13" s="439"/>
      <c r="AJ13" s="439"/>
      <c r="AK13" s="439"/>
      <c r="AL13" s="439"/>
      <c r="AM13" s="439"/>
      <c r="AN13" s="439"/>
      <c r="AO13" s="448" t="s">
        <v>13</v>
      </c>
      <c r="AP13" s="448"/>
      <c r="AQ13" s="448">
        <v>3</v>
      </c>
      <c r="AR13" s="448">
        <v>3</v>
      </c>
      <c r="AS13" s="448"/>
      <c r="AT13" s="454">
        <v>0</v>
      </c>
      <c r="AU13" s="454">
        <v>0</v>
      </c>
      <c r="AV13" s="454">
        <v>0</v>
      </c>
      <c r="AW13" s="454">
        <v>0</v>
      </c>
      <c r="AX13" s="454">
        <v>0</v>
      </c>
      <c r="AY13" s="454">
        <v>0</v>
      </c>
      <c r="AZ13" s="454">
        <v>0</v>
      </c>
      <c r="BA13" s="454">
        <v>0</v>
      </c>
      <c r="BB13" s="448"/>
      <c r="BC13" s="448"/>
      <c r="BD13" s="454">
        <v>0</v>
      </c>
      <c r="BE13" s="454">
        <v>0</v>
      </c>
      <c r="BF13" s="454">
        <v>0</v>
      </c>
      <c r="BG13" s="454" t="s">
        <v>13</v>
      </c>
      <c r="BH13" s="454"/>
      <c r="BI13" s="454" t="s">
        <v>13</v>
      </c>
      <c r="BJ13" s="448"/>
      <c r="BK13" s="448"/>
      <c r="BL13" s="441"/>
      <c r="BM13" s="439"/>
      <c r="BN13" s="448"/>
      <c r="BO13" s="448" t="s">
        <v>15</v>
      </c>
      <c r="BP13" s="448"/>
      <c r="BQ13" s="448"/>
      <c r="BR13" s="441" t="s">
        <v>495</v>
      </c>
    </row>
    <row r="14" spans="1:70" s="449" customFormat="1" ht="16">
      <c r="A14" s="439">
        <v>10</v>
      </c>
      <c r="B14" s="440">
        <v>43942</v>
      </c>
      <c r="C14" s="441" t="s">
        <v>18</v>
      </c>
      <c r="D14" s="439" t="s">
        <v>145</v>
      </c>
      <c r="E14" s="450">
        <v>43646</v>
      </c>
      <c r="F14" s="441" t="s">
        <v>232</v>
      </c>
      <c r="G14" s="439" t="s">
        <v>217</v>
      </c>
      <c r="H14" s="443">
        <v>107.99999999999999</v>
      </c>
      <c r="I14" s="443"/>
      <c r="J14" s="444"/>
      <c r="K14" s="445" t="s">
        <v>12</v>
      </c>
      <c r="L14" s="446">
        <v>49315</v>
      </c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3">
        <v>3.7</v>
      </c>
      <c r="X14" s="443">
        <v>3.1999999999999997</v>
      </c>
      <c r="Y14" s="443">
        <v>0</v>
      </c>
      <c r="Z14" s="443">
        <v>0</v>
      </c>
      <c r="AA14" s="443">
        <v>0</v>
      </c>
      <c r="AB14" s="443">
        <v>0</v>
      </c>
      <c r="AC14" s="443">
        <v>3.7</v>
      </c>
      <c r="AD14" s="443">
        <v>3.1999999999999997</v>
      </c>
      <c r="AE14" s="443">
        <v>0</v>
      </c>
      <c r="AF14" s="443">
        <v>0</v>
      </c>
      <c r="AG14" s="443">
        <v>0</v>
      </c>
      <c r="AH14" s="443">
        <v>0</v>
      </c>
      <c r="AI14" s="439"/>
      <c r="AJ14" s="439"/>
      <c r="AK14" s="439"/>
      <c r="AL14" s="439"/>
      <c r="AM14" s="439"/>
      <c r="AN14" s="439"/>
      <c r="AO14" s="448" t="s">
        <v>13</v>
      </c>
      <c r="AP14" s="448"/>
      <c r="AQ14" s="448">
        <v>3</v>
      </c>
      <c r="AR14" s="448">
        <v>3</v>
      </c>
      <c r="AS14" s="448"/>
      <c r="AT14" s="448">
        <v>0</v>
      </c>
      <c r="AU14" s="448">
        <v>0</v>
      </c>
      <c r="AV14" s="448">
        <v>0</v>
      </c>
      <c r="AW14" s="448">
        <v>0</v>
      </c>
      <c r="AX14" s="448">
        <v>0</v>
      </c>
      <c r="AY14" s="448">
        <v>0</v>
      </c>
      <c r="AZ14" s="448">
        <v>0</v>
      </c>
      <c r="BA14" s="448">
        <v>0</v>
      </c>
      <c r="BB14" s="448"/>
      <c r="BC14" s="448"/>
      <c r="BD14" s="448">
        <v>0</v>
      </c>
      <c r="BE14" s="448">
        <v>0</v>
      </c>
      <c r="BF14" s="448">
        <v>0</v>
      </c>
      <c r="BG14" s="448" t="s">
        <v>13</v>
      </c>
      <c r="BH14" s="448"/>
      <c r="BI14" s="448" t="s">
        <v>13</v>
      </c>
      <c r="BJ14" s="448"/>
      <c r="BK14" s="448"/>
      <c r="BL14" s="441"/>
      <c r="BM14" s="439"/>
      <c r="BN14" s="448"/>
      <c r="BO14" s="448" t="s">
        <v>15</v>
      </c>
      <c r="BP14" s="448"/>
      <c r="BQ14" s="448"/>
      <c r="BR14" s="441" t="s">
        <v>498</v>
      </c>
    </row>
    <row r="15" spans="1:70" s="449" customFormat="1" ht="16">
      <c r="A15" s="439">
        <v>11</v>
      </c>
      <c r="B15" s="440">
        <v>43942</v>
      </c>
      <c r="C15" s="441" t="s">
        <v>18</v>
      </c>
      <c r="D15" s="439" t="s">
        <v>234</v>
      </c>
      <c r="E15" s="450">
        <v>43646</v>
      </c>
      <c r="F15" s="441" t="s">
        <v>232</v>
      </c>
      <c r="G15" s="439" t="s">
        <v>204</v>
      </c>
      <c r="H15" s="443">
        <v>79</v>
      </c>
      <c r="I15" s="443"/>
      <c r="J15" s="444"/>
      <c r="K15" s="445" t="s">
        <v>12</v>
      </c>
      <c r="L15" s="446">
        <v>1243</v>
      </c>
      <c r="M15" s="446">
        <v>1223</v>
      </c>
      <c r="N15" s="446">
        <v>2959</v>
      </c>
      <c r="O15" s="446">
        <v>160287</v>
      </c>
      <c r="P15" s="446">
        <v>656863</v>
      </c>
      <c r="Q15" s="446"/>
      <c r="R15" s="446"/>
      <c r="S15" s="446"/>
      <c r="T15" s="446"/>
      <c r="U15" s="446"/>
      <c r="V15" s="446"/>
      <c r="W15" s="443">
        <v>4.3999999999999995</v>
      </c>
      <c r="X15" s="443">
        <v>2.9999999999999996</v>
      </c>
      <c r="Y15" s="443">
        <v>2.7909090909090906</v>
      </c>
      <c r="Z15" s="443">
        <v>2.7727272727272725</v>
      </c>
      <c r="AA15" s="443">
        <v>2.754545454545454</v>
      </c>
      <c r="AB15" s="443">
        <v>2.7363636363636359</v>
      </c>
      <c r="AC15" s="443">
        <v>4.3999999999999995</v>
      </c>
      <c r="AD15" s="443">
        <v>2.9999999999999996</v>
      </c>
      <c r="AE15" s="443">
        <v>2.7909090909090906</v>
      </c>
      <c r="AF15" s="443">
        <v>2.7727272727272725</v>
      </c>
      <c r="AG15" s="443">
        <v>2.754545454545454</v>
      </c>
      <c r="AH15" s="443">
        <v>2.7363636363636359</v>
      </c>
      <c r="AI15" s="439"/>
      <c r="AJ15" s="439"/>
      <c r="AK15" s="439"/>
      <c r="AL15" s="439"/>
      <c r="AM15" s="439"/>
      <c r="AN15" s="439"/>
      <c r="AO15" s="448" t="s">
        <v>13</v>
      </c>
      <c r="AP15" s="439"/>
      <c r="AQ15" s="448">
        <v>3</v>
      </c>
      <c r="AR15" s="448">
        <v>3</v>
      </c>
      <c r="AS15" s="448"/>
      <c r="AT15" s="448">
        <v>0</v>
      </c>
      <c r="AU15" s="448">
        <v>10</v>
      </c>
      <c r="AV15" s="448">
        <v>0</v>
      </c>
      <c r="AW15" s="448">
        <v>0</v>
      </c>
      <c r="AX15" s="448">
        <v>0</v>
      </c>
      <c r="AY15" s="448">
        <v>0</v>
      </c>
      <c r="AZ15" s="448">
        <v>0</v>
      </c>
      <c r="BA15" s="448">
        <v>0</v>
      </c>
      <c r="BB15" s="448"/>
      <c r="BC15" s="448"/>
      <c r="BD15" s="448">
        <v>0</v>
      </c>
      <c r="BE15" s="448">
        <v>0</v>
      </c>
      <c r="BF15" s="448">
        <v>0</v>
      </c>
      <c r="BG15" s="448" t="s">
        <v>13</v>
      </c>
      <c r="BH15" s="448">
        <v>24</v>
      </c>
      <c r="BI15" s="448" t="s">
        <v>13</v>
      </c>
      <c r="BJ15" s="448"/>
      <c r="BK15" s="448"/>
      <c r="BL15" s="441"/>
      <c r="BM15" s="439"/>
      <c r="BN15" s="448"/>
      <c r="BO15" s="448" t="s">
        <v>15</v>
      </c>
      <c r="BP15" s="448"/>
      <c r="BQ15" s="448"/>
      <c r="BR15" s="441" t="s">
        <v>497</v>
      </c>
    </row>
    <row r="16" spans="1:70" s="449" customFormat="1" ht="16">
      <c r="A16" s="439">
        <v>13</v>
      </c>
      <c r="B16" s="440">
        <v>43942</v>
      </c>
      <c r="C16" s="441" t="s">
        <v>18</v>
      </c>
      <c r="D16" s="439" t="s">
        <v>108</v>
      </c>
      <c r="E16" s="450">
        <v>43646</v>
      </c>
      <c r="F16" s="441" t="s">
        <v>159</v>
      </c>
      <c r="G16" s="439" t="s">
        <v>398</v>
      </c>
      <c r="H16" s="443">
        <v>85.409090909090907</v>
      </c>
      <c r="I16" s="443"/>
      <c r="J16" s="444"/>
      <c r="K16" s="445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3">
        <v>3.7999999999999994</v>
      </c>
      <c r="X16" s="443">
        <v>0</v>
      </c>
      <c r="Y16" s="443">
        <v>0</v>
      </c>
      <c r="Z16" s="443">
        <v>0</v>
      </c>
      <c r="AA16" s="443">
        <v>0</v>
      </c>
      <c r="AB16" s="443">
        <v>0</v>
      </c>
      <c r="AC16" s="443">
        <v>3.7999999999999994</v>
      </c>
      <c r="AD16" s="443">
        <v>0</v>
      </c>
      <c r="AE16" s="443">
        <v>0</v>
      </c>
      <c r="AF16" s="443">
        <v>0</v>
      </c>
      <c r="AG16" s="443">
        <v>0</v>
      </c>
      <c r="AH16" s="443">
        <v>0</v>
      </c>
      <c r="AI16" s="439"/>
      <c r="AJ16" s="439"/>
      <c r="AK16" s="439"/>
      <c r="AL16" s="439"/>
      <c r="AM16" s="439"/>
      <c r="AN16" s="439"/>
      <c r="AO16" s="448" t="s">
        <v>13</v>
      </c>
      <c r="AP16" s="448"/>
      <c r="AQ16" s="448">
        <v>3</v>
      </c>
      <c r="AR16" s="448">
        <v>3</v>
      </c>
      <c r="AS16" s="448"/>
      <c r="AT16" s="448">
        <v>0</v>
      </c>
      <c r="AU16" s="448">
        <v>0</v>
      </c>
      <c r="AV16" s="448">
        <v>0</v>
      </c>
      <c r="AW16" s="448">
        <v>0</v>
      </c>
      <c r="AX16" s="448">
        <v>0</v>
      </c>
      <c r="AY16" s="448">
        <v>0</v>
      </c>
      <c r="AZ16" s="448">
        <v>0</v>
      </c>
      <c r="BA16" s="448">
        <v>0</v>
      </c>
      <c r="BB16" s="448"/>
      <c r="BC16" s="448"/>
      <c r="BD16" s="448">
        <v>0</v>
      </c>
      <c r="BE16" s="448">
        <v>0</v>
      </c>
      <c r="BF16" s="448">
        <v>12</v>
      </c>
      <c r="BG16" s="448" t="s">
        <v>13</v>
      </c>
      <c r="BH16" s="448">
        <v>12</v>
      </c>
      <c r="BI16" s="448" t="s">
        <v>13</v>
      </c>
      <c r="BJ16" s="448"/>
      <c r="BK16" s="448"/>
      <c r="BL16" s="441"/>
      <c r="BM16" s="439"/>
      <c r="BN16" s="448"/>
      <c r="BO16" s="448" t="s">
        <v>15</v>
      </c>
      <c r="BP16" s="448"/>
      <c r="BQ16" s="448"/>
      <c r="BR16" s="176" t="s">
        <v>476</v>
      </c>
    </row>
    <row r="17" spans="1:70" s="449" customFormat="1" ht="16">
      <c r="A17" s="462"/>
      <c r="B17" s="440">
        <v>43942</v>
      </c>
      <c r="C17" s="441" t="s">
        <v>18</v>
      </c>
      <c r="D17" s="463" t="s">
        <v>108</v>
      </c>
      <c r="E17" s="450">
        <v>43646</v>
      </c>
      <c r="F17" s="441" t="s">
        <v>160</v>
      </c>
      <c r="G17" s="439" t="s">
        <v>248</v>
      </c>
      <c r="H17" s="443">
        <v>75.890909090909091</v>
      </c>
      <c r="I17" s="443"/>
      <c r="J17" s="444"/>
      <c r="K17" s="445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3">
        <v>3.6818181818181812</v>
      </c>
      <c r="X17" s="443">
        <v>0</v>
      </c>
      <c r="Y17" s="443">
        <v>0</v>
      </c>
      <c r="Z17" s="443">
        <v>0</v>
      </c>
      <c r="AA17" s="443">
        <v>0</v>
      </c>
      <c r="AB17" s="443">
        <v>0</v>
      </c>
      <c r="AC17" s="443">
        <v>3.6818181818181812</v>
      </c>
      <c r="AD17" s="443">
        <v>0</v>
      </c>
      <c r="AE17" s="443">
        <v>0</v>
      </c>
      <c r="AF17" s="443">
        <v>0</v>
      </c>
      <c r="AG17" s="443">
        <v>0</v>
      </c>
      <c r="AH17" s="443">
        <v>0</v>
      </c>
      <c r="AI17" s="439"/>
      <c r="AJ17" s="439"/>
      <c r="AK17" s="439"/>
      <c r="AL17" s="439"/>
      <c r="AM17" s="439"/>
      <c r="AN17" s="439"/>
      <c r="AO17" s="448" t="s">
        <v>13</v>
      </c>
      <c r="AP17" s="448"/>
      <c r="AQ17" s="448">
        <v>3</v>
      </c>
      <c r="AR17" s="448">
        <v>3</v>
      </c>
      <c r="AS17" s="448"/>
      <c r="AT17" s="448">
        <v>0</v>
      </c>
      <c r="AU17" s="448">
        <v>0</v>
      </c>
      <c r="AV17" s="448">
        <v>0</v>
      </c>
      <c r="AW17" s="448">
        <v>0</v>
      </c>
      <c r="AX17" s="448">
        <v>0</v>
      </c>
      <c r="AY17" s="448">
        <v>0</v>
      </c>
      <c r="AZ17" s="448">
        <v>0</v>
      </c>
      <c r="BA17" s="448">
        <v>0</v>
      </c>
      <c r="BB17" s="448"/>
      <c r="BC17" s="448"/>
      <c r="BD17" s="448">
        <v>0</v>
      </c>
      <c r="BE17" s="448">
        <v>0</v>
      </c>
      <c r="BF17" s="448">
        <v>0</v>
      </c>
      <c r="BG17" s="448" t="s">
        <v>13</v>
      </c>
      <c r="BH17" s="448"/>
      <c r="BI17" s="448"/>
      <c r="BJ17" s="448"/>
      <c r="BK17" s="451"/>
      <c r="BL17" s="441"/>
      <c r="BM17" s="439"/>
      <c r="BN17" s="448"/>
      <c r="BO17" s="448" t="s">
        <v>15</v>
      </c>
      <c r="BP17" s="448"/>
      <c r="BQ17" s="448"/>
      <c r="BR17" s="176" t="s">
        <v>477</v>
      </c>
    </row>
    <row r="18" spans="1:70" s="462" customFormat="1" ht="16">
      <c r="B18" s="440">
        <v>43942</v>
      </c>
      <c r="C18" s="464" t="s">
        <v>18</v>
      </c>
      <c r="D18" s="463" t="s">
        <v>108</v>
      </c>
      <c r="E18" s="465">
        <v>43494</v>
      </c>
      <c r="F18" s="464" t="s">
        <v>157</v>
      </c>
      <c r="G18" s="463" t="s">
        <v>198</v>
      </c>
      <c r="H18" s="443">
        <v>93.263636363636365</v>
      </c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43">
        <v>3.8545454545454545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3.8545454545454545</v>
      </c>
      <c r="AD18" s="443">
        <v>0</v>
      </c>
      <c r="AE18" s="443">
        <v>0</v>
      </c>
      <c r="AF18" s="443">
        <v>0</v>
      </c>
      <c r="AG18" s="443">
        <v>0</v>
      </c>
      <c r="AH18" s="443">
        <v>0</v>
      </c>
      <c r="AO18" s="467" t="s">
        <v>13</v>
      </c>
      <c r="AP18" s="467"/>
      <c r="AQ18" s="467">
        <v>3</v>
      </c>
      <c r="AR18" s="467">
        <v>3</v>
      </c>
      <c r="AT18" s="467">
        <v>0</v>
      </c>
      <c r="AU18" s="467">
        <v>0</v>
      </c>
      <c r="AV18" s="467">
        <v>0</v>
      </c>
      <c r="AW18" s="467">
        <v>0</v>
      </c>
      <c r="AX18" s="467">
        <v>0</v>
      </c>
      <c r="AY18" s="467">
        <v>0</v>
      </c>
      <c r="AZ18" s="467">
        <v>0</v>
      </c>
      <c r="BA18" s="467">
        <v>0</v>
      </c>
      <c r="BD18" s="467">
        <v>0</v>
      </c>
      <c r="BE18" s="467">
        <v>0</v>
      </c>
      <c r="BF18" s="467">
        <v>0</v>
      </c>
      <c r="BG18" s="467" t="s">
        <v>13</v>
      </c>
      <c r="BH18" s="467"/>
      <c r="BI18" s="467" t="s">
        <v>13</v>
      </c>
      <c r="BJ18" s="467"/>
      <c r="BK18" s="467"/>
      <c r="BL18" s="441"/>
      <c r="BM18" s="439"/>
      <c r="BN18" s="448"/>
      <c r="BO18" s="467" t="s">
        <v>15</v>
      </c>
      <c r="BP18" s="467">
        <v>1</v>
      </c>
      <c r="BQ18" s="467"/>
      <c r="BR18" s="462" t="s">
        <v>478</v>
      </c>
    </row>
    <row r="19" spans="1:70" s="449" customFormat="1" ht="16">
      <c r="A19" s="439">
        <v>14</v>
      </c>
      <c r="B19" s="440">
        <v>43942</v>
      </c>
      <c r="C19" s="441" t="s">
        <v>18</v>
      </c>
      <c r="D19" s="439" t="s">
        <v>236</v>
      </c>
      <c r="E19" s="450">
        <v>43677</v>
      </c>
      <c r="F19" s="441" t="s">
        <v>158</v>
      </c>
      <c r="G19" s="439" t="s">
        <v>403</v>
      </c>
      <c r="H19" s="443">
        <v>92</v>
      </c>
      <c r="I19" s="443"/>
      <c r="J19" s="444"/>
      <c r="K19" s="445" t="s">
        <v>12</v>
      </c>
      <c r="L19" s="446">
        <v>3000</v>
      </c>
      <c r="M19" s="446">
        <v>30000</v>
      </c>
      <c r="N19" s="446">
        <v>49200</v>
      </c>
      <c r="O19" s="446"/>
      <c r="P19" s="446"/>
      <c r="Q19" s="446"/>
      <c r="R19" s="446"/>
      <c r="S19" s="446"/>
      <c r="T19" s="446"/>
      <c r="U19" s="446"/>
      <c r="V19" s="446"/>
      <c r="W19" s="443">
        <v>3.5272727272727269</v>
      </c>
      <c r="X19" s="443">
        <v>3.0818181818181816</v>
      </c>
      <c r="Y19" s="443">
        <v>3.0454545454545454</v>
      </c>
      <c r="Z19" s="443">
        <v>2.9</v>
      </c>
      <c r="AA19" s="443">
        <v>0</v>
      </c>
      <c r="AB19" s="443">
        <v>0</v>
      </c>
      <c r="AC19" s="443">
        <v>3.5272727272727269</v>
      </c>
      <c r="AD19" s="443">
        <v>3.0818181818181816</v>
      </c>
      <c r="AE19" s="443">
        <v>3.0454545454545454</v>
      </c>
      <c r="AF19" s="443">
        <v>2.9</v>
      </c>
      <c r="AG19" s="443">
        <v>0</v>
      </c>
      <c r="AH19" s="443">
        <v>0</v>
      </c>
      <c r="AI19" s="439"/>
      <c r="AJ19" s="439"/>
      <c r="AK19" s="439"/>
      <c r="AL19" s="439"/>
      <c r="AM19" s="439"/>
      <c r="AN19" s="439"/>
      <c r="AO19" s="448" t="s">
        <v>13</v>
      </c>
      <c r="AP19" s="448"/>
      <c r="AQ19" s="448">
        <v>3</v>
      </c>
      <c r="AR19" s="448">
        <v>3</v>
      </c>
      <c r="AS19" s="448"/>
      <c r="AT19" s="448">
        <v>5</v>
      </c>
      <c r="AU19" s="448">
        <v>0</v>
      </c>
      <c r="AV19" s="448">
        <v>0</v>
      </c>
      <c r="AW19" s="448">
        <v>0</v>
      </c>
      <c r="AX19" s="448">
        <v>0</v>
      </c>
      <c r="AY19" s="448">
        <v>0</v>
      </c>
      <c r="AZ19" s="448">
        <v>0</v>
      </c>
      <c r="BA19" s="448">
        <v>0</v>
      </c>
      <c r="BB19" s="448"/>
      <c r="BC19" s="448"/>
      <c r="BD19" s="448">
        <v>0</v>
      </c>
      <c r="BE19" s="448">
        <v>0</v>
      </c>
      <c r="BF19" s="448">
        <v>24</v>
      </c>
      <c r="BG19" s="448" t="s">
        <v>13</v>
      </c>
      <c r="BH19" s="448">
        <v>24</v>
      </c>
      <c r="BI19" s="448" t="s">
        <v>13</v>
      </c>
      <c r="BJ19" s="448"/>
      <c r="BK19" s="448"/>
      <c r="BL19" s="441"/>
      <c r="BM19" s="439"/>
      <c r="BN19" s="448"/>
      <c r="BO19" s="448" t="s">
        <v>15</v>
      </c>
      <c r="BP19" s="448">
        <v>1</v>
      </c>
      <c r="BQ19" s="448"/>
      <c r="BR19" s="441" t="s">
        <v>479</v>
      </c>
    </row>
    <row r="20" spans="1:70" s="449" customFormat="1" ht="16">
      <c r="A20" s="439">
        <v>15</v>
      </c>
      <c r="B20" s="440">
        <v>43942</v>
      </c>
      <c r="C20" s="441" t="s">
        <v>18</v>
      </c>
      <c r="D20" s="439" t="s">
        <v>236</v>
      </c>
      <c r="E20" s="450">
        <v>43646</v>
      </c>
      <c r="F20" s="441" t="s">
        <v>159</v>
      </c>
      <c r="G20" s="439" t="s">
        <v>398</v>
      </c>
      <c r="H20" s="443">
        <v>57.109090909090902</v>
      </c>
      <c r="I20" s="443"/>
      <c r="J20" s="444"/>
      <c r="K20" s="445" t="s">
        <v>12</v>
      </c>
      <c r="L20" s="446">
        <v>33000</v>
      </c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3">
        <v>2.5181818181818181</v>
      </c>
      <c r="X20" s="443">
        <v>2.1</v>
      </c>
      <c r="Y20" s="443">
        <v>0</v>
      </c>
      <c r="Z20" s="443">
        <v>0</v>
      </c>
      <c r="AA20" s="443">
        <v>0</v>
      </c>
      <c r="AB20" s="443">
        <v>0</v>
      </c>
      <c r="AC20" s="443">
        <v>2.5181818181818181</v>
      </c>
      <c r="AD20" s="443">
        <v>2.1</v>
      </c>
      <c r="AE20" s="443">
        <v>0</v>
      </c>
      <c r="AF20" s="443">
        <v>0</v>
      </c>
      <c r="AG20" s="443">
        <v>0</v>
      </c>
      <c r="AH20" s="443">
        <v>0</v>
      </c>
      <c r="AI20" s="439"/>
      <c r="AJ20" s="439"/>
      <c r="AK20" s="439"/>
      <c r="AL20" s="439"/>
      <c r="AM20" s="439"/>
      <c r="AN20" s="439"/>
      <c r="AO20" s="448" t="s">
        <v>13</v>
      </c>
      <c r="AP20" s="448"/>
      <c r="AQ20" s="448">
        <v>3</v>
      </c>
      <c r="AR20" s="448">
        <v>3</v>
      </c>
      <c r="AS20" s="448"/>
      <c r="AT20" s="448">
        <v>0</v>
      </c>
      <c r="AU20" s="448">
        <v>0</v>
      </c>
      <c r="AV20" s="448">
        <v>0</v>
      </c>
      <c r="AW20" s="448">
        <v>0</v>
      </c>
      <c r="AX20" s="448">
        <v>0</v>
      </c>
      <c r="AY20" s="448">
        <v>0</v>
      </c>
      <c r="AZ20" s="448">
        <v>0</v>
      </c>
      <c r="BA20" s="448">
        <v>0</v>
      </c>
      <c r="BB20" s="448"/>
      <c r="BC20" s="448"/>
      <c r="BD20" s="448">
        <v>0</v>
      </c>
      <c r="BE20" s="448">
        <v>0</v>
      </c>
      <c r="BF20" s="448">
        <v>12</v>
      </c>
      <c r="BG20" s="448" t="s">
        <v>13</v>
      </c>
      <c r="BH20" s="448">
        <v>12</v>
      </c>
      <c r="BI20" s="448" t="s">
        <v>13</v>
      </c>
      <c r="BJ20" s="448"/>
      <c r="BK20" s="448"/>
      <c r="BL20" s="441"/>
      <c r="BM20" s="439"/>
      <c r="BN20" s="448"/>
      <c r="BO20" s="448" t="s">
        <v>15</v>
      </c>
      <c r="BP20" s="448"/>
      <c r="BQ20" s="448"/>
      <c r="BR20" s="441" t="s">
        <v>480</v>
      </c>
    </row>
    <row r="21" spans="1:70" s="449" customFormat="1" ht="16">
      <c r="A21" s="462"/>
      <c r="B21" s="440">
        <v>43942</v>
      </c>
      <c r="C21" s="441" t="s">
        <v>18</v>
      </c>
      <c r="D21" s="463" t="s">
        <v>236</v>
      </c>
      <c r="E21" s="450">
        <v>43646</v>
      </c>
      <c r="F21" s="441" t="s">
        <v>160</v>
      </c>
      <c r="G21" s="439" t="s">
        <v>248</v>
      </c>
      <c r="H21" s="443">
        <v>86.881818181818176</v>
      </c>
      <c r="I21" s="443"/>
      <c r="J21" s="444"/>
      <c r="K21" s="445" t="s">
        <v>12</v>
      </c>
      <c r="L21" s="446">
        <v>1644</v>
      </c>
      <c r="M21" s="446">
        <v>1314</v>
      </c>
      <c r="N21" s="446"/>
      <c r="O21" s="446"/>
      <c r="P21" s="446"/>
      <c r="Q21" s="446"/>
      <c r="R21" s="446"/>
      <c r="S21" s="446"/>
      <c r="T21" s="446"/>
      <c r="U21" s="446"/>
      <c r="V21" s="446"/>
      <c r="W21" s="443">
        <v>2.3818181818181818</v>
      </c>
      <c r="X21" s="443">
        <v>2.3272727272727272</v>
      </c>
      <c r="Y21" s="443">
        <v>2.1818181818181817</v>
      </c>
      <c r="Z21" s="443">
        <v>0</v>
      </c>
      <c r="AA21" s="443">
        <v>0</v>
      </c>
      <c r="AB21" s="443">
        <v>0</v>
      </c>
      <c r="AC21" s="443">
        <v>2.3818181818181818</v>
      </c>
      <c r="AD21" s="443">
        <v>2.3272727272727272</v>
      </c>
      <c r="AE21" s="443">
        <v>2.1818181818181817</v>
      </c>
      <c r="AF21" s="443">
        <v>0</v>
      </c>
      <c r="AG21" s="443">
        <v>0</v>
      </c>
      <c r="AH21" s="443">
        <v>0</v>
      </c>
      <c r="AI21" s="439"/>
      <c r="AJ21" s="439"/>
      <c r="AK21" s="439"/>
      <c r="AL21" s="439"/>
      <c r="AM21" s="439"/>
      <c r="AN21" s="439"/>
      <c r="AO21" s="448" t="s">
        <v>13</v>
      </c>
      <c r="AP21" s="448"/>
      <c r="AQ21" s="448">
        <v>3</v>
      </c>
      <c r="AR21" s="448">
        <v>3</v>
      </c>
      <c r="AS21" s="448"/>
      <c r="AT21" s="448">
        <v>0</v>
      </c>
      <c r="AU21" s="448">
        <v>0</v>
      </c>
      <c r="AV21" s="448">
        <v>0</v>
      </c>
      <c r="AW21" s="448">
        <v>0</v>
      </c>
      <c r="AX21" s="448">
        <v>0</v>
      </c>
      <c r="AY21" s="448">
        <v>0</v>
      </c>
      <c r="AZ21" s="448">
        <v>0</v>
      </c>
      <c r="BA21" s="448">
        <v>0</v>
      </c>
      <c r="BB21" s="448"/>
      <c r="BC21" s="448"/>
      <c r="BD21" s="448">
        <v>0</v>
      </c>
      <c r="BE21" s="448">
        <v>0</v>
      </c>
      <c r="BF21" s="448">
        <v>0</v>
      </c>
      <c r="BG21" s="448" t="s">
        <v>13</v>
      </c>
      <c r="BH21" s="448"/>
      <c r="BI21" s="448"/>
      <c r="BJ21" s="448"/>
      <c r="BK21" s="451"/>
      <c r="BL21" s="441"/>
      <c r="BM21" s="439"/>
      <c r="BN21" s="448"/>
      <c r="BO21" s="448" t="s">
        <v>15</v>
      </c>
      <c r="BP21" s="448"/>
      <c r="BQ21" s="448"/>
      <c r="BR21" s="176" t="s">
        <v>481</v>
      </c>
    </row>
    <row r="22" spans="1:70" s="449" customFormat="1" ht="16">
      <c r="A22" s="439">
        <v>17</v>
      </c>
      <c r="B22" s="440">
        <v>43942</v>
      </c>
      <c r="C22" s="441" t="s">
        <v>18</v>
      </c>
      <c r="D22" s="439" t="s">
        <v>238</v>
      </c>
      <c r="E22" s="450">
        <v>43646</v>
      </c>
      <c r="F22" s="441" t="s">
        <v>159</v>
      </c>
      <c r="G22" s="439" t="s">
        <v>398</v>
      </c>
      <c r="H22" s="443">
        <v>87.972727272727269</v>
      </c>
      <c r="I22" s="443"/>
      <c r="J22" s="444"/>
      <c r="K22" s="445" t="s">
        <v>12</v>
      </c>
      <c r="L22" s="446">
        <v>98640</v>
      </c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3">
        <v>2.8909090909090907</v>
      </c>
      <c r="X22" s="443">
        <v>2.4454545454545453</v>
      </c>
      <c r="Y22" s="443">
        <v>0</v>
      </c>
      <c r="Z22" s="443">
        <v>0</v>
      </c>
      <c r="AA22" s="443">
        <v>0</v>
      </c>
      <c r="AB22" s="443">
        <v>0</v>
      </c>
      <c r="AC22" s="443">
        <v>2.8909090909090907</v>
      </c>
      <c r="AD22" s="443">
        <v>2.4454545454545453</v>
      </c>
      <c r="AE22" s="443">
        <v>0</v>
      </c>
      <c r="AF22" s="443">
        <v>0</v>
      </c>
      <c r="AG22" s="443">
        <v>0</v>
      </c>
      <c r="AH22" s="443">
        <v>0</v>
      </c>
      <c r="AI22" s="439"/>
      <c r="AJ22" s="439"/>
      <c r="AK22" s="439"/>
      <c r="AL22" s="439"/>
      <c r="AM22" s="439"/>
      <c r="AN22" s="439"/>
      <c r="AO22" s="448" t="s">
        <v>13</v>
      </c>
      <c r="AP22" s="448"/>
      <c r="AQ22" s="448">
        <v>3</v>
      </c>
      <c r="AR22" s="448">
        <v>3</v>
      </c>
      <c r="AS22" s="448"/>
      <c r="AT22" s="448">
        <v>0</v>
      </c>
      <c r="AU22" s="448">
        <v>0</v>
      </c>
      <c r="AV22" s="448">
        <v>0</v>
      </c>
      <c r="AW22" s="448">
        <v>0</v>
      </c>
      <c r="AX22" s="448">
        <v>0</v>
      </c>
      <c r="AY22" s="448">
        <v>0</v>
      </c>
      <c r="AZ22" s="448">
        <v>0</v>
      </c>
      <c r="BA22" s="448">
        <v>0</v>
      </c>
      <c r="BB22" s="448"/>
      <c r="BC22" s="448"/>
      <c r="BD22" s="448">
        <v>0</v>
      </c>
      <c r="BE22" s="448">
        <v>0</v>
      </c>
      <c r="BF22" s="448">
        <v>12</v>
      </c>
      <c r="BG22" s="448" t="s">
        <v>13</v>
      </c>
      <c r="BH22" s="448">
        <v>12</v>
      </c>
      <c r="BI22" s="448" t="s">
        <v>13</v>
      </c>
      <c r="BJ22" s="448"/>
      <c r="BK22" s="448"/>
      <c r="BL22" s="441"/>
      <c r="BM22" s="439"/>
      <c r="BN22" s="448"/>
      <c r="BO22" s="448" t="s">
        <v>15</v>
      </c>
      <c r="BP22" s="448"/>
      <c r="BQ22" s="448"/>
      <c r="BR22" s="441" t="s">
        <v>482</v>
      </c>
    </row>
    <row r="23" spans="1:70" s="449" customFormat="1" ht="16">
      <c r="A23" s="439">
        <v>18</v>
      </c>
      <c r="B23" s="440">
        <v>43942</v>
      </c>
      <c r="C23" s="441" t="s">
        <v>18</v>
      </c>
      <c r="D23" s="439" t="s">
        <v>238</v>
      </c>
      <c r="E23" s="450">
        <v>43646</v>
      </c>
      <c r="F23" s="441" t="s">
        <v>160</v>
      </c>
      <c r="G23" s="439" t="s">
        <v>248</v>
      </c>
      <c r="H23" s="443">
        <v>96.336363636363629</v>
      </c>
      <c r="I23" s="443"/>
      <c r="J23" s="444"/>
      <c r="K23" s="445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3">
        <v>2.6909090909090905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2.6909090909090905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39"/>
      <c r="AJ23" s="439"/>
      <c r="AK23" s="439"/>
      <c r="AL23" s="439"/>
      <c r="AM23" s="439"/>
      <c r="AN23" s="439"/>
      <c r="AO23" s="448" t="s">
        <v>13</v>
      </c>
      <c r="AP23" s="448"/>
      <c r="AQ23" s="448">
        <v>3</v>
      </c>
      <c r="AR23" s="448">
        <v>3</v>
      </c>
      <c r="AS23" s="448"/>
      <c r="AT23" s="448">
        <v>0</v>
      </c>
      <c r="AU23" s="448">
        <v>0</v>
      </c>
      <c r="AV23" s="448">
        <v>0</v>
      </c>
      <c r="AW23" s="448">
        <v>0</v>
      </c>
      <c r="AX23" s="448">
        <v>0</v>
      </c>
      <c r="AY23" s="448">
        <v>0</v>
      </c>
      <c r="AZ23" s="448">
        <v>0</v>
      </c>
      <c r="BA23" s="448">
        <v>0</v>
      </c>
      <c r="BB23" s="448"/>
      <c r="BC23" s="448"/>
      <c r="BD23" s="448">
        <v>0</v>
      </c>
      <c r="BE23" s="448">
        <v>0</v>
      </c>
      <c r="BF23" s="448">
        <v>0</v>
      </c>
      <c r="BG23" s="448" t="s">
        <v>13</v>
      </c>
      <c r="BH23" s="448"/>
      <c r="BI23" s="448" t="s">
        <v>13</v>
      </c>
      <c r="BJ23" s="448"/>
      <c r="BK23" s="451"/>
      <c r="BL23" s="441"/>
      <c r="BM23" s="439"/>
      <c r="BN23" s="448"/>
      <c r="BO23" s="448" t="s">
        <v>15</v>
      </c>
      <c r="BP23" s="448"/>
      <c r="BQ23" s="448"/>
      <c r="BR23" s="176" t="s">
        <v>483</v>
      </c>
    </row>
    <row r="24" spans="1:70" s="449" customFormat="1" ht="16">
      <c r="A24" s="439">
        <v>19</v>
      </c>
      <c r="B24" s="440">
        <v>43942</v>
      </c>
      <c r="C24" s="441" t="s">
        <v>18</v>
      </c>
      <c r="D24" s="439" t="s">
        <v>239</v>
      </c>
      <c r="E24" s="450">
        <v>43646</v>
      </c>
      <c r="F24" s="441" t="s">
        <v>159</v>
      </c>
      <c r="G24" s="439" t="s">
        <v>398</v>
      </c>
      <c r="H24" s="443">
        <v>63.309090909090905</v>
      </c>
      <c r="I24" s="443"/>
      <c r="J24" s="444"/>
      <c r="K24" s="445" t="s">
        <v>12</v>
      </c>
      <c r="L24" s="446">
        <v>98640</v>
      </c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3">
        <v>2.8727272727272726</v>
      </c>
      <c r="X24" s="443">
        <v>2.5181818181818181</v>
      </c>
      <c r="Y24" s="443">
        <v>0</v>
      </c>
      <c r="Z24" s="443">
        <v>0</v>
      </c>
      <c r="AA24" s="443">
        <v>0</v>
      </c>
      <c r="AB24" s="443">
        <v>0</v>
      </c>
      <c r="AC24" s="443">
        <v>2.8727272727272726</v>
      </c>
      <c r="AD24" s="443">
        <v>2.5181818181818181</v>
      </c>
      <c r="AE24" s="443">
        <v>0</v>
      </c>
      <c r="AF24" s="443">
        <v>0</v>
      </c>
      <c r="AG24" s="443">
        <v>0</v>
      </c>
      <c r="AH24" s="443">
        <v>0</v>
      </c>
      <c r="AI24" s="439"/>
      <c r="AJ24" s="439"/>
      <c r="AK24" s="439"/>
      <c r="AL24" s="439"/>
      <c r="AM24" s="439"/>
      <c r="AN24" s="439"/>
      <c r="AO24" s="448" t="s">
        <v>13</v>
      </c>
      <c r="AP24" s="448"/>
      <c r="AQ24" s="448">
        <v>3</v>
      </c>
      <c r="AR24" s="448">
        <v>3</v>
      </c>
      <c r="AS24" s="448"/>
      <c r="AT24" s="448">
        <v>0</v>
      </c>
      <c r="AU24" s="448">
        <v>0</v>
      </c>
      <c r="AV24" s="448">
        <v>0</v>
      </c>
      <c r="AW24" s="448">
        <v>0</v>
      </c>
      <c r="AX24" s="448">
        <v>0</v>
      </c>
      <c r="AY24" s="448">
        <v>0</v>
      </c>
      <c r="AZ24" s="448">
        <v>0</v>
      </c>
      <c r="BA24" s="448">
        <v>0</v>
      </c>
      <c r="BB24" s="448"/>
      <c r="BC24" s="448"/>
      <c r="BD24" s="448">
        <v>0</v>
      </c>
      <c r="BE24" s="448">
        <v>0</v>
      </c>
      <c r="BF24" s="448">
        <v>12</v>
      </c>
      <c r="BG24" s="448" t="s">
        <v>13</v>
      </c>
      <c r="BH24" s="448">
        <v>12</v>
      </c>
      <c r="BI24" s="448" t="s">
        <v>13</v>
      </c>
      <c r="BJ24" s="448"/>
      <c r="BK24" s="448"/>
      <c r="BL24" s="441"/>
      <c r="BM24" s="439"/>
      <c r="BN24" s="448"/>
      <c r="BO24" s="448" t="s">
        <v>15</v>
      </c>
      <c r="BP24" s="448"/>
      <c r="BQ24" s="448"/>
      <c r="BR24" s="441" t="s">
        <v>484</v>
      </c>
    </row>
    <row r="25" spans="1:70" s="449" customFormat="1" ht="16">
      <c r="A25" s="462"/>
      <c r="B25" s="440">
        <v>43942</v>
      </c>
      <c r="C25" s="441" t="s">
        <v>18</v>
      </c>
      <c r="D25" s="463" t="s">
        <v>239</v>
      </c>
      <c r="E25" s="450">
        <v>43646</v>
      </c>
      <c r="F25" s="441" t="s">
        <v>160</v>
      </c>
      <c r="G25" s="439" t="s">
        <v>248</v>
      </c>
      <c r="H25" s="443">
        <v>98.890909090909091</v>
      </c>
      <c r="I25" s="443"/>
      <c r="J25" s="444"/>
      <c r="K25" s="445" t="s">
        <v>12</v>
      </c>
      <c r="L25" s="446">
        <v>1644</v>
      </c>
      <c r="M25" s="446">
        <v>1314</v>
      </c>
      <c r="N25" s="446"/>
      <c r="O25" s="446"/>
      <c r="P25" s="446"/>
      <c r="Q25" s="446"/>
      <c r="R25" s="446"/>
      <c r="S25" s="446"/>
      <c r="T25" s="446"/>
      <c r="U25" s="446"/>
      <c r="V25" s="446"/>
      <c r="W25" s="443">
        <v>3.2818181818181813</v>
      </c>
      <c r="X25" s="443">
        <v>2.9363636363636361</v>
      </c>
      <c r="Y25" s="443">
        <v>2.7909090909090906</v>
      </c>
      <c r="Z25" s="443">
        <v>0</v>
      </c>
      <c r="AA25" s="443">
        <v>0</v>
      </c>
      <c r="AB25" s="443">
        <v>0</v>
      </c>
      <c r="AC25" s="443">
        <v>3.2818181818181813</v>
      </c>
      <c r="AD25" s="443">
        <v>2.9363636363636361</v>
      </c>
      <c r="AE25" s="443">
        <v>2.7909090909090906</v>
      </c>
      <c r="AF25" s="443">
        <v>0</v>
      </c>
      <c r="AG25" s="443">
        <v>0</v>
      </c>
      <c r="AH25" s="443">
        <v>0</v>
      </c>
      <c r="AI25" s="439"/>
      <c r="AJ25" s="439"/>
      <c r="AK25" s="439"/>
      <c r="AL25" s="439"/>
      <c r="AM25" s="439"/>
      <c r="AN25" s="439"/>
      <c r="AO25" s="448" t="s">
        <v>13</v>
      </c>
      <c r="AP25" s="448"/>
      <c r="AQ25" s="448">
        <v>3</v>
      </c>
      <c r="AR25" s="448">
        <v>3</v>
      </c>
      <c r="AS25" s="448"/>
      <c r="AT25" s="448">
        <v>0</v>
      </c>
      <c r="AU25" s="448">
        <v>0</v>
      </c>
      <c r="AV25" s="448">
        <v>0</v>
      </c>
      <c r="AW25" s="448">
        <v>0</v>
      </c>
      <c r="AX25" s="448">
        <v>0</v>
      </c>
      <c r="AY25" s="448">
        <v>0</v>
      </c>
      <c r="AZ25" s="448">
        <v>0</v>
      </c>
      <c r="BA25" s="448">
        <v>0</v>
      </c>
      <c r="BB25" s="448"/>
      <c r="BC25" s="448"/>
      <c r="BD25" s="448">
        <v>0</v>
      </c>
      <c r="BE25" s="448">
        <v>0</v>
      </c>
      <c r="BF25" s="448">
        <v>0</v>
      </c>
      <c r="BG25" s="448" t="s">
        <v>13</v>
      </c>
      <c r="BH25" s="448"/>
      <c r="BI25" s="448"/>
      <c r="BJ25" s="448"/>
      <c r="BK25" s="451"/>
      <c r="BL25" s="441"/>
      <c r="BM25" s="439"/>
      <c r="BN25" s="448"/>
      <c r="BO25" s="448" t="s">
        <v>15</v>
      </c>
      <c r="BP25" s="448"/>
      <c r="BQ25" s="448"/>
      <c r="BR25" s="176" t="s">
        <v>485</v>
      </c>
    </row>
    <row r="26" spans="1:70" s="449" customFormat="1" ht="16">
      <c r="A26" s="439">
        <v>20</v>
      </c>
      <c r="B26" s="440">
        <v>43942</v>
      </c>
      <c r="C26" s="441" t="s">
        <v>18</v>
      </c>
      <c r="D26" s="439" t="s">
        <v>240</v>
      </c>
      <c r="E26" s="450">
        <v>43677</v>
      </c>
      <c r="F26" s="441" t="s">
        <v>158</v>
      </c>
      <c r="G26" s="439" t="s">
        <v>403</v>
      </c>
      <c r="H26" s="443">
        <v>104.39999999999999</v>
      </c>
      <c r="I26" s="443"/>
      <c r="J26" s="444"/>
      <c r="K26" s="445" t="s">
        <v>12</v>
      </c>
      <c r="L26" s="446">
        <v>3000</v>
      </c>
      <c r="M26" s="446">
        <v>30000</v>
      </c>
      <c r="N26" s="446">
        <v>49200</v>
      </c>
      <c r="O26" s="446"/>
      <c r="P26" s="446"/>
      <c r="Q26" s="446"/>
      <c r="R26" s="446"/>
      <c r="S26" s="446"/>
      <c r="T26" s="446"/>
      <c r="U26" s="446"/>
      <c r="V26" s="446"/>
      <c r="W26" s="443">
        <v>3.627272727272727</v>
      </c>
      <c r="X26" s="443">
        <v>3.4272727272727268</v>
      </c>
      <c r="Y26" s="443">
        <v>3.0363636363636362</v>
      </c>
      <c r="Z26" s="443">
        <v>2.7454545454545451</v>
      </c>
      <c r="AA26" s="443">
        <v>0</v>
      </c>
      <c r="AB26" s="443">
        <v>0</v>
      </c>
      <c r="AC26" s="443">
        <v>3.627272727272727</v>
      </c>
      <c r="AD26" s="443">
        <v>3.4272727272727268</v>
      </c>
      <c r="AE26" s="443">
        <v>3.0363636363636362</v>
      </c>
      <c r="AF26" s="443">
        <v>2.7454545454545451</v>
      </c>
      <c r="AG26" s="443">
        <v>0</v>
      </c>
      <c r="AH26" s="443">
        <v>0</v>
      </c>
      <c r="AI26" s="439"/>
      <c r="AJ26" s="439"/>
      <c r="AK26" s="439"/>
      <c r="AL26" s="439"/>
      <c r="AM26" s="439"/>
      <c r="AN26" s="439"/>
      <c r="AO26" s="448" t="s">
        <v>13</v>
      </c>
      <c r="AP26" s="448"/>
      <c r="AQ26" s="448">
        <v>3</v>
      </c>
      <c r="AR26" s="448">
        <v>3</v>
      </c>
      <c r="AS26" s="448"/>
      <c r="AT26" s="448">
        <v>5</v>
      </c>
      <c r="AU26" s="448">
        <v>0</v>
      </c>
      <c r="AV26" s="448">
        <v>0</v>
      </c>
      <c r="AW26" s="448">
        <v>0</v>
      </c>
      <c r="AX26" s="448">
        <v>0</v>
      </c>
      <c r="AY26" s="448">
        <v>0</v>
      </c>
      <c r="AZ26" s="448">
        <v>0</v>
      </c>
      <c r="BA26" s="448">
        <v>0</v>
      </c>
      <c r="BB26" s="448"/>
      <c r="BC26" s="448"/>
      <c r="BD26" s="448">
        <v>0</v>
      </c>
      <c r="BE26" s="448">
        <v>0</v>
      </c>
      <c r="BF26" s="448">
        <v>24</v>
      </c>
      <c r="BG26" s="448" t="s">
        <v>13</v>
      </c>
      <c r="BH26" s="448">
        <v>24</v>
      </c>
      <c r="BI26" s="448" t="s">
        <v>13</v>
      </c>
      <c r="BJ26" s="448"/>
      <c r="BK26" s="448"/>
      <c r="BL26" s="441"/>
      <c r="BM26" s="439"/>
      <c r="BN26" s="448"/>
      <c r="BO26" s="448" t="s">
        <v>15</v>
      </c>
      <c r="BP26" s="448">
        <v>1</v>
      </c>
      <c r="BQ26" s="448"/>
      <c r="BR26" s="176" t="s">
        <v>486</v>
      </c>
    </row>
    <row r="27" spans="1:70" s="449" customFormat="1" ht="16">
      <c r="A27" s="439">
        <v>21</v>
      </c>
      <c r="B27" s="440">
        <v>43942</v>
      </c>
      <c r="C27" s="441" t="s">
        <v>18</v>
      </c>
      <c r="D27" s="439" t="s">
        <v>240</v>
      </c>
      <c r="E27" s="450">
        <v>43646</v>
      </c>
      <c r="F27" s="441" t="s">
        <v>159</v>
      </c>
      <c r="G27" s="439" t="s">
        <v>398</v>
      </c>
      <c r="H27" s="443">
        <v>68.845454545454544</v>
      </c>
      <c r="I27" s="443"/>
      <c r="J27" s="444"/>
      <c r="K27" s="445" t="s">
        <v>12</v>
      </c>
      <c r="L27" s="446">
        <v>33000</v>
      </c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3">
        <v>2.709090909090909</v>
      </c>
      <c r="X27" s="443">
        <v>2.4090909090909087</v>
      </c>
      <c r="Y27" s="443">
        <v>0</v>
      </c>
      <c r="Z27" s="443">
        <v>0</v>
      </c>
      <c r="AA27" s="443">
        <v>0</v>
      </c>
      <c r="AB27" s="443">
        <v>0</v>
      </c>
      <c r="AC27" s="443">
        <v>2.709090909090909</v>
      </c>
      <c r="AD27" s="443">
        <v>2.4090909090909087</v>
      </c>
      <c r="AE27" s="443">
        <v>0</v>
      </c>
      <c r="AF27" s="443">
        <v>0</v>
      </c>
      <c r="AG27" s="443">
        <v>0</v>
      </c>
      <c r="AH27" s="443">
        <v>0</v>
      </c>
      <c r="AI27" s="439"/>
      <c r="AJ27" s="439"/>
      <c r="AK27" s="439"/>
      <c r="AL27" s="439"/>
      <c r="AM27" s="439"/>
      <c r="AN27" s="439"/>
      <c r="AO27" s="448" t="s">
        <v>13</v>
      </c>
      <c r="AP27" s="448"/>
      <c r="AQ27" s="448">
        <v>3</v>
      </c>
      <c r="AR27" s="448">
        <v>3</v>
      </c>
      <c r="AS27" s="448"/>
      <c r="AT27" s="448">
        <v>0</v>
      </c>
      <c r="AU27" s="448">
        <v>0</v>
      </c>
      <c r="AV27" s="448">
        <v>0</v>
      </c>
      <c r="AW27" s="448">
        <v>0</v>
      </c>
      <c r="AX27" s="448">
        <v>0</v>
      </c>
      <c r="AY27" s="448">
        <v>0</v>
      </c>
      <c r="AZ27" s="448">
        <v>0</v>
      </c>
      <c r="BA27" s="448">
        <v>0</v>
      </c>
      <c r="BB27" s="448"/>
      <c r="BC27" s="448"/>
      <c r="BD27" s="448">
        <v>0</v>
      </c>
      <c r="BE27" s="448">
        <v>0</v>
      </c>
      <c r="BF27" s="448">
        <v>12</v>
      </c>
      <c r="BG27" s="448" t="s">
        <v>13</v>
      </c>
      <c r="BH27" s="448">
        <v>12</v>
      </c>
      <c r="BI27" s="448" t="s">
        <v>13</v>
      </c>
      <c r="BJ27" s="448"/>
      <c r="BK27" s="448"/>
      <c r="BL27" s="441"/>
      <c r="BM27" s="439"/>
      <c r="BN27" s="448"/>
      <c r="BO27" s="448" t="s">
        <v>15</v>
      </c>
      <c r="BP27" s="448"/>
      <c r="BQ27" s="448"/>
      <c r="BR27" s="441" t="s">
        <v>487</v>
      </c>
    </row>
    <row r="28" spans="1:70" s="449" customFormat="1" ht="16">
      <c r="A28" s="462"/>
      <c r="B28" s="440">
        <v>43942</v>
      </c>
      <c r="C28" s="441" t="s">
        <v>18</v>
      </c>
      <c r="D28" s="463" t="s">
        <v>240</v>
      </c>
      <c r="E28" s="450">
        <v>43646</v>
      </c>
      <c r="F28" s="441" t="s">
        <v>160</v>
      </c>
      <c r="G28" s="439" t="s">
        <v>248</v>
      </c>
      <c r="H28" s="443">
        <v>98.890909090909091</v>
      </c>
      <c r="I28" s="443"/>
      <c r="J28" s="444"/>
      <c r="K28" s="445" t="s">
        <v>12</v>
      </c>
      <c r="L28" s="446">
        <v>1644</v>
      </c>
      <c r="M28" s="446">
        <v>1314</v>
      </c>
      <c r="N28" s="446"/>
      <c r="O28" s="446"/>
      <c r="P28" s="446"/>
      <c r="Q28" s="446"/>
      <c r="R28" s="446"/>
      <c r="S28" s="446"/>
      <c r="T28" s="446"/>
      <c r="U28" s="446"/>
      <c r="V28" s="446"/>
      <c r="W28" s="443">
        <v>3.2818181818181813</v>
      </c>
      <c r="X28" s="443">
        <v>2.9363636363636361</v>
      </c>
      <c r="Y28" s="443">
        <v>2.7909090909090906</v>
      </c>
      <c r="Z28" s="443">
        <v>0</v>
      </c>
      <c r="AA28" s="443">
        <v>0</v>
      </c>
      <c r="AB28" s="443">
        <v>0</v>
      </c>
      <c r="AC28" s="443">
        <v>3.2818181818181813</v>
      </c>
      <c r="AD28" s="443">
        <v>2.9363636363636361</v>
      </c>
      <c r="AE28" s="443">
        <v>2.7909090909090906</v>
      </c>
      <c r="AF28" s="443">
        <v>0</v>
      </c>
      <c r="AG28" s="443">
        <v>0</v>
      </c>
      <c r="AH28" s="443">
        <v>0</v>
      </c>
      <c r="AI28" s="439"/>
      <c r="AJ28" s="439"/>
      <c r="AK28" s="439"/>
      <c r="AL28" s="439"/>
      <c r="AM28" s="439"/>
      <c r="AN28" s="439"/>
      <c r="AO28" s="448" t="s">
        <v>13</v>
      </c>
      <c r="AP28" s="448"/>
      <c r="AQ28" s="448">
        <v>3</v>
      </c>
      <c r="AR28" s="448">
        <v>3</v>
      </c>
      <c r="AS28" s="448"/>
      <c r="AT28" s="448">
        <v>0</v>
      </c>
      <c r="AU28" s="448">
        <v>0</v>
      </c>
      <c r="AV28" s="448">
        <v>0</v>
      </c>
      <c r="AW28" s="448">
        <v>0</v>
      </c>
      <c r="AX28" s="448">
        <v>0</v>
      </c>
      <c r="AY28" s="448">
        <v>0</v>
      </c>
      <c r="AZ28" s="448">
        <v>0</v>
      </c>
      <c r="BA28" s="448">
        <v>0</v>
      </c>
      <c r="BB28" s="448"/>
      <c r="BC28" s="448"/>
      <c r="BD28" s="448">
        <v>0</v>
      </c>
      <c r="BE28" s="448">
        <v>0</v>
      </c>
      <c r="BF28" s="448">
        <v>0</v>
      </c>
      <c r="BG28" s="448" t="s">
        <v>13</v>
      </c>
      <c r="BH28" s="448"/>
      <c r="BI28" s="448"/>
      <c r="BJ28" s="448"/>
      <c r="BK28" s="451"/>
      <c r="BL28" s="441"/>
      <c r="BM28" s="439"/>
      <c r="BN28" s="448"/>
      <c r="BO28" s="448" t="s">
        <v>15</v>
      </c>
      <c r="BP28" s="448"/>
      <c r="BQ28" s="448"/>
      <c r="BR28" s="176" t="s">
        <v>488</v>
      </c>
    </row>
    <row r="29" spans="1:70" s="449" customFormat="1" ht="16">
      <c r="A29" s="439">
        <v>23</v>
      </c>
      <c r="B29" s="440">
        <v>43942</v>
      </c>
      <c r="C29" s="441" t="s">
        <v>18</v>
      </c>
      <c r="D29" s="439" t="s">
        <v>242</v>
      </c>
      <c r="E29" s="450">
        <v>43646</v>
      </c>
      <c r="F29" s="441" t="s">
        <v>159</v>
      </c>
      <c r="G29" s="439" t="s">
        <v>398</v>
      </c>
      <c r="H29" s="443">
        <v>85.899999999999991</v>
      </c>
      <c r="I29" s="443"/>
      <c r="J29" s="444"/>
      <c r="K29" s="445" t="s">
        <v>12</v>
      </c>
      <c r="L29" s="446">
        <v>98640</v>
      </c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3">
        <v>2.8818181818181814</v>
      </c>
      <c r="X29" s="443">
        <v>2.4454545454545453</v>
      </c>
      <c r="Y29" s="443">
        <v>0</v>
      </c>
      <c r="Z29" s="443">
        <v>0</v>
      </c>
      <c r="AA29" s="443">
        <v>0</v>
      </c>
      <c r="AB29" s="443">
        <v>0</v>
      </c>
      <c r="AC29" s="443">
        <v>2.8818181818181814</v>
      </c>
      <c r="AD29" s="443">
        <v>2.4454545454545453</v>
      </c>
      <c r="AE29" s="443">
        <v>0</v>
      </c>
      <c r="AF29" s="443">
        <v>0</v>
      </c>
      <c r="AG29" s="443">
        <v>0</v>
      </c>
      <c r="AH29" s="443">
        <v>0</v>
      </c>
      <c r="AI29" s="439"/>
      <c r="AJ29" s="439"/>
      <c r="AK29" s="439"/>
      <c r="AL29" s="439"/>
      <c r="AM29" s="439"/>
      <c r="AN29" s="439"/>
      <c r="AO29" s="448" t="s">
        <v>13</v>
      </c>
      <c r="AP29" s="448"/>
      <c r="AQ29" s="448">
        <v>3</v>
      </c>
      <c r="AR29" s="448">
        <v>3</v>
      </c>
      <c r="AS29" s="448"/>
      <c r="AT29" s="448">
        <v>0</v>
      </c>
      <c r="AU29" s="448">
        <v>0</v>
      </c>
      <c r="AV29" s="448">
        <v>0</v>
      </c>
      <c r="AW29" s="448">
        <v>0</v>
      </c>
      <c r="AX29" s="448">
        <v>0</v>
      </c>
      <c r="AY29" s="448">
        <v>0</v>
      </c>
      <c r="AZ29" s="448">
        <v>0</v>
      </c>
      <c r="BA29" s="448">
        <v>0</v>
      </c>
      <c r="BB29" s="448"/>
      <c r="BC29" s="448"/>
      <c r="BD29" s="448">
        <v>0</v>
      </c>
      <c r="BE29" s="448">
        <v>0</v>
      </c>
      <c r="BF29" s="448">
        <v>12</v>
      </c>
      <c r="BG29" s="448" t="s">
        <v>13</v>
      </c>
      <c r="BH29" s="448">
        <v>12</v>
      </c>
      <c r="BI29" s="448" t="s">
        <v>13</v>
      </c>
      <c r="BJ29" s="448"/>
      <c r="BK29" s="448"/>
      <c r="BL29" s="441"/>
      <c r="BM29" s="439"/>
      <c r="BN29" s="448"/>
      <c r="BO29" s="448" t="s">
        <v>15</v>
      </c>
      <c r="BP29" s="448"/>
      <c r="BQ29" s="448"/>
      <c r="BR29" s="441" t="s">
        <v>489</v>
      </c>
    </row>
    <row r="30" spans="1:70" s="449" customFormat="1" ht="16">
      <c r="A30" s="439">
        <v>24</v>
      </c>
      <c r="B30" s="440">
        <v>43942</v>
      </c>
      <c r="C30" s="441" t="s">
        <v>18</v>
      </c>
      <c r="D30" s="439" t="s">
        <v>242</v>
      </c>
      <c r="E30" s="450">
        <v>43646</v>
      </c>
      <c r="F30" s="441" t="s">
        <v>160</v>
      </c>
      <c r="G30" s="439" t="s">
        <v>248</v>
      </c>
      <c r="H30" s="443">
        <v>94.518181818181816</v>
      </c>
      <c r="I30" s="443"/>
      <c r="J30" s="444"/>
      <c r="K30" s="445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3">
        <v>2.7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2.7</v>
      </c>
      <c r="AD30" s="443">
        <v>0</v>
      </c>
      <c r="AE30" s="443">
        <v>0</v>
      </c>
      <c r="AF30" s="443">
        <v>0</v>
      </c>
      <c r="AG30" s="443">
        <v>0</v>
      </c>
      <c r="AH30" s="443">
        <v>0</v>
      </c>
      <c r="AI30" s="439"/>
      <c r="AJ30" s="439"/>
      <c r="AK30" s="439"/>
      <c r="AL30" s="439"/>
      <c r="AM30" s="439"/>
      <c r="AN30" s="439"/>
      <c r="AO30" s="448" t="s">
        <v>13</v>
      </c>
      <c r="AP30" s="448"/>
      <c r="AQ30" s="448">
        <v>3</v>
      </c>
      <c r="AR30" s="448">
        <v>3</v>
      </c>
      <c r="AS30" s="448"/>
      <c r="AT30" s="448">
        <v>0</v>
      </c>
      <c r="AU30" s="448">
        <v>0</v>
      </c>
      <c r="AV30" s="448">
        <v>0</v>
      </c>
      <c r="AW30" s="448">
        <v>0</v>
      </c>
      <c r="AX30" s="448">
        <v>0</v>
      </c>
      <c r="AY30" s="448">
        <v>0</v>
      </c>
      <c r="AZ30" s="448">
        <v>0</v>
      </c>
      <c r="BA30" s="448">
        <v>0</v>
      </c>
      <c r="BB30" s="448"/>
      <c r="BC30" s="448"/>
      <c r="BD30" s="448">
        <v>0</v>
      </c>
      <c r="BE30" s="448">
        <v>0</v>
      </c>
      <c r="BF30" s="448">
        <v>0</v>
      </c>
      <c r="BG30" s="448" t="s">
        <v>13</v>
      </c>
      <c r="BH30" s="448"/>
      <c r="BI30" s="448"/>
      <c r="BJ30" s="448"/>
      <c r="BK30" s="451"/>
      <c r="BL30" s="441"/>
      <c r="BM30" s="439"/>
      <c r="BN30" s="448"/>
      <c r="BO30" s="448" t="s">
        <v>15</v>
      </c>
      <c r="BP30" s="448"/>
      <c r="BQ30" s="448"/>
      <c r="BR30" s="176" t="s">
        <v>490</v>
      </c>
    </row>
    <row r="31" spans="1:70" s="449" customFormat="1" ht="16">
      <c r="A31" s="468">
        <v>25</v>
      </c>
      <c r="B31" s="440">
        <v>43942</v>
      </c>
      <c r="C31" s="469" t="s">
        <v>18</v>
      </c>
      <c r="D31" s="468" t="s">
        <v>244</v>
      </c>
      <c r="E31" s="450">
        <v>43646</v>
      </c>
      <c r="F31" s="441" t="s">
        <v>159</v>
      </c>
      <c r="G31" s="439" t="s">
        <v>398</v>
      </c>
      <c r="H31" s="443">
        <v>109.49090909090908</v>
      </c>
      <c r="I31" s="470"/>
      <c r="J31" s="471"/>
      <c r="K31" s="472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43">
        <v>2.2909090909090906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2.2909090909090906</v>
      </c>
      <c r="AD31" s="443">
        <v>0</v>
      </c>
      <c r="AE31" s="443">
        <v>0</v>
      </c>
      <c r="AF31" s="443">
        <v>0</v>
      </c>
      <c r="AG31" s="443">
        <v>0</v>
      </c>
      <c r="AH31" s="443">
        <v>0</v>
      </c>
      <c r="AI31" s="468"/>
      <c r="AJ31" s="468"/>
      <c r="AK31" s="468"/>
      <c r="AL31" s="468"/>
      <c r="AM31" s="468"/>
      <c r="AN31" s="468"/>
      <c r="AO31" s="474" t="s">
        <v>13</v>
      </c>
      <c r="AP31" s="474"/>
      <c r="AQ31" s="474">
        <v>3</v>
      </c>
      <c r="AR31" s="474">
        <v>3</v>
      </c>
      <c r="AS31" s="474"/>
      <c r="AT31" s="474">
        <v>0</v>
      </c>
      <c r="AU31" s="474">
        <v>0</v>
      </c>
      <c r="AV31" s="474">
        <v>0</v>
      </c>
      <c r="AW31" s="474">
        <v>0</v>
      </c>
      <c r="AX31" s="474">
        <v>0</v>
      </c>
      <c r="AY31" s="474">
        <v>0</v>
      </c>
      <c r="AZ31" s="474">
        <v>0</v>
      </c>
      <c r="BA31" s="474">
        <v>0</v>
      </c>
      <c r="BB31" s="474"/>
      <c r="BC31" s="474"/>
      <c r="BD31" s="474">
        <v>0</v>
      </c>
      <c r="BE31" s="474">
        <v>0</v>
      </c>
      <c r="BF31" s="474">
        <v>12</v>
      </c>
      <c r="BG31" s="474" t="s">
        <v>13</v>
      </c>
      <c r="BH31" s="474">
        <v>12</v>
      </c>
      <c r="BI31" s="474" t="s">
        <v>13</v>
      </c>
      <c r="BJ31" s="474"/>
      <c r="BK31" s="474"/>
      <c r="BL31" s="469"/>
      <c r="BM31" s="468"/>
      <c r="BN31" s="474"/>
      <c r="BO31" s="474" t="s">
        <v>15</v>
      </c>
      <c r="BP31" s="474"/>
      <c r="BQ31" s="474"/>
      <c r="BR31" s="449" t="s">
        <v>491</v>
      </c>
    </row>
    <row r="32" spans="1:70" s="462" customFormat="1" ht="16">
      <c r="B32" s="440">
        <v>43942</v>
      </c>
      <c r="C32" s="464" t="s">
        <v>18</v>
      </c>
      <c r="D32" s="463" t="s">
        <v>244</v>
      </c>
      <c r="E32" s="465">
        <v>43494</v>
      </c>
      <c r="F32" s="464" t="s">
        <v>157</v>
      </c>
      <c r="G32" s="463" t="s">
        <v>198</v>
      </c>
      <c r="H32" s="443">
        <v>161.75454545454545</v>
      </c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43">
        <v>2.754545454545454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2.754545454545454</v>
      </c>
      <c r="AD32" s="443">
        <v>0</v>
      </c>
      <c r="AE32" s="443">
        <v>0</v>
      </c>
      <c r="AF32" s="443">
        <v>0</v>
      </c>
      <c r="AG32" s="443">
        <v>0</v>
      </c>
      <c r="AH32" s="443">
        <v>0</v>
      </c>
      <c r="AO32" s="467" t="s">
        <v>13</v>
      </c>
      <c r="AP32" s="467"/>
      <c r="AQ32" s="467">
        <v>3</v>
      </c>
      <c r="AR32" s="467">
        <v>3</v>
      </c>
      <c r="AT32" s="467">
        <v>0</v>
      </c>
      <c r="AU32" s="467">
        <v>0</v>
      </c>
      <c r="AV32" s="467">
        <v>0</v>
      </c>
      <c r="AW32" s="467">
        <v>0</v>
      </c>
      <c r="AX32" s="467">
        <v>0</v>
      </c>
      <c r="AY32" s="467">
        <v>0</v>
      </c>
      <c r="AZ32" s="467">
        <v>0</v>
      </c>
      <c r="BA32" s="467">
        <v>0</v>
      </c>
      <c r="BD32" s="467">
        <v>0</v>
      </c>
      <c r="BE32" s="467">
        <v>0</v>
      </c>
      <c r="BF32" s="467">
        <v>0</v>
      </c>
      <c r="BG32" s="467" t="s">
        <v>13</v>
      </c>
      <c r="BH32" s="467"/>
      <c r="BI32" s="467" t="s">
        <v>13</v>
      </c>
      <c r="BJ32" s="467"/>
      <c r="BK32" s="467"/>
      <c r="BL32" s="441"/>
      <c r="BM32" s="439"/>
      <c r="BN32" s="448"/>
      <c r="BO32" s="467" t="s">
        <v>15</v>
      </c>
      <c r="BP32" s="467">
        <v>1</v>
      </c>
      <c r="BQ32" s="467"/>
      <c r="BR32" s="462" t="s">
        <v>465</v>
      </c>
    </row>
    <row r="33" spans="1:70" s="449" customFormat="1" ht="16">
      <c r="A33" s="462"/>
      <c r="B33" s="440">
        <v>43942</v>
      </c>
      <c r="C33" s="441" t="s">
        <v>18</v>
      </c>
      <c r="D33" s="463" t="s">
        <v>244</v>
      </c>
      <c r="E33" s="450">
        <v>43646</v>
      </c>
      <c r="F33" s="441" t="s">
        <v>160</v>
      </c>
      <c r="G33" s="439" t="s">
        <v>248</v>
      </c>
      <c r="H33" s="443">
        <v>143.98181818181817</v>
      </c>
      <c r="I33" s="443"/>
      <c r="J33" s="444"/>
      <c r="K33" s="445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3">
        <v>2.127272727272727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2.127272727272727</v>
      </c>
      <c r="AD33" s="443">
        <v>0</v>
      </c>
      <c r="AE33" s="443">
        <v>0</v>
      </c>
      <c r="AF33" s="443">
        <v>0</v>
      </c>
      <c r="AG33" s="443">
        <v>0</v>
      </c>
      <c r="AH33" s="443">
        <v>0</v>
      </c>
      <c r="AI33" s="439"/>
      <c r="AJ33" s="439"/>
      <c r="AK33" s="439"/>
      <c r="AL33" s="439"/>
      <c r="AM33" s="439"/>
      <c r="AN33" s="439"/>
      <c r="AO33" s="448" t="s">
        <v>13</v>
      </c>
      <c r="AP33" s="448"/>
      <c r="AQ33" s="448">
        <v>3</v>
      </c>
      <c r="AR33" s="448">
        <v>3</v>
      </c>
      <c r="AS33" s="448"/>
      <c r="AT33" s="448">
        <v>0</v>
      </c>
      <c r="AU33" s="448">
        <v>0</v>
      </c>
      <c r="AV33" s="448">
        <v>0</v>
      </c>
      <c r="AW33" s="448">
        <v>0</v>
      </c>
      <c r="AX33" s="448">
        <v>0</v>
      </c>
      <c r="AY33" s="448">
        <v>0</v>
      </c>
      <c r="AZ33" s="448">
        <v>0</v>
      </c>
      <c r="BA33" s="448">
        <v>0</v>
      </c>
      <c r="BB33" s="448"/>
      <c r="BC33" s="448"/>
      <c r="BD33" s="448">
        <v>0</v>
      </c>
      <c r="BE33" s="448">
        <v>0</v>
      </c>
      <c r="BF33" s="448">
        <v>0</v>
      </c>
      <c r="BG33" s="448" t="s">
        <v>13</v>
      </c>
      <c r="BH33" s="448"/>
      <c r="BI33" s="448"/>
      <c r="BJ33" s="448"/>
      <c r="BK33" s="451"/>
      <c r="BL33" s="441"/>
      <c r="BM33" s="439"/>
      <c r="BN33" s="448"/>
      <c r="BO33" s="448" t="s">
        <v>15</v>
      </c>
      <c r="BP33" s="448"/>
      <c r="BQ33" s="448"/>
      <c r="BR33" s="176" t="s">
        <v>492</v>
      </c>
    </row>
    <row r="37" spans="1:70">
      <c r="H37" s="420"/>
      <c r="W37" s="420"/>
      <c r="X37" s="420"/>
      <c r="Y37" s="420"/>
      <c r="Z37" s="420"/>
      <c r="AA37" s="420"/>
      <c r="AB37" s="420"/>
    </row>
    <row r="38" spans="1:70">
      <c r="H38" s="419"/>
      <c r="W38" s="419"/>
      <c r="X38" s="419"/>
      <c r="Y38" s="419"/>
      <c r="Z38" s="419"/>
      <c r="AA38" s="419"/>
      <c r="AB38" s="419"/>
    </row>
  </sheetData>
  <sheetProtection algorithmName="SHA-512" hashValue="dM8I0dpxDiD88G041t1DE/e+4G8qmK52Nzqoee3VZft1XQSRmFyvVOaWZu8J7Sap8aIlFxDnLGjwZPOr77FUGw==" saltValue="4PCj62K4Ou1IlaBQ5fRHEw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497A-45E1-884E-B83E-8E7AE340ACBA}">
  <sheetPr codeName="Sheet33"/>
  <dimension ref="A1:BR37"/>
  <sheetViews>
    <sheetView zoomScale="120" zoomScaleNormal="120" zoomScalePageLayoutView="120" workbookViewId="0">
      <selection activeCell="A2" sqref="A2:XFD3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449" customFormat="1" ht="16">
      <c r="A2" s="439">
        <v>1</v>
      </c>
      <c r="B2" s="450">
        <v>43748</v>
      </c>
      <c r="C2" s="441" t="s">
        <v>18</v>
      </c>
      <c r="D2" s="439" t="s">
        <v>228</v>
      </c>
      <c r="E2" s="442">
        <v>43742</v>
      </c>
      <c r="F2" s="441" t="s">
        <v>156</v>
      </c>
      <c r="G2" s="439" t="s">
        <v>368</v>
      </c>
      <c r="H2" s="443">
        <v>59.945454545454538</v>
      </c>
      <c r="I2" s="444"/>
      <c r="J2" s="444"/>
      <c r="K2" s="445" t="s">
        <v>12</v>
      </c>
      <c r="L2" s="446">
        <v>1243</v>
      </c>
      <c r="M2" s="446">
        <v>1223</v>
      </c>
      <c r="N2" s="446">
        <v>2959</v>
      </c>
      <c r="O2" s="446">
        <v>159287</v>
      </c>
      <c r="P2" s="446">
        <v>657840</v>
      </c>
      <c r="Q2" s="447"/>
      <c r="R2" s="447"/>
      <c r="S2" s="447"/>
      <c r="T2" s="447"/>
      <c r="U2" s="447"/>
      <c r="V2" s="447"/>
      <c r="W2" s="443">
        <v>3.4636363636363634</v>
      </c>
      <c r="X2" s="443">
        <v>2.8181818181818179</v>
      </c>
      <c r="Y2" s="443">
        <v>2.7727272727272725</v>
      </c>
      <c r="Z2" s="443">
        <v>2.6909090909090905</v>
      </c>
      <c r="AA2" s="443">
        <v>2.5727272727272728</v>
      </c>
      <c r="AB2" s="443">
        <v>2.3727272727272726</v>
      </c>
      <c r="AC2" s="443">
        <v>3.4636363636363634</v>
      </c>
      <c r="AD2" s="443">
        <v>2.8181818181818179</v>
      </c>
      <c r="AE2" s="443">
        <v>2.7727272727272725</v>
      </c>
      <c r="AF2" s="443">
        <v>2.6909090909090905</v>
      </c>
      <c r="AG2" s="443">
        <v>2.5727272727272728</v>
      </c>
      <c r="AH2" s="443">
        <v>2.3727272727272726</v>
      </c>
      <c r="AI2" s="439"/>
      <c r="AJ2" s="439"/>
      <c r="AK2" s="439"/>
      <c r="AL2" s="439"/>
      <c r="AM2" s="439"/>
      <c r="AN2" s="439"/>
      <c r="AO2" s="448" t="s">
        <v>13</v>
      </c>
      <c r="AP2" s="448"/>
      <c r="AQ2" s="448">
        <v>3</v>
      </c>
      <c r="AR2" s="448">
        <v>3</v>
      </c>
      <c r="AS2" s="448"/>
      <c r="AT2" s="448">
        <v>0</v>
      </c>
      <c r="AU2" s="448">
        <v>0</v>
      </c>
      <c r="AV2" s="448">
        <v>0</v>
      </c>
      <c r="AW2" s="448">
        <v>0</v>
      </c>
      <c r="AX2" s="448">
        <v>0</v>
      </c>
      <c r="AY2" s="448">
        <v>0</v>
      </c>
      <c r="AZ2" s="448">
        <v>0</v>
      </c>
      <c r="BA2" s="448">
        <v>0</v>
      </c>
      <c r="BB2" s="448"/>
      <c r="BC2" s="448"/>
      <c r="BD2" s="448">
        <v>0</v>
      </c>
      <c r="BE2" s="448">
        <v>0</v>
      </c>
      <c r="BF2" s="448">
        <v>0</v>
      </c>
      <c r="BG2" s="448" t="s">
        <v>13</v>
      </c>
      <c r="BH2" s="448">
        <v>12</v>
      </c>
      <c r="BI2" s="448" t="s">
        <v>13</v>
      </c>
      <c r="BJ2" s="448"/>
      <c r="BK2" s="448"/>
      <c r="BL2" s="441"/>
      <c r="BM2" s="439"/>
      <c r="BN2" s="448"/>
      <c r="BO2" s="448" t="s">
        <v>15</v>
      </c>
      <c r="BP2" s="448"/>
      <c r="BQ2" s="441" t="s">
        <v>395</v>
      </c>
      <c r="BR2" s="176" t="s">
        <v>499</v>
      </c>
    </row>
    <row r="3" spans="1:70" s="449" customFormat="1" ht="16">
      <c r="A3" s="439">
        <v>2</v>
      </c>
      <c r="B3" s="450">
        <v>43748</v>
      </c>
      <c r="C3" s="441" t="s">
        <v>18</v>
      </c>
      <c r="D3" s="439" t="s">
        <v>228</v>
      </c>
      <c r="E3" s="450">
        <v>43593</v>
      </c>
      <c r="F3" s="441" t="s">
        <v>157</v>
      </c>
      <c r="G3" s="439" t="s">
        <v>363</v>
      </c>
      <c r="H3" s="443">
        <v>57.899999999999991</v>
      </c>
      <c r="I3" s="443"/>
      <c r="J3" s="444"/>
      <c r="K3" s="445" t="s">
        <v>12</v>
      </c>
      <c r="L3" s="446">
        <v>1243</v>
      </c>
      <c r="M3" s="446">
        <v>1223</v>
      </c>
      <c r="N3" s="446">
        <v>2959</v>
      </c>
      <c r="O3" s="446">
        <v>159287</v>
      </c>
      <c r="P3" s="446">
        <v>657840</v>
      </c>
      <c r="Q3" s="446"/>
      <c r="R3" s="446"/>
      <c r="S3" s="446"/>
      <c r="T3" s="446"/>
      <c r="U3" s="446"/>
      <c r="V3" s="446"/>
      <c r="W3" s="443">
        <v>3.7636363636363632</v>
      </c>
      <c r="X3" s="443">
        <v>2.918181818181818</v>
      </c>
      <c r="Y3" s="443">
        <v>2.8272727272727267</v>
      </c>
      <c r="Z3" s="443">
        <v>2.7363636363636359</v>
      </c>
      <c r="AA3" s="443">
        <v>2.5363636363636362</v>
      </c>
      <c r="AB3" s="443">
        <v>2.2727272727272725</v>
      </c>
      <c r="AC3" s="443">
        <v>3.7636363636363632</v>
      </c>
      <c r="AD3" s="443">
        <v>2.918181818181818</v>
      </c>
      <c r="AE3" s="443">
        <v>2.8272727272727267</v>
      </c>
      <c r="AF3" s="443">
        <v>2.7363636363636359</v>
      </c>
      <c r="AG3" s="443">
        <v>2.5363636363636362</v>
      </c>
      <c r="AH3" s="443">
        <v>2.2727272727272725</v>
      </c>
      <c r="AI3" s="439"/>
      <c r="AJ3" s="439"/>
      <c r="AK3" s="439"/>
      <c r="AL3" s="439"/>
      <c r="AM3" s="439"/>
      <c r="AN3" s="439"/>
      <c r="AO3" s="448" t="s">
        <v>13</v>
      </c>
      <c r="AP3" s="439"/>
      <c r="AQ3" s="448">
        <v>3</v>
      </c>
      <c r="AR3" s="448">
        <v>3</v>
      </c>
      <c r="AS3" s="448"/>
      <c r="AT3" s="448">
        <v>0</v>
      </c>
      <c r="AU3" s="448">
        <v>0</v>
      </c>
      <c r="AV3" s="448">
        <v>0</v>
      </c>
      <c r="AW3" s="448">
        <v>0</v>
      </c>
      <c r="AX3" s="448">
        <v>0</v>
      </c>
      <c r="AY3" s="448">
        <v>0</v>
      </c>
      <c r="AZ3" s="448">
        <v>0</v>
      </c>
      <c r="BA3" s="448">
        <v>0</v>
      </c>
      <c r="BB3" s="448"/>
      <c r="BC3" s="448"/>
      <c r="BD3" s="448">
        <v>0</v>
      </c>
      <c r="BE3" s="448">
        <v>0</v>
      </c>
      <c r="BF3" s="448">
        <v>0</v>
      </c>
      <c r="BG3" s="448" t="s">
        <v>13</v>
      </c>
      <c r="BH3" s="448"/>
      <c r="BI3" s="448" t="s">
        <v>13</v>
      </c>
      <c r="BJ3" s="448"/>
      <c r="BK3" s="448"/>
      <c r="BL3" s="441"/>
      <c r="BM3" s="439"/>
      <c r="BN3" s="448"/>
      <c r="BO3" s="448" t="s">
        <v>15</v>
      </c>
      <c r="BP3" s="448">
        <v>1</v>
      </c>
      <c r="BQ3" s="448"/>
      <c r="BR3" s="176" t="s">
        <v>469</v>
      </c>
    </row>
    <row r="4" spans="1:70" s="449" customFormat="1" ht="16">
      <c r="A4" s="439">
        <v>3</v>
      </c>
      <c r="B4" s="450">
        <v>43748</v>
      </c>
      <c r="C4" s="441" t="s">
        <v>18</v>
      </c>
      <c r="D4" s="439" t="s">
        <v>228</v>
      </c>
      <c r="E4" s="450">
        <v>43677</v>
      </c>
      <c r="F4" s="441" t="s">
        <v>158</v>
      </c>
      <c r="G4" s="439" t="s">
        <v>403</v>
      </c>
      <c r="H4" s="443">
        <v>80.699999999999989</v>
      </c>
      <c r="I4" s="443"/>
      <c r="J4" s="444"/>
      <c r="K4" s="445" t="s">
        <v>12</v>
      </c>
      <c r="L4" s="446">
        <v>1243</v>
      </c>
      <c r="M4" s="446">
        <v>1223</v>
      </c>
      <c r="N4" s="446">
        <v>2959</v>
      </c>
      <c r="O4" s="446">
        <v>159287</v>
      </c>
      <c r="P4" s="446">
        <v>657840</v>
      </c>
      <c r="Q4" s="446"/>
      <c r="R4" s="446"/>
      <c r="S4" s="446"/>
      <c r="T4" s="446"/>
      <c r="U4" s="446"/>
      <c r="V4" s="446"/>
      <c r="W4" s="443">
        <v>5.2636363636363637</v>
      </c>
      <c r="X4" s="443">
        <v>3.7363636363636363</v>
      </c>
      <c r="Y4" s="443">
        <v>3.5999999999999996</v>
      </c>
      <c r="Z4" s="443">
        <v>3.3909090909090907</v>
      </c>
      <c r="AA4" s="443">
        <v>3.1999999999999997</v>
      </c>
      <c r="AB4" s="443">
        <v>3.0727272727272723</v>
      </c>
      <c r="AC4" s="443">
        <v>5.2636363636363637</v>
      </c>
      <c r="AD4" s="443">
        <v>3.7363636363636363</v>
      </c>
      <c r="AE4" s="443">
        <v>3.5999999999999996</v>
      </c>
      <c r="AF4" s="443">
        <v>3.3909090909090907</v>
      </c>
      <c r="AG4" s="443">
        <v>3.1999999999999997</v>
      </c>
      <c r="AH4" s="443">
        <v>3.0727272727272723</v>
      </c>
      <c r="AI4" s="439"/>
      <c r="AJ4" s="439"/>
      <c r="AK4" s="439"/>
      <c r="AL4" s="439"/>
      <c r="AM4" s="439"/>
      <c r="AN4" s="439"/>
      <c r="AO4" s="448" t="s">
        <v>13</v>
      </c>
      <c r="AP4" s="439"/>
      <c r="AQ4" s="448">
        <v>3</v>
      </c>
      <c r="AR4" s="448">
        <v>3</v>
      </c>
      <c r="AS4" s="448"/>
      <c r="AT4" s="448">
        <v>5</v>
      </c>
      <c r="AU4" s="448">
        <v>0</v>
      </c>
      <c r="AV4" s="448">
        <v>0</v>
      </c>
      <c r="AW4" s="448">
        <v>0</v>
      </c>
      <c r="AX4" s="448">
        <v>0</v>
      </c>
      <c r="AY4" s="448">
        <v>0</v>
      </c>
      <c r="AZ4" s="448">
        <v>0</v>
      </c>
      <c r="BA4" s="448">
        <v>0</v>
      </c>
      <c r="BB4" s="448"/>
      <c r="BC4" s="448"/>
      <c r="BD4" s="448">
        <v>0</v>
      </c>
      <c r="BE4" s="448">
        <v>0</v>
      </c>
      <c r="BF4" s="448">
        <v>24</v>
      </c>
      <c r="BG4" s="448" t="s">
        <v>13</v>
      </c>
      <c r="BH4" s="448">
        <v>24</v>
      </c>
      <c r="BI4" s="448" t="s">
        <v>13</v>
      </c>
      <c r="BJ4" s="448"/>
      <c r="BK4" s="448"/>
      <c r="BL4" s="441"/>
      <c r="BM4" s="439"/>
      <c r="BN4" s="448"/>
      <c r="BO4" s="448" t="s">
        <v>15</v>
      </c>
      <c r="BP4" s="448">
        <v>1</v>
      </c>
      <c r="BQ4" s="448"/>
      <c r="BR4" s="176" t="s">
        <v>470</v>
      </c>
    </row>
    <row r="5" spans="1:70" s="449" customFormat="1" ht="16">
      <c r="A5" s="439">
        <v>4</v>
      </c>
      <c r="B5" s="450">
        <v>43748</v>
      </c>
      <c r="C5" s="441" t="s">
        <v>18</v>
      </c>
      <c r="D5" s="439" t="s">
        <v>228</v>
      </c>
      <c r="E5" s="450">
        <v>43725</v>
      </c>
      <c r="F5" s="441" t="s">
        <v>159</v>
      </c>
      <c r="G5" s="439" t="s">
        <v>398</v>
      </c>
      <c r="H5" s="443">
        <v>64.545454545454547</v>
      </c>
      <c r="I5" s="443"/>
      <c r="J5" s="444"/>
      <c r="K5" s="445" t="s">
        <v>12</v>
      </c>
      <c r="L5" s="446">
        <v>1243</v>
      </c>
      <c r="M5" s="446">
        <v>820086</v>
      </c>
      <c r="N5" s="446"/>
      <c r="O5" s="446"/>
      <c r="P5" s="446"/>
      <c r="Q5" s="446"/>
      <c r="R5" s="446"/>
      <c r="S5" s="446"/>
      <c r="T5" s="446"/>
      <c r="U5" s="446"/>
      <c r="V5" s="446"/>
      <c r="W5" s="443">
        <v>3.9909090909090903</v>
      </c>
      <c r="X5" s="443">
        <v>2.6818181818181817</v>
      </c>
      <c r="Y5" s="443">
        <v>2.3181818181818179</v>
      </c>
      <c r="Z5" s="443">
        <v>0</v>
      </c>
      <c r="AA5" s="443">
        <v>0</v>
      </c>
      <c r="AB5" s="443">
        <v>0</v>
      </c>
      <c r="AC5" s="443">
        <v>3.9909090909090903</v>
      </c>
      <c r="AD5" s="443">
        <v>2.6818181818181817</v>
      </c>
      <c r="AE5" s="443">
        <v>2.3181818181818179</v>
      </c>
      <c r="AF5" s="443">
        <v>0</v>
      </c>
      <c r="AG5" s="443">
        <v>0</v>
      </c>
      <c r="AH5" s="443">
        <v>0</v>
      </c>
      <c r="AI5" s="439"/>
      <c r="AJ5" s="439"/>
      <c r="AK5" s="439"/>
      <c r="AL5" s="439"/>
      <c r="AM5" s="439"/>
      <c r="AN5" s="439"/>
      <c r="AO5" s="448" t="s">
        <v>13</v>
      </c>
      <c r="AP5" s="448"/>
      <c r="AQ5" s="448">
        <v>3</v>
      </c>
      <c r="AR5" s="448">
        <v>3</v>
      </c>
      <c r="AS5" s="448"/>
      <c r="AT5" s="448">
        <v>0</v>
      </c>
      <c r="AU5" s="448">
        <v>0</v>
      </c>
      <c r="AV5" s="448">
        <v>0</v>
      </c>
      <c r="AW5" s="448">
        <v>0</v>
      </c>
      <c r="AX5" s="448">
        <v>0</v>
      </c>
      <c r="AY5" s="448">
        <v>0</v>
      </c>
      <c r="AZ5" s="448">
        <v>0</v>
      </c>
      <c r="BA5" s="448">
        <v>0</v>
      </c>
      <c r="BB5" s="448"/>
      <c r="BC5" s="448"/>
      <c r="BD5" s="448">
        <v>0</v>
      </c>
      <c r="BE5" s="448">
        <v>0</v>
      </c>
      <c r="BF5" s="448">
        <v>12</v>
      </c>
      <c r="BG5" s="448" t="s">
        <v>13</v>
      </c>
      <c r="BH5" s="448">
        <v>12</v>
      </c>
      <c r="BI5" s="448" t="s">
        <v>13</v>
      </c>
      <c r="BJ5" s="448"/>
      <c r="BK5" s="448"/>
      <c r="BL5" s="441"/>
      <c r="BM5" s="439"/>
      <c r="BN5" s="448"/>
      <c r="BO5" s="448" t="s">
        <v>15</v>
      </c>
      <c r="BP5" s="448"/>
      <c r="BQ5" s="448"/>
      <c r="BR5" s="176" t="s">
        <v>471</v>
      </c>
    </row>
    <row r="6" spans="1:70" s="449" customFormat="1" ht="16">
      <c r="A6" s="439">
        <v>5</v>
      </c>
      <c r="B6" s="450">
        <v>43748</v>
      </c>
      <c r="C6" s="441" t="s">
        <v>18</v>
      </c>
      <c r="D6" s="439" t="s">
        <v>228</v>
      </c>
      <c r="E6" s="450">
        <v>43646</v>
      </c>
      <c r="F6" s="441" t="s">
        <v>160</v>
      </c>
      <c r="G6" s="439" t="s">
        <v>248</v>
      </c>
      <c r="H6" s="443">
        <v>69.990909090909085</v>
      </c>
      <c r="I6" s="443"/>
      <c r="J6" s="444"/>
      <c r="K6" s="445" t="s">
        <v>12</v>
      </c>
      <c r="L6" s="446">
        <v>1243</v>
      </c>
      <c r="M6" s="446">
        <v>1223</v>
      </c>
      <c r="N6" s="446">
        <v>2959</v>
      </c>
      <c r="O6" s="446">
        <v>159287</v>
      </c>
      <c r="P6" s="446"/>
      <c r="Q6" s="446"/>
      <c r="R6" s="446"/>
      <c r="S6" s="446"/>
      <c r="T6" s="446"/>
      <c r="U6" s="446"/>
      <c r="V6" s="446"/>
      <c r="W6" s="443">
        <v>3.2818181818181813</v>
      </c>
      <c r="X6" s="443">
        <v>2.7818181818181817</v>
      </c>
      <c r="Y6" s="443">
        <v>2.5545454545454542</v>
      </c>
      <c r="Z6" s="443">
        <v>2.4818181818181815</v>
      </c>
      <c r="AA6" s="443">
        <v>2.1999999999999997</v>
      </c>
      <c r="AB6" s="443">
        <v>0</v>
      </c>
      <c r="AC6" s="443">
        <v>3.2818181818181813</v>
      </c>
      <c r="AD6" s="443">
        <v>2.7818181818181817</v>
      </c>
      <c r="AE6" s="443">
        <v>2.5545454545454542</v>
      </c>
      <c r="AF6" s="443">
        <v>2.4818181818181815</v>
      </c>
      <c r="AG6" s="443">
        <v>2.1999999999999997</v>
      </c>
      <c r="AH6" s="443">
        <v>0</v>
      </c>
      <c r="AI6" s="439"/>
      <c r="AJ6" s="439"/>
      <c r="AK6" s="439"/>
      <c r="AL6" s="439"/>
      <c r="AM6" s="439"/>
      <c r="AN6" s="439"/>
      <c r="AO6" s="448" t="s">
        <v>13</v>
      </c>
      <c r="AP6" s="439"/>
      <c r="AQ6" s="448">
        <v>3</v>
      </c>
      <c r="AR6" s="448">
        <v>3</v>
      </c>
      <c r="AS6" s="448"/>
      <c r="AT6" s="448">
        <v>0</v>
      </c>
      <c r="AU6" s="448">
        <v>0</v>
      </c>
      <c r="AV6" s="448">
        <v>0</v>
      </c>
      <c r="AW6" s="448">
        <v>0</v>
      </c>
      <c r="AX6" s="448">
        <v>0</v>
      </c>
      <c r="AY6" s="448">
        <v>0</v>
      </c>
      <c r="AZ6" s="448">
        <v>0</v>
      </c>
      <c r="BA6" s="448">
        <v>0</v>
      </c>
      <c r="BB6" s="448"/>
      <c r="BC6" s="448"/>
      <c r="BD6" s="448">
        <v>0</v>
      </c>
      <c r="BE6" s="448">
        <v>0</v>
      </c>
      <c r="BF6" s="448">
        <v>0</v>
      </c>
      <c r="BG6" s="448" t="s">
        <v>13</v>
      </c>
      <c r="BH6" s="448"/>
      <c r="BI6" s="448" t="s">
        <v>13</v>
      </c>
      <c r="BJ6" s="448"/>
      <c r="BK6" s="451"/>
      <c r="BL6" s="441"/>
      <c r="BM6" s="439"/>
      <c r="BN6" s="448"/>
      <c r="BO6" s="448" t="s">
        <v>15</v>
      </c>
      <c r="BP6" s="448"/>
      <c r="BQ6" s="448"/>
      <c r="BR6" s="176" t="s">
        <v>472</v>
      </c>
    </row>
    <row r="7" spans="1:70" s="456" customFormat="1" ht="16">
      <c r="A7" s="439">
        <v>7</v>
      </c>
      <c r="B7" s="450">
        <v>43748</v>
      </c>
      <c r="C7" s="441" t="s">
        <v>18</v>
      </c>
      <c r="D7" s="439" t="s">
        <v>228</v>
      </c>
      <c r="E7" s="450">
        <v>43715</v>
      </c>
      <c r="F7" s="441" t="s">
        <v>252</v>
      </c>
      <c r="G7" s="439" t="s">
        <v>248</v>
      </c>
      <c r="H7" s="443">
        <v>65.472727272727269</v>
      </c>
      <c r="I7" s="443"/>
      <c r="J7" s="452"/>
      <c r="K7" s="445" t="s">
        <v>12</v>
      </c>
      <c r="L7" s="446">
        <v>1243</v>
      </c>
      <c r="M7" s="446">
        <v>1223</v>
      </c>
      <c r="N7" s="446">
        <v>2959</v>
      </c>
      <c r="O7" s="446">
        <v>159287</v>
      </c>
      <c r="P7" s="446">
        <v>657840</v>
      </c>
      <c r="Q7" s="446"/>
      <c r="R7" s="446"/>
      <c r="S7" s="446"/>
      <c r="T7" s="446"/>
      <c r="U7" s="446"/>
      <c r="V7" s="446"/>
      <c r="W7" s="443">
        <v>4.9727272727272718</v>
      </c>
      <c r="X7" s="443">
        <v>3.1</v>
      </c>
      <c r="Y7" s="443">
        <v>3.0181818181818176</v>
      </c>
      <c r="Z7" s="443">
        <v>2.9999999999999996</v>
      </c>
      <c r="AA7" s="443">
        <v>2.8181818181818179</v>
      </c>
      <c r="AB7" s="443">
        <v>2.2818181818181813</v>
      </c>
      <c r="AC7" s="443">
        <v>4.9727272727272718</v>
      </c>
      <c r="AD7" s="443">
        <v>3.1</v>
      </c>
      <c r="AE7" s="443">
        <v>3.0181818181818176</v>
      </c>
      <c r="AF7" s="443">
        <v>2.9999999999999996</v>
      </c>
      <c r="AG7" s="443">
        <v>2.8181818181818179</v>
      </c>
      <c r="AH7" s="443">
        <v>2.2818181818181813</v>
      </c>
      <c r="AI7" s="453"/>
      <c r="AJ7" s="453"/>
      <c r="AK7" s="453"/>
      <c r="AL7" s="453"/>
      <c r="AM7" s="453"/>
      <c r="AN7" s="453"/>
      <c r="AO7" s="448" t="s">
        <v>13</v>
      </c>
      <c r="AP7" s="439"/>
      <c r="AQ7" s="448">
        <v>3</v>
      </c>
      <c r="AR7" s="448">
        <v>3</v>
      </c>
      <c r="AS7" s="448"/>
      <c r="AT7" s="454">
        <v>0</v>
      </c>
      <c r="AU7" s="454">
        <v>0</v>
      </c>
      <c r="AV7" s="454">
        <v>0</v>
      </c>
      <c r="AW7" s="454">
        <v>0</v>
      </c>
      <c r="AX7" s="454">
        <v>0</v>
      </c>
      <c r="AY7" s="454">
        <v>0</v>
      </c>
      <c r="AZ7" s="454">
        <v>0</v>
      </c>
      <c r="BA7" s="454">
        <v>0</v>
      </c>
      <c r="BB7" s="454"/>
      <c r="BC7" s="454"/>
      <c r="BD7" s="454">
        <v>0</v>
      </c>
      <c r="BE7" s="454">
        <v>0</v>
      </c>
      <c r="BF7" s="454">
        <v>0</v>
      </c>
      <c r="BG7" s="454" t="s">
        <v>13</v>
      </c>
      <c r="BH7" s="454"/>
      <c r="BI7" s="454" t="s">
        <v>13</v>
      </c>
      <c r="BJ7" s="454"/>
      <c r="BK7" s="454"/>
      <c r="BL7" s="455"/>
      <c r="BM7" s="453"/>
      <c r="BN7" s="454"/>
      <c r="BO7" s="454" t="s">
        <v>15</v>
      </c>
      <c r="BP7" s="454"/>
      <c r="BQ7" s="455"/>
      <c r="BR7" s="176" t="s">
        <v>473</v>
      </c>
    </row>
    <row r="8" spans="1:70" s="456" customFormat="1" ht="16">
      <c r="A8" s="439"/>
      <c r="B8" s="450">
        <v>43748</v>
      </c>
      <c r="C8" s="441" t="s">
        <v>18</v>
      </c>
      <c r="D8" s="439" t="s">
        <v>228</v>
      </c>
      <c r="E8" s="450">
        <v>43646</v>
      </c>
      <c r="F8" s="441" t="s">
        <v>338</v>
      </c>
      <c r="G8" s="439" t="s">
        <v>339</v>
      </c>
      <c r="H8" s="443">
        <v>78.236363636363635</v>
      </c>
      <c r="I8" s="443"/>
      <c r="J8" s="452"/>
      <c r="K8" s="445" t="s">
        <v>12</v>
      </c>
      <c r="L8" s="446">
        <v>1243</v>
      </c>
      <c r="M8" s="446">
        <v>1223</v>
      </c>
      <c r="N8" s="446">
        <v>2959</v>
      </c>
      <c r="O8" s="446">
        <v>159287</v>
      </c>
      <c r="P8" s="446">
        <v>657840</v>
      </c>
      <c r="Q8" s="446"/>
      <c r="R8" s="446"/>
      <c r="S8" s="446"/>
      <c r="T8" s="446"/>
      <c r="U8" s="446"/>
      <c r="V8" s="446"/>
      <c r="W8" s="443">
        <v>4.254545454545454</v>
      </c>
      <c r="X8" s="443">
        <v>3.3090909090909091</v>
      </c>
      <c r="Y8" s="443">
        <v>3.2272727272727271</v>
      </c>
      <c r="Z8" s="443">
        <v>3.2090909090909085</v>
      </c>
      <c r="AA8" s="443">
        <v>3.1</v>
      </c>
      <c r="AB8" s="443">
        <v>3.0181818181818176</v>
      </c>
      <c r="AC8" s="443">
        <v>4.254545454545454</v>
      </c>
      <c r="AD8" s="443">
        <v>3.3090909090909091</v>
      </c>
      <c r="AE8" s="443">
        <v>3.2272727272727271</v>
      </c>
      <c r="AF8" s="443">
        <v>3.2090909090909085</v>
      </c>
      <c r="AG8" s="443">
        <v>3.1</v>
      </c>
      <c r="AH8" s="443">
        <v>3.0181818181818176</v>
      </c>
      <c r="AI8" s="453"/>
      <c r="AJ8" s="453"/>
      <c r="AK8" s="453"/>
      <c r="AL8" s="453"/>
      <c r="AM8" s="453"/>
      <c r="AN8" s="453"/>
      <c r="AO8" s="448" t="s">
        <v>13</v>
      </c>
      <c r="AP8" s="439"/>
      <c r="AQ8" s="448">
        <v>3</v>
      </c>
      <c r="AR8" s="448">
        <v>3</v>
      </c>
      <c r="AS8" s="448"/>
      <c r="AT8" s="454">
        <v>0</v>
      </c>
      <c r="AU8" s="454">
        <v>0</v>
      </c>
      <c r="AV8" s="454">
        <v>0</v>
      </c>
      <c r="AW8" s="454">
        <v>0</v>
      </c>
      <c r="AX8" s="454">
        <v>0</v>
      </c>
      <c r="AY8" s="454">
        <v>0</v>
      </c>
      <c r="AZ8" s="454">
        <v>0</v>
      </c>
      <c r="BA8" s="454">
        <v>0</v>
      </c>
      <c r="BB8" s="454"/>
      <c r="BC8" s="454"/>
      <c r="BD8" s="454">
        <v>0</v>
      </c>
      <c r="BE8" s="454">
        <v>0</v>
      </c>
      <c r="BF8" s="454">
        <v>0</v>
      </c>
      <c r="BG8" s="454" t="s">
        <v>13</v>
      </c>
      <c r="BH8" s="454"/>
      <c r="BI8" s="454" t="s">
        <v>13</v>
      </c>
      <c r="BJ8" s="454"/>
      <c r="BK8" s="454"/>
      <c r="BL8" s="455"/>
      <c r="BM8" s="453"/>
      <c r="BN8" s="454"/>
      <c r="BO8" s="454" t="s">
        <v>15</v>
      </c>
      <c r="BP8" s="454"/>
      <c r="BQ8" s="454"/>
      <c r="BR8" s="176" t="s">
        <v>474</v>
      </c>
    </row>
    <row r="9" spans="1:70" s="456" customFormat="1" ht="16">
      <c r="A9" s="439"/>
      <c r="B9" s="450">
        <v>43748</v>
      </c>
      <c r="C9" s="441" t="s">
        <v>18</v>
      </c>
      <c r="D9" s="439" t="s">
        <v>228</v>
      </c>
      <c r="E9" s="450">
        <v>43646</v>
      </c>
      <c r="F9" s="441" t="s">
        <v>400</v>
      </c>
      <c r="G9" s="439" t="s">
        <v>401</v>
      </c>
      <c r="H9" s="443">
        <v>77</v>
      </c>
      <c r="I9" s="443"/>
      <c r="J9" s="452"/>
      <c r="K9" s="445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3">
        <v>3.4545454545454541</v>
      </c>
      <c r="X9" s="443">
        <v>0</v>
      </c>
      <c r="Y9" s="443">
        <v>0</v>
      </c>
      <c r="Z9" s="443">
        <v>0</v>
      </c>
      <c r="AA9" s="443">
        <v>0</v>
      </c>
      <c r="AB9" s="443">
        <v>0</v>
      </c>
      <c r="AC9" s="443">
        <v>3.4545454545454541</v>
      </c>
      <c r="AD9" s="443">
        <v>0</v>
      </c>
      <c r="AE9" s="443">
        <v>0</v>
      </c>
      <c r="AF9" s="443">
        <v>0</v>
      </c>
      <c r="AG9" s="443">
        <v>0</v>
      </c>
      <c r="AH9" s="443">
        <v>0</v>
      </c>
      <c r="AI9" s="453"/>
      <c r="AJ9" s="453"/>
      <c r="AK9" s="453"/>
      <c r="AL9" s="453"/>
      <c r="AM9" s="453"/>
      <c r="AN9" s="453"/>
      <c r="AO9" s="448" t="s">
        <v>13</v>
      </c>
      <c r="AP9" s="439"/>
      <c r="AQ9" s="448">
        <v>3</v>
      </c>
      <c r="AR9" s="448">
        <v>3</v>
      </c>
      <c r="AS9" s="448"/>
      <c r="AT9" s="454">
        <v>0</v>
      </c>
      <c r="AU9" s="454">
        <v>0</v>
      </c>
      <c r="AV9" s="454">
        <v>0</v>
      </c>
      <c r="AW9" s="454">
        <v>0</v>
      </c>
      <c r="AX9" s="454">
        <v>0</v>
      </c>
      <c r="AY9" s="454">
        <v>0</v>
      </c>
      <c r="AZ9" s="454">
        <v>0</v>
      </c>
      <c r="BA9" s="454">
        <v>0</v>
      </c>
      <c r="BB9" s="454"/>
      <c r="BC9" s="454"/>
      <c r="BD9" s="454">
        <v>0</v>
      </c>
      <c r="BE9" s="454">
        <v>0</v>
      </c>
      <c r="BF9" s="454">
        <v>0</v>
      </c>
      <c r="BG9" s="454" t="s">
        <v>13</v>
      </c>
      <c r="BH9" s="454"/>
      <c r="BI9" s="454" t="s">
        <v>13</v>
      </c>
      <c r="BJ9" s="454"/>
      <c r="BK9" s="454"/>
      <c r="BL9" s="455"/>
      <c r="BM9" s="453"/>
      <c r="BN9" s="454"/>
      <c r="BO9" s="454" t="s">
        <v>11</v>
      </c>
      <c r="BP9" s="454"/>
      <c r="BQ9" s="454"/>
      <c r="BR9" s="176" t="s">
        <v>475</v>
      </c>
    </row>
    <row r="10" spans="1:70" s="449" customFormat="1" ht="16">
      <c r="A10" s="439">
        <v>8</v>
      </c>
      <c r="B10" s="450">
        <v>43748</v>
      </c>
      <c r="C10" s="441" t="s">
        <v>18</v>
      </c>
      <c r="D10" s="439" t="s">
        <v>45</v>
      </c>
      <c r="E10" s="450">
        <v>43646</v>
      </c>
      <c r="F10" s="441" t="s">
        <v>232</v>
      </c>
      <c r="G10" s="439" t="s">
        <v>204</v>
      </c>
      <c r="H10" s="443">
        <v>102.99999999999999</v>
      </c>
      <c r="I10" s="443"/>
      <c r="J10" s="444"/>
      <c r="K10" s="445" t="s">
        <v>12</v>
      </c>
      <c r="L10" s="446">
        <v>2460</v>
      </c>
      <c r="M10" s="446">
        <v>26520</v>
      </c>
      <c r="N10" s="446">
        <v>89340</v>
      </c>
      <c r="O10" s="446"/>
      <c r="P10" s="446"/>
      <c r="Q10" s="446"/>
      <c r="R10" s="446"/>
      <c r="S10" s="446"/>
      <c r="T10" s="446"/>
      <c r="U10" s="446"/>
      <c r="V10" s="446"/>
      <c r="W10" s="443">
        <v>3.5</v>
      </c>
      <c r="X10" s="443">
        <v>3.1545454545454543</v>
      </c>
      <c r="Y10" s="443">
        <v>2.9727272727272727</v>
      </c>
      <c r="Z10" s="443">
        <v>2.8545454545454545</v>
      </c>
      <c r="AA10" s="443">
        <v>0</v>
      </c>
      <c r="AB10" s="443">
        <v>0</v>
      </c>
      <c r="AC10" s="443">
        <v>3.5</v>
      </c>
      <c r="AD10" s="443">
        <v>3.1545454545454543</v>
      </c>
      <c r="AE10" s="443">
        <v>2.9727272727272727</v>
      </c>
      <c r="AF10" s="443">
        <v>2.8545454545454545</v>
      </c>
      <c r="AG10" s="443">
        <v>0</v>
      </c>
      <c r="AH10" s="443">
        <v>0</v>
      </c>
      <c r="AI10" s="439"/>
      <c r="AJ10" s="439"/>
      <c r="AK10" s="439"/>
      <c r="AL10" s="439"/>
      <c r="AM10" s="439"/>
      <c r="AN10" s="439"/>
      <c r="AO10" s="448" t="s">
        <v>13</v>
      </c>
      <c r="AP10" s="448"/>
      <c r="AQ10" s="448">
        <v>3</v>
      </c>
      <c r="AR10" s="448">
        <v>3</v>
      </c>
      <c r="AS10" s="448"/>
      <c r="AT10" s="448">
        <v>0</v>
      </c>
      <c r="AU10" s="448">
        <v>10</v>
      </c>
      <c r="AV10" s="448">
        <v>0</v>
      </c>
      <c r="AW10" s="448">
        <v>0</v>
      </c>
      <c r="AX10" s="448">
        <v>0</v>
      </c>
      <c r="AY10" s="448">
        <v>0</v>
      </c>
      <c r="AZ10" s="448">
        <v>0</v>
      </c>
      <c r="BA10" s="448">
        <v>0</v>
      </c>
      <c r="BB10" s="448"/>
      <c r="BC10" s="448"/>
      <c r="BD10" s="448">
        <v>0</v>
      </c>
      <c r="BE10" s="448">
        <v>0</v>
      </c>
      <c r="BF10" s="448">
        <v>0</v>
      </c>
      <c r="BG10" s="448" t="s">
        <v>13</v>
      </c>
      <c r="BH10" s="448">
        <v>24</v>
      </c>
      <c r="BI10" s="448" t="s">
        <v>13</v>
      </c>
      <c r="BJ10" s="448"/>
      <c r="BK10" s="448"/>
      <c r="BL10" s="441"/>
      <c r="BM10" s="439"/>
      <c r="BN10" s="448"/>
      <c r="BO10" s="448" t="s">
        <v>15</v>
      </c>
      <c r="BP10" s="448"/>
      <c r="BQ10" s="448"/>
      <c r="BR10" s="441" t="s">
        <v>496</v>
      </c>
    </row>
    <row r="11" spans="1:70" s="449" customFormat="1" ht="16">
      <c r="A11" s="439">
        <v>9</v>
      </c>
      <c r="B11" s="450">
        <v>43748</v>
      </c>
      <c r="C11" s="441" t="s">
        <v>18</v>
      </c>
      <c r="D11" s="439" t="s">
        <v>45</v>
      </c>
      <c r="E11" s="450">
        <v>43677</v>
      </c>
      <c r="F11" s="441" t="s">
        <v>158</v>
      </c>
      <c r="G11" s="439" t="s">
        <v>403</v>
      </c>
      <c r="H11" s="443">
        <v>87.6</v>
      </c>
      <c r="I11" s="458"/>
      <c r="J11" s="459"/>
      <c r="K11" s="460" t="s">
        <v>12</v>
      </c>
      <c r="L11" s="446">
        <v>2460</v>
      </c>
      <c r="M11" s="446">
        <v>26520</v>
      </c>
      <c r="N11" s="446">
        <v>89340</v>
      </c>
      <c r="O11" s="461"/>
      <c r="P11" s="461"/>
      <c r="Q11" s="461"/>
      <c r="R11" s="461"/>
      <c r="S11" s="461"/>
      <c r="T11" s="461"/>
      <c r="U11" s="461"/>
      <c r="V11" s="461"/>
      <c r="W11" s="443">
        <v>4</v>
      </c>
      <c r="X11" s="443">
        <v>3.7363636363636363</v>
      </c>
      <c r="Y11" s="443">
        <v>3.5545454545454542</v>
      </c>
      <c r="Z11" s="443">
        <v>3.2818181818181813</v>
      </c>
      <c r="AA11" s="443">
        <v>0</v>
      </c>
      <c r="AB11" s="443">
        <v>0</v>
      </c>
      <c r="AC11" s="443">
        <v>4</v>
      </c>
      <c r="AD11" s="443">
        <v>3.7363636363636363</v>
      </c>
      <c r="AE11" s="443">
        <v>3.5545454545454542</v>
      </c>
      <c r="AF11" s="443">
        <v>3.2818181818181813</v>
      </c>
      <c r="AG11" s="443">
        <v>0</v>
      </c>
      <c r="AH11" s="443">
        <v>0</v>
      </c>
      <c r="AI11" s="439"/>
      <c r="AJ11" s="439"/>
      <c r="AK11" s="439"/>
      <c r="AL11" s="439"/>
      <c r="AM11" s="439"/>
      <c r="AN11" s="439"/>
      <c r="AO11" s="448" t="s">
        <v>13</v>
      </c>
      <c r="AP11" s="448"/>
      <c r="AQ11" s="448">
        <v>3</v>
      </c>
      <c r="AR11" s="448">
        <v>3</v>
      </c>
      <c r="AS11" s="448"/>
      <c r="AT11" s="448">
        <v>5</v>
      </c>
      <c r="AU11" s="448">
        <v>0</v>
      </c>
      <c r="AV11" s="448">
        <v>0</v>
      </c>
      <c r="AW11" s="448">
        <v>0</v>
      </c>
      <c r="AX11" s="448">
        <v>0</v>
      </c>
      <c r="AY11" s="448">
        <v>0</v>
      </c>
      <c r="AZ11" s="448">
        <v>0</v>
      </c>
      <c r="BA11" s="448">
        <v>0</v>
      </c>
      <c r="BB11" s="448"/>
      <c r="BC11" s="448"/>
      <c r="BD11" s="448">
        <v>0</v>
      </c>
      <c r="BE11" s="448">
        <v>0</v>
      </c>
      <c r="BF11" s="448">
        <v>24</v>
      </c>
      <c r="BG11" s="448" t="s">
        <v>13</v>
      </c>
      <c r="BH11" s="448">
        <v>24</v>
      </c>
      <c r="BI11" s="448" t="s">
        <v>13</v>
      </c>
      <c r="BJ11" s="448"/>
      <c r="BK11" s="448"/>
      <c r="BL11" s="441"/>
      <c r="BM11" s="439"/>
      <c r="BN11" s="448"/>
      <c r="BO11" s="448" t="s">
        <v>15</v>
      </c>
      <c r="BP11" s="448">
        <v>1</v>
      </c>
      <c r="BQ11" s="448"/>
      <c r="BR11" s="441" t="s">
        <v>493</v>
      </c>
    </row>
    <row r="12" spans="1:70" s="449" customFormat="1" ht="16">
      <c r="A12" s="439"/>
      <c r="B12" s="450">
        <v>43748</v>
      </c>
      <c r="C12" s="441" t="s">
        <v>18</v>
      </c>
      <c r="D12" s="439" t="s">
        <v>45</v>
      </c>
      <c r="E12" s="450">
        <v>43646</v>
      </c>
      <c r="F12" s="441" t="s">
        <v>160</v>
      </c>
      <c r="G12" s="439" t="s">
        <v>248</v>
      </c>
      <c r="H12" s="443">
        <v>72.98181818181817</v>
      </c>
      <c r="I12" s="458"/>
      <c r="J12" s="459"/>
      <c r="K12" s="460" t="s">
        <v>12</v>
      </c>
      <c r="L12" s="446">
        <v>2460</v>
      </c>
      <c r="M12" s="446">
        <v>26520</v>
      </c>
      <c r="N12" s="446">
        <v>89340</v>
      </c>
      <c r="O12" s="461"/>
      <c r="P12" s="461"/>
      <c r="Q12" s="461"/>
      <c r="R12" s="461"/>
      <c r="S12" s="461"/>
      <c r="T12" s="461"/>
      <c r="U12" s="461"/>
      <c r="V12" s="461"/>
      <c r="W12" s="443">
        <v>3.3090909090909091</v>
      </c>
      <c r="X12" s="443">
        <v>2.7818181818181817</v>
      </c>
      <c r="Y12" s="443">
        <v>2.4545454545454546</v>
      </c>
      <c r="Z12" s="443">
        <v>2.127272727272727</v>
      </c>
      <c r="AA12" s="443">
        <v>0</v>
      </c>
      <c r="AB12" s="443">
        <v>0</v>
      </c>
      <c r="AC12" s="443">
        <v>3.3090909090909091</v>
      </c>
      <c r="AD12" s="443">
        <v>2.7818181818181817</v>
      </c>
      <c r="AE12" s="443">
        <v>2.4545454545454546</v>
      </c>
      <c r="AF12" s="443">
        <v>2.127272727272727</v>
      </c>
      <c r="AG12" s="443">
        <v>0</v>
      </c>
      <c r="AH12" s="443">
        <v>0</v>
      </c>
      <c r="AI12" s="439"/>
      <c r="AJ12" s="439"/>
      <c r="AK12" s="439"/>
      <c r="AL12" s="439"/>
      <c r="AM12" s="439"/>
      <c r="AN12" s="439"/>
      <c r="AO12" s="448" t="s">
        <v>13</v>
      </c>
      <c r="AP12" s="448"/>
      <c r="AQ12" s="448">
        <v>3</v>
      </c>
      <c r="AR12" s="448">
        <v>3</v>
      </c>
      <c r="AS12" s="448"/>
      <c r="AT12" s="454">
        <v>0</v>
      </c>
      <c r="AU12" s="454">
        <v>0</v>
      </c>
      <c r="AV12" s="454">
        <v>0</v>
      </c>
      <c r="AW12" s="454">
        <v>0</v>
      </c>
      <c r="AX12" s="454">
        <v>0</v>
      </c>
      <c r="AY12" s="454">
        <v>0</v>
      </c>
      <c r="AZ12" s="454">
        <v>0</v>
      </c>
      <c r="BA12" s="454">
        <v>0</v>
      </c>
      <c r="BB12" s="448"/>
      <c r="BC12" s="448"/>
      <c r="BD12" s="454">
        <v>0</v>
      </c>
      <c r="BE12" s="454">
        <v>0</v>
      </c>
      <c r="BF12" s="454">
        <v>0</v>
      </c>
      <c r="BG12" s="454" t="s">
        <v>13</v>
      </c>
      <c r="BH12" s="454"/>
      <c r="BI12" s="454" t="s">
        <v>13</v>
      </c>
      <c r="BJ12" s="448"/>
      <c r="BK12" s="448"/>
      <c r="BL12" s="441"/>
      <c r="BM12" s="439"/>
      <c r="BN12" s="448"/>
      <c r="BO12" s="448" t="s">
        <v>15</v>
      </c>
      <c r="BP12" s="448"/>
      <c r="BQ12" s="448"/>
      <c r="BR12" s="441" t="s">
        <v>494</v>
      </c>
    </row>
    <row r="13" spans="1:70" s="449" customFormat="1" ht="16">
      <c r="A13" s="439"/>
      <c r="B13" s="450">
        <v>43748</v>
      </c>
      <c r="C13" s="441" t="s">
        <v>18</v>
      </c>
      <c r="D13" s="439" t="s">
        <v>45</v>
      </c>
      <c r="E13" s="450">
        <v>43677</v>
      </c>
      <c r="F13" s="441" t="s">
        <v>159</v>
      </c>
      <c r="G13" s="439" t="s">
        <v>444</v>
      </c>
      <c r="H13" s="443">
        <v>138.18181818181816</v>
      </c>
      <c r="I13" s="458"/>
      <c r="J13" s="459"/>
      <c r="K13" s="460" t="s">
        <v>12</v>
      </c>
      <c r="L13" s="446">
        <v>4920</v>
      </c>
      <c r="M13" s="446">
        <v>187380</v>
      </c>
      <c r="N13" s="446"/>
      <c r="O13" s="461"/>
      <c r="P13" s="461"/>
      <c r="Q13" s="461"/>
      <c r="R13" s="461"/>
      <c r="S13" s="461"/>
      <c r="T13" s="461"/>
      <c r="U13" s="461"/>
      <c r="V13" s="461"/>
      <c r="W13" s="443">
        <v>3.8818181818181809</v>
      </c>
      <c r="X13" s="443">
        <v>3.5909090909090908</v>
      </c>
      <c r="Y13" s="443">
        <v>3.5272727272727269</v>
      </c>
      <c r="Z13" s="443">
        <v>0</v>
      </c>
      <c r="AA13" s="443">
        <v>0</v>
      </c>
      <c r="AB13" s="443">
        <v>0</v>
      </c>
      <c r="AC13" s="443">
        <v>3.8818181818181809</v>
      </c>
      <c r="AD13" s="443">
        <v>3.5909090909090908</v>
      </c>
      <c r="AE13" s="443">
        <v>3.5272727272727269</v>
      </c>
      <c r="AF13" s="443">
        <v>0</v>
      </c>
      <c r="AG13" s="443">
        <v>0</v>
      </c>
      <c r="AH13" s="443">
        <v>0</v>
      </c>
      <c r="AI13" s="439"/>
      <c r="AJ13" s="439"/>
      <c r="AK13" s="439"/>
      <c r="AL13" s="439"/>
      <c r="AM13" s="439"/>
      <c r="AN13" s="439"/>
      <c r="AO13" s="448" t="s">
        <v>13</v>
      </c>
      <c r="AP13" s="448"/>
      <c r="AQ13" s="448">
        <v>3</v>
      </c>
      <c r="AR13" s="448">
        <v>3</v>
      </c>
      <c r="AS13" s="448"/>
      <c r="AT13" s="454">
        <v>0</v>
      </c>
      <c r="AU13" s="454">
        <v>0</v>
      </c>
      <c r="AV13" s="454">
        <v>0</v>
      </c>
      <c r="AW13" s="454">
        <v>0</v>
      </c>
      <c r="AX13" s="454">
        <v>0</v>
      </c>
      <c r="AY13" s="454">
        <v>0</v>
      </c>
      <c r="AZ13" s="454">
        <v>0</v>
      </c>
      <c r="BA13" s="454">
        <v>0</v>
      </c>
      <c r="BB13" s="448"/>
      <c r="BC13" s="448"/>
      <c r="BD13" s="454">
        <v>0</v>
      </c>
      <c r="BE13" s="454">
        <v>0</v>
      </c>
      <c r="BF13" s="454">
        <v>0</v>
      </c>
      <c r="BG13" s="454" t="s">
        <v>13</v>
      </c>
      <c r="BH13" s="454"/>
      <c r="BI13" s="454" t="s">
        <v>13</v>
      </c>
      <c r="BJ13" s="448"/>
      <c r="BK13" s="448"/>
      <c r="BL13" s="441"/>
      <c r="BM13" s="439"/>
      <c r="BN13" s="448"/>
      <c r="BO13" s="448" t="s">
        <v>15</v>
      </c>
      <c r="BP13" s="448"/>
      <c r="BQ13" s="448"/>
      <c r="BR13" s="441" t="s">
        <v>495</v>
      </c>
    </row>
    <row r="14" spans="1:70" s="449" customFormat="1" ht="16">
      <c r="A14" s="439">
        <v>10</v>
      </c>
      <c r="B14" s="450">
        <v>43748</v>
      </c>
      <c r="C14" s="441" t="s">
        <v>18</v>
      </c>
      <c r="D14" s="439" t="s">
        <v>145</v>
      </c>
      <c r="E14" s="450">
        <v>43646</v>
      </c>
      <c r="F14" s="441" t="s">
        <v>232</v>
      </c>
      <c r="G14" s="439" t="s">
        <v>217</v>
      </c>
      <c r="H14" s="443">
        <v>107.99999999999999</v>
      </c>
      <c r="I14" s="443"/>
      <c r="J14" s="444"/>
      <c r="K14" s="445" t="s">
        <v>12</v>
      </c>
      <c r="L14" s="446">
        <v>49315</v>
      </c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3">
        <v>3.7</v>
      </c>
      <c r="X14" s="443">
        <v>3.1999999999999997</v>
      </c>
      <c r="Y14" s="443">
        <v>0</v>
      </c>
      <c r="Z14" s="443">
        <v>0</v>
      </c>
      <c r="AA14" s="443">
        <v>0</v>
      </c>
      <c r="AB14" s="443">
        <v>0</v>
      </c>
      <c r="AC14" s="443">
        <v>3.7</v>
      </c>
      <c r="AD14" s="443">
        <v>3.1999999999999997</v>
      </c>
      <c r="AE14" s="443">
        <v>0</v>
      </c>
      <c r="AF14" s="443">
        <v>0</v>
      </c>
      <c r="AG14" s="443">
        <v>0</v>
      </c>
      <c r="AH14" s="443">
        <v>0</v>
      </c>
      <c r="AI14" s="439"/>
      <c r="AJ14" s="439"/>
      <c r="AK14" s="439"/>
      <c r="AL14" s="439"/>
      <c r="AM14" s="439"/>
      <c r="AN14" s="439"/>
      <c r="AO14" s="448" t="s">
        <v>13</v>
      </c>
      <c r="AP14" s="448"/>
      <c r="AQ14" s="448">
        <v>3</v>
      </c>
      <c r="AR14" s="448">
        <v>3</v>
      </c>
      <c r="AS14" s="448"/>
      <c r="AT14" s="448">
        <v>0</v>
      </c>
      <c r="AU14" s="448">
        <v>0</v>
      </c>
      <c r="AV14" s="448">
        <v>0</v>
      </c>
      <c r="AW14" s="448">
        <v>0</v>
      </c>
      <c r="AX14" s="448">
        <v>0</v>
      </c>
      <c r="AY14" s="448">
        <v>0</v>
      </c>
      <c r="AZ14" s="448">
        <v>0</v>
      </c>
      <c r="BA14" s="448">
        <v>0</v>
      </c>
      <c r="BB14" s="448"/>
      <c r="BC14" s="448"/>
      <c r="BD14" s="448">
        <v>0</v>
      </c>
      <c r="BE14" s="448">
        <v>0</v>
      </c>
      <c r="BF14" s="448">
        <v>0</v>
      </c>
      <c r="BG14" s="448" t="s">
        <v>13</v>
      </c>
      <c r="BH14" s="448"/>
      <c r="BI14" s="448" t="s">
        <v>13</v>
      </c>
      <c r="BJ14" s="448"/>
      <c r="BK14" s="448"/>
      <c r="BL14" s="441"/>
      <c r="BM14" s="439"/>
      <c r="BN14" s="448"/>
      <c r="BO14" s="448" t="s">
        <v>15</v>
      </c>
      <c r="BP14" s="448"/>
      <c r="BQ14" s="448"/>
      <c r="BR14" s="441" t="s">
        <v>498</v>
      </c>
    </row>
    <row r="15" spans="1:70" s="449" customFormat="1" ht="16">
      <c r="A15" s="439">
        <v>11</v>
      </c>
      <c r="B15" s="450">
        <v>43748</v>
      </c>
      <c r="C15" s="441" t="s">
        <v>18</v>
      </c>
      <c r="D15" s="439" t="s">
        <v>234</v>
      </c>
      <c r="E15" s="450">
        <v>43646</v>
      </c>
      <c r="F15" s="441" t="s">
        <v>232</v>
      </c>
      <c r="G15" s="439" t="s">
        <v>204</v>
      </c>
      <c r="H15" s="443">
        <v>79</v>
      </c>
      <c r="I15" s="443"/>
      <c r="J15" s="444"/>
      <c r="K15" s="445" t="s">
        <v>12</v>
      </c>
      <c r="L15" s="446">
        <v>1243</v>
      </c>
      <c r="M15" s="446">
        <v>1223</v>
      </c>
      <c r="N15" s="446">
        <v>2959</v>
      </c>
      <c r="O15" s="446">
        <v>160287</v>
      </c>
      <c r="P15" s="446">
        <v>656863</v>
      </c>
      <c r="Q15" s="446"/>
      <c r="R15" s="446"/>
      <c r="S15" s="446"/>
      <c r="T15" s="446"/>
      <c r="U15" s="446"/>
      <c r="V15" s="446"/>
      <c r="W15" s="443">
        <v>4.3999999999999995</v>
      </c>
      <c r="X15" s="443">
        <v>2.9999999999999996</v>
      </c>
      <c r="Y15" s="443">
        <v>2.7909090909090906</v>
      </c>
      <c r="Z15" s="443">
        <v>2.7727272727272725</v>
      </c>
      <c r="AA15" s="443">
        <v>2.754545454545454</v>
      </c>
      <c r="AB15" s="443">
        <v>2.7363636363636359</v>
      </c>
      <c r="AC15" s="443">
        <v>4.3999999999999995</v>
      </c>
      <c r="AD15" s="443">
        <v>2.9999999999999996</v>
      </c>
      <c r="AE15" s="443">
        <v>2.7909090909090906</v>
      </c>
      <c r="AF15" s="443">
        <v>2.7727272727272725</v>
      </c>
      <c r="AG15" s="443">
        <v>2.754545454545454</v>
      </c>
      <c r="AH15" s="443">
        <v>2.7363636363636359</v>
      </c>
      <c r="AI15" s="439"/>
      <c r="AJ15" s="439"/>
      <c r="AK15" s="439"/>
      <c r="AL15" s="439"/>
      <c r="AM15" s="439"/>
      <c r="AN15" s="439"/>
      <c r="AO15" s="448" t="s">
        <v>13</v>
      </c>
      <c r="AP15" s="439"/>
      <c r="AQ15" s="448">
        <v>3</v>
      </c>
      <c r="AR15" s="448">
        <v>3</v>
      </c>
      <c r="AS15" s="448"/>
      <c r="AT15" s="448">
        <v>0</v>
      </c>
      <c r="AU15" s="448">
        <v>10</v>
      </c>
      <c r="AV15" s="448">
        <v>0</v>
      </c>
      <c r="AW15" s="448">
        <v>0</v>
      </c>
      <c r="AX15" s="448">
        <v>0</v>
      </c>
      <c r="AY15" s="448">
        <v>0</v>
      </c>
      <c r="AZ15" s="448">
        <v>0</v>
      </c>
      <c r="BA15" s="448">
        <v>0</v>
      </c>
      <c r="BB15" s="448"/>
      <c r="BC15" s="448"/>
      <c r="BD15" s="448">
        <v>0</v>
      </c>
      <c r="BE15" s="448">
        <v>0</v>
      </c>
      <c r="BF15" s="448">
        <v>0</v>
      </c>
      <c r="BG15" s="448" t="s">
        <v>13</v>
      </c>
      <c r="BH15" s="448">
        <v>24</v>
      </c>
      <c r="BI15" s="448" t="s">
        <v>13</v>
      </c>
      <c r="BJ15" s="448"/>
      <c r="BK15" s="448"/>
      <c r="BL15" s="441"/>
      <c r="BM15" s="439"/>
      <c r="BN15" s="448"/>
      <c r="BO15" s="448" t="s">
        <v>15</v>
      </c>
      <c r="BP15" s="448"/>
      <c r="BQ15" s="448"/>
      <c r="BR15" s="441" t="s">
        <v>497</v>
      </c>
    </row>
    <row r="16" spans="1:70" s="449" customFormat="1" ht="16">
      <c r="A16" s="439">
        <v>13</v>
      </c>
      <c r="B16" s="450">
        <v>43748</v>
      </c>
      <c r="C16" s="441" t="s">
        <v>18</v>
      </c>
      <c r="D16" s="439" t="s">
        <v>108</v>
      </c>
      <c r="E16" s="450">
        <v>43646</v>
      </c>
      <c r="F16" s="441" t="s">
        <v>159</v>
      </c>
      <c r="G16" s="439" t="s">
        <v>398</v>
      </c>
      <c r="H16" s="443">
        <v>85.409090909090907</v>
      </c>
      <c r="I16" s="443"/>
      <c r="J16" s="444"/>
      <c r="K16" s="445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3">
        <v>3.7999999999999994</v>
      </c>
      <c r="X16" s="443">
        <v>0</v>
      </c>
      <c r="Y16" s="443">
        <v>0</v>
      </c>
      <c r="Z16" s="443">
        <v>0</v>
      </c>
      <c r="AA16" s="443">
        <v>0</v>
      </c>
      <c r="AB16" s="443">
        <v>0</v>
      </c>
      <c r="AC16" s="443">
        <v>3.7999999999999994</v>
      </c>
      <c r="AD16" s="443">
        <v>0</v>
      </c>
      <c r="AE16" s="443">
        <v>0</v>
      </c>
      <c r="AF16" s="443">
        <v>0</v>
      </c>
      <c r="AG16" s="443">
        <v>0</v>
      </c>
      <c r="AH16" s="443">
        <v>0</v>
      </c>
      <c r="AI16" s="439"/>
      <c r="AJ16" s="439"/>
      <c r="AK16" s="439"/>
      <c r="AL16" s="439"/>
      <c r="AM16" s="439"/>
      <c r="AN16" s="439"/>
      <c r="AO16" s="448" t="s">
        <v>13</v>
      </c>
      <c r="AP16" s="448"/>
      <c r="AQ16" s="448">
        <v>3</v>
      </c>
      <c r="AR16" s="448">
        <v>3</v>
      </c>
      <c r="AS16" s="448"/>
      <c r="AT16" s="448">
        <v>0</v>
      </c>
      <c r="AU16" s="448">
        <v>0</v>
      </c>
      <c r="AV16" s="448">
        <v>0</v>
      </c>
      <c r="AW16" s="448">
        <v>0</v>
      </c>
      <c r="AX16" s="448">
        <v>0</v>
      </c>
      <c r="AY16" s="448">
        <v>0</v>
      </c>
      <c r="AZ16" s="448">
        <v>0</v>
      </c>
      <c r="BA16" s="448">
        <v>0</v>
      </c>
      <c r="BB16" s="448"/>
      <c r="BC16" s="448"/>
      <c r="BD16" s="448">
        <v>0</v>
      </c>
      <c r="BE16" s="448">
        <v>0</v>
      </c>
      <c r="BF16" s="448">
        <v>12</v>
      </c>
      <c r="BG16" s="448" t="s">
        <v>13</v>
      </c>
      <c r="BH16" s="448">
        <v>12</v>
      </c>
      <c r="BI16" s="448" t="s">
        <v>13</v>
      </c>
      <c r="BJ16" s="448"/>
      <c r="BK16" s="448"/>
      <c r="BL16" s="441"/>
      <c r="BM16" s="439"/>
      <c r="BN16" s="448"/>
      <c r="BO16" s="448" t="s">
        <v>15</v>
      </c>
      <c r="BP16" s="448"/>
      <c r="BQ16" s="448"/>
      <c r="BR16" s="176" t="s">
        <v>476</v>
      </c>
    </row>
    <row r="17" spans="1:70" s="449" customFormat="1" ht="16">
      <c r="A17" s="462"/>
      <c r="B17" s="450">
        <v>43748</v>
      </c>
      <c r="C17" s="441" t="s">
        <v>18</v>
      </c>
      <c r="D17" s="463" t="s">
        <v>108</v>
      </c>
      <c r="E17" s="450">
        <v>43646</v>
      </c>
      <c r="F17" s="441" t="s">
        <v>160</v>
      </c>
      <c r="G17" s="439" t="s">
        <v>248</v>
      </c>
      <c r="H17" s="443">
        <v>75.890909090909091</v>
      </c>
      <c r="I17" s="443"/>
      <c r="J17" s="444"/>
      <c r="K17" s="445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3">
        <v>3.6818181818181812</v>
      </c>
      <c r="X17" s="443">
        <v>0</v>
      </c>
      <c r="Y17" s="443">
        <v>0</v>
      </c>
      <c r="Z17" s="443">
        <v>0</v>
      </c>
      <c r="AA17" s="443">
        <v>0</v>
      </c>
      <c r="AB17" s="443">
        <v>0</v>
      </c>
      <c r="AC17" s="443">
        <v>3.6818181818181812</v>
      </c>
      <c r="AD17" s="443">
        <v>0</v>
      </c>
      <c r="AE17" s="443">
        <v>0</v>
      </c>
      <c r="AF17" s="443">
        <v>0</v>
      </c>
      <c r="AG17" s="443">
        <v>0</v>
      </c>
      <c r="AH17" s="443">
        <v>0</v>
      </c>
      <c r="AI17" s="439"/>
      <c r="AJ17" s="439"/>
      <c r="AK17" s="439"/>
      <c r="AL17" s="439"/>
      <c r="AM17" s="439"/>
      <c r="AN17" s="439"/>
      <c r="AO17" s="448" t="s">
        <v>13</v>
      </c>
      <c r="AP17" s="448"/>
      <c r="AQ17" s="448">
        <v>3</v>
      </c>
      <c r="AR17" s="448">
        <v>3</v>
      </c>
      <c r="AS17" s="448"/>
      <c r="AT17" s="448">
        <v>0</v>
      </c>
      <c r="AU17" s="448">
        <v>0</v>
      </c>
      <c r="AV17" s="448">
        <v>0</v>
      </c>
      <c r="AW17" s="448">
        <v>0</v>
      </c>
      <c r="AX17" s="448">
        <v>0</v>
      </c>
      <c r="AY17" s="448">
        <v>0</v>
      </c>
      <c r="AZ17" s="448">
        <v>0</v>
      </c>
      <c r="BA17" s="448">
        <v>0</v>
      </c>
      <c r="BB17" s="448"/>
      <c r="BC17" s="448"/>
      <c r="BD17" s="448">
        <v>0</v>
      </c>
      <c r="BE17" s="448">
        <v>0</v>
      </c>
      <c r="BF17" s="448">
        <v>0</v>
      </c>
      <c r="BG17" s="448" t="s">
        <v>13</v>
      </c>
      <c r="BH17" s="448"/>
      <c r="BI17" s="448"/>
      <c r="BJ17" s="448"/>
      <c r="BK17" s="451"/>
      <c r="BL17" s="441"/>
      <c r="BM17" s="439"/>
      <c r="BN17" s="448"/>
      <c r="BO17" s="448" t="s">
        <v>15</v>
      </c>
      <c r="BP17" s="448"/>
      <c r="BQ17" s="448"/>
      <c r="BR17" s="176" t="s">
        <v>477</v>
      </c>
    </row>
    <row r="18" spans="1:70" s="462" customFormat="1" ht="16">
      <c r="B18" s="450">
        <v>43748</v>
      </c>
      <c r="C18" s="464" t="s">
        <v>18</v>
      </c>
      <c r="D18" s="463" t="s">
        <v>108</v>
      </c>
      <c r="E18" s="465">
        <v>43494</v>
      </c>
      <c r="F18" s="464" t="s">
        <v>157</v>
      </c>
      <c r="G18" s="463" t="s">
        <v>198</v>
      </c>
      <c r="H18" s="443">
        <v>93.263636363636365</v>
      </c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43">
        <v>3.8545454545454545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3.8545454545454545</v>
      </c>
      <c r="AD18" s="443">
        <v>0</v>
      </c>
      <c r="AE18" s="443">
        <v>0</v>
      </c>
      <c r="AF18" s="443">
        <v>0</v>
      </c>
      <c r="AG18" s="443">
        <v>0</v>
      </c>
      <c r="AH18" s="443">
        <v>0</v>
      </c>
      <c r="AO18" s="467" t="s">
        <v>13</v>
      </c>
      <c r="AP18" s="467"/>
      <c r="AQ18" s="467">
        <v>3</v>
      </c>
      <c r="AR18" s="467">
        <v>3</v>
      </c>
      <c r="AT18" s="467">
        <v>0</v>
      </c>
      <c r="AU18" s="467">
        <v>0</v>
      </c>
      <c r="AV18" s="467">
        <v>0</v>
      </c>
      <c r="AW18" s="467">
        <v>0</v>
      </c>
      <c r="AX18" s="467">
        <v>0</v>
      </c>
      <c r="AY18" s="467">
        <v>0</v>
      </c>
      <c r="AZ18" s="467">
        <v>0</v>
      </c>
      <c r="BA18" s="467">
        <v>0</v>
      </c>
      <c r="BD18" s="467">
        <v>0</v>
      </c>
      <c r="BE18" s="467">
        <v>0</v>
      </c>
      <c r="BF18" s="467">
        <v>0</v>
      </c>
      <c r="BG18" s="467" t="s">
        <v>13</v>
      </c>
      <c r="BH18" s="467"/>
      <c r="BI18" s="467" t="s">
        <v>13</v>
      </c>
      <c r="BJ18" s="467"/>
      <c r="BK18" s="467"/>
      <c r="BL18" s="441"/>
      <c r="BM18" s="439"/>
      <c r="BN18" s="448"/>
      <c r="BO18" s="467" t="s">
        <v>15</v>
      </c>
      <c r="BP18" s="467">
        <v>1</v>
      </c>
      <c r="BQ18" s="467"/>
      <c r="BR18" s="462" t="s">
        <v>478</v>
      </c>
    </row>
    <row r="19" spans="1:70" s="449" customFormat="1" ht="16">
      <c r="A19" s="439">
        <v>14</v>
      </c>
      <c r="B19" s="450">
        <v>43748</v>
      </c>
      <c r="C19" s="441" t="s">
        <v>18</v>
      </c>
      <c r="D19" s="439" t="s">
        <v>236</v>
      </c>
      <c r="E19" s="450">
        <v>43677</v>
      </c>
      <c r="F19" s="441" t="s">
        <v>158</v>
      </c>
      <c r="G19" s="439" t="s">
        <v>403</v>
      </c>
      <c r="H19" s="443">
        <v>92</v>
      </c>
      <c r="I19" s="443"/>
      <c r="J19" s="444"/>
      <c r="K19" s="445" t="s">
        <v>12</v>
      </c>
      <c r="L19" s="446">
        <v>3000</v>
      </c>
      <c r="M19" s="446">
        <v>30000</v>
      </c>
      <c r="N19" s="446">
        <v>49200</v>
      </c>
      <c r="O19" s="446"/>
      <c r="P19" s="446"/>
      <c r="Q19" s="446"/>
      <c r="R19" s="446"/>
      <c r="S19" s="446"/>
      <c r="T19" s="446"/>
      <c r="U19" s="446"/>
      <c r="V19" s="446"/>
      <c r="W19" s="443">
        <v>3.5272727272727269</v>
      </c>
      <c r="X19" s="443">
        <v>3.0818181818181816</v>
      </c>
      <c r="Y19" s="443">
        <v>3.0454545454545454</v>
      </c>
      <c r="Z19" s="443">
        <v>2.9</v>
      </c>
      <c r="AA19" s="443">
        <v>0</v>
      </c>
      <c r="AB19" s="443">
        <v>0</v>
      </c>
      <c r="AC19" s="443">
        <v>3.5272727272727269</v>
      </c>
      <c r="AD19" s="443">
        <v>3.0818181818181816</v>
      </c>
      <c r="AE19" s="443">
        <v>3.0454545454545454</v>
      </c>
      <c r="AF19" s="443">
        <v>2.9</v>
      </c>
      <c r="AG19" s="443">
        <v>0</v>
      </c>
      <c r="AH19" s="443">
        <v>0</v>
      </c>
      <c r="AI19" s="439"/>
      <c r="AJ19" s="439"/>
      <c r="AK19" s="439"/>
      <c r="AL19" s="439"/>
      <c r="AM19" s="439"/>
      <c r="AN19" s="439"/>
      <c r="AO19" s="448" t="s">
        <v>13</v>
      </c>
      <c r="AP19" s="448"/>
      <c r="AQ19" s="448">
        <v>3</v>
      </c>
      <c r="AR19" s="448">
        <v>3</v>
      </c>
      <c r="AS19" s="448"/>
      <c r="AT19" s="448">
        <v>5</v>
      </c>
      <c r="AU19" s="448">
        <v>0</v>
      </c>
      <c r="AV19" s="448">
        <v>0</v>
      </c>
      <c r="AW19" s="448">
        <v>0</v>
      </c>
      <c r="AX19" s="448">
        <v>0</v>
      </c>
      <c r="AY19" s="448">
        <v>0</v>
      </c>
      <c r="AZ19" s="448">
        <v>0</v>
      </c>
      <c r="BA19" s="448">
        <v>0</v>
      </c>
      <c r="BB19" s="448"/>
      <c r="BC19" s="448"/>
      <c r="BD19" s="448">
        <v>0</v>
      </c>
      <c r="BE19" s="448">
        <v>0</v>
      </c>
      <c r="BF19" s="448">
        <v>24</v>
      </c>
      <c r="BG19" s="448" t="s">
        <v>13</v>
      </c>
      <c r="BH19" s="448">
        <v>24</v>
      </c>
      <c r="BI19" s="448" t="s">
        <v>13</v>
      </c>
      <c r="BJ19" s="448"/>
      <c r="BK19" s="448"/>
      <c r="BL19" s="441"/>
      <c r="BM19" s="439"/>
      <c r="BN19" s="448"/>
      <c r="BO19" s="448" t="s">
        <v>15</v>
      </c>
      <c r="BP19" s="448">
        <v>1</v>
      </c>
      <c r="BQ19" s="448"/>
      <c r="BR19" s="441" t="s">
        <v>479</v>
      </c>
    </row>
    <row r="20" spans="1:70" s="449" customFormat="1" ht="16">
      <c r="A20" s="439">
        <v>15</v>
      </c>
      <c r="B20" s="450">
        <v>43748</v>
      </c>
      <c r="C20" s="441" t="s">
        <v>18</v>
      </c>
      <c r="D20" s="439" t="s">
        <v>236</v>
      </c>
      <c r="E20" s="450">
        <v>43646</v>
      </c>
      <c r="F20" s="441" t="s">
        <v>159</v>
      </c>
      <c r="G20" s="439" t="s">
        <v>398</v>
      </c>
      <c r="H20" s="443">
        <v>57.109090909090902</v>
      </c>
      <c r="I20" s="443"/>
      <c r="J20" s="444"/>
      <c r="K20" s="445" t="s">
        <v>12</v>
      </c>
      <c r="L20" s="446">
        <v>33000</v>
      </c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3">
        <v>2.5181818181818181</v>
      </c>
      <c r="X20" s="443">
        <v>2.1</v>
      </c>
      <c r="Y20" s="443">
        <v>0</v>
      </c>
      <c r="Z20" s="443">
        <v>0</v>
      </c>
      <c r="AA20" s="443">
        <v>0</v>
      </c>
      <c r="AB20" s="443">
        <v>0</v>
      </c>
      <c r="AC20" s="443">
        <v>2.5181818181818181</v>
      </c>
      <c r="AD20" s="443">
        <v>2.1</v>
      </c>
      <c r="AE20" s="443">
        <v>0</v>
      </c>
      <c r="AF20" s="443">
        <v>0</v>
      </c>
      <c r="AG20" s="443">
        <v>0</v>
      </c>
      <c r="AH20" s="443">
        <v>0</v>
      </c>
      <c r="AI20" s="439"/>
      <c r="AJ20" s="439"/>
      <c r="AK20" s="439"/>
      <c r="AL20" s="439"/>
      <c r="AM20" s="439"/>
      <c r="AN20" s="439"/>
      <c r="AO20" s="448" t="s">
        <v>13</v>
      </c>
      <c r="AP20" s="448"/>
      <c r="AQ20" s="448">
        <v>3</v>
      </c>
      <c r="AR20" s="448">
        <v>3</v>
      </c>
      <c r="AS20" s="448"/>
      <c r="AT20" s="448">
        <v>0</v>
      </c>
      <c r="AU20" s="448">
        <v>0</v>
      </c>
      <c r="AV20" s="448">
        <v>0</v>
      </c>
      <c r="AW20" s="448">
        <v>0</v>
      </c>
      <c r="AX20" s="448">
        <v>0</v>
      </c>
      <c r="AY20" s="448">
        <v>0</v>
      </c>
      <c r="AZ20" s="448">
        <v>0</v>
      </c>
      <c r="BA20" s="448">
        <v>0</v>
      </c>
      <c r="BB20" s="448"/>
      <c r="BC20" s="448"/>
      <c r="BD20" s="448">
        <v>0</v>
      </c>
      <c r="BE20" s="448">
        <v>0</v>
      </c>
      <c r="BF20" s="448">
        <v>12</v>
      </c>
      <c r="BG20" s="448" t="s">
        <v>13</v>
      </c>
      <c r="BH20" s="448">
        <v>12</v>
      </c>
      <c r="BI20" s="448" t="s">
        <v>13</v>
      </c>
      <c r="BJ20" s="448"/>
      <c r="BK20" s="448"/>
      <c r="BL20" s="441"/>
      <c r="BM20" s="439"/>
      <c r="BN20" s="448"/>
      <c r="BO20" s="448" t="s">
        <v>15</v>
      </c>
      <c r="BP20" s="448"/>
      <c r="BQ20" s="448"/>
      <c r="BR20" s="441" t="s">
        <v>480</v>
      </c>
    </row>
    <row r="21" spans="1:70" s="449" customFormat="1" ht="16">
      <c r="A21" s="439">
        <v>16</v>
      </c>
      <c r="B21" s="450">
        <v>43748</v>
      </c>
      <c r="C21" s="441" t="s">
        <v>18</v>
      </c>
      <c r="D21" s="439" t="s">
        <v>236</v>
      </c>
      <c r="E21" s="442">
        <v>43742</v>
      </c>
      <c r="F21" s="441" t="s">
        <v>156</v>
      </c>
      <c r="G21" s="439" t="s">
        <v>368</v>
      </c>
      <c r="H21" s="443">
        <v>61.645454545454541</v>
      </c>
      <c r="I21" s="443"/>
      <c r="J21" s="444"/>
      <c r="K21" s="445" t="s">
        <v>12</v>
      </c>
      <c r="L21" s="446">
        <v>3000</v>
      </c>
      <c r="M21" s="446">
        <v>30000</v>
      </c>
      <c r="N21" s="446">
        <v>49200</v>
      </c>
      <c r="O21" s="446"/>
      <c r="P21" s="446"/>
      <c r="Q21" s="446"/>
      <c r="R21" s="446"/>
      <c r="S21" s="446"/>
      <c r="T21" s="446"/>
      <c r="U21" s="446"/>
      <c r="V21" s="446"/>
      <c r="W21" s="443">
        <v>2.3909090909090907</v>
      </c>
      <c r="X21" s="443">
        <v>2.0909090909090904</v>
      </c>
      <c r="Y21" s="443">
        <v>1.7727272727272725</v>
      </c>
      <c r="Z21" s="443">
        <v>1.6636363636363636</v>
      </c>
      <c r="AA21" s="443">
        <v>0</v>
      </c>
      <c r="AB21" s="443">
        <v>0</v>
      </c>
      <c r="AC21" s="443">
        <v>2.3909090909090907</v>
      </c>
      <c r="AD21" s="443">
        <v>2.0909090909090904</v>
      </c>
      <c r="AE21" s="443">
        <v>1.7727272727272725</v>
      </c>
      <c r="AF21" s="443">
        <v>1.6636363636363636</v>
      </c>
      <c r="AG21" s="443">
        <v>0</v>
      </c>
      <c r="AH21" s="443">
        <v>0</v>
      </c>
      <c r="AI21" s="439"/>
      <c r="AJ21" s="439"/>
      <c r="AK21" s="439"/>
      <c r="AL21" s="439"/>
      <c r="AM21" s="439"/>
      <c r="AN21" s="439"/>
      <c r="AO21" s="448" t="s">
        <v>13</v>
      </c>
      <c r="AP21" s="448"/>
      <c r="AQ21" s="448">
        <v>3</v>
      </c>
      <c r="AR21" s="448">
        <v>3</v>
      </c>
      <c r="AS21" s="448"/>
      <c r="AT21" s="448">
        <v>0</v>
      </c>
      <c r="AU21" s="448">
        <v>0</v>
      </c>
      <c r="AV21" s="448">
        <v>0</v>
      </c>
      <c r="AW21" s="448">
        <v>0</v>
      </c>
      <c r="AX21" s="448">
        <v>0</v>
      </c>
      <c r="AY21" s="448">
        <v>0</v>
      </c>
      <c r="AZ21" s="448">
        <v>0</v>
      </c>
      <c r="BA21" s="448">
        <v>0</v>
      </c>
      <c r="BB21" s="448"/>
      <c r="BC21" s="448"/>
      <c r="BD21" s="448">
        <v>0</v>
      </c>
      <c r="BE21" s="448">
        <v>0</v>
      </c>
      <c r="BF21" s="448">
        <v>0</v>
      </c>
      <c r="BG21" s="448" t="s">
        <v>13</v>
      </c>
      <c r="BH21" s="448">
        <v>12</v>
      </c>
      <c r="BI21" s="448" t="s">
        <v>13</v>
      </c>
      <c r="BJ21" s="448"/>
      <c r="BK21" s="448"/>
      <c r="BL21" s="441"/>
      <c r="BM21" s="439"/>
      <c r="BN21" s="448"/>
      <c r="BO21" s="448" t="s">
        <v>15</v>
      </c>
      <c r="BP21" s="448"/>
      <c r="BQ21" s="441" t="s">
        <v>395</v>
      </c>
      <c r="BR21" s="441" t="s">
        <v>500</v>
      </c>
    </row>
    <row r="22" spans="1:70" s="449" customFormat="1" ht="16">
      <c r="A22" s="462"/>
      <c r="B22" s="450">
        <v>43748</v>
      </c>
      <c r="C22" s="441" t="s">
        <v>18</v>
      </c>
      <c r="D22" s="463" t="s">
        <v>236</v>
      </c>
      <c r="E22" s="450">
        <v>43646</v>
      </c>
      <c r="F22" s="441" t="s">
        <v>160</v>
      </c>
      <c r="G22" s="439" t="s">
        <v>248</v>
      </c>
      <c r="H22" s="443">
        <v>86.881818181818176</v>
      </c>
      <c r="I22" s="443"/>
      <c r="J22" s="444"/>
      <c r="K22" s="445" t="s">
        <v>12</v>
      </c>
      <c r="L22" s="446">
        <v>1644</v>
      </c>
      <c r="M22" s="446">
        <v>1314</v>
      </c>
      <c r="N22" s="446"/>
      <c r="O22" s="446"/>
      <c r="P22" s="446"/>
      <c r="Q22" s="446"/>
      <c r="R22" s="446"/>
      <c r="S22" s="446"/>
      <c r="T22" s="446"/>
      <c r="U22" s="446"/>
      <c r="V22" s="446"/>
      <c r="W22" s="443">
        <v>2.3818181818181818</v>
      </c>
      <c r="X22" s="443">
        <v>2.3272727272727272</v>
      </c>
      <c r="Y22" s="443">
        <v>2.1818181818181817</v>
      </c>
      <c r="Z22" s="443">
        <v>0</v>
      </c>
      <c r="AA22" s="443">
        <v>0</v>
      </c>
      <c r="AB22" s="443">
        <v>0</v>
      </c>
      <c r="AC22" s="443">
        <v>2.3818181818181818</v>
      </c>
      <c r="AD22" s="443">
        <v>2.3272727272727272</v>
      </c>
      <c r="AE22" s="443">
        <v>2.1818181818181817</v>
      </c>
      <c r="AF22" s="443">
        <v>0</v>
      </c>
      <c r="AG22" s="443">
        <v>0</v>
      </c>
      <c r="AH22" s="443">
        <v>0</v>
      </c>
      <c r="AI22" s="439"/>
      <c r="AJ22" s="439"/>
      <c r="AK22" s="439"/>
      <c r="AL22" s="439"/>
      <c r="AM22" s="439"/>
      <c r="AN22" s="439"/>
      <c r="AO22" s="448" t="s">
        <v>13</v>
      </c>
      <c r="AP22" s="448"/>
      <c r="AQ22" s="448">
        <v>3</v>
      </c>
      <c r="AR22" s="448">
        <v>3</v>
      </c>
      <c r="AS22" s="448"/>
      <c r="AT22" s="448">
        <v>0</v>
      </c>
      <c r="AU22" s="448">
        <v>0</v>
      </c>
      <c r="AV22" s="448">
        <v>0</v>
      </c>
      <c r="AW22" s="448">
        <v>0</v>
      </c>
      <c r="AX22" s="448">
        <v>0</v>
      </c>
      <c r="AY22" s="448">
        <v>0</v>
      </c>
      <c r="AZ22" s="448">
        <v>0</v>
      </c>
      <c r="BA22" s="448">
        <v>0</v>
      </c>
      <c r="BB22" s="448"/>
      <c r="BC22" s="448"/>
      <c r="BD22" s="448">
        <v>0</v>
      </c>
      <c r="BE22" s="448">
        <v>0</v>
      </c>
      <c r="BF22" s="448">
        <v>0</v>
      </c>
      <c r="BG22" s="448" t="s">
        <v>13</v>
      </c>
      <c r="BH22" s="448"/>
      <c r="BI22" s="448"/>
      <c r="BJ22" s="448"/>
      <c r="BK22" s="451"/>
      <c r="BL22" s="441"/>
      <c r="BM22" s="439"/>
      <c r="BN22" s="448"/>
      <c r="BO22" s="448" t="s">
        <v>15</v>
      </c>
      <c r="BP22" s="448"/>
      <c r="BQ22" s="448"/>
      <c r="BR22" s="176" t="s">
        <v>481</v>
      </c>
    </row>
    <row r="23" spans="1:70" s="449" customFormat="1" ht="16">
      <c r="A23" s="439">
        <v>17</v>
      </c>
      <c r="B23" s="450">
        <v>43748</v>
      </c>
      <c r="C23" s="441" t="s">
        <v>18</v>
      </c>
      <c r="D23" s="439" t="s">
        <v>238</v>
      </c>
      <c r="E23" s="450">
        <v>43646</v>
      </c>
      <c r="F23" s="441" t="s">
        <v>159</v>
      </c>
      <c r="G23" s="439" t="s">
        <v>398</v>
      </c>
      <c r="H23" s="443">
        <v>87.972727272727269</v>
      </c>
      <c r="I23" s="443"/>
      <c r="J23" s="444"/>
      <c r="K23" s="445" t="s">
        <v>12</v>
      </c>
      <c r="L23" s="446">
        <v>98640</v>
      </c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3">
        <v>2.8909090909090907</v>
      </c>
      <c r="X23" s="443">
        <v>2.4454545454545453</v>
      </c>
      <c r="Y23" s="443">
        <v>0</v>
      </c>
      <c r="Z23" s="443">
        <v>0</v>
      </c>
      <c r="AA23" s="443">
        <v>0</v>
      </c>
      <c r="AB23" s="443">
        <v>0</v>
      </c>
      <c r="AC23" s="443">
        <v>2.8909090909090907</v>
      </c>
      <c r="AD23" s="443">
        <v>2.4454545454545453</v>
      </c>
      <c r="AE23" s="443">
        <v>0</v>
      </c>
      <c r="AF23" s="443">
        <v>0</v>
      </c>
      <c r="AG23" s="443">
        <v>0</v>
      </c>
      <c r="AH23" s="443">
        <v>0</v>
      </c>
      <c r="AI23" s="439"/>
      <c r="AJ23" s="439"/>
      <c r="AK23" s="439"/>
      <c r="AL23" s="439"/>
      <c r="AM23" s="439"/>
      <c r="AN23" s="439"/>
      <c r="AO23" s="448" t="s">
        <v>13</v>
      </c>
      <c r="AP23" s="448"/>
      <c r="AQ23" s="448">
        <v>3</v>
      </c>
      <c r="AR23" s="448">
        <v>3</v>
      </c>
      <c r="AS23" s="448"/>
      <c r="AT23" s="448">
        <v>0</v>
      </c>
      <c r="AU23" s="448">
        <v>0</v>
      </c>
      <c r="AV23" s="448">
        <v>0</v>
      </c>
      <c r="AW23" s="448">
        <v>0</v>
      </c>
      <c r="AX23" s="448">
        <v>0</v>
      </c>
      <c r="AY23" s="448">
        <v>0</v>
      </c>
      <c r="AZ23" s="448">
        <v>0</v>
      </c>
      <c r="BA23" s="448">
        <v>0</v>
      </c>
      <c r="BB23" s="448"/>
      <c r="BC23" s="448"/>
      <c r="BD23" s="448">
        <v>0</v>
      </c>
      <c r="BE23" s="448">
        <v>0</v>
      </c>
      <c r="BF23" s="448">
        <v>12</v>
      </c>
      <c r="BG23" s="448" t="s">
        <v>13</v>
      </c>
      <c r="BH23" s="448">
        <v>12</v>
      </c>
      <c r="BI23" s="448" t="s">
        <v>13</v>
      </c>
      <c r="BJ23" s="448"/>
      <c r="BK23" s="448"/>
      <c r="BL23" s="441"/>
      <c r="BM23" s="439"/>
      <c r="BN23" s="448"/>
      <c r="BO23" s="448" t="s">
        <v>15</v>
      </c>
      <c r="BP23" s="448"/>
      <c r="BQ23" s="448"/>
      <c r="BR23" s="441" t="s">
        <v>482</v>
      </c>
    </row>
    <row r="24" spans="1:70" s="449" customFormat="1" ht="16">
      <c r="A24" s="439">
        <v>18</v>
      </c>
      <c r="B24" s="450">
        <v>43748</v>
      </c>
      <c r="C24" s="441" t="s">
        <v>18</v>
      </c>
      <c r="D24" s="439" t="s">
        <v>238</v>
      </c>
      <c r="E24" s="450">
        <v>43646</v>
      </c>
      <c r="F24" s="441" t="s">
        <v>160</v>
      </c>
      <c r="G24" s="439" t="s">
        <v>248</v>
      </c>
      <c r="H24" s="443">
        <v>96.336363636363629</v>
      </c>
      <c r="I24" s="443"/>
      <c r="J24" s="444"/>
      <c r="K24" s="445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3">
        <v>2.6909090909090905</v>
      </c>
      <c r="X24" s="443">
        <v>0</v>
      </c>
      <c r="Y24" s="443">
        <v>0</v>
      </c>
      <c r="Z24" s="443">
        <v>0</v>
      </c>
      <c r="AA24" s="443">
        <v>0</v>
      </c>
      <c r="AB24" s="443">
        <v>0</v>
      </c>
      <c r="AC24" s="443">
        <v>2.6909090909090905</v>
      </c>
      <c r="AD24" s="443">
        <v>0</v>
      </c>
      <c r="AE24" s="443">
        <v>0</v>
      </c>
      <c r="AF24" s="443">
        <v>0</v>
      </c>
      <c r="AG24" s="443">
        <v>0</v>
      </c>
      <c r="AH24" s="443">
        <v>0</v>
      </c>
      <c r="AI24" s="439"/>
      <c r="AJ24" s="439"/>
      <c r="AK24" s="439"/>
      <c r="AL24" s="439"/>
      <c r="AM24" s="439"/>
      <c r="AN24" s="439"/>
      <c r="AO24" s="448" t="s">
        <v>13</v>
      </c>
      <c r="AP24" s="448"/>
      <c r="AQ24" s="448">
        <v>3</v>
      </c>
      <c r="AR24" s="448">
        <v>3</v>
      </c>
      <c r="AS24" s="448"/>
      <c r="AT24" s="448">
        <v>0</v>
      </c>
      <c r="AU24" s="448">
        <v>0</v>
      </c>
      <c r="AV24" s="448">
        <v>0</v>
      </c>
      <c r="AW24" s="448">
        <v>0</v>
      </c>
      <c r="AX24" s="448">
        <v>0</v>
      </c>
      <c r="AY24" s="448">
        <v>0</v>
      </c>
      <c r="AZ24" s="448">
        <v>0</v>
      </c>
      <c r="BA24" s="448">
        <v>0</v>
      </c>
      <c r="BB24" s="448"/>
      <c r="BC24" s="448"/>
      <c r="BD24" s="448">
        <v>0</v>
      </c>
      <c r="BE24" s="448">
        <v>0</v>
      </c>
      <c r="BF24" s="448">
        <v>0</v>
      </c>
      <c r="BG24" s="448" t="s">
        <v>13</v>
      </c>
      <c r="BH24" s="448"/>
      <c r="BI24" s="448" t="s">
        <v>13</v>
      </c>
      <c r="BJ24" s="448"/>
      <c r="BK24" s="451"/>
      <c r="BL24" s="441"/>
      <c r="BM24" s="439"/>
      <c r="BN24" s="448"/>
      <c r="BO24" s="448" t="s">
        <v>15</v>
      </c>
      <c r="BP24" s="448"/>
      <c r="BQ24" s="448"/>
      <c r="BR24" s="176" t="s">
        <v>483</v>
      </c>
    </row>
    <row r="25" spans="1:70" s="449" customFormat="1" ht="16">
      <c r="A25" s="439">
        <v>19</v>
      </c>
      <c r="B25" s="450">
        <v>43748</v>
      </c>
      <c r="C25" s="441" t="s">
        <v>18</v>
      </c>
      <c r="D25" s="439" t="s">
        <v>239</v>
      </c>
      <c r="E25" s="450">
        <v>43646</v>
      </c>
      <c r="F25" s="441" t="s">
        <v>159</v>
      </c>
      <c r="G25" s="439" t="s">
        <v>398</v>
      </c>
      <c r="H25" s="443">
        <v>63.309090909090905</v>
      </c>
      <c r="I25" s="443"/>
      <c r="J25" s="444"/>
      <c r="K25" s="445" t="s">
        <v>12</v>
      </c>
      <c r="L25" s="446">
        <v>98640</v>
      </c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3">
        <v>2.8727272727272726</v>
      </c>
      <c r="X25" s="443">
        <v>2.5181818181818181</v>
      </c>
      <c r="Y25" s="443">
        <v>0</v>
      </c>
      <c r="Z25" s="443">
        <v>0</v>
      </c>
      <c r="AA25" s="443">
        <v>0</v>
      </c>
      <c r="AB25" s="443">
        <v>0</v>
      </c>
      <c r="AC25" s="443">
        <v>2.8727272727272726</v>
      </c>
      <c r="AD25" s="443">
        <v>2.5181818181818181</v>
      </c>
      <c r="AE25" s="443">
        <v>0</v>
      </c>
      <c r="AF25" s="443">
        <v>0</v>
      </c>
      <c r="AG25" s="443">
        <v>0</v>
      </c>
      <c r="AH25" s="443">
        <v>0</v>
      </c>
      <c r="AI25" s="439"/>
      <c r="AJ25" s="439"/>
      <c r="AK25" s="439"/>
      <c r="AL25" s="439"/>
      <c r="AM25" s="439"/>
      <c r="AN25" s="439"/>
      <c r="AO25" s="448" t="s">
        <v>13</v>
      </c>
      <c r="AP25" s="448"/>
      <c r="AQ25" s="448">
        <v>3</v>
      </c>
      <c r="AR25" s="448">
        <v>3</v>
      </c>
      <c r="AS25" s="448"/>
      <c r="AT25" s="448">
        <v>0</v>
      </c>
      <c r="AU25" s="448">
        <v>0</v>
      </c>
      <c r="AV25" s="448">
        <v>0</v>
      </c>
      <c r="AW25" s="448">
        <v>0</v>
      </c>
      <c r="AX25" s="448">
        <v>0</v>
      </c>
      <c r="AY25" s="448">
        <v>0</v>
      </c>
      <c r="AZ25" s="448">
        <v>0</v>
      </c>
      <c r="BA25" s="448">
        <v>0</v>
      </c>
      <c r="BB25" s="448"/>
      <c r="BC25" s="448"/>
      <c r="BD25" s="448">
        <v>0</v>
      </c>
      <c r="BE25" s="448">
        <v>0</v>
      </c>
      <c r="BF25" s="448">
        <v>12</v>
      </c>
      <c r="BG25" s="448" t="s">
        <v>13</v>
      </c>
      <c r="BH25" s="448">
        <v>12</v>
      </c>
      <c r="BI25" s="448" t="s">
        <v>13</v>
      </c>
      <c r="BJ25" s="448"/>
      <c r="BK25" s="448"/>
      <c r="BL25" s="441"/>
      <c r="BM25" s="439"/>
      <c r="BN25" s="448"/>
      <c r="BO25" s="448" t="s">
        <v>15</v>
      </c>
      <c r="BP25" s="448"/>
      <c r="BQ25" s="448"/>
      <c r="BR25" s="441" t="s">
        <v>484</v>
      </c>
    </row>
    <row r="26" spans="1:70" s="449" customFormat="1" ht="16">
      <c r="A26" s="462"/>
      <c r="B26" s="450">
        <v>43748</v>
      </c>
      <c r="C26" s="441" t="s">
        <v>18</v>
      </c>
      <c r="D26" s="463" t="s">
        <v>239</v>
      </c>
      <c r="E26" s="475">
        <v>43742</v>
      </c>
      <c r="F26" s="441" t="s">
        <v>156</v>
      </c>
      <c r="G26" s="439" t="s">
        <v>368</v>
      </c>
      <c r="H26" s="443">
        <v>120.48181818181817</v>
      </c>
      <c r="I26" s="443"/>
      <c r="J26" s="444"/>
      <c r="K26" s="445" t="s">
        <v>12</v>
      </c>
      <c r="L26" s="446">
        <v>98640</v>
      </c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3">
        <v>1.7363636363636361</v>
      </c>
      <c r="X26" s="443">
        <v>1.7363636363636361</v>
      </c>
      <c r="Y26" s="443">
        <v>0</v>
      </c>
      <c r="Z26" s="443">
        <v>0</v>
      </c>
      <c r="AA26" s="443">
        <v>0</v>
      </c>
      <c r="AB26" s="443">
        <v>0</v>
      </c>
      <c r="AC26" s="443">
        <v>1.7363636363636361</v>
      </c>
      <c r="AD26" s="443">
        <v>1.7363636363636361</v>
      </c>
      <c r="AE26" s="443">
        <v>0</v>
      </c>
      <c r="AF26" s="443">
        <v>0</v>
      </c>
      <c r="AG26" s="443">
        <v>0</v>
      </c>
      <c r="AH26" s="443">
        <v>0</v>
      </c>
      <c r="AI26" s="439"/>
      <c r="AJ26" s="439"/>
      <c r="AK26" s="439"/>
      <c r="AL26" s="439"/>
      <c r="AM26" s="439"/>
      <c r="AN26" s="439"/>
      <c r="AO26" s="448" t="s">
        <v>13</v>
      </c>
      <c r="AP26" s="448"/>
      <c r="AQ26" s="448">
        <v>3</v>
      </c>
      <c r="AR26" s="448">
        <v>3</v>
      </c>
      <c r="AS26" s="448"/>
      <c r="AT26" s="448">
        <v>0</v>
      </c>
      <c r="AU26" s="448">
        <v>0</v>
      </c>
      <c r="AV26" s="448">
        <v>0</v>
      </c>
      <c r="AW26" s="448">
        <v>0</v>
      </c>
      <c r="AX26" s="448">
        <v>0</v>
      </c>
      <c r="AY26" s="448">
        <v>0</v>
      </c>
      <c r="AZ26" s="448">
        <v>0</v>
      </c>
      <c r="BA26" s="448">
        <v>0</v>
      </c>
      <c r="BB26" s="448"/>
      <c r="BC26" s="448"/>
      <c r="BD26" s="448">
        <v>0</v>
      </c>
      <c r="BE26" s="448">
        <v>0</v>
      </c>
      <c r="BF26" s="448">
        <v>0</v>
      </c>
      <c r="BG26" s="448" t="s">
        <v>13</v>
      </c>
      <c r="BH26" s="448">
        <v>12</v>
      </c>
      <c r="BI26" s="448" t="s">
        <v>13</v>
      </c>
      <c r="BJ26" s="448"/>
      <c r="BK26" s="448"/>
      <c r="BL26" s="441"/>
      <c r="BM26" s="439"/>
      <c r="BN26" s="448"/>
      <c r="BO26" s="448" t="s">
        <v>15</v>
      </c>
      <c r="BP26" s="448"/>
      <c r="BQ26" s="441" t="s">
        <v>395</v>
      </c>
      <c r="BR26" s="441" t="s">
        <v>501</v>
      </c>
    </row>
    <row r="27" spans="1:70" s="449" customFormat="1" ht="16">
      <c r="A27" s="462"/>
      <c r="B27" s="450">
        <v>43748</v>
      </c>
      <c r="C27" s="441" t="s">
        <v>18</v>
      </c>
      <c r="D27" s="463" t="s">
        <v>239</v>
      </c>
      <c r="E27" s="450">
        <v>43646</v>
      </c>
      <c r="F27" s="441" t="s">
        <v>160</v>
      </c>
      <c r="G27" s="439" t="s">
        <v>248</v>
      </c>
      <c r="H27" s="443">
        <v>98.890909090909091</v>
      </c>
      <c r="I27" s="443"/>
      <c r="J27" s="444"/>
      <c r="K27" s="445" t="s">
        <v>12</v>
      </c>
      <c r="L27" s="446">
        <v>1644</v>
      </c>
      <c r="M27" s="446">
        <v>1314</v>
      </c>
      <c r="N27" s="446"/>
      <c r="O27" s="446"/>
      <c r="P27" s="446"/>
      <c r="Q27" s="446"/>
      <c r="R27" s="446"/>
      <c r="S27" s="446"/>
      <c r="T27" s="446"/>
      <c r="U27" s="446"/>
      <c r="V27" s="446"/>
      <c r="W27" s="443">
        <v>3.2818181818181813</v>
      </c>
      <c r="X27" s="443">
        <v>2.9363636363636361</v>
      </c>
      <c r="Y27" s="443">
        <v>2.7909090909090906</v>
      </c>
      <c r="Z27" s="443">
        <v>0</v>
      </c>
      <c r="AA27" s="443">
        <v>0</v>
      </c>
      <c r="AB27" s="443">
        <v>0</v>
      </c>
      <c r="AC27" s="443">
        <v>3.2818181818181813</v>
      </c>
      <c r="AD27" s="443">
        <v>2.9363636363636361</v>
      </c>
      <c r="AE27" s="443">
        <v>2.7909090909090906</v>
      </c>
      <c r="AF27" s="443">
        <v>0</v>
      </c>
      <c r="AG27" s="443">
        <v>0</v>
      </c>
      <c r="AH27" s="443">
        <v>0</v>
      </c>
      <c r="AI27" s="439"/>
      <c r="AJ27" s="439"/>
      <c r="AK27" s="439"/>
      <c r="AL27" s="439"/>
      <c r="AM27" s="439"/>
      <c r="AN27" s="439"/>
      <c r="AO27" s="448" t="s">
        <v>13</v>
      </c>
      <c r="AP27" s="448"/>
      <c r="AQ27" s="448">
        <v>3</v>
      </c>
      <c r="AR27" s="448">
        <v>3</v>
      </c>
      <c r="AS27" s="448"/>
      <c r="AT27" s="448">
        <v>0</v>
      </c>
      <c r="AU27" s="448">
        <v>0</v>
      </c>
      <c r="AV27" s="448">
        <v>0</v>
      </c>
      <c r="AW27" s="448">
        <v>0</v>
      </c>
      <c r="AX27" s="448">
        <v>0</v>
      </c>
      <c r="AY27" s="448">
        <v>0</v>
      </c>
      <c r="AZ27" s="448">
        <v>0</v>
      </c>
      <c r="BA27" s="448">
        <v>0</v>
      </c>
      <c r="BB27" s="448"/>
      <c r="BC27" s="448"/>
      <c r="BD27" s="448">
        <v>0</v>
      </c>
      <c r="BE27" s="448">
        <v>0</v>
      </c>
      <c r="BF27" s="448">
        <v>0</v>
      </c>
      <c r="BG27" s="448" t="s">
        <v>13</v>
      </c>
      <c r="BH27" s="448"/>
      <c r="BI27" s="448"/>
      <c r="BJ27" s="448"/>
      <c r="BK27" s="451"/>
      <c r="BL27" s="441"/>
      <c r="BM27" s="439"/>
      <c r="BN27" s="448"/>
      <c r="BO27" s="448" t="s">
        <v>15</v>
      </c>
      <c r="BP27" s="448"/>
      <c r="BQ27" s="448"/>
      <c r="BR27" s="176" t="s">
        <v>485</v>
      </c>
    </row>
    <row r="28" spans="1:70" s="449" customFormat="1" ht="16">
      <c r="A28" s="439">
        <v>20</v>
      </c>
      <c r="B28" s="450">
        <v>43748</v>
      </c>
      <c r="C28" s="441" t="s">
        <v>18</v>
      </c>
      <c r="D28" s="439" t="s">
        <v>240</v>
      </c>
      <c r="E28" s="450">
        <v>43677</v>
      </c>
      <c r="F28" s="441" t="s">
        <v>158</v>
      </c>
      <c r="G28" s="439" t="s">
        <v>403</v>
      </c>
      <c r="H28" s="443">
        <v>104.39999999999999</v>
      </c>
      <c r="I28" s="443"/>
      <c r="J28" s="444"/>
      <c r="K28" s="445" t="s">
        <v>12</v>
      </c>
      <c r="L28" s="446">
        <v>3000</v>
      </c>
      <c r="M28" s="446">
        <v>30000</v>
      </c>
      <c r="N28" s="446">
        <v>49200</v>
      </c>
      <c r="O28" s="446"/>
      <c r="P28" s="446"/>
      <c r="Q28" s="446"/>
      <c r="R28" s="446"/>
      <c r="S28" s="446"/>
      <c r="T28" s="446"/>
      <c r="U28" s="446"/>
      <c r="V28" s="446"/>
      <c r="W28" s="443">
        <v>3.627272727272727</v>
      </c>
      <c r="X28" s="443">
        <v>3.4272727272727268</v>
      </c>
      <c r="Y28" s="443">
        <v>3.0363636363636362</v>
      </c>
      <c r="Z28" s="443">
        <v>2.7454545454545451</v>
      </c>
      <c r="AA28" s="443">
        <v>0</v>
      </c>
      <c r="AB28" s="443">
        <v>0</v>
      </c>
      <c r="AC28" s="443">
        <v>3.627272727272727</v>
      </c>
      <c r="AD28" s="443">
        <v>3.4272727272727268</v>
      </c>
      <c r="AE28" s="443">
        <v>3.0363636363636362</v>
      </c>
      <c r="AF28" s="443">
        <v>2.7454545454545451</v>
      </c>
      <c r="AG28" s="443">
        <v>0</v>
      </c>
      <c r="AH28" s="443">
        <v>0</v>
      </c>
      <c r="AI28" s="439"/>
      <c r="AJ28" s="439"/>
      <c r="AK28" s="439"/>
      <c r="AL28" s="439"/>
      <c r="AM28" s="439"/>
      <c r="AN28" s="439"/>
      <c r="AO28" s="448" t="s">
        <v>13</v>
      </c>
      <c r="AP28" s="448"/>
      <c r="AQ28" s="448">
        <v>3</v>
      </c>
      <c r="AR28" s="448">
        <v>3</v>
      </c>
      <c r="AS28" s="448"/>
      <c r="AT28" s="448">
        <v>5</v>
      </c>
      <c r="AU28" s="448">
        <v>0</v>
      </c>
      <c r="AV28" s="448">
        <v>0</v>
      </c>
      <c r="AW28" s="448">
        <v>0</v>
      </c>
      <c r="AX28" s="448">
        <v>0</v>
      </c>
      <c r="AY28" s="448">
        <v>0</v>
      </c>
      <c r="AZ28" s="448">
        <v>0</v>
      </c>
      <c r="BA28" s="448">
        <v>0</v>
      </c>
      <c r="BB28" s="448"/>
      <c r="BC28" s="448"/>
      <c r="BD28" s="448">
        <v>0</v>
      </c>
      <c r="BE28" s="448">
        <v>0</v>
      </c>
      <c r="BF28" s="448">
        <v>24</v>
      </c>
      <c r="BG28" s="448" t="s">
        <v>13</v>
      </c>
      <c r="BH28" s="448">
        <v>24</v>
      </c>
      <c r="BI28" s="448" t="s">
        <v>13</v>
      </c>
      <c r="BJ28" s="448"/>
      <c r="BK28" s="448"/>
      <c r="BL28" s="441"/>
      <c r="BM28" s="439"/>
      <c r="BN28" s="448"/>
      <c r="BO28" s="448" t="s">
        <v>15</v>
      </c>
      <c r="BP28" s="448">
        <v>1</v>
      </c>
      <c r="BQ28" s="448"/>
      <c r="BR28" s="176" t="s">
        <v>486</v>
      </c>
    </row>
    <row r="29" spans="1:70" s="449" customFormat="1" ht="16">
      <c r="A29" s="439">
        <v>21</v>
      </c>
      <c r="B29" s="450">
        <v>43748</v>
      </c>
      <c r="C29" s="441" t="s">
        <v>18</v>
      </c>
      <c r="D29" s="439" t="s">
        <v>240</v>
      </c>
      <c r="E29" s="450">
        <v>43646</v>
      </c>
      <c r="F29" s="441" t="s">
        <v>159</v>
      </c>
      <c r="G29" s="439" t="s">
        <v>398</v>
      </c>
      <c r="H29" s="443">
        <v>68.845454545454544</v>
      </c>
      <c r="I29" s="443"/>
      <c r="J29" s="444"/>
      <c r="K29" s="445" t="s">
        <v>12</v>
      </c>
      <c r="L29" s="446">
        <v>33000</v>
      </c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3">
        <v>2.709090909090909</v>
      </c>
      <c r="X29" s="443">
        <v>2.4090909090909087</v>
      </c>
      <c r="Y29" s="443">
        <v>0</v>
      </c>
      <c r="Z29" s="443">
        <v>0</v>
      </c>
      <c r="AA29" s="443">
        <v>0</v>
      </c>
      <c r="AB29" s="443">
        <v>0</v>
      </c>
      <c r="AC29" s="443">
        <v>2.709090909090909</v>
      </c>
      <c r="AD29" s="443">
        <v>2.4090909090909087</v>
      </c>
      <c r="AE29" s="443">
        <v>0</v>
      </c>
      <c r="AF29" s="443">
        <v>0</v>
      </c>
      <c r="AG29" s="443">
        <v>0</v>
      </c>
      <c r="AH29" s="443">
        <v>0</v>
      </c>
      <c r="AI29" s="439"/>
      <c r="AJ29" s="439"/>
      <c r="AK29" s="439"/>
      <c r="AL29" s="439"/>
      <c r="AM29" s="439"/>
      <c r="AN29" s="439"/>
      <c r="AO29" s="448" t="s">
        <v>13</v>
      </c>
      <c r="AP29" s="448"/>
      <c r="AQ29" s="448">
        <v>3</v>
      </c>
      <c r="AR29" s="448">
        <v>3</v>
      </c>
      <c r="AS29" s="448"/>
      <c r="AT29" s="448">
        <v>0</v>
      </c>
      <c r="AU29" s="448">
        <v>0</v>
      </c>
      <c r="AV29" s="448">
        <v>0</v>
      </c>
      <c r="AW29" s="448">
        <v>0</v>
      </c>
      <c r="AX29" s="448">
        <v>0</v>
      </c>
      <c r="AY29" s="448">
        <v>0</v>
      </c>
      <c r="AZ29" s="448">
        <v>0</v>
      </c>
      <c r="BA29" s="448">
        <v>0</v>
      </c>
      <c r="BB29" s="448"/>
      <c r="BC29" s="448"/>
      <c r="BD29" s="448">
        <v>0</v>
      </c>
      <c r="BE29" s="448">
        <v>0</v>
      </c>
      <c r="BF29" s="448">
        <v>12</v>
      </c>
      <c r="BG29" s="448" t="s">
        <v>13</v>
      </c>
      <c r="BH29" s="448">
        <v>12</v>
      </c>
      <c r="BI29" s="448" t="s">
        <v>13</v>
      </c>
      <c r="BJ29" s="448"/>
      <c r="BK29" s="448"/>
      <c r="BL29" s="441"/>
      <c r="BM29" s="439"/>
      <c r="BN29" s="448"/>
      <c r="BO29" s="448" t="s">
        <v>15</v>
      </c>
      <c r="BP29" s="448"/>
      <c r="BQ29" s="448"/>
      <c r="BR29" s="441" t="s">
        <v>487</v>
      </c>
    </row>
    <row r="30" spans="1:70" s="449" customFormat="1" ht="16">
      <c r="A30" s="439">
        <v>22</v>
      </c>
      <c r="B30" s="450">
        <v>43748</v>
      </c>
      <c r="C30" s="441" t="s">
        <v>18</v>
      </c>
      <c r="D30" s="439" t="s">
        <v>240</v>
      </c>
      <c r="E30" s="475">
        <v>43742</v>
      </c>
      <c r="F30" s="441" t="s">
        <v>156</v>
      </c>
      <c r="G30" s="439" t="s">
        <v>368</v>
      </c>
      <c r="H30" s="443">
        <v>79.590909090909079</v>
      </c>
      <c r="I30" s="443"/>
      <c r="J30" s="444"/>
      <c r="K30" s="445" t="s">
        <v>12</v>
      </c>
      <c r="L30" s="446">
        <v>3000</v>
      </c>
      <c r="M30" s="446">
        <v>30000</v>
      </c>
      <c r="N30" s="446">
        <v>49200</v>
      </c>
      <c r="O30" s="446"/>
      <c r="P30" s="446"/>
      <c r="Q30" s="446"/>
      <c r="R30" s="446"/>
      <c r="S30" s="446"/>
      <c r="T30" s="446"/>
      <c r="U30" s="446"/>
      <c r="V30" s="446"/>
      <c r="W30" s="443">
        <v>2.4727272727272727</v>
      </c>
      <c r="X30" s="443">
        <v>2.2636363636363637</v>
      </c>
      <c r="Y30" s="443">
        <v>2.0636363636363635</v>
      </c>
      <c r="Z30" s="443">
        <v>1.8545454545454545</v>
      </c>
      <c r="AA30" s="443">
        <v>0</v>
      </c>
      <c r="AB30" s="443">
        <v>0</v>
      </c>
      <c r="AC30" s="443">
        <v>2.4727272727272727</v>
      </c>
      <c r="AD30" s="443">
        <v>2.2636363636363637</v>
      </c>
      <c r="AE30" s="443">
        <v>2.0636363636363635</v>
      </c>
      <c r="AF30" s="443">
        <v>1.8545454545454545</v>
      </c>
      <c r="AG30" s="443">
        <v>0</v>
      </c>
      <c r="AH30" s="443">
        <v>0</v>
      </c>
      <c r="AI30" s="439"/>
      <c r="AJ30" s="439"/>
      <c r="AK30" s="439"/>
      <c r="AL30" s="439"/>
      <c r="AM30" s="439"/>
      <c r="AN30" s="439"/>
      <c r="AO30" s="448" t="s">
        <v>13</v>
      </c>
      <c r="AP30" s="448"/>
      <c r="AQ30" s="448">
        <v>3</v>
      </c>
      <c r="AR30" s="448">
        <v>3</v>
      </c>
      <c r="AS30" s="448"/>
      <c r="AT30" s="448">
        <v>0</v>
      </c>
      <c r="AU30" s="448">
        <v>0</v>
      </c>
      <c r="AV30" s="448">
        <v>0</v>
      </c>
      <c r="AW30" s="448">
        <v>0</v>
      </c>
      <c r="AX30" s="448">
        <v>0</v>
      </c>
      <c r="AY30" s="448">
        <v>0</v>
      </c>
      <c r="AZ30" s="448">
        <v>0</v>
      </c>
      <c r="BA30" s="448">
        <v>0</v>
      </c>
      <c r="BB30" s="448"/>
      <c r="BC30" s="448"/>
      <c r="BD30" s="448">
        <v>0</v>
      </c>
      <c r="BE30" s="448">
        <v>0</v>
      </c>
      <c r="BF30" s="448">
        <v>0</v>
      </c>
      <c r="BG30" s="448" t="s">
        <v>13</v>
      </c>
      <c r="BH30" s="448">
        <v>12</v>
      </c>
      <c r="BI30" s="448" t="s">
        <v>13</v>
      </c>
      <c r="BJ30" s="448"/>
      <c r="BK30" s="448"/>
      <c r="BL30" s="441"/>
      <c r="BM30" s="439"/>
      <c r="BN30" s="448"/>
      <c r="BO30" s="448" t="s">
        <v>15</v>
      </c>
      <c r="BP30" s="448"/>
      <c r="BQ30" s="441" t="s">
        <v>395</v>
      </c>
      <c r="BR30" s="441" t="s">
        <v>502</v>
      </c>
    </row>
    <row r="31" spans="1:70" s="449" customFormat="1" ht="16">
      <c r="A31" s="462"/>
      <c r="B31" s="450">
        <v>43748</v>
      </c>
      <c r="C31" s="441" t="s">
        <v>18</v>
      </c>
      <c r="D31" s="463" t="s">
        <v>240</v>
      </c>
      <c r="E31" s="450">
        <v>43646</v>
      </c>
      <c r="F31" s="441" t="s">
        <v>160</v>
      </c>
      <c r="G31" s="439" t="s">
        <v>248</v>
      </c>
      <c r="H31" s="443">
        <v>98.890909090909091</v>
      </c>
      <c r="I31" s="443"/>
      <c r="J31" s="444"/>
      <c r="K31" s="445" t="s">
        <v>12</v>
      </c>
      <c r="L31" s="446">
        <v>1644</v>
      </c>
      <c r="M31" s="446">
        <v>1314</v>
      </c>
      <c r="N31" s="446"/>
      <c r="O31" s="446"/>
      <c r="P31" s="446"/>
      <c r="Q31" s="446"/>
      <c r="R31" s="446"/>
      <c r="S31" s="446"/>
      <c r="T31" s="446"/>
      <c r="U31" s="446"/>
      <c r="V31" s="446"/>
      <c r="W31" s="443">
        <v>3.2818181818181813</v>
      </c>
      <c r="X31" s="443">
        <v>2.9363636363636361</v>
      </c>
      <c r="Y31" s="443">
        <v>2.7909090909090906</v>
      </c>
      <c r="Z31" s="443">
        <v>0</v>
      </c>
      <c r="AA31" s="443">
        <v>0</v>
      </c>
      <c r="AB31" s="443">
        <v>0</v>
      </c>
      <c r="AC31" s="443">
        <v>3.2818181818181813</v>
      </c>
      <c r="AD31" s="443">
        <v>2.9363636363636361</v>
      </c>
      <c r="AE31" s="443">
        <v>2.7909090909090906</v>
      </c>
      <c r="AF31" s="443">
        <v>0</v>
      </c>
      <c r="AG31" s="443">
        <v>0</v>
      </c>
      <c r="AH31" s="443">
        <v>0</v>
      </c>
      <c r="AI31" s="439"/>
      <c r="AJ31" s="439"/>
      <c r="AK31" s="439"/>
      <c r="AL31" s="439"/>
      <c r="AM31" s="439"/>
      <c r="AN31" s="439"/>
      <c r="AO31" s="448" t="s">
        <v>13</v>
      </c>
      <c r="AP31" s="448"/>
      <c r="AQ31" s="448">
        <v>3</v>
      </c>
      <c r="AR31" s="448">
        <v>3</v>
      </c>
      <c r="AS31" s="448"/>
      <c r="AT31" s="448">
        <v>0</v>
      </c>
      <c r="AU31" s="448">
        <v>0</v>
      </c>
      <c r="AV31" s="448">
        <v>0</v>
      </c>
      <c r="AW31" s="448">
        <v>0</v>
      </c>
      <c r="AX31" s="448">
        <v>0</v>
      </c>
      <c r="AY31" s="448">
        <v>0</v>
      </c>
      <c r="AZ31" s="448">
        <v>0</v>
      </c>
      <c r="BA31" s="448">
        <v>0</v>
      </c>
      <c r="BB31" s="448"/>
      <c r="BC31" s="448"/>
      <c r="BD31" s="448">
        <v>0</v>
      </c>
      <c r="BE31" s="448">
        <v>0</v>
      </c>
      <c r="BF31" s="448">
        <v>0</v>
      </c>
      <c r="BG31" s="448" t="s">
        <v>13</v>
      </c>
      <c r="BH31" s="448"/>
      <c r="BI31" s="448"/>
      <c r="BJ31" s="448"/>
      <c r="BK31" s="451"/>
      <c r="BL31" s="441"/>
      <c r="BM31" s="439"/>
      <c r="BN31" s="448"/>
      <c r="BO31" s="448" t="s">
        <v>15</v>
      </c>
      <c r="BP31" s="448"/>
      <c r="BQ31" s="448"/>
      <c r="BR31" s="176" t="s">
        <v>488</v>
      </c>
    </row>
    <row r="32" spans="1:70" s="449" customFormat="1" ht="16">
      <c r="A32" s="439">
        <v>23</v>
      </c>
      <c r="B32" s="450">
        <v>43748</v>
      </c>
      <c r="C32" s="441" t="s">
        <v>18</v>
      </c>
      <c r="D32" s="439" t="s">
        <v>242</v>
      </c>
      <c r="E32" s="450">
        <v>43646</v>
      </c>
      <c r="F32" s="441" t="s">
        <v>159</v>
      </c>
      <c r="G32" s="439" t="s">
        <v>398</v>
      </c>
      <c r="H32" s="443">
        <v>85.899999999999991</v>
      </c>
      <c r="I32" s="443"/>
      <c r="J32" s="444"/>
      <c r="K32" s="445" t="s">
        <v>12</v>
      </c>
      <c r="L32" s="446">
        <v>98640</v>
      </c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3">
        <v>2.8818181818181814</v>
      </c>
      <c r="X32" s="443">
        <v>2.4454545454545453</v>
      </c>
      <c r="Y32" s="443">
        <v>0</v>
      </c>
      <c r="Z32" s="443">
        <v>0</v>
      </c>
      <c r="AA32" s="443">
        <v>0</v>
      </c>
      <c r="AB32" s="443">
        <v>0</v>
      </c>
      <c r="AC32" s="443">
        <v>2.8818181818181814</v>
      </c>
      <c r="AD32" s="443">
        <v>2.4454545454545453</v>
      </c>
      <c r="AE32" s="443">
        <v>0</v>
      </c>
      <c r="AF32" s="443">
        <v>0</v>
      </c>
      <c r="AG32" s="443">
        <v>0</v>
      </c>
      <c r="AH32" s="443">
        <v>0</v>
      </c>
      <c r="AI32" s="439"/>
      <c r="AJ32" s="439"/>
      <c r="AK32" s="439"/>
      <c r="AL32" s="439"/>
      <c r="AM32" s="439"/>
      <c r="AN32" s="439"/>
      <c r="AO32" s="448" t="s">
        <v>13</v>
      </c>
      <c r="AP32" s="448"/>
      <c r="AQ32" s="448">
        <v>3</v>
      </c>
      <c r="AR32" s="448">
        <v>3</v>
      </c>
      <c r="AS32" s="448"/>
      <c r="AT32" s="448">
        <v>0</v>
      </c>
      <c r="AU32" s="448">
        <v>0</v>
      </c>
      <c r="AV32" s="448">
        <v>0</v>
      </c>
      <c r="AW32" s="448">
        <v>0</v>
      </c>
      <c r="AX32" s="448">
        <v>0</v>
      </c>
      <c r="AY32" s="448">
        <v>0</v>
      </c>
      <c r="AZ32" s="448">
        <v>0</v>
      </c>
      <c r="BA32" s="448">
        <v>0</v>
      </c>
      <c r="BB32" s="448"/>
      <c r="BC32" s="448"/>
      <c r="BD32" s="448">
        <v>0</v>
      </c>
      <c r="BE32" s="448">
        <v>0</v>
      </c>
      <c r="BF32" s="448">
        <v>12</v>
      </c>
      <c r="BG32" s="448" t="s">
        <v>13</v>
      </c>
      <c r="BH32" s="448">
        <v>12</v>
      </c>
      <c r="BI32" s="448" t="s">
        <v>13</v>
      </c>
      <c r="BJ32" s="448"/>
      <c r="BK32" s="448"/>
      <c r="BL32" s="441"/>
      <c r="BM32" s="439"/>
      <c r="BN32" s="448"/>
      <c r="BO32" s="448" t="s">
        <v>15</v>
      </c>
      <c r="BP32" s="448"/>
      <c r="BQ32" s="448"/>
      <c r="BR32" s="441" t="s">
        <v>489</v>
      </c>
    </row>
    <row r="33" spans="1:70" s="449" customFormat="1" ht="16">
      <c r="A33" s="439">
        <v>24</v>
      </c>
      <c r="B33" s="450">
        <v>43748</v>
      </c>
      <c r="C33" s="441" t="s">
        <v>18</v>
      </c>
      <c r="D33" s="439" t="s">
        <v>242</v>
      </c>
      <c r="E33" s="450">
        <v>43646</v>
      </c>
      <c r="F33" s="441" t="s">
        <v>160</v>
      </c>
      <c r="G33" s="439" t="s">
        <v>248</v>
      </c>
      <c r="H33" s="443">
        <v>94.518181818181816</v>
      </c>
      <c r="I33" s="443"/>
      <c r="J33" s="444"/>
      <c r="K33" s="445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3">
        <v>2.7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2.7</v>
      </c>
      <c r="AD33" s="443">
        <v>0</v>
      </c>
      <c r="AE33" s="443">
        <v>0</v>
      </c>
      <c r="AF33" s="443">
        <v>0</v>
      </c>
      <c r="AG33" s="443">
        <v>0</v>
      </c>
      <c r="AH33" s="443">
        <v>0</v>
      </c>
      <c r="AI33" s="439"/>
      <c r="AJ33" s="439"/>
      <c r="AK33" s="439"/>
      <c r="AL33" s="439"/>
      <c r="AM33" s="439"/>
      <c r="AN33" s="439"/>
      <c r="AO33" s="448" t="s">
        <v>13</v>
      </c>
      <c r="AP33" s="448"/>
      <c r="AQ33" s="448">
        <v>3</v>
      </c>
      <c r="AR33" s="448">
        <v>3</v>
      </c>
      <c r="AS33" s="448"/>
      <c r="AT33" s="448">
        <v>0</v>
      </c>
      <c r="AU33" s="448">
        <v>0</v>
      </c>
      <c r="AV33" s="448">
        <v>0</v>
      </c>
      <c r="AW33" s="448">
        <v>0</v>
      </c>
      <c r="AX33" s="448">
        <v>0</v>
      </c>
      <c r="AY33" s="448">
        <v>0</v>
      </c>
      <c r="AZ33" s="448">
        <v>0</v>
      </c>
      <c r="BA33" s="448">
        <v>0</v>
      </c>
      <c r="BB33" s="448"/>
      <c r="BC33" s="448"/>
      <c r="BD33" s="448">
        <v>0</v>
      </c>
      <c r="BE33" s="448">
        <v>0</v>
      </c>
      <c r="BF33" s="448">
        <v>0</v>
      </c>
      <c r="BG33" s="448" t="s">
        <v>13</v>
      </c>
      <c r="BH33" s="448"/>
      <c r="BI33" s="448"/>
      <c r="BJ33" s="448"/>
      <c r="BK33" s="451"/>
      <c r="BL33" s="441"/>
      <c r="BM33" s="439"/>
      <c r="BN33" s="448"/>
      <c r="BO33" s="448" t="s">
        <v>15</v>
      </c>
      <c r="BP33" s="448"/>
      <c r="BQ33" s="448"/>
      <c r="BR33" s="176" t="s">
        <v>490</v>
      </c>
    </row>
    <row r="34" spans="1:70" s="449" customFormat="1" ht="16">
      <c r="A34" s="468">
        <v>25</v>
      </c>
      <c r="B34" s="450">
        <v>43748</v>
      </c>
      <c r="C34" s="469" t="s">
        <v>18</v>
      </c>
      <c r="D34" s="468" t="s">
        <v>244</v>
      </c>
      <c r="E34" s="450">
        <v>43646</v>
      </c>
      <c r="F34" s="441" t="s">
        <v>159</v>
      </c>
      <c r="G34" s="439" t="s">
        <v>398</v>
      </c>
      <c r="H34" s="443">
        <v>109.49090909090908</v>
      </c>
      <c r="I34" s="470"/>
      <c r="J34" s="471"/>
      <c r="K34" s="472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43">
        <v>2.2909090909090906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2.2909090909090906</v>
      </c>
      <c r="AD34" s="443">
        <v>0</v>
      </c>
      <c r="AE34" s="443">
        <v>0</v>
      </c>
      <c r="AF34" s="443">
        <v>0</v>
      </c>
      <c r="AG34" s="443">
        <v>0</v>
      </c>
      <c r="AH34" s="443">
        <v>0</v>
      </c>
      <c r="AI34" s="468"/>
      <c r="AJ34" s="468"/>
      <c r="AK34" s="468"/>
      <c r="AL34" s="468"/>
      <c r="AM34" s="468"/>
      <c r="AN34" s="468"/>
      <c r="AO34" s="474" t="s">
        <v>13</v>
      </c>
      <c r="AP34" s="474"/>
      <c r="AQ34" s="474">
        <v>3</v>
      </c>
      <c r="AR34" s="474">
        <v>3</v>
      </c>
      <c r="AS34" s="474"/>
      <c r="AT34" s="474">
        <v>0</v>
      </c>
      <c r="AU34" s="474">
        <v>0</v>
      </c>
      <c r="AV34" s="474">
        <v>0</v>
      </c>
      <c r="AW34" s="474">
        <v>0</v>
      </c>
      <c r="AX34" s="474">
        <v>0</v>
      </c>
      <c r="AY34" s="474">
        <v>0</v>
      </c>
      <c r="AZ34" s="474">
        <v>0</v>
      </c>
      <c r="BA34" s="474">
        <v>0</v>
      </c>
      <c r="BB34" s="474"/>
      <c r="BC34" s="474"/>
      <c r="BD34" s="474">
        <v>0</v>
      </c>
      <c r="BE34" s="474">
        <v>0</v>
      </c>
      <c r="BF34" s="474">
        <v>12</v>
      </c>
      <c r="BG34" s="474" t="s">
        <v>13</v>
      </c>
      <c r="BH34" s="474">
        <v>12</v>
      </c>
      <c r="BI34" s="474" t="s">
        <v>13</v>
      </c>
      <c r="BJ34" s="474"/>
      <c r="BK34" s="474"/>
      <c r="BL34" s="469"/>
      <c r="BM34" s="468"/>
      <c r="BN34" s="474"/>
      <c r="BO34" s="474" t="s">
        <v>15</v>
      </c>
      <c r="BP34" s="474"/>
      <c r="BQ34" s="474"/>
      <c r="BR34" s="449" t="s">
        <v>491</v>
      </c>
    </row>
    <row r="35" spans="1:70" s="462" customFormat="1" ht="16">
      <c r="B35" s="450">
        <v>43748</v>
      </c>
      <c r="C35" s="464" t="s">
        <v>18</v>
      </c>
      <c r="D35" s="463" t="s">
        <v>244</v>
      </c>
      <c r="E35" s="465">
        <v>43494</v>
      </c>
      <c r="F35" s="464" t="s">
        <v>157</v>
      </c>
      <c r="G35" s="463" t="s">
        <v>198</v>
      </c>
      <c r="H35" s="443">
        <v>161.75454545454545</v>
      </c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43">
        <v>2.754545454545454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2.754545454545454</v>
      </c>
      <c r="AD35" s="443">
        <v>0</v>
      </c>
      <c r="AE35" s="443">
        <v>0</v>
      </c>
      <c r="AF35" s="443">
        <v>0</v>
      </c>
      <c r="AG35" s="443">
        <v>0</v>
      </c>
      <c r="AH35" s="443">
        <v>0</v>
      </c>
      <c r="AO35" s="467" t="s">
        <v>13</v>
      </c>
      <c r="AP35" s="467"/>
      <c r="AQ35" s="467">
        <v>3</v>
      </c>
      <c r="AR35" s="467">
        <v>3</v>
      </c>
      <c r="AT35" s="467">
        <v>0</v>
      </c>
      <c r="AU35" s="467">
        <v>0</v>
      </c>
      <c r="AV35" s="467">
        <v>0</v>
      </c>
      <c r="AW35" s="467">
        <v>0</v>
      </c>
      <c r="AX35" s="467">
        <v>0</v>
      </c>
      <c r="AY35" s="467">
        <v>0</v>
      </c>
      <c r="AZ35" s="467">
        <v>0</v>
      </c>
      <c r="BA35" s="467">
        <v>0</v>
      </c>
      <c r="BD35" s="467">
        <v>0</v>
      </c>
      <c r="BE35" s="467">
        <v>0</v>
      </c>
      <c r="BF35" s="467">
        <v>0</v>
      </c>
      <c r="BG35" s="467" t="s">
        <v>13</v>
      </c>
      <c r="BH35" s="467"/>
      <c r="BI35" s="467" t="s">
        <v>13</v>
      </c>
      <c r="BJ35" s="467"/>
      <c r="BK35" s="467"/>
      <c r="BL35" s="441"/>
      <c r="BM35" s="439"/>
      <c r="BN35" s="448"/>
      <c r="BO35" s="467" t="s">
        <v>15</v>
      </c>
      <c r="BP35" s="467">
        <v>1</v>
      </c>
      <c r="BQ35" s="467"/>
      <c r="BR35" s="462" t="s">
        <v>465</v>
      </c>
    </row>
    <row r="36" spans="1:70" s="449" customFormat="1" ht="16">
      <c r="A36" s="462"/>
      <c r="B36" s="450">
        <v>43748</v>
      </c>
      <c r="C36" s="441" t="s">
        <v>18</v>
      </c>
      <c r="D36" s="463" t="s">
        <v>244</v>
      </c>
      <c r="E36" s="450">
        <v>43646</v>
      </c>
      <c r="F36" s="441" t="s">
        <v>160</v>
      </c>
      <c r="G36" s="439" t="s">
        <v>248</v>
      </c>
      <c r="H36" s="443">
        <v>143.98181818181817</v>
      </c>
      <c r="I36" s="443"/>
      <c r="J36" s="444"/>
      <c r="K36" s="445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3">
        <v>2.127272727272727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2.127272727272727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39"/>
      <c r="AJ36" s="439"/>
      <c r="AK36" s="439"/>
      <c r="AL36" s="439"/>
      <c r="AM36" s="439"/>
      <c r="AN36" s="439"/>
      <c r="AO36" s="448" t="s">
        <v>13</v>
      </c>
      <c r="AP36" s="448"/>
      <c r="AQ36" s="448">
        <v>3</v>
      </c>
      <c r="AR36" s="448">
        <v>3</v>
      </c>
      <c r="AS36" s="448"/>
      <c r="AT36" s="448">
        <v>0</v>
      </c>
      <c r="AU36" s="448">
        <v>0</v>
      </c>
      <c r="AV36" s="448">
        <v>0</v>
      </c>
      <c r="AW36" s="448">
        <v>0</v>
      </c>
      <c r="AX36" s="448">
        <v>0</v>
      </c>
      <c r="AY36" s="448">
        <v>0</v>
      </c>
      <c r="AZ36" s="448">
        <v>0</v>
      </c>
      <c r="BA36" s="448">
        <v>0</v>
      </c>
      <c r="BB36" s="448"/>
      <c r="BC36" s="448"/>
      <c r="BD36" s="448">
        <v>0</v>
      </c>
      <c r="BE36" s="448">
        <v>0</v>
      </c>
      <c r="BF36" s="448">
        <v>0</v>
      </c>
      <c r="BG36" s="448" t="s">
        <v>13</v>
      </c>
      <c r="BH36" s="448"/>
      <c r="BI36" s="448"/>
      <c r="BJ36" s="448"/>
      <c r="BK36" s="451"/>
      <c r="BL36" s="441"/>
      <c r="BM36" s="439"/>
      <c r="BN36" s="448"/>
      <c r="BO36" s="448" t="s">
        <v>15</v>
      </c>
      <c r="BP36" s="448"/>
      <c r="BQ36" s="448"/>
      <c r="BR36" s="176" t="s">
        <v>492</v>
      </c>
    </row>
    <row r="37" spans="1:70" s="449" customFormat="1" ht="16">
      <c r="A37" s="462"/>
      <c r="B37" s="450">
        <v>43748</v>
      </c>
      <c r="C37" s="441" t="s">
        <v>18</v>
      </c>
      <c r="D37" s="463" t="s">
        <v>244</v>
      </c>
      <c r="E37" s="475">
        <v>43742</v>
      </c>
      <c r="F37" s="441" t="s">
        <v>156</v>
      </c>
      <c r="G37" s="439" t="s">
        <v>368</v>
      </c>
      <c r="H37" s="443">
        <v>120.48181818181817</v>
      </c>
      <c r="I37" s="443"/>
      <c r="J37" s="444"/>
      <c r="K37" s="445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3">
        <v>1.7363636363636361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1.7363636363636361</v>
      </c>
      <c r="AD37" s="443">
        <v>0</v>
      </c>
      <c r="AE37" s="443">
        <v>0</v>
      </c>
      <c r="AF37" s="443">
        <v>0</v>
      </c>
      <c r="AG37" s="443">
        <v>0</v>
      </c>
      <c r="AH37" s="443">
        <v>0</v>
      </c>
      <c r="AI37" s="439"/>
      <c r="AJ37" s="439"/>
      <c r="AK37" s="439"/>
      <c r="AL37" s="439"/>
      <c r="AM37" s="439"/>
      <c r="AN37" s="439"/>
      <c r="AO37" s="448" t="s">
        <v>13</v>
      </c>
      <c r="AP37" s="448"/>
      <c r="AQ37" s="448">
        <v>3</v>
      </c>
      <c r="AR37" s="448">
        <v>3</v>
      </c>
      <c r="AS37" s="448"/>
      <c r="AT37" s="448">
        <v>0</v>
      </c>
      <c r="AU37" s="448">
        <v>0</v>
      </c>
      <c r="AV37" s="448">
        <v>0</v>
      </c>
      <c r="AW37" s="448">
        <v>0</v>
      </c>
      <c r="AX37" s="448">
        <v>0</v>
      </c>
      <c r="AY37" s="448">
        <v>0</v>
      </c>
      <c r="AZ37" s="448">
        <v>0</v>
      </c>
      <c r="BA37" s="448">
        <v>0</v>
      </c>
      <c r="BB37" s="448"/>
      <c r="BC37" s="448"/>
      <c r="BD37" s="448">
        <v>0</v>
      </c>
      <c r="BE37" s="448">
        <v>0</v>
      </c>
      <c r="BF37" s="448">
        <v>0</v>
      </c>
      <c r="BG37" s="448" t="s">
        <v>13</v>
      </c>
      <c r="BH37" s="448">
        <v>12</v>
      </c>
      <c r="BI37" s="448" t="s">
        <v>13</v>
      </c>
      <c r="BJ37" s="448"/>
      <c r="BK37" s="448"/>
      <c r="BL37" s="441"/>
      <c r="BM37" s="439"/>
      <c r="BN37" s="448"/>
      <c r="BO37" s="448" t="s">
        <v>15</v>
      </c>
      <c r="BP37" s="448"/>
      <c r="BQ37" s="441" t="s">
        <v>395</v>
      </c>
      <c r="BR37" s="441" t="s">
        <v>503</v>
      </c>
    </row>
  </sheetData>
  <sheetProtection algorithmName="SHA-512" hashValue="MDIqLt6qG/9MBydpC4qUKVSntsI57RZSmVH64YYkj3ZY+MrLGyfLYd0Ig3LpQE3PwCRCoHrp32obows8jnuvNA==" saltValue="/Lo5PHqPIsmEuMkMigk4Ag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78C7-F441-0C47-9152-B1DC4AA4BE06}">
  <sheetPr codeName="Sheet28"/>
  <dimension ref="A1:BR37"/>
  <sheetViews>
    <sheetView zoomScale="120" zoomScaleNormal="120" zoomScalePageLayoutView="120" workbookViewId="0">
      <pane xSplit="7" ySplit="1" topLeftCell="H2" activePane="bottomRight" state="frozen"/>
      <selection activeCell="A2" sqref="A2:XFD33"/>
      <selection pane="topRight" activeCell="A2" sqref="A2:XFD33"/>
      <selection pane="bottomLeft" activeCell="A2" sqref="A2:XFD33"/>
      <selection pane="bottomRight" activeCell="A2" sqref="A2:XFD3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403">
        <v>43566</v>
      </c>
      <c r="C2" s="195" t="s">
        <v>18</v>
      </c>
      <c r="D2" s="194" t="s">
        <v>228</v>
      </c>
      <c r="E2" s="322">
        <v>43465</v>
      </c>
      <c r="F2" s="195" t="s">
        <v>156</v>
      </c>
      <c r="G2" s="194" t="s">
        <v>368</v>
      </c>
      <c r="H2" s="324">
        <v>57.899999999999991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3.7636363636363632</v>
      </c>
      <c r="X2" s="324">
        <v>2.918181818181818</v>
      </c>
      <c r="Y2" s="324">
        <v>2.8272727272727267</v>
      </c>
      <c r="Z2" s="324">
        <v>2.7363636363636359</v>
      </c>
      <c r="AA2" s="324">
        <v>2.5363636363636362</v>
      </c>
      <c r="AB2" s="324">
        <v>2.2727272727272725</v>
      </c>
      <c r="AC2" s="324">
        <v>3.7636363636363632</v>
      </c>
      <c r="AD2" s="324">
        <v>2.918181818181818</v>
      </c>
      <c r="AE2" s="324">
        <v>2.8272727272727267</v>
      </c>
      <c r="AF2" s="324">
        <v>2.7363636363636359</v>
      </c>
      <c r="AG2" s="324">
        <v>2.5363636363636362</v>
      </c>
      <c r="AH2" s="324">
        <v>2.2727272727272725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5" t="s">
        <v>395</v>
      </c>
      <c r="BR2" s="176" t="s">
        <v>435</v>
      </c>
    </row>
    <row r="3" spans="1:70" s="200" customFormat="1" ht="16">
      <c r="A3" s="194">
        <v>2</v>
      </c>
      <c r="B3" s="403">
        <v>43566</v>
      </c>
      <c r="C3" s="195" t="s">
        <v>18</v>
      </c>
      <c r="D3" s="194" t="s">
        <v>228</v>
      </c>
      <c r="E3" s="196">
        <v>43558</v>
      </c>
      <c r="F3" s="195" t="s">
        <v>157</v>
      </c>
      <c r="G3" s="194" t="s">
        <v>363</v>
      </c>
      <c r="H3" s="324">
        <v>57.899999999999991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3.7636363636363632</v>
      </c>
      <c r="X3" s="324">
        <v>2.918181818181818</v>
      </c>
      <c r="Y3" s="324">
        <v>2.8272727272727267</v>
      </c>
      <c r="Z3" s="324">
        <v>2.7363636363636359</v>
      </c>
      <c r="AA3" s="324">
        <v>2.5363636363636362</v>
      </c>
      <c r="AB3" s="324">
        <v>2.2727272727272725</v>
      </c>
      <c r="AC3" s="324">
        <v>3.7636363636363632</v>
      </c>
      <c r="AD3" s="324">
        <v>2.918181818181818</v>
      </c>
      <c r="AE3" s="324">
        <v>2.8272727272727267</v>
      </c>
      <c r="AF3" s="324">
        <v>2.7363636363636359</v>
      </c>
      <c r="AG3" s="324">
        <v>2.5363636363636362</v>
      </c>
      <c r="AH3" s="324">
        <v>2.2727272727272725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 t="s">
        <v>439</v>
      </c>
      <c r="BM3" s="194" t="s">
        <v>440</v>
      </c>
      <c r="BN3" s="198">
        <v>50</v>
      </c>
      <c r="BO3" s="198" t="s">
        <v>15</v>
      </c>
      <c r="BP3" s="198">
        <v>1</v>
      </c>
      <c r="BQ3" s="198"/>
      <c r="BR3" s="176" t="s">
        <v>441</v>
      </c>
    </row>
    <row r="4" spans="1:70" s="200" customFormat="1" ht="16">
      <c r="A4" s="194">
        <v>3</v>
      </c>
      <c r="B4" s="403">
        <v>43566</v>
      </c>
      <c r="C4" s="195" t="s">
        <v>18</v>
      </c>
      <c r="D4" s="194" t="s">
        <v>228</v>
      </c>
      <c r="E4" s="196">
        <v>43540</v>
      </c>
      <c r="F4" s="195" t="s">
        <v>158</v>
      </c>
      <c r="G4" s="194" t="s">
        <v>403</v>
      </c>
      <c r="H4" s="324">
        <v>74.881818181818176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4.209090909090909</v>
      </c>
      <c r="X4" s="324">
        <v>2.9909090909090907</v>
      </c>
      <c r="Y4" s="324">
        <v>2.8454545454545452</v>
      </c>
      <c r="Z4" s="324">
        <v>2.709090909090909</v>
      </c>
      <c r="AA4" s="324">
        <v>2.4909090909090907</v>
      </c>
      <c r="AB4" s="324">
        <v>2.4</v>
      </c>
      <c r="AC4" s="324">
        <v>4.209090909090909</v>
      </c>
      <c r="AD4" s="324">
        <v>2.9909090909090907</v>
      </c>
      <c r="AE4" s="324">
        <v>2.8454545454545452</v>
      </c>
      <c r="AF4" s="324">
        <v>2.709090909090909</v>
      </c>
      <c r="AG4" s="324">
        <v>2.4909090909090907</v>
      </c>
      <c r="AH4" s="324">
        <v>2.4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5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24</v>
      </c>
      <c r="BG4" s="198" t="s">
        <v>13</v>
      </c>
      <c r="BH4" s="198">
        <v>24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436</v>
      </c>
    </row>
    <row r="5" spans="1:70" s="200" customFormat="1" ht="16">
      <c r="A5" s="194">
        <v>4</v>
      </c>
      <c r="B5" s="403">
        <v>43566</v>
      </c>
      <c r="C5" s="195" t="s">
        <v>18</v>
      </c>
      <c r="D5" s="194" t="s">
        <v>228</v>
      </c>
      <c r="E5" s="196">
        <v>43496</v>
      </c>
      <c r="F5" s="195" t="s">
        <v>159</v>
      </c>
      <c r="G5" s="194" t="s">
        <v>398</v>
      </c>
      <c r="H5" s="324">
        <v>64.881818181818176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4.0181818181818176</v>
      </c>
      <c r="X5" s="324">
        <v>2.709090909090909</v>
      </c>
      <c r="Y5" s="324">
        <v>2.3454545454545452</v>
      </c>
      <c r="Z5" s="324">
        <v>0</v>
      </c>
      <c r="AA5" s="324">
        <v>0</v>
      </c>
      <c r="AB5" s="324">
        <v>0</v>
      </c>
      <c r="AC5" s="324">
        <v>4.0181818181818176</v>
      </c>
      <c r="AD5" s="324">
        <v>2.709090909090909</v>
      </c>
      <c r="AE5" s="324">
        <v>2.3454545454545452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76" t="s">
        <v>437</v>
      </c>
    </row>
    <row r="6" spans="1:70" s="200" customFormat="1" ht="16">
      <c r="A6" s="194">
        <v>5</v>
      </c>
      <c r="B6" s="403">
        <v>43566</v>
      </c>
      <c r="C6" s="195" t="s">
        <v>18</v>
      </c>
      <c r="D6" s="194" t="s">
        <v>228</v>
      </c>
      <c r="E6" s="196">
        <v>43553</v>
      </c>
      <c r="F6" s="195" t="s">
        <v>160</v>
      </c>
      <c r="G6" s="194" t="s">
        <v>248</v>
      </c>
      <c r="H6" s="324">
        <v>69.990909090909085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/>
      <c r="Q6" s="327"/>
      <c r="R6" s="327"/>
      <c r="S6" s="327"/>
      <c r="T6" s="327"/>
      <c r="U6" s="327"/>
      <c r="V6" s="327"/>
      <c r="W6" s="324">
        <v>3.2818181818181813</v>
      </c>
      <c r="X6" s="324">
        <v>2.7818181818181817</v>
      </c>
      <c r="Y6" s="324">
        <v>2.5545454545454542</v>
      </c>
      <c r="Z6" s="324">
        <v>2.4818181818181815</v>
      </c>
      <c r="AA6" s="324">
        <v>2.1999999999999997</v>
      </c>
      <c r="AB6" s="324">
        <v>0</v>
      </c>
      <c r="AC6" s="324">
        <v>3.2818181818181813</v>
      </c>
      <c r="AD6" s="324">
        <v>2.7818181818181817</v>
      </c>
      <c r="AE6" s="324">
        <v>2.5545454545454542</v>
      </c>
      <c r="AF6" s="324">
        <v>2.4818181818181815</v>
      </c>
      <c r="AG6" s="324">
        <v>2.1999999999999997</v>
      </c>
      <c r="AH6" s="324">
        <v>0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/>
      <c r="BL6" s="195"/>
      <c r="BM6" s="194"/>
      <c r="BN6" s="198"/>
      <c r="BO6" s="198" t="s">
        <v>15</v>
      </c>
      <c r="BP6" s="198"/>
      <c r="BQ6" s="198"/>
      <c r="BR6" s="176" t="s">
        <v>434</v>
      </c>
    </row>
    <row r="7" spans="1:70" s="206" customFormat="1" ht="16">
      <c r="A7" s="194">
        <v>7</v>
      </c>
      <c r="B7" s="403">
        <v>43566</v>
      </c>
      <c r="C7" s="195" t="s">
        <v>18</v>
      </c>
      <c r="D7" s="194" t="s">
        <v>228</v>
      </c>
      <c r="E7" s="196">
        <v>43370</v>
      </c>
      <c r="F7" s="195" t="s">
        <v>252</v>
      </c>
      <c r="G7" s="194" t="s">
        <v>248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4.4636363636363638</v>
      </c>
      <c r="X7" s="324">
        <v>2.7818181818181817</v>
      </c>
      <c r="Y7" s="324">
        <v>2.709090909090909</v>
      </c>
      <c r="Z7" s="324">
        <v>2.6909090909090905</v>
      </c>
      <c r="AA7" s="324">
        <v>2.5363636363636362</v>
      </c>
      <c r="AB7" s="324">
        <v>2.0363636363636366</v>
      </c>
      <c r="AC7" s="324">
        <v>4.4636363636363638</v>
      </c>
      <c r="AD7" s="324">
        <v>2.7818181818181817</v>
      </c>
      <c r="AE7" s="324">
        <v>2.709090909090909</v>
      </c>
      <c r="AF7" s="324">
        <v>2.6909090909090905</v>
      </c>
      <c r="AG7" s="324">
        <v>2.5363636363636362</v>
      </c>
      <c r="AH7" s="324">
        <v>2.0363636363636366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4"/>
      <c r="BR7" s="176" t="s">
        <v>433</v>
      </c>
    </row>
    <row r="8" spans="1:70" s="206" customFormat="1" ht="16">
      <c r="A8" s="194"/>
      <c r="B8" s="403">
        <v>43566</v>
      </c>
      <c r="C8" s="195" t="s">
        <v>18</v>
      </c>
      <c r="D8" s="194" t="s">
        <v>228</v>
      </c>
      <c r="E8" s="196">
        <v>43343</v>
      </c>
      <c r="F8" s="195" t="s">
        <v>338</v>
      </c>
      <c r="G8" s="194" t="s">
        <v>339</v>
      </c>
      <c r="H8" s="324">
        <v>73.936363636363623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3.1363636363636362</v>
      </c>
      <c r="X8" s="324">
        <v>2.4545454545454546</v>
      </c>
      <c r="Y8" s="324">
        <v>2.3909090909090907</v>
      </c>
      <c r="Z8" s="324">
        <v>2.3818181818181818</v>
      </c>
      <c r="AA8" s="324">
        <v>2.2909090909090906</v>
      </c>
      <c r="AB8" s="324">
        <v>2.2272727272727271</v>
      </c>
      <c r="AC8" s="324">
        <v>3.1363636363636362</v>
      </c>
      <c r="AD8" s="324">
        <v>2.4545454545454546</v>
      </c>
      <c r="AE8" s="324">
        <v>2.3909090909090907</v>
      </c>
      <c r="AF8" s="324">
        <v>2.3818181818181818</v>
      </c>
      <c r="AG8" s="324">
        <v>2.2909090909090906</v>
      </c>
      <c r="AH8" s="324">
        <v>2.2272727272727271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397</v>
      </c>
    </row>
    <row r="9" spans="1:70" s="206" customFormat="1" ht="16">
      <c r="A9" s="194"/>
      <c r="B9" s="403">
        <v>43566</v>
      </c>
      <c r="C9" s="195" t="s">
        <v>18</v>
      </c>
      <c r="D9" s="194" t="s">
        <v>228</v>
      </c>
      <c r="E9" s="196">
        <v>43523</v>
      </c>
      <c r="F9" s="195" t="s">
        <v>400</v>
      </c>
      <c r="G9" s="194" t="s">
        <v>401</v>
      </c>
      <c r="H9" s="324">
        <v>108.68181818181817</v>
      </c>
      <c r="I9" s="324"/>
      <c r="J9" s="329"/>
      <c r="K9" s="326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4">
        <v>2.6727272727272724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2.6727272727272724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11</v>
      </c>
      <c r="BP9" s="205"/>
      <c r="BQ9" s="205"/>
      <c r="BR9" s="176" t="s">
        <v>438</v>
      </c>
    </row>
    <row r="10" spans="1:70" s="200" customFormat="1" ht="16">
      <c r="A10" s="194">
        <v>8</v>
      </c>
      <c r="B10" s="403">
        <v>43566</v>
      </c>
      <c r="C10" s="195" t="s">
        <v>18</v>
      </c>
      <c r="D10" s="194" t="s">
        <v>45</v>
      </c>
      <c r="E10" s="196">
        <v>43281</v>
      </c>
      <c r="F10" s="195" t="s">
        <v>232</v>
      </c>
      <c r="G10" s="194" t="s">
        <v>204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2.9636363636363634</v>
      </c>
      <c r="X10" s="324">
        <v>2.6909090909090905</v>
      </c>
      <c r="Y10" s="324">
        <v>2.6181818181818177</v>
      </c>
      <c r="Z10" s="324">
        <v>2.5545454545454542</v>
      </c>
      <c r="AA10" s="324">
        <v>0</v>
      </c>
      <c r="AB10" s="324">
        <v>0</v>
      </c>
      <c r="AC10" s="324">
        <v>2.9636363636363634</v>
      </c>
      <c r="AD10" s="324">
        <v>2.6909090909090905</v>
      </c>
      <c r="AE10" s="324">
        <v>2.6181818181818177</v>
      </c>
      <c r="AF10" s="324">
        <v>2.5545454545454542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0</v>
      </c>
      <c r="AU10" s="198">
        <v>10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24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422</v>
      </c>
    </row>
    <row r="11" spans="1:70" s="200" customFormat="1" ht="16">
      <c r="A11" s="194">
        <v>9</v>
      </c>
      <c r="B11" s="403">
        <v>43566</v>
      </c>
      <c r="C11" s="195" t="s">
        <v>18</v>
      </c>
      <c r="D11" s="194" t="s">
        <v>45</v>
      </c>
      <c r="E11" s="196">
        <v>43540</v>
      </c>
      <c r="F11" s="195" t="s">
        <v>158</v>
      </c>
      <c r="G11" s="194" t="s">
        <v>403</v>
      </c>
      <c r="H11" s="324">
        <v>82.318181818181813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3.0909090909090904</v>
      </c>
      <c r="X11" s="324">
        <v>2.8636363636363633</v>
      </c>
      <c r="Y11" s="324">
        <v>2.7272727272727271</v>
      </c>
      <c r="Z11" s="324">
        <v>2.4909090909090907</v>
      </c>
      <c r="AA11" s="324">
        <v>0</v>
      </c>
      <c r="AB11" s="324">
        <v>0</v>
      </c>
      <c r="AC11" s="324">
        <v>3.0909090909090904</v>
      </c>
      <c r="AD11" s="324">
        <v>2.8636363636363633</v>
      </c>
      <c r="AE11" s="324">
        <v>2.7272727272727271</v>
      </c>
      <c r="AF11" s="324">
        <v>2.4909090909090907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5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24</v>
      </c>
      <c r="BG11" s="198" t="s">
        <v>13</v>
      </c>
      <c r="BH11" s="198">
        <v>24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442</v>
      </c>
    </row>
    <row r="12" spans="1:70" s="200" customFormat="1" ht="16">
      <c r="A12" s="194"/>
      <c r="B12" s="403">
        <v>43566</v>
      </c>
      <c r="C12" s="195" t="s">
        <v>18</v>
      </c>
      <c r="D12" s="194" t="s">
        <v>45</v>
      </c>
      <c r="E12" s="196">
        <v>43553</v>
      </c>
      <c r="F12" s="195" t="s">
        <v>160</v>
      </c>
      <c r="G12" s="194" t="s">
        <v>248</v>
      </c>
      <c r="H12" s="324">
        <v>72.98181818181817</v>
      </c>
      <c r="I12" s="330"/>
      <c r="J12" s="331"/>
      <c r="K12" s="332" t="s">
        <v>12</v>
      </c>
      <c r="L12" s="327">
        <v>2460</v>
      </c>
      <c r="M12" s="327">
        <v>26520</v>
      </c>
      <c r="N12" s="327">
        <v>89340</v>
      </c>
      <c r="O12" s="333"/>
      <c r="P12" s="333"/>
      <c r="Q12" s="333"/>
      <c r="R12" s="333"/>
      <c r="S12" s="333"/>
      <c r="T12" s="333"/>
      <c r="U12" s="333"/>
      <c r="V12" s="333"/>
      <c r="W12" s="324">
        <v>3.3090909090909091</v>
      </c>
      <c r="X12" s="324">
        <v>2.7818181818181817</v>
      </c>
      <c r="Y12" s="324">
        <v>2.4545454545454546</v>
      </c>
      <c r="Z12" s="324">
        <v>2.127272727272727</v>
      </c>
      <c r="AA12" s="324">
        <v>0</v>
      </c>
      <c r="AB12" s="324">
        <v>0</v>
      </c>
      <c r="AC12" s="324">
        <v>3.3090909090909091</v>
      </c>
      <c r="AD12" s="324">
        <v>2.7818181818181817</v>
      </c>
      <c r="AE12" s="324">
        <v>2.4545454545454546</v>
      </c>
      <c r="AF12" s="324">
        <v>2.127272727272727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198"/>
      <c r="BC12" s="198"/>
      <c r="BD12" s="205">
        <v>0</v>
      </c>
      <c r="BE12" s="205">
        <v>0</v>
      </c>
      <c r="BF12" s="205">
        <v>0</v>
      </c>
      <c r="BG12" s="205" t="s">
        <v>13</v>
      </c>
      <c r="BH12" s="205"/>
      <c r="BI12" s="205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443</v>
      </c>
    </row>
    <row r="13" spans="1:70" s="200" customFormat="1" ht="16">
      <c r="A13" s="194"/>
      <c r="B13" s="403">
        <v>43566</v>
      </c>
      <c r="C13" s="195" t="s">
        <v>18</v>
      </c>
      <c r="D13" s="194" t="s">
        <v>45</v>
      </c>
      <c r="E13" s="196">
        <v>43496</v>
      </c>
      <c r="F13" s="195" t="s">
        <v>159</v>
      </c>
      <c r="G13" s="194" t="s">
        <v>444</v>
      </c>
      <c r="H13" s="324">
        <v>135.47272727272727</v>
      </c>
      <c r="I13" s="330"/>
      <c r="J13" s="331"/>
      <c r="K13" s="332" t="s">
        <v>12</v>
      </c>
      <c r="L13" s="327">
        <v>4920</v>
      </c>
      <c r="M13" s="327">
        <v>187380</v>
      </c>
      <c r="N13" s="327"/>
      <c r="O13" s="333"/>
      <c r="P13" s="333"/>
      <c r="Q13" s="333"/>
      <c r="R13" s="333"/>
      <c r="S13" s="333"/>
      <c r="T13" s="333"/>
      <c r="U13" s="333"/>
      <c r="V13" s="333"/>
      <c r="W13" s="324">
        <v>3.8090909090909091</v>
      </c>
      <c r="X13" s="324">
        <v>3.5181818181818181</v>
      </c>
      <c r="Y13" s="324">
        <v>3.4636363636363634</v>
      </c>
      <c r="Z13" s="324">
        <v>0</v>
      </c>
      <c r="AA13" s="324">
        <v>0</v>
      </c>
      <c r="AB13" s="324">
        <v>0</v>
      </c>
      <c r="AC13" s="324">
        <v>3.8090909090909091</v>
      </c>
      <c r="AD13" s="324">
        <v>3.5181818181818181</v>
      </c>
      <c r="AE13" s="324">
        <v>3.4636363636363634</v>
      </c>
      <c r="AF13" s="324">
        <v>0</v>
      </c>
      <c r="AG13" s="324">
        <v>0</v>
      </c>
      <c r="AH13" s="324">
        <v>0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198"/>
      <c r="BC13" s="198"/>
      <c r="BD13" s="205">
        <v>0</v>
      </c>
      <c r="BE13" s="205">
        <v>0</v>
      </c>
      <c r="BF13" s="205">
        <v>0</v>
      </c>
      <c r="BG13" s="205" t="s">
        <v>13</v>
      </c>
      <c r="BH13" s="205"/>
      <c r="BI13" s="205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445</v>
      </c>
    </row>
    <row r="14" spans="1:70" s="200" customFormat="1" ht="16">
      <c r="A14" s="194">
        <v>10</v>
      </c>
      <c r="B14" s="403">
        <v>43566</v>
      </c>
      <c r="C14" s="195" t="s">
        <v>18</v>
      </c>
      <c r="D14" s="194" t="s">
        <v>145</v>
      </c>
      <c r="E14" s="196">
        <v>43281</v>
      </c>
      <c r="F14" s="195" t="s">
        <v>232</v>
      </c>
      <c r="G14" s="194" t="s">
        <v>217</v>
      </c>
      <c r="H14" s="324">
        <v>104.99999999999999</v>
      </c>
      <c r="I14" s="324"/>
      <c r="J14" s="325"/>
      <c r="K14" s="326" t="s">
        <v>12</v>
      </c>
      <c r="L14" s="327">
        <v>49315</v>
      </c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3.0636363636363635</v>
      </c>
      <c r="X14" s="324">
        <v>2.7818181818181817</v>
      </c>
      <c r="Y14" s="324">
        <v>0</v>
      </c>
      <c r="Z14" s="324">
        <v>0</v>
      </c>
      <c r="AA14" s="324">
        <v>0</v>
      </c>
      <c r="AB14" s="324">
        <v>0</v>
      </c>
      <c r="AC14" s="324">
        <v>3.0636363636363635</v>
      </c>
      <c r="AD14" s="324">
        <v>2.7818181818181817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/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195" t="s">
        <v>423</v>
      </c>
    </row>
    <row r="15" spans="1:70" s="200" customFormat="1" ht="16">
      <c r="A15" s="194">
        <v>11</v>
      </c>
      <c r="B15" s="403">
        <v>43566</v>
      </c>
      <c r="C15" s="195" t="s">
        <v>18</v>
      </c>
      <c r="D15" s="194" t="s">
        <v>234</v>
      </c>
      <c r="E15" s="196">
        <v>43439</v>
      </c>
      <c r="F15" s="195" t="s">
        <v>232</v>
      </c>
      <c r="G15" s="194" t="s">
        <v>204</v>
      </c>
      <c r="H15" s="324">
        <v>79</v>
      </c>
      <c r="I15" s="324"/>
      <c r="J15" s="325"/>
      <c r="K15" s="326" t="s">
        <v>12</v>
      </c>
      <c r="L15" s="327">
        <v>1243</v>
      </c>
      <c r="M15" s="327">
        <v>1223</v>
      </c>
      <c r="N15" s="327">
        <v>2959</v>
      </c>
      <c r="O15" s="327">
        <v>160287</v>
      </c>
      <c r="P15" s="327">
        <v>656863</v>
      </c>
      <c r="Q15" s="327"/>
      <c r="R15" s="327"/>
      <c r="S15" s="327"/>
      <c r="T15" s="327"/>
      <c r="U15" s="327"/>
      <c r="V15" s="327"/>
      <c r="W15" s="324">
        <v>3.7</v>
      </c>
      <c r="X15" s="324">
        <v>2.4909090909090907</v>
      </c>
      <c r="Y15" s="324">
        <v>2.4818181818181815</v>
      </c>
      <c r="Z15" s="324">
        <v>2.4272727272727268</v>
      </c>
      <c r="AA15" s="324">
        <v>2.3727272727272726</v>
      </c>
      <c r="AB15" s="324">
        <v>2.1</v>
      </c>
      <c r="AC15" s="324">
        <v>3.7</v>
      </c>
      <c r="AD15" s="324">
        <v>2.4909090909090907</v>
      </c>
      <c r="AE15" s="324">
        <v>2.4818181818181815</v>
      </c>
      <c r="AF15" s="324">
        <v>2.4272727272727268</v>
      </c>
      <c r="AG15" s="324">
        <v>2.3727272727272726</v>
      </c>
      <c r="AH15" s="324">
        <v>2.1</v>
      </c>
      <c r="AI15" s="194"/>
      <c r="AJ15" s="194"/>
      <c r="AK15" s="194"/>
      <c r="AL15" s="194"/>
      <c r="AM15" s="194"/>
      <c r="AN15" s="194"/>
      <c r="AO15" s="198" t="s">
        <v>13</v>
      </c>
      <c r="AP15" s="194"/>
      <c r="AQ15" s="198">
        <v>3</v>
      </c>
      <c r="AR15" s="198">
        <v>3</v>
      </c>
      <c r="AS15" s="198"/>
      <c r="AT15" s="198">
        <v>8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12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11</v>
      </c>
      <c r="BP15" s="198"/>
      <c r="BQ15" s="198"/>
      <c r="BR15" s="195" t="s">
        <v>468</v>
      </c>
    </row>
    <row r="16" spans="1:70" s="200" customFormat="1" ht="16">
      <c r="A16" s="194">
        <v>13</v>
      </c>
      <c r="B16" s="403">
        <v>43566</v>
      </c>
      <c r="C16" s="195" t="s">
        <v>18</v>
      </c>
      <c r="D16" s="194" t="s">
        <v>108</v>
      </c>
      <c r="E16" s="196">
        <v>43496</v>
      </c>
      <c r="F16" s="195" t="s">
        <v>159</v>
      </c>
      <c r="G16" s="194" t="s">
        <v>398</v>
      </c>
      <c r="H16" s="324">
        <v>88.390909090909091</v>
      </c>
      <c r="I16" s="324"/>
      <c r="J16" s="325"/>
      <c r="K16" s="326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3.9272727272727272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3.9272727272727272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76" t="s">
        <v>446</v>
      </c>
    </row>
    <row r="17" spans="1:70" s="200" customFormat="1" ht="16">
      <c r="A17" s="358"/>
      <c r="B17" s="403">
        <v>43566</v>
      </c>
      <c r="C17" s="195" t="s">
        <v>18</v>
      </c>
      <c r="D17" s="357" t="s">
        <v>108</v>
      </c>
      <c r="E17" s="196">
        <v>43553</v>
      </c>
      <c r="F17" s="195" t="s">
        <v>160</v>
      </c>
      <c r="G17" s="194" t="s">
        <v>248</v>
      </c>
      <c r="H17" s="324">
        <v>75.890909090909091</v>
      </c>
      <c r="I17" s="324"/>
      <c r="J17" s="325"/>
      <c r="K17" s="326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4">
        <v>3.6818181818181812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3.6818181818181812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/>
      <c r="BJ17" s="198"/>
      <c r="BK17" s="323"/>
      <c r="BL17" s="195"/>
      <c r="BM17" s="194"/>
      <c r="BN17" s="198"/>
      <c r="BO17" s="198" t="s">
        <v>15</v>
      </c>
      <c r="BP17" s="198"/>
      <c r="BQ17" s="198"/>
      <c r="BR17" s="176" t="s">
        <v>447</v>
      </c>
    </row>
    <row r="18" spans="1:70" s="358" customFormat="1" ht="16">
      <c r="B18" s="403">
        <v>43566</v>
      </c>
      <c r="C18" s="356" t="s">
        <v>18</v>
      </c>
      <c r="D18" s="357" t="s">
        <v>108</v>
      </c>
      <c r="E18" s="359">
        <v>43558</v>
      </c>
      <c r="F18" s="356" t="s">
        <v>157</v>
      </c>
      <c r="G18" s="357" t="s">
        <v>198</v>
      </c>
      <c r="H18" s="324">
        <v>93.536363636363632</v>
      </c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24">
        <v>3.8545454545454545</v>
      </c>
      <c r="X18" s="324">
        <v>0</v>
      </c>
      <c r="Y18" s="324">
        <v>0</v>
      </c>
      <c r="Z18" s="324">
        <v>0</v>
      </c>
      <c r="AA18" s="324">
        <v>0</v>
      </c>
      <c r="AB18" s="324">
        <v>0</v>
      </c>
      <c r="AC18" s="324">
        <v>3.8545454545454545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O18" s="361" t="s">
        <v>13</v>
      </c>
      <c r="AP18" s="361"/>
      <c r="AQ18" s="361">
        <v>3</v>
      </c>
      <c r="AR18" s="361">
        <v>3</v>
      </c>
      <c r="AT18" s="361">
        <v>0</v>
      </c>
      <c r="AU18" s="361">
        <v>0</v>
      </c>
      <c r="AV18" s="361">
        <v>0</v>
      </c>
      <c r="AW18" s="361">
        <v>0</v>
      </c>
      <c r="AX18" s="361">
        <v>0</v>
      </c>
      <c r="AY18" s="361">
        <v>0</v>
      </c>
      <c r="AZ18" s="361">
        <v>0</v>
      </c>
      <c r="BA18" s="361">
        <v>0</v>
      </c>
      <c r="BD18" s="361">
        <v>0</v>
      </c>
      <c r="BE18" s="361">
        <v>0</v>
      </c>
      <c r="BF18" s="361">
        <v>0</v>
      </c>
      <c r="BG18" s="361" t="s">
        <v>13</v>
      </c>
      <c r="BH18" s="361"/>
      <c r="BI18" s="361" t="s">
        <v>13</v>
      </c>
      <c r="BJ18" s="361"/>
      <c r="BK18" s="361"/>
      <c r="BL18" s="195" t="s">
        <v>439</v>
      </c>
      <c r="BM18" s="194" t="s">
        <v>440</v>
      </c>
      <c r="BN18" s="198">
        <v>50</v>
      </c>
      <c r="BO18" s="361" t="s">
        <v>15</v>
      </c>
      <c r="BP18" s="361">
        <v>1</v>
      </c>
      <c r="BQ18" s="361"/>
      <c r="BR18" s="358" t="s">
        <v>448</v>
      </c>
    </row>
    <row r="19" spans="1:70" s="200" customFormat="1" ht="16">
      <c r="A19" s="194">
        <v>14</v>
      </c>
      <c r="B19" s="403">
        <v>43566</v>
      </c>
      <c r="C19" s="195" t="s">
        <v>18</v>
      </c>
      <c r="D19" s="194" t="s">
        <v>236</v>
      </c>
      <c r="E19" s="196">
        <v>43540</v>
      </c>
      <c r="F19" s="195" t="s">
        <v>158</v>
      </c>
      <c r="G19" s="194" t="s">
        <v>403</v>
      </c>
      <c r="H19" s="324">
        <v>87.418181818181807</v>
      </c>
      <c r="I19" s="324"/>
      <c r="J19" s="325"/>
      <c r="K19" s="326" t="s">
        <v>12</v>
      </c>
      <c r="L19" s="327">
        <v>6000</v>
      </c>
      <c r="M19" s="327">
        <v>6000</v>
      </c>
      <c r="N19" s="327">
        <v>72000</v>
      </c>
      <c r="O19" s="327"/>
      <c r="P19" s="327"/>
      <c r="Q19" s="327"/>
      <c r="R19" s="327"/>
      <c r="S19" s="327"/>
      <c r="T19" s="327"/>
      <c r="U19" s="327"/>
      <c r="V19" s="327"/>
      <c r="W19" s="324">
        <v>2.754545454545454</v>
      </c>
      <c r="X19" s="324">
        <v>2.4272727272727268</v>
      </c>
      <c r="Y19" s="324">
        <v>2.3909090909090907</v>
      </c>
      <c r="Z19" s="324">
        <v>2.2818181818181813</v>
      </c>
      <c r="AA19" s="324">
        <v>0</v>
      </c>
      <c r="AB19" s="324">
        <v>0</v>
      </c>
      <c r="AC19" s="324">
        <v>2.754545454545454</v>
      </c>
      <c r="AD19" s="324">
        <v>2.4272727272727268</v>
      </c>
      <c r="AE19" s="324">
        <v>2.3909090909090907</v>
      </c>
      <c r="AF19" s="324">
        <v>2.2818181818181813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5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24</v>
      </c>
      <c r="BG19" s="198" t="s">
        <v>13</v>
      </c>
      <c r="BH19" s="198">
        <v>24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>
        <v>1</v>
      </c>
      <c r="BQ19" s="198"/>
      <c r="BR19" s="195" t="s">
        <v>452</v>
      </c>
    </row>
    <row r="20" spans="1:70" s="200" customFormat="1" ht="16">
      <c r="A20" s="194">
        <v>15</v>
      </c>
      <c r="B20" s="403">
        <v>43566</v>
      </c>
      <c r="C20" s="195" t="s">
        <v>18</v>
      </c>
      <c r="D20" s="194" t="s">
        <v>236</v>
      </c>
      <c r="E20" s="196">
        <v>43496</v>
      </c>
      <c r="F20" s="195" t="s">
        <v>159</v>
      </c>
      <c r="G20" s="194" t="s">
        <v>398</v>
      </c>
      <c r="H20" s="324">
        <v>59.1</v>
      </c>
      <c r="I20" s="324"/>
      <c r="J20" s="325"/>
      <c r="K20" s="326" t="s">
        <v>12</v>
      </c>
      <c r="L20" s="327">
        <v>33000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2.6090909090909089</v>
      </c>
      <c r="X20" s="324">
        <v>2.1727272727272728</v>
      </c>
      <c r="Y20" s="324">
        <v>0</v>
      </c>
      <c r="Z20" s="324">
        <v>0</v>
      </c>
      <c r="AA20" s="324">
        <v>0</v>
      </c>
      <c r="AB20" s="324">
        <v>0</v>
      </c>
      <c r="AC20" s="324">
        <v>2.6090909090909089</v>
      </c>
      <c r="AD20" s="324">
        <v>2.1727272727272728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195" t="s">
        <v>451</v>
      </c>
    </row>
    <row r="21" spans="1:70" s="200" customFormat="1" ht="16">
      <c r="A21" s="194">
        <v>16</v>
      </c>
      <c r="B21" s="403">
        <v>43566</v>
      </c>
      <c r="C21" s="195" t="s">
        <v>18</v>
      </c>
      <c r="D21" s="194" t="s">
        <v>236</v>
      </c>
      <c r="E21" s="322">
        <v>43465</v>
      </c>
      <c r="F21" s="195" t="s">
        <v>156</v>
      </c>
      <c r="G21" s="194" t="s">
        <v>368</v>
      </c>
      <c r="H21" s="324">
        <v>61.745454545454542</v>
      </c>
      <c r="I21" s="324"/>
      <c r="J21" s="325"/>
      <c r="K21" s="326" t="s">
        <v>12</v>
      </c>
      <c r="L21" s="327">
        <v>3000</v>
      </c>
      <c r="M21" s="327">
        <v>30000</v>
      </c>
      <c r="N21" s="327">
        <v>49200</v>
      </c>
      <c r="O21" s="327"/>
      <c r="P21" s="327"/>
      <c r="Q21" s="327"/>
      <c r="R21" s="327"/>
      <c r="S21" s="327"/>
      <c r="T21" s="327"/>
      <c r="U21" s="327"/>
      <c r="V21" s="327"/>
      <c r="W21" s="324">
        <v>2.4545454545454546</v>
      </c>
      <c r="X21" s="324">
        <v>2.1363636363636362</v>
      </c>
      <c r="Y21" s="324">
        <v>1.8090909090909089</v>
      </c>
      <c r="Z21" s="324">
        <v>1.7090909090909088</v>
      </c>
      <c r="AA21" s="324">
        <v>0</v>
      </c>
      <c r="AB21" s="324">
        <v>0</v>
      </c>
      <c r="AC21" s="324">
        <v>2.4545454545454546</v>
      </c>
      <c r="AD21" s="324">
        <v>2.1363636363636362</v>
      </c>
      <c r="AE21" s="324">
        <v>1.8090909090909089</v>
      </c>
      <c r="AF21" s="324">
        <v>1.7090909090909088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5" t="s">
        <v>395</v>
      </c>
      <c r="BR21" s="195" t="s">
        <v>449</v>
      </c>
    </row>
    <row r="22" spans="1:70" s="200" customFormat="1" ht="16">
      <c r="A22" s="358"/>
      <c r="B22" s="403">
        <v>43566</v>
      </c>
      <c r="C22" s="195" t="s">
        <v>18</v>
      </c>
      <c r="D22" s="357" t="s">
        <v>236</v>
      </c>
      <c r="E22" s="196">
        <v>43553</v>
      </c>
      <c r="F22" s="195" t="s">
        <v>160</v>
      </c>
      <c r="G22" s="194" t="s">
        <v>248</v>
      </c>
      <c r="H22" s="324">
        <v>86.881818181818176</v>
      </c>
      <c r="I22" s="324"/>
      <c r="J22" s="325"/>
      <c r="K22" s="326" t="s">
        <v>12</v>
      </c>
      <c r="L22" s="327">
        <v>1644</v>
      </c>
      <c r="M22" s="327">
        <v>1314</v>
      </c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2.3818181818181818</v>
      </c>
      <c r="X22" s="324">
        <v>2.3272727272727272</v>
      </c>
      <c r="Y22" s="324">
        <v>2.1818181818181817</v>
      </c>
      <c r="Z22" s="324">
        <v>0</v>
      </c>
      <c r="AA22" s="324">
        <v>0</v>
      </c>
      <c r="AB22" s="324">
        <v>0</v>
      </c>
      <c r="AC22" s="324">
        <v>2.3818181818181818</v>
      </c>
      <c r="AD22" s="324">
        <v>2.3272727272727272</v>
      </c>
      <c r="AE22" s="324">
        <v>2.1818181818181817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/>
      <c r="BJ22" s="198"/>
      <c r="BK22" s="323"/>
      <c r="BL22" s="195"/>
      <c r="BM22" s="194"/>
      <c r="BN22" s="198"/>
      <c r="BO22" s="198" t="s">
        <v>15</v>
      </c>
      <c r="BP22" s="198"/>
      <c r="BQ22" s="198"/>
      <c r="BR22" s="176" t="s">
        <v>450</v>
      </c>
    </row>
    <row r="23" spans="1:70" s="200" customFormat="1" ht="16">
      <c r="A23" s="194">
        <v>17</v>
      </c>
      <c r="B23" s="403">
        <v>43566</v>
      </c>
      <c r="C23" s="195" t="s">
        <v>18</v>
      </c>
      <c r="D23" s="194" t="s">
        <v>238</v>
      </c>
      <c r="E23" s="196">
        <v>43496</v>
      </c>
      <c r="F23" s="195" t="s">
        <v>159</v>
      </c>
      <c r="G23" s="194" t="s">
        <v>398</v>
      </c>
      <c r="H23" s="324">
        <v>91.045454545454547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2.9909090909090907</v>
      </c>
      <c r="X23" s="324">
        <v>2.5363636363636362</v>
      </c>
      <c r="Y23" s="324">
        <v>0</v>
      </c>
      <c r="Z23" s="324">
        <v>0</v>
      </c>
      <c r="AA23" s="324">
        <v>0</v>
      </c>
      <c r="AB23" s="324">
        <v>0</v>
      </c>
      <c r="AC23" s="324">
        <v>2.9909090909090907</v>
      </c>
      <c r="AD23" s="324">
        <v>2.5363636363636362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453</v>
      </c>
    </row>
    <row r="24" spans="1:70" s="200" customFormat="1" ht="16">
      <c r="A24" s="194">
        <v>18</v>
      </c>
      <c r="B24" s="403">
        <v>43566</v>
      </c>
      <c r="C24" s="195" t="s">
        <v>18</v>
      </c>
      <c r="D24" s="194" t="s">
        <v>238</v>
      </c>
      <c r="E24" s="196">
        <v>43553</v>
      </c>
      <c r="F24" s="195" t="s">
        <v>160</v>
      </c>
      <c r="G24" s="194" t="s">
        <v>248</v>
      </c>
      <c r="H24" s="324">
        <v>96.336363636363629</v>
      </c>
      <c r="I24" s="324"/>
      <c r="J24" s="325"/>
      <c r="K24" s="326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2.6909090909090905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2.6909090909090905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 t="s">
        <v>13</v>
      </c>
      <c r="BJ24" s="198"/>
      <c r="BK24" s="323"/>
      <c r="BL24" s="195"/>
      <c r="BM24" s="194"/>
      <c r="BN24" s="198"/>
      <c r="BO24" s="198" t="s">
        <v>15</v>
      </c>
      <c r="BP24" s="198"/>
      <c r="BQ24" s="198"/>
      <c r="BR24" s="176" t="s">
        <v>454</v>
      </c>
    </row>
    <row r="25" spans="1:70" s="200" customFormat="1" ht="16">
      <c r="A25" s="194">
        <v>19</v>
      </c>
      <c r="B25" s="403">
        <v>43566</v>
      </c>
      <c r="C25" s="195" t="s">
        <v>18</v>
      </c>
      <c r="D25" s="194" t="s">
        <v>239</v>
      </c>
      <c r="E25" s="196">
        <v>43496</v>
      </c>
      <c r="F25" s="195" t="s">
        <v>159</v>
      </c>
      <c r="G25" s="194" t="s">
        <v>398</v>
      </c>
      <c r="H25" s="324">
        <v>65.518181818181802</v>
      </c>
      <c r="I25" s="324"/>
      <c r="J25" s="325"/>
      <c r="K25" s="326" t="s">
        <v>12</v>
      </c>
      <c r="L25" s="327">
        <v>98640</v>
      </c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2.9727272727272727</v>
      </c>
      <c r="X25" s="324">
        <v>2.6090909090909089</v>
      </c>
      <c r="Y25" s="324">
        <v>0</v>
      </c>
      <c r="Z25" s="324">
        <v>0</v>
      </c>
      <c r="AA25" s="324">
        <v>0</v>
      </c>
      <c r="AB25" s="324">
        <v>0</v>
      </c>
      <c r="AC25" s="324">
        <v>2.9727272727272727</v>
      </c>
      <c r="AD25" s="324">
        <v>2.6090909090909089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12</v>
      </c>
      <c r="BG25" s="198" t="s">
        <v>13</v>
      </c>
      <c r="BH25" s="198">
        <v>12</v>
      </c>
      <c r="BI25" s="198" t="s">
        <v>13</v>
      </c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195" t="s">
        <v>455</v>
      </c>
    </row>
    <row r="26" spans="1:70" s="200" customFormat="1" ht="16">
      <c r="A26" s="358"/>
      <c r="B26" s="403">
        <v>43566</v>
      </c>
      <c r="C26" s="195" t="s">
        <v>18</v>
      </c>
      <c r="D26" s="357" t="s">
        <v>239</v>
      </c>
      <c r="E26" s="362">
        <v>43465</v>
      </c>
      <c r="F26" s="195" t="s">
        <v>156</v>
      </c>
      <c r="G26" s="194" t="s">
        <v>368</v>
      </c>
      <c r="H26" s="324">
        <v>72.036363636363632</v>
      </c>
      <c r="I26" s="324"/>
      <c r="J26" s="325"/>
      <c r="K26" s="326" t="s">
        <v>12</v>
      </c>
      <c r="L26" s="327">
        <v>98640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2.5545454545454542</v>
      </c>
      <c r="X26" s="324">
        <v>2.0181818181818181</v>
      </c>
      <c r="Y26" s="324">
        <v>0</v>
      </c>
      <c r="Z26" s="324">
        <v>0</v>
      </c>
      <c r="AA26" s="324">
        <v>0</v>
      </c>
      <c r="AB26" s="324">
        <v>0</v>
      </c>
      <c r="AC26" s="324">
        <v>2.5545454545454542</v>
      </c>
      <c r="AD26" s="324">
        <v>2.0181818181818181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5" t="s">
        <v>395</v>
      </c>
      <c r="BR26" s="195" t="s">
        <v>456</v>
      </c>
    </row>
    <row r="27" spans="1:70" s="200" customFormat="1" ht="16">
      <c r="A27" s="358"/>
      <c r="B27" s="403">
        <v>43566</v>
      </c>
      <c r="C27" s="195" t="s">
        <v>18</v>
      </c>
      <c r="D27" s="357" t="s">
        <v>239</v>
      </c>
      <c r="E27" s="196">
        <v>43553</v>
      </c>
      <c r="F27" s="195" t="s">
        <v>160</v>
      </c>
      <c r="G27" s="194" t="s">
        <v>248</v>
      </c>
      <c r="H27" s="324">
        <v>98.890909090909091</v>
      </c>
      <c r="I27" s="324"/>
      <c r="J27" s="325"/>
      <c r="K27" s="326" t="s">
        <v>12</v>
      </c>
      <c r="L27" s="327">
        <v>1644</v>
      </c>
      <c r="M27" s="327">
        <v>1314</v>
      </c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3.2818181818181813</v>
      </c>
      <c r="X27" s="324">
        <v>2.9363636363636361</v>
      </c>
      <c r="Y27" s="324">
        <v>2.7909090909090906</v>
      </c>
      <c r="Z27" s="324">
        <v>0</v>
      </c>
      <c r="AA27" s="324">
        <v>0</v>
      </c>
      <c r="AB27" s="324">
        <v>0</v>
      </c>
      <c r="AC27" s="324">
        <v>3.2818181818181813</v>
      </c>
      <c r="AD27" s="324">
        <v>2.9363636363636361</v>
      </c>
      <c r="AE27" s="324">
        <v>2.7909090909090906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0</v>
      </c>
      <c r="BG27" s="198" t="s">
        <v>13</v>
      </c>
      <c r="BH27" s="198"/>
      <c r="BI27" s="198"/>
      <c r="BJ27" s="198"/>
      <c r="BK27" s="323"/>
      <c r="BL27" s="195"/>
      <c r="BM27" s="194"/>
      <c r="BN27" s="198"/>
      <c r="BO27" s="198" t="s">
        <v>15</v>
      </c>
      <c r="BP27" s="198"/>
      <c r="BQ27" s="198"/>
      <c r="BR27" s="176" t="s">
        <v>457</v>
      </c>
    </row>
    <row r="28" spans="1:70" s="200" customFormat="1" ht="16">
      <c r="A28" s="194">
        <v>20</v>
      </c>
      <c r="B28" s="403">
        <v>43566</v>
      </c>
      <c r="C28" s="195" t="s">
        <v>18</v>
      </c>
      <c r="D28" s="194" t="s">
        <v>240</v>
      </c>
      <c r="E28" s="196">
        <v>43540</v>
      </c>
      <c r="F28" s="195" t="s">
        <v>158</v>
      </c>
      <c r="G28" s="194" t="s">
        <v>403</v>
      </c>
      <c r="H28" s="324">
        <v>99.8</v>
      </c>
      <c r="I28" s="324"/>
      <c r="J28" s="325"/>
      <c r="K28" s="326" t="s">
        <v>12</v>
      </c>
      <c r="L28" s="327">
        <v>6000</v>
      </c>
      <c r="M28" s="327">
        <v>6000</v>
      </c>
      <c r="N28" s="327">
        <v>72000</v>
      </c>
      <c r="O28" s="327"/>
      <c r="P28" s="327"/>
      <c r="Q28" s="327"/>
      <c r="R28" s="327"/>
      <c r="S28" s="327"/>
      <c r="T28" s="327"/>
      <c r="U28" s="327"/>
      <c r="V28" s="327"/>
      <c r="W28" s="324">
        <v>2.9363636363636361</v>
      </c>
      <c r="X28" s="324">
        <v>2.8272727272727267</v>
      </c>
      <c r="Y28" s="324">
        <v>2.5636363636363635</v>
      </c>
      <c r="Z28" s="324">
        <v>2.3727272727272726</v>
      </c>
      <c r="AA28" s="324">
        <v>0</v>
      </c>
      <c r="AB28" s="324">
        <v>0</v>
      </c>
      <c r="AC28" s="324">
        <v>2.9363636363636361</v>
      </c>
      <c r="AD28" s="324">
        <v>2.8272727272727267</v>
      </c>
      <c r="AE28" s="324">
        <v>2.5636363636363635</v>
      </c>
      <c r="AF28" s="324">
        <v>2.3727272727272726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5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24</v>
      </c>
      <c r="BG28" s="198" t="s">
        <v>13</v>
      </c>
      <c r="BH28" s="198">
        <v>24</v>
      </c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>
        <v>1</v>
      </c>
      <c r="BQ28" s="198"/>
      <c r="BR28" s="176" t="s">
        <v>458</v>
      </c>
    </row>
    <row r="29" spans="1:70" s="200" customFormat="1" ht="16">
      <c r="A29" s="194">
        <v>21</v>
      </c>
      <c r="B29" s="403">
        <v>43566</v>
      </c>
      <c r="C29" s="195" t="s">
        <v>18</v>
      </c>
      <c r="D29" s="194" t="s">
        <v>240</v>
      </c>
      <c r="E29" s="196">
        <v>43496</v>
      </c>
      <c r="F29" s="195" t="s">
        <v>159</v>
      </c>
      <c r="G29" s="194" t="s">
        <v>398</v>
      </c>
      <c r="H29" s="324">
        <v>71.24545454545455</v>
      </c>
      <c r="I29" s="324"/>
      <c r="J29" s="325"/>
      <c r="K29" s="326" t="s">
        <v>12</v>
      </c>
      <c r="L29" s="327">
        <v>33000</v>
      </c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2.8</v>
      </c>
      <c r="X29" s="324">
        <v>2.5</v>
      </c>
      <c r="Y29" s="324">
        <v>0</v>
      </c>
      <c r="Z29" s="324">
        <v>0</v>
      </c>
      <c r="AA29" s="324">
        <v>0</v>
      </c>
      <c r="AB29" s="324">
        <v>0</v>
      </c>
      <c r="AC29" s="324">
        <v>2.8</v>
      </c>
      <c r="AD29" s="324">
        <v>2.5</v>
      </c>
      <c r="AE29" s="324">
        <v>0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12</v>
      </c>
      <c r="BG29" s="198" t="s">
        <v>13</v>
      </c>
      <c r="BH29" s="198">
        <v>12</v>
      </c>
      <c r="BI29" s="198" t="s">
        <v>13</v>
      </c>
      <c r="BJ29" s="198"/>
      <c r="BK29" s="198"/>
      <c r="BL29" s="195"/>
      <c r="BM29" s="194"/>
      <c r="BN29" s="198"/>
      <c r="BO29" s="198" t="s">
        <v>15</v>
      </c>
      <c r="BP29" s="198"/>
      <c r="BQ29" s="198"/>
      <c r="BR29" s="195" t="s">
        <v>459</v>
      </c>
    </row>
    <row r="30" spans="1:70" s="200" customFormat="1" ht="16">
      <c r="A30" s="194">
        <v>22</v>
      </c>
      <c r="B30" s="403">
        <v>43566</v>
      </c>
      <c r="C30" s="195" t="s">
        <v>18</v>
      </c>
      <c r="D30" s="194" t="s">
        <v>240</v>
      </c>
      <c r="E30" s="362">
        <v>43465</v>
      </c>
      <c r="F30" s="195" t="s">
        <v>156</v>
      </c>
      <c r="G30" s="194" t="s">
        <v>368</v>
      </c>
      <c r="H30" s="324">
        <v>81.390909090909091</v>
      </c>
      <c r="I30" s="324"/>
      <c r="J30" s="325"/>
      <c r="K30" s="326" t="s">
        <v>12</v>
      </c>
      <c r="L30" s="327">
        <v>3000</v>
      </c>
      <c r="M30" s="327">
        <v>30000</v>
      </c>
      <c r="N30" s="327">
        <v>49200</v>
      </c>
      <c r="O30" s="327"/>
      <c r="P30" s="327"/>
      <c r="Q30" s="327"/>
      <c r="R30" s="327"/>
      <c r="S30" s="327"/>
      <c r="T30" s="327"/>
      <c r="U30" s="327"/>
      <c r="V30" s="327"/>
      <c r="W30" s="324">
        <v>2.5545454545454542</v>
      </c>
      <c r="X30" s="324">
        <v>2.3454545454545452</v>
      </c>
      <c r="Y30" s="324">
        <v>2.1363636363636362</v>
      </c>
      <c r="Z30" s="324">
        <v>1.918181818181818</v>
      </c>
      <c r="AA30" s="324">
        <v>0</v>
      </c>
      <c r="AB30" s="324">
        <v>0</v>
      </c>
      <c r="AC30" s="324">
        <v>2.5545454545454542</v>
      </c>
      <c r="AD30" s="324">
        <v>2.3454545454545452</v>
      </c>
      <c r="AE30" s="324">
        <v>2.1363636363636362</v>
      </c>
      <c r="AF30" s="324">
        <v>1.918181818181818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0</v>
      </c>
      <c r="BG30" s="198" t="s">
        <v>13</v>
      </c>
      <c r="BH30" s="198">
        <v>12</v>
      </c>
      <c r="BI30" s="198" t="s">
        <v>13</v>
      </c>
      <c r="BJ30" s="198"/>
      <c r="BK30" s="198"/>
      <c r="BL30" s="195"/>
      <c r="BM30" s="194"/>
      <c r="BN30" s="198"/>
      <c r="BO30" s="198" t="s">
        <v>15</v>
      </c>
      <c r="BP30" s="198"/>
      <c r="BQ30" s="195" t="s">
        <v>395</v>
      </c>
      <c r="BR30" s="195" t="s">
        <v>460</v>
      </c>
    </row>
    <row r="31" spans="1:70" s="200" customFormat="1" ht="16">
      <c r="A31" s="358"/>
      <c r="B31" s="403">
        <v>43566</v>
      </c>
      <c r="C31" s="195" t="s">
        <v>18</v>
      </c>
      <c r="D31" s="357" t="s">
        <v>240</v>
      </c>
      <c r="E31" s="196">
        <v>43553</v>
      </c>
      <c r="F31" s="195" t="s">
        <v>160</v>
      </c>
      <c r="G31" s="194" t="s">
        <v>248</v>
      </c>
      <c r="H31" s="324">
        <v>98.890909090909091</v>
      </c>
      <c r="I31" s="324"/>
      <c r="J31" s="325"/>
      <c r="K31" s="326" t="s">
        <v>12</v>
      </c>
      <c r="L31" s="327">
        <v>1644</v>
      </c>
      <c r="M31" s="327">
        <v>1314</v>
      </c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3.2818181818181813</v>
      </c>
      <c r="X31" s="324">
        <v>2.9363636363636361</v>
      </c>
      <c r="Y31" s="324">
        <v>2.7909090909090906</v>
      </c>
      <c r="Z31" s="324">
        <v>0</v>
      </c>
      <c r="AA31" s="324">
        <v>0</v>
      </c>
      <c r="AB31" s="324">
        <v>0</v>
      </c>
      <c r="AC31" s="324">
        <v>3.2818181818181813</v>
      </c>
      <c r="AD31" s="324">
        <v>2.9363636363636361</v>
      </c>
      <c r="AE31" s="324">
        <v>2.7909090909090906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/>
      <c r="BL31" s="195"/>
      <c r="BM31" s="194"/>
      <c r="BN31" s="198"/>
      <c r="BO31" s="198" t="s">
        <v>15</v>
      </c>
      <c r="BP31" s="198"/>
      <c r="BQ31" s="198"/>
      <c r="BR31" s="176" t="s">
        <v>461</v>
      </c>
    </row>
    <row r="32" spans="1:70" s="200" customFormat="1" ht="16">
      <c r="A32" s="194">
        <v>23</v>
      </c>
      <c r="B32" s="403">
        <v>43566</v>
      </c>
      <c r="C32" s="195" t="s">
        <v>18</v>
      </c>
      <c r="D32" s="194" t="s">
        <v>242</v>
      </c>
      <c r="E32" s="196">
        <v>43496</v>
      </c>
      <c r="F32" s="195" t="s">
        <v>159</v>
      </c>
      <c r="G32" s="194" t="s">
        <v>398</v>
      </c>
      <c r="H32" s="324">
        <v>88.899999999999991</v>
      </c>
      <c r="I32" s="324"/>
      <c r="J32" s="325"/>
      <c r="K32" s="326" t="s">
        <v>12</v>
      </c>
      <c r="L32" s="327">
        <v>98640</v>
      </c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4">
        <v>2.9818181818181815</v>
      </c>
      <c r="X32" s="324">
        <v>2.5272727272727269</v>
      </c>
      <c r="Y32" s="324">
        <v>0</v>
      </c>
      <c r="Z32" s="324">
        <v>0</v>
      </c>
      <c r="AA32" s="324">
        <v>0</v>
      </c>
      <c r="AB32" s="324">
        <v>0</v>
      </c>
      <c r="AC32" s="324">
        <v>2.9818181818181815</v>
      </c>
      <c r="AD32" s="324">
        <v>2.5272727272727269</v>
      </c>
      <c r="AE32" s="324">
        <v>0</v>
      </c>
      <c r="AF32" s="324">
        <v>0</v>
      </c>
      <c r="AG32" s="324">
        <v>0</v>
      </c>
      <c r="AH32" s="324">
        <v>0</v>
      </c>
      <c r="AI32" s="194"/>
      <c r="AJ32" s="194"/>
      <c r="AK32" s="194"/>
      <c r="AL32" s="194"/>
      <c r="AM32" s="194"/>
      <c r="AN32" s="194"/>
      <c r="AO32" s="198" t="s">
        <v>13</v>
      </c>
      <c r="AP32" s="198"/>
      <c r="AQ32" s="198">
        <v>3</v>
      </c>
      <c r="AR32" s="198">
        <v>3</v>
      </c>
      <c r="AS32" s="198"/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/>
      <c r="BC32" s="198"/>
      <c r="BD32" s="198">
        <v>0</v>
      </c>
      <c r="BE32" s="198">
        <v>0</v>
      </c>
      <c r="BF32" s="198">
        <v>12</v>
      </c>
      <c r="BG32" s="198" t="s">
        <v>13</v>
      </c>
      <c r="BH32" s="198">
        <v>12</v>
      </c>
      <c r="BI32" s="198" t="s">
        <v>13</v>
      </c>
      <c r="BJ32" s="198"/>
      <c r="BK32" s="198"/>
      <c r="BL32" s="195"/>
      <c r="BM32" s="194"/>
      <c r="BN32" s="198"/>
      <c r="BO32" s="198" t="s">
        <v>15</v>
      </c>
      <c r="BP32" s="198"/>
      <c r="BQ32" s="198"/>
      <c r="BR32" s="195" t="s">
        <v>462</v>
      </c>
    </row>
    <row r="33" spans="1:70" s="200" customFormat="1" ht="16">
      <c r="A33" s="194">
        <v>24</v>
      </c>
      <c r="B33" s="403">
        <v>43566</v>
      </c>
      <c r="C33" s="195" t="s">
        <v>18</v>
      </c>
      <c r="D33" s="194" t="s">
        <v>242</v>
      </c>
      <c r="E33" s="196">
        <v>43553</v>
      </c>
      <c r="F33" s="195" t="s">
        <v>160</v>
      </c>
      <c r="G33" s="194" t="s">
        <v>248</v>
      </c>
      <c r="H33" s="324">
        <v>94.518181818181816</v>
      </c>
      <c r="I33" s="324"/>
      <c r="J33" s="325"/>
      <c r="K33" s="326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4">
        <v>2.7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2.7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194"/>
      <c r="AJ33" s="194"/>
      <c r="AK33" s="194"/>
      <c r="AL33" s="194"/>
      <c r="AM33" s="194"/>
      <c r="AN33" s="194"/>
      <c r="AO33" s="198" t="s">
        <v>13</v>
      </c>
      <c r="AP33" s="198"/>
      <c r="AQ33" s="198">
        <v>3</v>
      </c>
      <c r="AR33" s="198">
        <v>3</v>
      </c>
      <c r="AS33" s="198"/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/>
      <c r="BC33" s="198"/>
      <c r="BD33" s="198">
        <v>0</v>
      </c>
      <c r="BE33" s="198">
        <v>0</v>
      </c>
      <c r="BF33" s="198">
        <v>0</v>
      </c>
      <c r="BG33" s="198" t="s">
        <v>13</v>
      </c>
      <c r="BH33" s="198"/>
      <c r="BI33" s="198"/>
      <c r="BJ33" s="198"/>
      <c r="BK33" s="323"/>
      <c r="BL33" s="195"/>
      <c r="BM33" s="194"/>
      <c r="BN33" s="198"/>
      <c r="BO33" s="198" t="s">
        <v>15</v>
      </c>
      <c r="BP33" s="198"/>
      <c r="BQ33" s="198"/>
      <c r="BR33" s="176" t="s">
        <v>463</v>
      </c>
    </row>
    <row r="34" spans="1:70" s="200" customFormat="1" ht="16">
      <c r="A34" s="347">
        <v>25</v>
      </c>
      <c r="B34" s="403">
        <v>43566</v>
      </c>
      <c r="C34" s="349" t="s">
        <v>18</v>
      </c>
      <c r="D34" s="347" t="s">
        <v>244</v>
      </c>
      <c r="E34" s="196">
        <v>43496</v>
      </c>
      <c r="F34" s="195" t="s">
        <v>159</v>
      </c>
      <c r="G34" s="194" t="s">
        <v>398</v>
      </c>
      <c r="H34" s="324">
        <v>113.3090909090909</v>
      </c>
      <c r="I34" s="351"/>
      <c r="J34" s="352"/>
      <c r="K34" s="353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24">
        <v>2.3636363636363633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2.3636363636363633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47"/>
      <c r="AJ34" s="347"/>
      <c r="AK34" s="347"/>
      <c r="AL34" s="347"/>
      <c r="AM34" s="347"/>
      <c r="AN34" s="347"/>
      <c r="AO34" s="355" t="s">
        <v>13</v>
      </c>
      <c r="AP34" s="355"/>
      <c r="AQ34" s="355">
        <v>3</v>
      </c>
      <c r="AR34" s="355">
        <v>3</v>
      </c>
      <c r="AS34" s="355"/>
      <c r="AT34" s="355">
        <v>0</v>
      </c>
      <c r="AU34" s="355">
        <v>0</v>
      </c>
      <c r="AV34" s="355">
        <v>0</v>
      </c>
      <c r="AW34" s="355">
        <v>0</v>
      </c>
      <c r="AX34" s="355">
        <v>0</v>
      </c>
      <c r="AY34" s="355">
        <v>0</v>
      </c>
      <c r="AZ34" s="355">
        <v>0</v>
      </c>
      <c r="BA34" s="355">
        <v>0</v>
      </c>
      <c r="BB34" s="355"/>
      <c r="BC34" s="355"/>
      <c r="BD34" s="355">
        <v>0</v>
      </c>
      <c r="BE34" s="355">
        <v>0</v>
      </c>
      <c r="BF34" s="355">
        <v>12</v>
      </c>
      <c r="BG34" s="355" t="s">
        <v>13</v>
      </c>
      <c r="BH34" s="355">
        <v>12</v>
      </c>
      <c r="BI34" s="355" t="s">
        <v>13</v>
      </c>
      <c r="BJ34" s="355"/>
      <c r="BK34" s="355"/>
      <c r="BL34" s="349"/>
      <c r="BM34" s="347"/>
      <c r="BN34" s="355"/>
      <c r="BO34" s="355" t="s">
        <v>15</v>
      </c>
      <c r="BP34" s="355"/>
      <c r="BQ34" s="355"/>
      <c r="BR34" s="200" t="s">
        <v>464</v>
      </c>
    </row>
    <row r="35" spans="1:70" s="358" customFormat="1" ht="16">
      <c r="B35" s="403">
        <v>43566</v>
      </c>
      <c r="C35" s="356" t="s">
        <v>18</v>
      </c>
      <c r="D35" s="357" t="s">
        <v>244</v>
      </c>
      <c r="E35" s="359">
        <v>43558</v>
      </c>
      <c r="F35" s="356" t="s">
        <v>157</v>
      </c>
      <c r="G35" s="357" t="s">
        <v>198</v>
      </c>
      <c r="H35" s="324">
        <v>161.75454545454545</v>
      </c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24">
        <v>2.754545454545454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2.754545454545454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O35" s="361" t="s">
        <v>13</v>
      </c>
      <c r="AP35" s="361"/>
      <c r="AQ35" s="361">
        <v>3</v>
      </c>
      <c r="AR35" s="361">
        <v>3</v>
      </c>
      <c r="AT35" s="361">
        <v>0</v>
      </c>
      <c r="AU35" s="361">
        <v>0</v>
      </c>
      <c r="AV35" s="361">
        <v>0</v>
      </c>
      <c r="AW35" s="361">
        <v>0</v>
      </c>
      <c r="AX35" s="361">
        <v>0</v>
      </c>
      <c r="AY35" s="361">
        <v>0</v>
      </c>
      <c r="AZ35" s="361">
        <v>0</v>
      </c>
      <c r="BA35" s="361">
        <v>0</v>
      </c>
      <c r="BD35" s="361">
        <v>0</v>
      </c>
      <c r="BE35" s="361">
        <v>0</v>
      </c>
      <c r="BF35" s="361">
        <v>0</v>
      </c>
      <c r="BG35" s="361" t="s">
        <v>13</v>
      </c>
      <c r="BH35" s="361"/>
      <c r="BI35" s="361" t="s">
        <v>13</v>
      </c>
      <c r="BJ35" s="361"/>
      <c r="BK35" s="361"/>
      <c r="BL35" s="195" t="s">
        <v>439</v>
      </c>
      <c r="BM35" s="194" t="s">
        <v>440</v>
      </c>
      <c r="BN35" s="198">
        <v>50</v>
      </c>
      <c r="BO35" s="361" t="s">
        <v>15</v>
      </c>
      <c r="BP35" s="361">
        <v>1</v>
      </c>
      <c r="BQ35" s="361"/>
      <c r="BR35" s="358" t="s">
        <v>465</v>
      </c>
    </row>
    <row r="36" spans="1:70" s="200" customFormat="1" ht="16">
      <c r="A36" s="358"/>
      <c r="B36" s="403">
        <v>43566</v>
      </c>
      <c r="C36" s="195" t="s">
        <v>18</v>
      </c>
      <c r="D36" s="357" t="s">
        <v>244</v>
      </c>
      <c r="E36" s="196">
        <v>43553</v>
      </c>
      <c r="F36" s="195" t="s">
        <v>160</v>
      </c>
      <c r="G36" s="194" t="s">
        <v>248</v>
      </c>
      <c r="H36" s="324">
        <v>143.98181818181817</v>
      </c>
      <c r="I36" s="324"/>
      <c r="J36" s="325"/>
      <c r="K36" s="326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4">
        <v>2.127272727272727</v>
      </c>
      <c r="X36" s="324">
        <v>0</v>
      </c>
      <c r="Y36" s="324">
        <v>0</v>
      </c>
      <c r="Z36" s="324">
        <v>0</v>
      </c>
      <c r="AA36" s="324">
        <v>0</v>
      </c>
      <c r="AB36" s="324">
        <v>0</v>
      </c>
      <c r="AC36" s="324">
        <v>2.127272727272727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194"/>
      <c r="AJ36" s="194"/>
      <c r="AK36" s="194"/>
      <c r="AL36" s="194"/>
      <c r="AM36" s="194"/>
      <c r="AN36" s="194"/>
      <c r="AO36" s="198" t="s">
        <v>13</v>
      </c>
      <c r="AP36" s="198"/>
      <c r="AQ36" s="198">
        <v>3</v>
      </c>
      <c r="AR36" s="198">
        <v>3</v>
      </c>
      <c r="AS36" s="198"/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/>
      <c r="BC36" s="198"/>
      <c r="BD36" s="198">
        <v>0</v>
      </c>
      <c r="BE36" s="198">
        <v>0</v>
      </c>
      <c r="BF36" s="198">
        <v>0</v>
      </c>
      <c r="BG36" s="198" t="s">
        <v>13</v>
      </c>
      <c r="BH36" s="198"/>
      <c r="BI36" s="198"/>
      <c r="BJ36" s="198"/>
      <c r="BK36" s="323"/>
      <c r="BL36" s="195"/>
      <c r="BM36" s="194"/>
      <c r="BN36" s="198"/>
      <c r="BO36" s="198" t="s">
        <v>15</v>
      </c>
      <c r="BP36" s="198"/>
      <c r="BQ36" s="198"/>
      <c r="BR36" s="176" t="s">
        <v>466</v>
      </c>
    </row>
    <row r="37" spans="1:70" s="200" customFormat="1" ht="16">
      <c r="A37" s="358"/>
      <c r="B37" s="403">
        <v>43566</v>
      </c>
      <c r="C37" s="195" t="s">
        <v>18</v>
      </c>
      <c r="D37" s="357" t="s">
        <v>244</v>
      </c>
      <c r="E37" s="362">
        <v>43465</v>
      </c>
      <c r="F37" s="195" t="s">
        <v>156</v>
      </c>
      <c r="G37" s="194" t="s">
        <v>368</v>
      </c>
      <c r="H37" s="324">
        <v>121.61818181818181</v>
      </c>
      <c r="I37" s="324"/>
      <c r="J37" s="325"/>
      <c r="K37" s="326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4">
        <v>1.918181818181818</v>
      </c>
      <c r="X37" s="324">
        <v>0</v>
      </c>
      <c r="Y37" s="324">
        <v>0</v>
      </c>
      <c r="Z37" s="324">
        <v>0</v>
      </c>
      <c r="AA37" s="324">
        <v>0</v>
      </c>
      <c r="AB37" s="324">
        <v>0</v>
      </c>
      <c r="AC37" s="324">
        <v>1.918181818181818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194"/>
      <c r="AJ37" s="194"/>
      <c r="AK37" s="194"/>
      <c r="AL37" s="194"/>
      <c r="AM37" s="194"/>
      <c r="AN37" s="194"/>
      <c r="AO37" s="198" t="s">
        <v>13</v>
      </c>
      <c r="AP37" s="198"/>
      <c r="AQ37" s="198">
        <v>3</v>
      </c>
      <c r="AR37" s="198">
        <v>3</v>
      </c>
      <c r="AS37" s="198"/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/>
      <c r="BC37" s="198"/>
      <c r="BD37" s="198">
        <v>0</v>
      </c>
      <c r="BE37" s="198">
        <v>0</v>
      </c>
      <c r="BF37" s="198">
        <v>0</v>
      </c>
      <c r="BG37" s="198" t="s">
        <v>13</v>
      </c>
      <c r="BH37" s="198">
        <v>12</v>
      </c>
      <c r="BI37" s="198" t="s">
        <v>13</v>
      </c>
      <c r="BJ37" s="198"/>
      <c r="BK37" s="198"/>
      <c r="BL37" s="195"/>
      <c r="BM37" s="194"/>
      <c r="BN37" s="198"/>
      <c r="BO37" s="198" t="s">
        <v>15</v>
      </c>
      <c r="BP37" s="198"/>
      <c r="BQ37" s="195" t="s">
        <v>395</v>
      </c>
      <c r="BR37" s="195" t="s">
        <v>467</v>
      </c>
    </row>
  </sheetData>
  <sheetProtection algorithmName="SHA-512" hashValue="r7gIR5nXtjnsxiMEplr038vKGJsABX66dUzak/c/IbLmt7VeGQd+ZnR10JVo2Jx09EOYDM5qdLKr3GFGBT8JmQ==" saltValue="zlpkdrRzpUxnk6sENJyqrg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6D4-13CA-D641-9E39-988BC35650FC}">
  <sheetPr codeName="Sheet29"/>
  <dimension ref="A1:BR47"/>
  <sheetViews>
    <sheetView zoomScale="120" zoomScaleNormal="120" zoomScalePageLayoutView="120" workbookViewId="0">
      <pane xSplit="7" ySplit="1" topLeftCell="H2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12" sqref="A12:A1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397">
        <v>43385</v>
      </c>
      <c r="C2" s="195" t="s">
        <v>18</v>
      </c>
      <c r="D2" s="194" t="s">
        <v>228</v>
      </c>
      <c r="E2" s="322">
        <v>43284</v>
      </c>
      <c r="F2" s="195" t="s">
        <v>156</v>
      </c>
      <c r="G2" s="194" t="s">
        <v>368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3.1181818181818182</v>
      </c>
      <c r="X2" s="324">
        <v>2.4909090909090907</v>
      </c>
      <c r="Y2" s="324">
        <v>2.4454545454545453</v>
      </c>
      <c r="Z2" s="324">
        <v>2.4</v>
      </c>
      <c r="AA2" s="324">
        <v>2.3545454545454541</v>
      </c>
      <c r="AB2" s="324">
        <v>2.0818181818181816</v>
      </c>
      <c r="AC2" s="324">
        <v>3.1181818181818182</v>
      </c>
      <c r="AD2" s="324">
        <v>2.4909090909090907</v>
      </c>
      <c r="AE2" s="324">
        <v>2.4454545454545453</v>
      </c>
      <c r="AF2" s="324">
        <v>2.4</v>
      </c>
      <c r="AG2" s="324">
        <v>2.3545454545454541</v>
      </c>
      <c r="AH2" s="324">
        <v>2.0818181818181816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5" t="s">
        <v>395</v>
      </c>
      <c r="BR2" s="176" t="s">
        <v>396</v>
      </c>
    </row>
    <row r="3" spans="1:70" s="200" customFormat="1" ht="16">
      <c r="A3" s="194">
        <v>2</v>
      </c>
      <c r="B3" s="397">
        <v>43385</v>
      </c>
      <c r="C3" s="195" t="s">
        <v>18</v>
      </c>
      <c r="D3" s="194" t="s">
        <v>228</v>
      </c>
      <c r="E3" s="196">
        <v>43350</v>
      </c>
      <c r="F3" s="195" t="s">
        <v>157</v>
      </c>
      <c r="G3" s="194" t="s">
        <v>363</v>
      </c>
      <c r="H3" s="324">
        <v>72.8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7.2272727272727266</v>
      </c>
      <c r="X3" s="324">
        <v>6.1</v>
      </c>
      <c r="Y3" s="324">
        <v>5.9909090909090903</v>
      </c>
      <c r="Z3" s="324">
        <v>5.8909090909090907</v>
      </c>
      <c r="AA3" s="324">
        <v>5.8181818181818183</v>
      </c>
      <c r="AB3" s="324">
        <v>5.5636363636363635</v>
      </c>
      <c r="AC3" s="324">
        <v>7.2272727272727266</v>
      </c>
      <c r="AD3" s="324">
        <v>6.1</v>
      </c>
      <c r="AE3" s="324">
        <v>5.9909090909090903</v>
      </c>
      <c r="AF3" s="324">
        <v>5.8909090909090907</v>
      </c>
      <c r="AG3" s="324">
        <v>5.8181818181818183</v>
      </c>
      <c r="AH3" s="324">
        <v>5.5636363636363635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>
        <v>1</v>
      </c>
      <c r="BQ3" s="198"/>
      <c r="BR3" s="176" t="s">
        <v>425</v>
      </c>
    </row>
    <row r="4" spans="1:70" s="200" customFormat="1" ht="16">
      <c r="A4" s="194">
        <v>3</v>
      </c>
      <c r="B4" s="397">
        <v>43385</v>
      </c>
      <c r="C4" s="195" t="s">
        <v>18</v>
      </c>
      <c r="D4" s="194" t="s">
        <v>228</v>
      </c>
      <c r="E4" s="196">
        <v>43356</v>
      </c>
      <c r="F4" s="195" t="s">
        <v>158</v>
      </c>
      <c r="G4" s="194" t="s">
        <v>403</v>
      </c>
      <c r="H4" s="324">
        <v>74.899999999999991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4.209090909090909</v>
      </c>
      <c r="X4" s="324">
        <v>2.9909090909090907</v>
      </c>
      <c r="Y4" s="324">
        <v>2.8454545454545452</v>
      </c>
      <c r="Z4" s="324">
        <v>2.709090909090909</v>
      </c>
      <c r="AA4" s="324">
        <v>2.4909090909090907</v>
      </c>
      <c r="AB4" s="324">
        <v>2.4</v>
      </c>
      <c r="AC4" s="324">
        <v>4.209090909090909</v>
      </c>
      <c r="AD4" s="324">
        <v>2.9909090909090907</v>
      </c>
      <c r="AE4" s="324">
        <v>2.8454545454545452</v>
      </c>
      <c r="AF4" s="324">
        <v>2.709090909090909</v>
      </c>
      <c r="AG4" s="324">
        <v>2.4909090909090907</v>
      </c>
      <c r="AH4" s="324">
        <v>2.4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5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24</v>
      </c>
      <c r="BG4" s="198" t="s">
        <v>13</v>
      </c>
      <c r="BH4" s="198">
        <v>24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428</v>
      </c>
    </row>
    <row r="5" spans="1:70" s="200" customFormat="1" ht="16">
      <c r="A5" s="194">
        <v>4</v>
      </c>
      <c r="B5" s="397">
        <v>43385</v>
      </c>
      <c r="C5" s="195" t="s">
        <v>18</v>
      </c>
      <c r="D5" s="194" t="s">
        <v>228</v>
      </c>
      <c r="E5" s="196">
        <v>43281</v>
      </c>
      <c r="F5" s="195" t="s">
        <v>159</v>
      </c>
      <c r="G5" s="194" t="s">
        <v>398</v>
      </c>
      <c r="H5" s="324">
        <v>63.609090909090902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3.6636363636363636</v>
      </c>
      <c r="X5" s="324">
        <v>2.4363636363636365</v>
      </c>
      <c r="Y5" s="324">
        <v>2.1</v>
      </c>
      <c r="Z5" s="324">
        <v>0</v>
      </c>
      <c r="AA5" s="324">
        <v>0</v>
      </c>
      <c r="AB5" s="324">
        <v>0</v>
      </c>
      <c r="AC5" s="324">
        <v>3.6636363636363636</v>
      </c>
      <c r="AD5" s="324">
        <v>2.4363636363636365</v>
      </c>
      <c r="AE5" s="324">
        <v>2.1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76" t="s">
        <v>399</v>
      </c>
    </row>
    <row r="6" spans="1:70" s="200" customFormat="1" ht="16">
      <c r="A6" s="194">
        <v>5</v>
      </c>
      <c r="B6" s="397">
        <v>43385</v>
      </c>
      <c r="C6" s="195" t="s">
        <v>18</v>
      </c>
      <c r="D6" s="194" t="s">
        <v>228</v>
      </c>
      <c r="E6" s="196">
        <v>43356</v>
      </c>
      <c r="F6" s="195" t="s">
        <v>160</v>
      </c>
      <c r="G6" s="194" t="s">
        <v>248</v>
      </c>
      <c r="H6" s="324">
        <v>69.990909090909085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3.2818181818181813</v>
      </c>
      <c r="X6" s="324">
        <v>3.1818181818181817</v>
      </c>
      <c r="Y6" s="324">
        <v>2.7818181818181817</v>
      </c>
      <c r="Z6" s="324">
        <v>2.4818181818181815</v>
      </c>
      <c r="AA6" s="324">
        <v>2.2818181818181813</v>
      </c>
      <c r="AB6" s="324">
        <v>2.1818181818181817</v>
      </c>
      <c r="AC6" s="324">
        <v>3.2818181818181813</v>
      </c>
      <c r="AD6" s="324">
        <v>3.1818181818181817</v>
      </c>
      <c r="AE6" s="324">
        <v>2.7818181818181817</v>
      </c>
      <c r="AF6" s="324">
        <v>2.4818181818181815</v>
      </c>
      <c r="AG6" s="324">
        <v>2.2818181818181813</v>
      </c>
      <c r="AH6" s="324">
        <v>2.1818181818181817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43645</v>
      </c>
      <c r="BL6" s="195"/>
      <c r="BM6" s="194"/>
      <c r="BN6" s="198"/>
      <c r="BO6" s="198" t="s">
        <v>15</v>
      </c>
      <c r="BP6" s="198"/>
      <c r="BQ6" s="198"/>
      <c r="BR6" s="176" t="s">
        <v>429</v>
      </c>
    </row>
    <row r="7" spans="1:70" s="206" customFormat="1" ht="16">
      <c r="A7" s="194">
        <v>7</v>
      </c>
      <c r="B7" s="397">
        <v>43385</v>
      </c>
      <c r="C7" s="195" t="s">
        <v>18</v>
      </c>
      <c r="D7" s="194" t="s">
        <v>228</v>
      </c>
      <c r="E7" s="196">
        <v>43370</v>
      </c>
      <c r="F7" s="195" t="s">
        <v>252</v>
      </c>
      <c r="G7" s="194" t="s">
        <v>248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4.4636363636363638</v>
      </c>
      <c r="X7" s="324">
        <v>2.7818181818181817</v>
      </c>
      <c r="Y7" s="324">
        <v>2.709090909090909</v>
      </c>
      <c r="Z7" s="324">
        <v>2.6909090909090905</v>
      </c>
      <c r="AA7" s="324">
        <v>2.5272727272727269</v>
      </c>
      <c r="AB7" s="324">
        <v>2.0363636363636366</v>
      </c>
      <c r="AC7" s="324">
        <v>4.4636363636363638</v>
      </c>
      <c r="AD7" s="324">
        <v>2.7818181818181817</v>
      </c>
      <c r="AE7" s="324">
        <v>2.709090909090909</v>
      </c>
      <c r="AF7" s="324">
        <v>2.6909090909090905</v>
      </c>
      <c r="AG7" s="324">
        <v>2.5272727272727269</v>
      </c>
      <c r="AH7" s="324">
        <v>2.0363636363636366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4"/>
      <c r="BR7" s="176" t="s">
        <v>433</v>
      </c>
    </row>
    <row r="8" spans="1:70" s="206" customFormat="1" ht="16">
      <c r="A8" s="194"/>
      <c r="B8" s="397">
        <v>43385</v>
      </c>
      <c r="C8" s="195" t="s">
        <v>18</v>
      </c>
      <c r="D8" s="194" t="s">
        <v>228</v>
      </c>
      <c r="E8" s="196">
        <v>43343</v>
      </c>
      <c r="F8" s="195" t="s">
        <v>338</v>
      </c>
      <c r="G8" s="194" t="s">
        <v>339</v>
      </c>
      <c r="H8" s="324">
        <v>73.936363636363623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3.1363636363636362</v>
      </c>
      <c r="X8" s="324">
        <v>2.4545454545454546</v>
      </c>
      <c r="Y8" s="324">
        <v>2.3909090909090907</v>
      </c>
      <c r="Z8" s="324">
        <v>2.3818181818181818</v>
      </c>
      <c r="AA8" s="324">
        <v>2.2909090909090906</v>
      </c>
      <c r="AB8" s="324">
        <v>2.2272727272727271</v>
      </c>
      <c r="AC8" s="324">
        <v>3.1363636363636362</v>
      </c>
      <c r="AD8" s="324">
        <v>2.4545454545454546</v>
      </c>
      <c r="AE8" s="324">
        <v>2.3909090909090907</v>
      </c>
      <c r="AF8" s="324">
        <v>2.3818181818181818</v>
      </c>
      <c r="AG8" s="324">
        <v>2.2909090909090906</v>
      </c>
      <c r="AH8" s="324">
        <v>2.2272727272727271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397</v>
      </c>
    </row>
    <row r="9" spans="1:70" s="206" customFormat="1" ht="16">
      <c r="A9" s="194"/>
      <c r="B9" s="397">
        <v>43385</v>
      </c>
      <c r="C9" s="195" t="s">
        <v>18</v>
      </c>
      <c r="D9" s="194" t="s">
        <v>228</v>
      </c>
      <c r="E9" s="196">
        <v>43266</v>
      </c>
      <c r="F9" s="195" t="s">
        <v>400</v>
      </c>
      <c r="G9" s="194" t="s">
        <v>401</v>
      </c>
      <c r="H9" s="324">
        <v>94.999999999999986</v>
      </c>
      <c r="I9" s="324"/>
      <c r="J9" s="329"/>
      <c r="K9" s="326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4">
        <v>2.336363636363636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2.336363636363636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11</v>
      </c>
      <c r="BP9" s="205"/>
      <c r="BQ9" s="205"/>
      <c r="BR9" s="176" t="s">
        <v>402</v>
      </c>
    </row>
    <row r="10" spans="1:70" s="200" customFormat="1" ht="16">
      <c r="A10" s="194">
        <v>8</v>
      </c>
      <c r="B10" s="397">
        <v>43385</v>
      </c>
      <c r="C10" s="195" t="s">
        <v>18</v>
      </c>
      <c r="D10" s="194" t="s">
        <v>45</v>
      </c>
      <c r="E10" s="196">
        <v>43281</v>
      </c>
      <c r="F10" s="195" t="s">
        <v>232</v>
      </c>
      <c r="G10" s="194" t="s">
        <v>204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2.9636363636363634</v>
      </c>
      <c r="X10" s="324">
        <v>2.6909090909090905</v>
      </c>
      <c r="Y10" s="324">
        <v>2.6181818181818177</v>
      </c>
      <c r="Z10" s="324">
        <v>2.5545454545454542</v>
      </c>
      <c r="AA10" s="324">
        <v>0</v>
      </c>
      <c r="AB10" s="324">
        <v>0</v>
      </c>
      <c r="AC10" s="324">
        <v>2.9636363636363634</v>
      </c>
      <c r="AD10" s="324">
        <v>2.6909090909090905</v>
      </c>
      <c r="AE10" s="324">
        <v>2.6181818181818177</v>
      </c>
      <c r="AF10" s="324">
        <v>2.5545454545454542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0</v>
      </c>
      <c r="AU10" s="198">
        <v>10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24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422</v>
      </c>
    </row>
    <row r="11" spans="1:70" s="200" customFormat="1" ht="16">
      <c r="A11" s="194">
        <v>9</v>
      </c>
      <c r="B11" s="397">
        <v>43385</v>
      </c>
      <c r="C11" s="195" t="s">
        <v>18</v>
      </c>
      <c r="D11" s="194" t="s">
        <v>45</v>
      </c>
      <c r="E11" s="196">
        <v>43356</v>
      </c>
      <c r="F11" s="195" t="s">
        <v>158</v>
      </c>
      <c r="G11" s="194" t="s">
        <v>403</v>
      </c>
      <c r="H11" s="324">
        <v>82.318181818181813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3.0909090909090904</v>
      </c>
      <c r="X11" s="324">
        <v>2.8636363636363633</v>
      </c>
      <c r="Y11" s="324">
        <v>2.7272727272727271</v>
      </c>
      <c r="Z11" s="324">
        <v>2.4909090909090907</v>
      </c>
      <c r="AA11" s="324">
        <v>0</v>
      </c>
      <c r="AB11" s="324">
        <v>0</v>
      </c>
      <c r="AC11" s="324">
        <v>3.0909090909090904</v>
      </c>
      <c r="AD11" s="324">
        <v>2.8636363636363633</v>
      </c>
      <c r="AE11" s="324">
        <v>2.7272727272727271</v>
      </c>
      <c r="AF11" s="324">
        <v>2.4909090909090907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5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24</v>
      </c>
      <c r="BG11" s="198" t="s">
        <v>13</v>
      </c>
      <c r="BH11" s="198">
        <v>24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432</v>
      </c>
    </row>
    <row r="12" spans="1:70" s="200" customFormat="1" ht="16">
      <c r="A12" s="194">
        <v>10</v>
      </c>
      <c r="B12" s="397">
        <v>43385</v>
      </c>
      <c r="C12" s="195" t="s">
        <v>18</v>
      </c>
      <c r="D12" s="194" t="s">
        <v>145</v>
      </c>
      <c r="E12" s="196">
        <v>43281</v>
      </c>
      <c r="F12" s="195" t="s">
        <v>232</v>
      </c>
      <c r="G12" s="194" t="s">
        <v>217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3.0636363636363635</v>
      </c>
      <c r="X12" s="324">
        <v>2.7818181818181817</v>
      </c>
      <c r="Y12" s="324">
        <v>0</v>
      </c>
      <c r="Z12" s="324">
        <v>0</v>
      </c>
      <c r="AA12" s="324">
        <v>0</v>
      </c>
      <c r="AB12" s="324">
        <v>0</v>
      </c>
      <c r="AC12" s="324">
        <v>3.0636363636363635</v>
      </c>
      <c r="AD12" s="324">
        <v>2.7818181818181817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423</v>
      </c>
    </row>
    <row r="13" spans="1:70" s="200" customFormat="1" ht="16">
      <c r="A13" s="194">
        <v>11</v>
      </c>
      <c r="B13" s="397">
        <v>43385</v>
      </c>
      <c r="C13" s="195" t="s">
        <v>18</v>
      </c>
      <c r="D13" s="194" t="s">
        <v>234</v>
      </c>
      <c r="E13" s="196">
        <v>43313</v>
      </c>
      <c r="F13" s="195" t="s">
        <v>232</v>
      </c>
      <c r="G13" s="194" t="s">
        <v>204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3.7</v>
      </c>
      <c r="X13" s="324">
        <v>2.4909090909090907</v>
      </c>
      <c r="Y13" s="324">
        <v>2.4818181818181815</v>
      </c>
      <c r="Z13" s="324">
        <v>2.4272727272727268</v>
      </c>
      <c r="AA13" s="324">
        <v>2.3727272727272726</v>
      </c>
      <c r="AB13" s="324">
        <v>2.1</v>
      </c>
      <c r="AC13" s="324">
        <v>3.7</v>
      </c>
      <c r="AD13" s="324">
        <v>2.4909090909090907</v>
      </c>
      <c r="AE13" s="324">
        <v>2.4818181818181815</v>
      </c>
      <c r="AF13" s="324">
        <v>2.4272727272727268</v>
      </c>
      <c r="AG13" s="324">
        <v>2.3727272727272726</v>
      </c>
      <c r="AH13" s="324">
        <v>2.1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8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424</v>
      </c>
    </row>
    <row r="14" spans="1:70" s="200" customFormat="1" ht="16">
      <c r="A14" s="194">
        <v>13</v>
      </c>
      <c r="B14" s="397">
        <v>43385</v>
      </c>
      <c r="C14" s="195" t="s">
        <v>18</v>
      </c>
      <c r="D14" s="194" t="s">
        <v>108</v>
      </c>
      <c r="E14" s="196">
        <v>43281</v>
      </c>
      <c r="F14" s="195" t="s">
        <v>159</v>
      </c>
      <c r="G14" s="194" t="s">
        <v>398</v>
      </c>
      <c r="H14" s="324">
        <v>86.72727272727272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3.6727272727272724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3.6727272727272724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176" t="s">
        <v>404</v>
      </c>
    </row>
    <row r="15" spans="1:70" s="200" customFormat="1" ht="16">
      <c r="A15" s="358"/>
      <c r="B15" s="397">
        <v>43385</v>
      </c>
      <c r="C15" s="195" t="s">
        <v>18</v>
      </c>
      <c r="D15" s="357" t="s">
        <v>108</v>
      </c>
      <c r="E15" s="196">
        <v>43356</v>
      </c>
      <c r="F15" s="195" t="s">
        <v>160</v>
      </c>
      <c r="G15" s="194" t="s">
        <v>248</v>
      </c>
      <c r="H15" s="324">
        <v>75.86363636363636</v>
      </c>
      <c r="I15" s="324"/>
      <c r="J15" s="325"/>
      <c r="K15" s="326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4">
        <v>3.6818181818181812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3.6818181818181812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/>
      <c r="BI15" s="198"/>
      <c r="BJ15" s="198"/>
      <c r="BK15" s="323">
        <v>43645</v>
      </c>
      <c r="BL15" s="195"/>
      <c r="BM15" s="194"/>
      <c r="BN15" s="198"/>
      <c r="BO15" s="198" t="s">
        <v>15</v>
      </c>
      <c r="BP15" s="198"/>
      <c r="BQ15" s="198"/>
      <c r="BR15" s="176" t="s">
        <v>405</v>
      </c>
    </row>
    <row r="16" spans="1:70" s="358" customFormat="1" ht="16">
      <c r="B16" s="397">
        <v>43385</v>
      </c>
      <c r="C16" s="356" t="s">
        <v>18</v>
      </c>
      <c r="D16" s="357" t="s">
        <v>108</v>
      </c>
      <c r="E16" s="359">
        <v>43350</v>
      </c>
      <c r="F16" s="356" t="s">
        <v>157</v>
      </c>
      <c r="G16" s="357" t="s">
        <v>198</v>
      </c>
      <c r="H16" s="324">
        <v>93.536363636363632</v>
      </c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24">
        <v>6.963636363636363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6.963636363636363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O16" s="361" t="s">
        <v>13</v>
      </c>
      <c r="AP16" s="361"/>
      <c r="AQ16" s="361">
        <v>3</v>
      </c>
      <c r="AR16" s="361">
        <v>3</v>
      </c>
      <c r="AT16" s="361">
        <v>0</v>
      </c>
      <c r="AU16" s="361">
        <v>15</v>
      </c>
      <c r="AV16" s="361">
        <v>0</v>
      </c>
      <c r="AW16" s="361">
        <v>0</v>
      </c>
      <c r="AX16" s="361">
        <v>0</v>
      </c>
      <c r="AY16" s="361">
        <v>0</v>
      </c>
      <c r="AZ16" s="361">
        <v>0</v>
      </c>
      <c r="BA16" s="361">
        <v>0</v>
      </c>
      <c r="BD16" s="361">
        <v>0</v>
      </c>
      <c r="BE16" s="361">
        <v>0</v>
      </c>
      <c r="BF16" s="361">
        <v>0</v>
      </c>
      <c r="BG16" s="361" t="s">
        <v>13</v>
      </c>
      <c r="BH16" s="361"/>
      <c r="BI16" s="361" t="s">
        <v>13</v>
      </c>
      <c r="BJ16" s="361"/>
      <c r="BK16" s="361"/>
      <c r="BL16" s="361"/>
      <c r="BM16" s="361"/>
      <c r="BN16" s="361"/>
      <c r="BO16" s="361" t="s">
        <v>15</v>
      </c>
      <c r="BP16" s="361">
        <v>1</v>
      </c>
      <c r="BQ16" s="361"/>
      <c r="BR16" s="358" t="s">
        <v>426</v>
      </c>
    </row>
    <row r="17" spans="1:70" s="200" customFormat="1" ht="16">
      <c r="A17" s="194">
        <v>14</v>
      </c>
      <c r="B17" s="397">
        <v>43385</v>
      </c>
      <c r="C17" s="195" t="s">
        <v>18</v>
      </c>
      <c r="D17" s="194" t="s">
        <v>236</v>
      </c>
      <c r="E17" s="196">
        <v>43356</v>
      </c>
      <c r="F17" s="195" t="s">
        <v>158</v>
      </c>
      <c r="G17" s="194" t="s">
        <v>403</v>
      </c>
      <c r="H17" s="324">
        <v>87.418181818181807</v>
      </c>
      <c r="I17" s="324"/>
      <c r="J17" s="325"/>
      <c r="K17" s="326" t="s">
        <v>12</v>
      </c>
      <c r="L17" s="327">
        <v>6000</v>
      </c>
      <c r="M17" s="327">
        <v>6000</v>
      </c>
      <c r="N17" s="327">
        <v>72000</v>
      </c>
      <c r="O17" s="327"/>
      <c r="P17" s="327"/>
      <c r="Q17" s="327"/>
      <c r="R17" s="327"/>
      <c r="S17" s="327"/>
      <c r="T17" s="327"/>
      <c r="U17" s="327"/>
      <c r="V17" s="327"/>
      <c r="W17" s="324">
        <v>2.754545454545454</v>
      </c>
      <c r="X17" s="324">
        <v>2.4272727272727268</v>
      </c>
      <c r="Y17" s="324">
        <v>2.3909090909090907</v>
      </c>
      <c r="Z17" s="324">
        <v>2.2818181818181813</v>
      </c>
      <c r="AA17" s="324">
        <v>0</v>
      </c>
      <c r="AB17" s="324">
        <v>0</v>
      </c>
      <c r="AC17" s="324">
        <v>2.754545454545454</v>
      </c>
      <c r="AD17" s="324">
        <v>2.4272727272727268</v>
      </c>
      <c r="AE17" s="324">
        <v>2.3909090909090907</v>
      </c>
      <c r="AF17" s="324">
        <v>2.2818181818181813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5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24</v>
      </c>
      <c r="BG17" s="198" t="s">
        <v>13</v>
      </c>
      <c r="BH17" s="198">
        <v>24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>
        <v>1</v>
      </c>
      <c r="BQ17" s="198"/>
      <c r="BR17" s="195" t="s">
        <v>431</v>
      </c>
    </row>
    <row r="18" spans="1:70" s="200" customFormat="1" ht="16">
      <c r="A18" s="194">
        <v>15</v>
      </c>
      <c r="B18" s="397">
        <v>43385</v>
      </c>
      <c r="C18" s="195" t="s">
        <v>18</v>
      </c>
      <c r="D18" s="194" t="s">
        <v>236</v>
      </c>
      <c r="E18" s="196">
        <v>43281</v>
      </c>
      <c r="F18" s="195" t="s">
        <v>159</v>
      </c>
      <c r="G18" s="194" t="s">
        <v>398</v>
      </c>
      <c r="H18" s="324">
        <v>57.945454545454545</v>
      </c>
      <c r="I18" s="324"/>
      <c r="J18" s="325"/>
      <c r="K18" s="326" t="s">
        <v>12</v>
      </c>
      <c r="L18" s="327">
        <v>33000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2.336363636363636</v>
      </c>
      <c r="X18" s="324">
        <v>1.918181818181818</v>
      </c>
      <c r="Y18" s="324">
        <v>0</v>
      </c>
      <c r="Z18" s="324">
        <v>0</v>
      </c>
      <c r="AA18" s="324">
        <v>0</v>
      </c>
      <c r="AB18" s="324">
        <v>0</v>
      </c>
      <c r="AC18" s="324">
        <v>2.336363636363636</v>
      </c>
      <c r="AD18" s="324">
        <v>1.918181818181818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406</v>
      </c>
    </row>
    <row r="19" spans="1:70" s="200" customFormat="1" ht="16">
      <c r="A19" s="194">
        <v>16</v>
      </c>
      <c r="B19" s="397">
        <v>43385</v>
      </c>
      <c r="C19" s="195" t="s">
        <v>18</v>
      </c>
      <c r="D19" s="194" t="s">
        <v>236</v>
      </c>
      <c r="E19" s="322">
        <v>43284</v>
      </c>
      <c r="F19" s="195" t="s">
        <v>156</v>
      </c>
      <c r="G19" s="194" t="s">
        <v>368</v>
      </c>
      <c r="H19" s="324">
        <v>61.745454545454542</v>
      </c>
      <c r="I19" s="324"/>
      <c r="J19" s="325"/>
      <c r="K19" s="326" t="s">
        <v>12</v>
      </c>
      <c r="L19" s="327">
        <v>3000</v>
      </c>
      <c r="M19" s="327">
        <v>30000</v>
      </c>
      <c r="N19" s="327">
        <v>49200</v>
      </c>
      <c r="O19" s="327"/>
      <c r="P19" s="327"/>
      <c r="Q19" s="327"/>
      <c r="R19" s="327"/>
      <c r="S19" s="327"/>
      <c r="T19" s="327"/>
      <c r="U19" s="327"/>
      <c r="V19" s="327"/>
      <c r="W19" s="324">
        <v>2.1909090909090909</v>
      </c>
      <c r="X19" s="324">
        <v>1.9090909090909089</v>
      </c>
      <c r="Y19" s="324">
        <v>1.6181818181818182</v>
      </c>
      <c r="Z19" s="324">
        <v>1.5272727272727271</v>
      </c>
      <c r="AA19" s="324">
        <v>0</v>
      </c>
      <c r="AB19" s="324">
        <v>0</v>
      </c>
      <c r="AC19" s="324">
        <v>2.1909090909090909</v>
      </c>
      <c r="AD19" s="324">
        <v>1.9090909090909089</v>
      </c>
      <c r="AE19" s="324">
        <v>1.6181818181818182</v>
      </c>
      <c r="AF19" s="324">
        <v>1.5272727272727271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>
        <v>12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5" t="s">
        <v>395</v>
      </c>
      <c r="BR19" s="195" t="s">
        <v>407</v>
      </c>
    </row>
    <row r="20" spans="1:70" s="200" customFormat="1" ht="16">
      <c r="A20" s="358"/>
      <c r="B20" s="397">
        <v>43385</v>
      </c>
      <c r="C20" s="195" t="s">
        <v>18</v>
      </c>
      <c r="D20" s="357" t="s">
        <v>236</v>
      </c>
      <c r="E20" s="196">
        <v>43356</v>
      </c>
      <c r="F20" s="195" t="s">
        <v>160</v>
      </c>
      <c r="G20" s="194" t="s">
        <v>248</v>
      </c>
      <c r="H20" s="324">
        <v>86.881818181818176</v>
      </c>
      <c r="I20" s="324"/>
      <c r="J20" s="325"/>
      <c r="K20" s="326" t="s">
        <v>12</v>
      </c>
      <c r="L20" s="327">
        <v>1644</v>
      </c>
      <c r="M20" s="327">
        <v>1314</v>
      </c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2.3818181818181818</v>
      </c>
      <c r="X20" s="324">
        <v>2.3272727272727272</v>
      </c>
      <c r="Y20" s="324">
        <v>2.1818181818181817</v>
      </c>
      <c r="Z20" s="324">
        <v>0</v>
      </c>
      <c r="AA20" s="324">
        <v>0</v>
      </c>
      <c r="AB20" s="324">
        <v>0</v>
      </c>
      <c r="AC20" s="324">
        <v>2.3818181818181818</v>
      </c>
      <c r="AD20" s="324">
        <v>2.3272727272727272</v>
      </c>
      <c r="AE20" s="324">
        <v>2.1818181818181817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/>
      <c r="BI20" s="198"/>
      <c r="BJ20" s="198"/>
      <c r="BK20" s="323">
        <v>43645</v>
      </c>
      <c r="BL20" s="195"/>
      <c r="BM20" s="194"/>
      <c r="BN20" s="198"/>
      <c r="BO20" s="198" t="s">
        <v>15</v>
      </c>
      <c r="BP20" s="198"/>
      <c r="BQ20" s="198"/>
      <c r="BR20" s="176" t="s">
        <v>430</v>
      </c>
    </row>
    <row r="21" spans="1:70" s="200" customFormat="1" ht="16">
      <c r="A21" s="194">
        <v>17</v>
      </c>
      <c r="B21" s="397">
        <v>43385</v>
      </c>
      <c r="C21" s="195" t="s">
        <v>18</v>
      </c>
      <c r="D21" s="194" t="s">
        <v>238</v>
      </c>
      <c r="E21" s="196">
        <v>43281</v>
      </c>
      <c r="F21" s="195" t="s">
        <v>159</v>
      </c>
      <c r="G21" s="194" t="s">
        <v>398</v>
      </c>
      <c r="H21" s="324">
        <v>89.25454545454545</v>
      </c>
      <c r="I21" s="324"/>
      <c r="J21" s="325"/>
      <c r="K21" s="326" t="s">
        <v>12</v>
      </c>
      <c r="L21" s="327">
        <v>98640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4">
        <v>2.7</v>
      </c>
      <c r="X21" s="324">
        <v>2.2454545454545456</v>
      </c>
      <c r="Y21" s="324">
        <v>0</v>
      </c>
      <c r="Z21" s="324">
        <v>0</v>
      </c>
      <c r="AA21" s="324">
        <v>0</v>
      </c>
      <c r="AB21" s="324">
        <v>0</v>
      </c>
      <c r="AC21" s="324">
        <v>2.7</v>
      </c>
      <c r="AD21" s="324">
        <v>2.2454545454545456</v>
      </c>
      <c r="AE21" s="324">
        <v>0</v>
      </c>
      <c r="AF21" s="324">
        <v>0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195" t="s">
        <v>408</v>
      </c>
    </row>
    <row r="22" spans="1:70" s="200" customFormat="1" ht="16">
      <c r="A22" s="194">
        <v>18</v>
      </c>
      <c r="B22" s="397">
        <v>43385</v>
      </c>
      <c r="C22" s="195" t="s">
        <v>18</v>
      </c>
      <c r="D22" s="194" t="s">
        <v>238</v>
      </c>
      <c r="E22" s="196">
        <v>43356</v>
      </c>
      <c r="F22" s="195" t="s">
        <v>160</v>
      </c>
      <c r="G22" s="194" t="s">
        <v>248</v>
      </c>
      <c r="H22" s="324">
        <v>96.336363636363629</v>
      </c>
      <c r="I22" s="324"/>
      <c r="J22" s="325"/>
      <c r="K22" s="326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2.6909090909090905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2.6909090909090905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 t="s">
        <v>13</v>
      </c>
      <c r="BJ22" s="198"/>
      <c r="BK22" s="323">
        <v>43645</v>
      </c>
      <c r="BL22" s="195"/>
      <c r="BM22" s="194"/>
      <c r="BN22" s="198"/>
      <c r="BO22" s="198" t="s">
        <v>15</v>
      </c>
      <c r="BP22" s="198"/>
      <c r="BQ22" s="198"/>
      <c r="BR22" s="176" t="s">
        <v>409</v>
      </c>
    </row>
    <row r="23" spans="1:70" s="200" customFormat="1" ht="16">
      <c r="A23" s="194">
        <v>19</v>
      </c>
      <c r="B23" s="397">
        <v>43385</v>
      </c>
      <c r="C23" s="195" t="s">
        <v>18</v>
      </c>
      <c r="D23" s="194" t="s">
        <v>239</v>
      </c>
      <c r="E23" s="196">
        <v>43281</v>
      </c>
      <c r="F23" s="195" t="s">
        <v>159</v>
      </c>
      <c r="G23" s="194" t="s">
        <v>398</v>
      </c>
      <c r="H23" s="324">
        <v>64.227272727272734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2.6818181818181817</v>
      </c>
      <c r="X23" s="324">
        <v>2.2909090909090906</v>
      </c>
      <c r="Y23" s="324">
        <v>0</v>
      </c>
      <c r="Z23" s="324">
        <v>0</v>
      </c>
      <c r="AA23" s="324">
        <v>0</v>
      </c>
      <c r="AB23" s="324">
        <v>0</v>
      </c>
      <c r="AC23" s="324">
        <v>2.6818181818181817</v>
      </c>
      <c r="AD23" s="324">
        <v>2.2909090909090906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410</v>
      </c>
    </row>
    <row r="24" spans="1:70" s="200" customFormat="1" ht="16">
      <c r="A24" s="358"/>
      <c r="B24" s="397">
        <v>43385</v>
      </c>
      <c r="C24" s="195" t="s">
        <v>18</v>
      </c>
      <c r="D24" s="357" t="s">
        <v>239</v>
      </c>
      <c r="E24" s="362">
        <v>43284</v>
      </c>
      <c r="F24" s="195" t="s">
        <v>156</v>
      </c>
      <c r="G24" s="194" t="s">
        <v>368</v>
      </c>
      <c r="H24" s="324">
        <v>72.036363636363632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2.2818181818181813</v>
      </c>
      <c r="X24" s="324">
        <v>1.8090909090909089</v>
      </c>
      <c r="Y24" s="324">
        <v>0</v>
      </c>
      <c r="Z24" s="324">
        <v>0</v>
      </c>
      <c r="AA24" s="324">
        <v>0</v>
      </c>
      <c r="AB24" s="324">
        <v>0</v>
      </c>
      <c r="AC24" s="324">
        <v>2.2818181818181813</v>
      </c>
      <c r="AD24" s="324">
        <v>1.8090909090909089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5" t="s">
        <v>395</v>
      </c>
      <c r="BR24" s="195" t="s">
        <v>411</v>
      </c>
    </row>
    <row r="25" spans="1:70" s="200" customFormat="1" ht="16">
      <c r="A25" s="358"/>
      <c r="B25" s="397">
        <v>43385</v>
      </c>
      <c r="C25" s="195" t="s">
        <v>18</v>
      </c>
      <c r="D25" s="357" t="s">
        <v>239</v>
      </c>
      <c r="E25" s="196">
        <v>43356</v>
      </c>
      <c r="F25" s="195" t="s">
        <v>160</v>
      </c>
      <c r="G25" s="194" t="s">
        <v>248</v>
      </c>
      <c r="H25" s="324">
        <v>83.036363636363632</v>
      </c>
      <c r="I25" s="324"/>
      <c r="J25" s="325"/>
      <c r="K25" s="326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2.9545454545454541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2.9545454545454541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43645</v>
      </c>
      <c r="BL25" s="195"/>
      <c r="BM25" s="194"/>
      <c r="BN25" s="198"/>
      <c r="BO25" s="198" t="s">
        <v>15</v>
      </c>
      <c r="BP25" s="198"/>
      <c r="BQ25" s="198"/>
      <c r="BR25" s="176" t="s">
        <v>412</v>
      </c>
    </row>
    <row r="26" spans="1:70" s="200" customFormat="1" ht="16">
      <c r="A26" s="194">
        <v>20</v>
      </c>
      <c r="B26" s="397">
        <v>43385</v>
      </c>
      <c r="C26" s="195" t="s">
        <v>18</v>
      </c>
      <c r="D26" s="194" t="s">
        <v>240</v>
      </c>
      <c r="E26" s="196">
        <v>43356</v>
      </c>
      <c r="F26" s="195" t="s">
        <v>158</v>
      </c>
      <c r="G26" s="194" t="s">
        <v>403</v>
      </c>
      <c r="H26" s="324">
        <v>99.8</v>
      </c>
      <c r="I26" s="324"/>
      <c r="J26" s="325"/>
      <c r="K26" s="326" t="s">
        <v>12</v>
      </c>
      <c r="L26" s="327">
        <v>6000</v>
      </c>
      <c r="M26" s="327">
        <v>6000</v>
      </c>
      <c r="N26" s="327">
        <v>72000</v>
      </c>
      <c r="O26" s="327"/>
      <c r="P26" s="327"/>
      <c r="Q26" s="327"/>
      <c r="R26" s="327"/>
      <c r="S26" s="327"/>
      <c r="T26" s="327"/>
      <c r="U26" s="327"/>
      <c r="V26" s="327"/>
      <c r="W26" s="324">
        <v>2.9363636363636361</v>
      </c>
      <c r="X26" s="324">
        <v>2.8272727272727267</v>
      </c>
      <c r="Y26" s="324">
        <v>2.5636363636363635</v>
      </c>
      <c r="Z26" s="324">
        <v>2.3727272727272726</v>
      </c>
      <c r="AA26" s="324">
        <v>0</v>
      </c>
      <c r="AB26" s="324">
        <v>0</v>
      </c>
      <c r="AC26" s="324">
        <v>2.9363636363636361</v>
      </c>
      <c r="AD26" s="324">
        <v>2.8272727272727267</v>
      </c>
      <c r="AE26" s="324">
        <v>2.5636363636363635</v>
      </c>
      <c r="AF26" s="324">
        <v>2.3727272727272726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5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24</v>
      </c>
      <c r="BG26" s="198" t="s">
        <v>13</v>
      </c>
      <c r="BH26" s="198">
        <v>24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>
        <v>1</v>
      </c>
      <c r="BQ26" s="198"/>
      <c r="BR26" s="176" t="s">
        <v>415</v>
      </c>
    </row>
    <row r="27" spans="1:70" s="200" customFormat="1" ht="16">
      <c r="A27" s="194">
        <v>21</v>
      </c>
      <c r="B27" s="397">
        <v>43385</v>
      </c>
      <c r="C27" s="195" t="s">
        <v>18</v>
      </c>
      <c r="D27" s="194" t="s">
        <v>240</v>
      </c>
      <c r="E27" s="196">
        <v>43281</v>
      </c>
      <c r="F27" s="195" t="s">
        <v>159</v>
      </c>
      <c r="G27" s="194" t="s">
        <v>398</v>
      </c>
      <c r="H27" s="324">
        <v>69.845454545454544</v>
      </c>
      <c r="I27" s="324"/>
      <c r="J27" s="325"/>
      <c r="K27" s="326" t="s">
        <v>12</v>
      </c>
      <c r="L27" s="327">
        <v>33000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2.5272727272727269</v>
      </c>
      <c r="X27" s="324">
        <v>2.209090909090909</v>
      </c>
      <c r="Y27" s="324">
        <v>0</v>
      </c>
      <c r="Z27" s="324">
        <v>0</v>
      </c>
      <c r="AA27" s="324">
        <v>0</v>
      </c>
      <c r="AB27" s="324">
        <v>0</v>
      </c>
      <c r="AC27" s="324">
        <v>2.5272727272727269</v>
      </c>
      <c r="AD27" s="324">
        <v>2.209090909090909</v>
      </c>
      <c r="AE27" s="324">
        <v>0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12</v>
      </c>
      <c r="BG27" s="198" t="s">
        <v>13</v>
      </c>
      <c r="BH27" s="198">
        <v>12</v>
      </c>
      <c r="BI27" s="198" t="s">
        <v>13</v>
      </c>
      <c r="BJ27" s="198"/>
      <c r="BK27" s="198"/>
      <c r="BL27" s="195"/>
      <c r="BM27" s="194"/>
      <c r="BN27" s="198"/>
      <c r="BO27" s="198" t="s">
        <v>15</v>
      </c>
      <c r="BP27" s="198"/>
      <c r="BQ27" s="198"/>
      <c r="BR27" s="195" t="s">
        <v>413</v>
      </c>
    </row>
    <row r="28" spans="1:70" s="200" customFormat="1" ht="16">
      <c r="A28" s="194">
        <v>22</v>
      </c>
      <c r="B28" s="397">
        <v>43385</v>
      </c>
      <c r="C28" s="195" t="s">
        <v>18</v>
      </c>
      <c r="D28" s="194" t="s">
        <v>240</v>
      </c>
      <c r="E28" s="362">
        <v>43284</v>
      </c>
      <c r="F28" s="195" t="s">
        <v>156</v>
      </c>
      <c r="G28" s="194" t="s">
        <v>368</v>
      </c>
      <c r="H28" s="324">
        <v>81.390909090909091</v>
      </c>
      <c r="I28" s="324"/>
      <c r="J28" s="325"/>
      <c r="K28" s="326" t="s">
        <v>12</v>
      </c>
      <c r="L28" s="327">
        <v>3000</v>
      </c>
      <c r="M28" s="327">
        <v>30000</v>
      </c>
      <c r="N28" s="327">
        <v>49200</v>
      </c>
      <c r="O28" s="327"/>
      <c r="P28" s="327"/>
      <c r="Q28" s="327"/>
      <c r="R28" s="327"/>
      <c r="S28" s="327"/>
      <c r="T28" s="327"/>
      <c r="U28" s="327"/>
      <c r="V28" s="327"/>
      <c r="W28" s="324">
        <v>2.2818181818181813</v>
      </c>
      <c r="X28" s="324">
        <v>2.0909090909090904</v>
      </c>
      <c r="Y28" s="324">
        <v>1.9090909090909089</v>
      </c>
      <c r="Z28" s="324">
        <v>1.7090909090909088</v>
      </c>
      <c r="AA28" s="324">
        <v>0</v>
      </c>
      <c r="AB28" s="324">
        <v>0</v>
      </c>
      <c r="AC28" s="324">
        <v>2.2818181818181813</v>
      </c>
      <c r="AD28" s="324">
        <v>2.0909090909090904</v>
      </c>
      <c r="AE28" s="324">
        <v>1.9090909090909089</v>
      </c>
      <c r="AF28" s="324">
        <v>1.7090909090909088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0</v>
      </c>
      <c r="BG28" s="198" t="s">
        <v>13</v>
      </c>
      <c r="BH28" s="198">
        <v>12</v>
      </c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/>
      <c r="BQ28" s="195" t="s">
        <v>395</v>
      </c>
      <c r="BR28" s="195" t="s">
        <v>414</v>
      </c>
    </row>
    <row r="29" spans="1:70" s="200" customFormat="1" ht="16">
      <c r="A29" s="358"/>
      <c r="B29" s="397">
        <v>43385</v>
      </c>
      <c r="C29" s="195" t="s">
        <v>18</v>
      </c>
      <c r="D29" s="357" t="s">
        <v>240</v>
      </c>
      <c r="E29" s="196">
        <v>43356</v>
      </c>
      <c r="F29" s="195" t="s">
        <v>160</v>
      </c>
      <c r="G29" s="194" t="s">
        <v>248</v>
      </c>
      <c r="H29" s="324">
        <v>98.890909090909091</v>
      </c>
      <c r="I29" s="324"/>
      <c r="J29" s="325"/>
      <c r="K29" s="326" t="s">
        <v>12</v>
      </c>
      <c r="L29" s="327">
        <v>1644</v>
      </c>
      <c r="M29" s="327">
        <v>1314</v>
      </c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3.2818181818181813</v>
      </c>
      <c r="X29" s="324">
        <v>2.9363636363636361</v>
      </c>
      <c r="Y29" s="324">
        <v>2.7909090909090906</v>
      </c>
      <c r="Z29" s="324">
        <v>0</v>
      </c>
      <c r="AA29" s="324">
        <v>0</v>
      </c>
      <c r="AB29" s="324">
        <v>0</v>
      </c>
      <c r="AC29" s="324">
        <v>3.2818181818181813</v>
      </c>
      <c r="AD29" s="324">
        <v>2.9363636363636361</v>
      </c>
      <c r="AE29" s="324">
        <v>2.7909090909090906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0</v>
      </c>
      <c r="BG29" s="198" t="s">
        <v>13</v>
      </c>
      <c r="BH29" s="198"/>
      <c r="BI29" s="198"/>
      <c r="BJ29" s="198"/>
      <c r="BK29" s="323">
        <v>43645</v>
      </c>
      <c r="BL29" s="195"/>
      <c r="BM29" s="194"/>
      <c r="BN29" s="198"/>
      <c r="BO29" s="198" t="s">
        <v>15</v>
      </c>
      <c r="BP29" s="198"/>
      <c r="BQ29" s="198"/>
      <c r="BR29" s="176" t="s">
        <v>416</v>
      </c>
    </row>
    <row r="30" spans="1:70" s="200" customFormat="1" ht="16">
      <c r="A30" s="194">
        <v>23</v>
      </c>
      <c r="B30" s="397">
        <v>43385</v>
      </c>
      <c r="C30" s="195" t="s">
        <v>18</v>
      </c>
      <c r="D30" s="194" t="s">
        <v>242</v>
      </c>
      <c r="E30" s="196">
        <v>43281</v>
      </c>
      <c r="F30" s="195" t="s">
        <v>159</v>
      </c>
      <c r="G30" s="194" t="s">
        <v>398</v>
      </c>
      <c r="H30" s="324">
        <v>86.48181818181817</v>
      </c>
      <c r="I30" s="324"/>
      <c r="J30" s="325"/>
      <c r="K30" s="326" t="s">
        <v>12</v>
      </c>
      <c r="L30" s="327">
        <v>98640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4">
        <v>2.6909090909090905</v>
      </c>
      <c r="X30" s="324">
        <v>2.2454545454545456</v>
      </c>
      <c r="Y30" s="324">
        <v>0</v>
      </c>
      <c r="Z30" s="324">
        <v>0</v>
      </c>
      <c r="AA30" s="324">
        <v>0</v>
      </c>
      <c r="AB30" s="324">
        <v>0</v>
      </c>
      <c r="AC30" s="324">
        <v>2.6909090909090905</v>
      </c>
      <c r="AD30" s="324">
        <v>2.2454545454545456</v>
      </c>
      <c r="AE30" s="324">
        <v>0</v>
      </c>
      <c r="AF30" s="324">
        <v>0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12</v>
      </c>
      <c r="BG30" s="198" t="s">
        <v>13</v>
      </c>
      <c r="BH30" s="198">
        <v>12</v>
      </c>
      <c r="BI30" s="198" t="s">
        <v>13</v>
      </c>
      <c r="BJ30" s="198"/>
      <c r="BK30" s="198"/>
      <c r="BL30" s="195"/>
      <c r="BM30" s="194"/>
      <c r="BN30" s="198"/>
      <c r="BO30" s="198" t="s">
        <v>15</v>
      </c>
      <c r="BP30" s="198"/>
      <c r="BQ30" s="198"/>
      <c r="BR30" s="195" t="s">
        <v>417</v>
      </c>
    </row>
    <row r="31" spans="1:70" s="200" customFormat="1" ht="16">
      <c r="A31" s="194">
        <v>24</v>
      </c>
      <c r="B31" s="397">
        <v>43385</v>
      </c>
      <c r="C31" s="195" t="s">
        <v>18</v>
      </c>
      <c r="D31" s="194" t="s">
        <v>242</v>
      </c>
      <c r="E31" s="196">
        <v>43356</v>
      </c>
      <c r="F31" s="195" t="s">
        <v>160</v>
      </c>
      <c r="G31" s="194" t="s">
        <v>248</v>
      </c>
      <c r="H31" s="324">
        <v>94.518181818181816</v>
      </c>
      <c r="I31" s="324"/>
      <c r="J31" s="325"/>
      <c r="K31" s="326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2.7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2.7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>
        <v>43645</v>
      </c>
      <c r="BL31" s="195"/>
      <c r="BM31" s="194"/>
      <c r="BN31" s="198"/>
      <c r="BO31" s="198" t="s">
        <v>15</v>
      </c>
      <c r="BP31" s="198"/>
      <c r="BQ31" s="198"/>
      <c r="BR31" s="176" t="s">
        <v>418</v>
      </c>
    </row>
    <row r="32" spans="1:70" s="200" customFormat="1" ht="16">
      <c r="A32" s="347">
        <v>25</v>
      </c>
      <c r="B32" s="397">
        <v>43385</v>
      </c>
      <c r="C32" s="349" t="s">
        <v>18</v>
      </c>
      <c r="D32" s="347" t="s">
        <v>244</v>
      </c>
      <c r="E32" s="196">
        <v>43281</v>
      </c>
      <c r="F32" s="195" t="s">
        <v>159</v>
      </c>
      <c r="G32" s="194" t="s">
        <v>398</v>
      </c>
      <c r="H32" s="324">
        <v>110.0090909090909</v>
      </c>
      <c r="I32" s="351"/>
      <c r="J32" s="352"/>
      <c r="K32" s="353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24">
        <v>2.1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2.1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47"/>
      <c r="AJ32" s="347"/>
      <c r="AK32" s="347"/>
      <c r="AL32" s="347"/>
      <c r="AM32" s="347"/>
      <c r="AN32" s="347"/>
      <c r="AO32" s="355" t="s">
        <v>13</v>
      </c>
      <c r="AP32" s="355"/>
      <c r="AQ32" s="355">
        <v>3</v>
      </c>
      <c r="AR32" s="355">
        <v>3</v>
      </c>
      <c r="AS32" s="355"/>
      <c r="AT32" s="355">
        <v>0</v>
      </c>
      <c r="AU32" s="355">
        <v>0</v>
      </c>
      <c r="AV32" s="355">
        <v>0</v>
      </c>
      <c r="AW32" s="355">
        <v>0</v>
      </c>
      <c r="AX32" s="355">
        <v>0</v>
      </c>
      <c r="AY32" s="355">
        <v>0</v>
      </c>
      <c r="AZ32" s="355">
        <v>0</v>
      </c>
      <c r="BA32" s="355">
        <v>0</v>
      </c>
      <c r="BB32" s="355"/>
      <c r="BC32" s="355"/>
      <c r="BD32" s="355">
        <v>0</v>
      </c>
      <c r="BE32" s="355">
        <v>0</v>
      </c>
      <c r="BF32" s="355">
        <v>12</v>
      </c>
      <c r="BG32" s="355" t="s">
        <v>13</v>
      </c>
      <c r="BH32" s="355">
        <v>12</v>
      </c>
      <c r="BI32" s="355" t="s">
        <v>13</v>
      </c>
      <c r="BJ32" s="355"/>
      <c r="BK32" s="355"/>
      <c r="BL32" s="349"/>
      <c r="BM32" s="347"/>
      <c r="BN32" s="355"/>
      <c r="BO32" s="355" t="s">
        <v>15</v>
      </c>
      <c r="BP32" s="355"/>
      <c r="BQ32" s="355"/>
      <c r="BR32" s="200" t="s">
        <v>419</v>
      </c>
    </row>
    <row r="33" spans="1:70" s="358" customFormat="1" ht="16">
      <c r="B33" s="397">
        <v>43385</v>
      </c>
      <c r="C33" s="356" t="s">
        <v>18</v>
      </c>
      <c r="D33" s="357" t="s">
        <v>244</v>
      </c>
      <c r="E33" s="359">
        <v>43350</v>
      </c>
      <c r="F33" s="356" t="s">
        <v>157</v>
      </c>
      <c r="G33" s="357" t="s">
        <v>198</v>
      </c>
      <c r="H33" s="324">
        <v>161.75454545454545</v>
      </c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4">
        <v>5.6818181818181817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5.6818181818181817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O33" s="361" t="s">
        <v>13</v>
      </c>
      <c r="AP33" s="361"/>
      <c r="AQ33" s="361">
        <v>3</v>
      </c>
      <c r="AR33" s="361">
        <v>3</v>
      </c>
      <c r="AT33" s="361">
        <v>0</v>
      </c>
      <c r="AU33" s="361">
        <v>15</v>
      </c>
      <c r="AV33" s="361">
        <v>0</v>
      </c>
      <c r="AW33" s="361">
        <v>0</v>
      </c>
      <c r="AX33" s="361">
        <v>0</v>
      </c>
      <c r="AY33" s="361">
        <v>0</v>
      </c>
      <c r="AZ33" s="361">
        <v>0</v>
      </c>
      <c r="BA33" s="361">
        <v>0</v>
      </c>
      <c r="BD33" s="361">
        <v>0</v>
      </c>
      <c r="BE33" s="361">
        <v>0</v>
      </c>
      <c r="BF33" s="361">
        <v>0</v>
      </c>
      <c r="BG33" s="361" t="s">
        <v>13</v>
      </c>
      <c r="BH33" s="361"/>
      <c r="BI33" s="361" t="s">
        <v>13</v>
      </c>
      <c r="BJ33" s="361"/>
      <c r="BK33" s="361"/>
      <c r="BL33" s="361"/>
      <c r="BM33" s="361"/>
      <c r="BN33" s="361"/>
      <c r="BO33" s="361" t="s">
        <v>15</v>
      </c>
      <c r="BP33" s="361">
        <v>1</v>
      </c>
      <c r="BQ33" s="361"/>
      <c r="BR33" s="358" t="s">
        <v>427</v>
      </c>
    </row>
    <row r="34" spans="1:70" s="200" customFormat="1" ht="16">
      <c r="A34" s="358"/>
      <c r="B34" s="397">
        <v>43385</v>
      </c>
      <c r="C34" s="195" t="s">
        <v>18</v>
      </c>
      <c r="D34" s="357" t="s">
        <v>244</v>
      </c>
      <c r="E34" s="196">
        <v>43356</v>
      </c>
      <c r="F34" s="195" t="s">
        <v>160</v>
      </c>
      <c r="G34" s="194" t="s">
        <v>248</v>
      </c>
      <c r="H34" s="324">
        <v>143.98181818181817</v>
      </c>
      <c r="I34" s="324"/>
      <c r="J34" s="325"/>
      <c r="K34" s="326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4">
        <v>2.127272727272727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2.127272727272727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194"/>
      <c r="AJ34" s="194"/>
      <c r="AK34" s="194"/>
      <c r="AL34" s="194"/>
      <c r="AM34" s="194"/>
      <c r="AN34" s="194"/>
      <c r="AO34" s="198" t="s">
        <v>13</v>
      </c>
      <c r="AP34" s="198"/>
      <c r="AQ34" s="198">
        <v>3</v>
      </c>
      <c r="AR34" s="198">
        <v>3</v>
      </c>
      <c r="AS34" s="198"/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/>
      <c r="BC34" s="198"/>
      <c r="BD34" s="198">
        <v>0</v>
      </c>
      <c r="BE34" s="198">
        <v>0</v>
      </c>
      <c r="BF34" s="198">
        <v>0</v>
      </c>
      <c r="BG34" s="198" t="s">
        <v>13</v>
      </c>
      <c r="BH34" s="198"/>
      <c r="BI34" s="198"/>
      <c r="BJ34" s="198"/>
      <c r="BK34" s="323">
        <v>43645</v>
      </c>
      <c r="BL34" s="195"/>
      <c r="BM34" s="194"/>
      <c r="BN34" s="198"/>
      <c r="BO34" s="198" t="s">
        <v>15</v>
      </c>
      <c r="BP34" s="198"/>
      <c r="BQ34" s="198"/>
      <c r="BR34" s="176" t="s">
        <v>421</v>
      </c>
    </row>
    <row r="35" spans="1:70" s="200" customFormat="1" ht="16">
      <c r="A35" s="358"/>
      <c r="B35" s="397">
        <v>43385</v>
      </c>
      <c r="C35" s="195" t="s">
        <v>18</v>
      </c>
      <c r="D35" s="357" t="s">
        <v>244</v>
      </c>
      <c r="E35" s="362">
        <v>43284</v>
      </c>
      <c r="F35" s="195" t="s">
        <v>156</v>
      </c>
      <c r="G35" s="194" t="s">
        <v>368</v>
      </c>
      <c r="H35" s="324">
        <v>121.61818181818181</v>
      </c>
      <c r="I35" s="324"/>
      <c r="J35" s="325"/>
      <c r="K35" s="326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4">
        <v>1.7090909090909088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1.7090909090909088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194"/>
      <c r="AJ35" s="194"/>
      <c r="AK35" s="194"/>
      <c r="AL35" s="194"/>
      <c r="AM35" s="194"/>
      <c r="AN35" s="194"/>
      <c r="AO35" s="198" t="s">
        <v>13</v>
      </c>
      <c r="AP35" s="198"/>
      <c r="AQ35" s="198">
        <v>3</v>
      </c>
      <c r="AR35" s="198">
        <v>3</v>
      </c>
      <c r="AS35" s="198"/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/>
      <c r="BC35" s="198"/>
      <c r="BD35" s="198">
        <v>0</v>
      </c>
      <c r="BE35" s="198">
        <v>0</v>
      </c>
      <c r="BF35" s="198">
        <v>0</v>
      </c>
      <c r="BG35" s="198" t="s">
        <v>13</v>
      </c>
      <c r="BH35" s="198">
        <v>12</v>
      </c>
      <c r="BI35" s="198" t="s">
        <v>13</v>
      </c>
      <c r="BJ35" s="198"/>
      <c r="BK35" s="198"/>
      <c r="BL35" s="195"/>
      <c r="BM35" s="194"/>
      <c r="BN35" s="198"/>
      <c r="BO35" s="198" t="s">
        <v>15</v>
      </c>
      <c r="BP35" s="198"/>
      <c r="BQ35" s="195" t="s">
        <v>395</v>
      </c>
      <c r="BR35" s="195" t="s">
        <v>420</v>
      </c>
    </row>
    <row r="40" spans="1:70" ht="16">
      <c r="L40" s="393">
        <v>113400</v>
      </c>
      <c r="M40" s="393">
        <v>111600</v>
      </c>
      <c r="N40" s="393">
        <v>270000</v>
      </c>
      <c r="O40" s="393">
        <v>1453500</v>
      </c>
      <c r="P40" s="393">
        <v>60030000</v>
      </c>
    </row>
    <row r="43" spans="1:70" ht="16">
      <c r="L43" s="393">
        <v>1890</v>
      </c>
      <c r="M43" s="393">
        <v>1860</v>
      </c>
      <c r="N43" s="393">
        <v>4500</v>
      </c>
      <c r="O43" s="393">
        <v>242250</v>
      </c>
      <c r="P43" s="393">
        <v>1000500</v>
      </c>
    </row>
    <row r="44" spans="1:70">
      <c r="L44" s="23">
        <f>L43*60</f>
        <v>113400</v>
      </c>
      <c r="M44" s="23">
        <f>M43*60</f>
        <v>111600</v>
      </c>
      <c r="N44" s="23">
        <f>N43*60</f>
        <v>270000</v>
      </c>
      <c r="O44" s="23">
        <f>O43*60</f>
        <v>14535000</v>
      </c>
      <c r="P44" s="23">
        <f>P43*60</f>
        <v>60030000</v>
      </c>
    </row>
    <row r="46" spans="1:70">
      <c r="L46" s="23">
        <f>L43/3</f>
        <v>630</v>
      </c>
      <c r="M46" s="23">
        <f>M43/3</f>
        <v>620</v>
      </c>
      <c r="N46" s="23">
        <f>N43/3</f>
        <v>1500</v>
      </c>
      <c r="O46" s="23">
        <f>O43/3</f>
        <v>80750</v>
      </c>
      <c r="P46" s="23">
        <f>P43/3</f>
        <v>333500</v>
      </c>
    </row>
    <row r="47" spans="1:70">
      <c r="L47" s="23">
        <f>L46*2</f>
        <v>1260</v>
      </c>
      <c r="M47" s="23">
        <f>M46*2</f>
        <v>1240</v>
      </c>
      <c r="N47" s="23">
        <f>N46*2</f>
        <v>3000</v>
      </c>
      <c r="O47" s="23">
        <f>O46*2</f>
        <v>161500</v>
      </c>
      <c r="P47" s="23">
        <f>P46*2</f>
        <v>667000</v>
      </c>
    </row>
  </sheetData>
  <sheetProtection algorithmName="SHA-512" hashValue="/rKLz/EJnPWD61ij/61AIG6HucaBnEMkFxZCkz3eaFV8vTwvT2kzgyXiuhn9D0SiQG17kDZRYwc16aXUHMmljg==" saltValue="MQlqCoGATPSCCV5z0WoE6Q==" spinCount="100000" sheet="1" objects="1" scenarios="1"/>
  <hyperlinks>
    <hyperlink ref="BR3" r:id="rId1" xr:uid="{A9B5CA15-581C-B44B-91E1-8FDEFEA0860A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4DF5-F5CB-654C-AF16-E595BBC94152}">
  <sheetPr codeName="Sheet24"/>
  <dimension ref="A1:BR35"/>
  <sheetViews>
    <sheetView zoomScale="120" zoomScaleNormal="120" zoomScalePageLayoutView="120" workbookViewId="0">
      <pane xSplit="7" ySplit="1" topLeftCell="H2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12" sqref="A12:A1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346">
        <v>43209</v>
      </c>
      <c r="C2" s="195" t="s">
        <v>18</v>
      </c>
      <c r="D2" s="194" t="s">
        <v>228</v>
      </c>
      <c r="E2" s="322">
        <v>43194</v>
      </c>
      <c r="F2" s="195" t="s">
        <v>156</v>
      </c>
      <c r="G2" s="194" t="s">
        <v>368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2.3727272727272726</v>
      </c>
      <c r="X2" s="324">
        <v>2.2545454545454544</v>
      </c>
      <c r="Y2" s="324">
        <v>2.2363636363636363</v>
      </c>
      <c r="Z2" s="324">
        <v>2.209090909090909</v>
      </c>
      <c r="AA2" s="324">
        <v>2.1727272727272728</v>
      </c>
      <c r="AB2" s="324">
        <v>1.9090909090909089</v>
      </c>
      <c r="AC2" s="324">
        <v>2.3727272727272726</v>
      </c>
      <c r="AD2" s="324">
        <v>2.2545454545454544</v>
      </c>
      <c r="AE2" s="324">
        <v>2.2363636363636363</v>
      </c>
      <c r="AF2" s="324">
        <v>2.209090909090909</v>
      </c>
      <c r="AG2" s="324">
        <v>2.1727272727272728</v>
      </c>
      <c r="AH2" s="324">
        <v>1.9090909090909089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176" t="s">
        <v>369</v>
      </c>
    </row>
    <row r="3" spans="1:70" s="200" customFormat="1" ht="16">
      <c r="A3" s="194">
        <v>2</v>
      </c>
      <c r="B3" s="346">
        <v>43209</v>
      </c>
      <c r="C3" s="195" t="s">
        <v>18</v>
      </c>
      <c r="D3" s="194" t="s">
        <v>228</v>
      </c>
      <c r="E3" s="196">
        <v>42941</v>
      </c>
      <c r="F3" s="195" t="s">
        <v>157</v>
      </c>
      <c r="G3" s="194" t="s">
        <v>363</v>
      </c>
      <c r="H3" s="324">
        <v>59.336363636363629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3.7272727272727266</v>
      </c>
      <c r="X3" s="324">
        <v>2.5999999999999996</v>
      </c>
      <c r="Y3" s="324">
        <v>2.4909090909090907</v>
      </c>
      <c r="Z3" s="324">
        <v>2.3909090909090907</v>
      </c>
      <c r="AA3" s="324">
        <v>2.3181818181818179</v>
      </c>
      <c r="AB3" s="324">
        <v>2.0636363636363635</v>
      </c>
      <c r="AC3" s="324">
        <v>3.7272727272727266</v>
      </c>
      <c r="AD3" s="324">
        <v>2.5999999999999996</v>
      </c>
      <c r="AE3" s="324">
        <v>2.4909090909090907</v>
      </c>
      <c r="AF3" s="324">
        <v>2.3909090909090907</v>
      </c>
      <c r="AG3" s="324">
        <v>2.3181818181818179</v>
      </c>
      <c r="AH3" s="324">
        <v>2.0636363636363635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176" t="s">
        <v>364</v>
      </c>
    </row>
    <row r="4" spans="1:70" s="200" customFormat="1" ht="16">
      <c r="A4" s="194">
        <v>3</v>
      </c>
      <c r="B4" s="346">
        <v>43209</v>
      </c>
      <c r="C4" s="195" t="s">
        <v>18</v>
      </c>
      <c r="D4" s="194" t="s">
        <v>228</v>
      </c>
      <c r="E4" s="196">
        <v>43133</v>
      </c>
      <c r="F4" s="195" t="s">
        <v>158</v>
      </c>
      <c r="G4" s="194" t="s">
        <v>229</v>
      </c>
      <c r="H4" s="324">
        <v>67.154545454545456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3.9272727272727272</v>
      </c>
      <c r="X4" s="324">
        <v>2.754545454545454</v>
      </c>
      <c r="Y4" s="324">
        <v>2.627272727272727</v>
      </c>
      <c r="Z4" s="324">
        <v>2.5181818181818181</v>
      </c>
      <c r="AA4" s="324">
        <v>2.3090909090909091</v>
      </c>
      <c r="AB4" s="324">
        <v>2.1727272727272728</v>
      </c>
      <c r="AC4" s="324">
        <v>3.9272727272727272</v>
      </c>
      <c r="AD4" s="324">
        <v>2.754545454545454</v>
      </c>
      <c r="AE4" s="324">
        <v>2.627272727272727</v>
      </c>
      <c r="AF4" s="324">
        <v>2.5181818181818181</v>
      </c>
      <c r="AG4" s="324">
        <v>2.3090909090909091</v>
      </c>
      <c r="AH4" s="324">
        <v>2.1727272727272728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20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12</v>
      </c>
      <c r="BG4" s="198" t="s">
        <v>13</v>
      </c>
      <c r="BH4" s="198">
        <v>12</v>
      </c>
      <c r="BI4" s="198" t="s">
        <v>13</v>
      </c>
      <c r="BJ4" s="198">
        <v>12</v>
      </c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370</v>
      </c>
    </row>
    <row r="5" spans="1:70" s="200" customFormat="1" ht="16">
      <c r="A5" s="194">
        <v>4</v>
      </c>
      <c r="B5" s="346">
        <v>43209</v>
      </c>
      <c r="C5" s="195" t="s">
        <v>18</v>
      </c>
      <c r="D5" s="194" t="s">
        <v>228</v>
      </c>
      <c r="E5" s="196">
        <v>43047</v>
      </c>
      <c r="F5" s="195" t="s">
        <v>159</v>
      </c>
      <c r="G5" s="194" t="s">
        <v>351</v>
      </c>
      <c r="H5" s="324">
        <v>61.354545454545445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3.4181818181818175</v>
      </c>
      <c r="X5" s="324">
        <v>2.2727272727272725</v>
      </c>
      <c r="Y5" s="324">
        <v>1.9545454545454544</v>
      </c>
      <c r="Z5" s="324">
        <v>0</v>
      </c>
      <c r="AA5" s="324">
        <v>0</v>
      </c>
      <c r="AB5" s="324">
        <v>0</v>
      </c>
      <c r="AC5" s="324">
        <v>3.4181818181818175</v>
      </c>
      <c r="AD5" s="324">
        <v>2.2727272727272725</v>
      </c>
      <c r="AE5" s="324">
        <v>1.9545454545454544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>
        <v>12</v>
      </c>
      <c r="BK5" s="198"/>
      <c r="BL5" s="195"/>
      <c r="BM5" s="194"/>
      <c r="BN5" s="198"/>
      <c r="BO5" s="198" t="s">
        <v>15</v>
      </c>
      <c r="BP5" s="198"/>
      <c r="BQ5" s="198"/>
      <c r="BR5" s="176" t="s">
        <v>371</v>
      </c>
    </row>
    <row r="6" spans="1:70" s="200" customFormat="1" ht="16">
      <c r="A6" s="194">
        <v>5</v>
      </c>
      <c r="B6" s="346">
        <v>43209</v>
      </c>
      <c r="C6" s="195" t="s">
        <v>18</v>
      </c>
      <c r="D6" s="194" t="s">
        <v>228</v>
      </c>
      <c r="E6" s="196">
        <v>43061</v>
      </c>
      <c r="F6" s="195" t="s">
        <v>160</v>
      </c>
      <c r="G6" s="194" t="s">
        <v>248</v>
      </c>
      <c r="H6" s="324">
        <v>59.990909090909085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2.3818181818181818</v>
      </c>
      <c r="Y6" s="324">
        <v>2.1818181818181817</v>
      </c>
      <c r="Z6" s="324">
        <v>1.9818181818181817</v>
      </c>
      <c r="AA6" s="324">
        <v>1.9545454545454544</v>
      </c>
      <c r="AB6" s="324">
        <v>1.8818181818181816</v>
      </c>
      <c r="AC6" s="324">
        <v>2.9909090909090907</v>
      </c>
      <c r="AD6" s="324">
        <v>2.3818181818181818</v>
      </c>
      <c r="AE6" s="324">
        <v>2.1818181818181817</v>
      </c>
      <c r="AF6" s="324">
        <v>1.9818181818181817</v>
      </c>
      <c r="AG6" s="324">
        <v>1.9545454545454544</v>
      </c>
      <c r="AH6" s="324">
        <v>1.8818181818181816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43615</v>
      </c>
      <c r="BL6" s="195"/>
      <c r="BM6" s="194"/>
      <c r="BN6" s="198"/>
      <c r="BO6" s="198" t="s">
        <v>15</v>
      </c>
      <c r="BP6" s="198"/>
      <c r="BQ6" s="198"/>
      <c r="BR6" s="176" t="s">
        <v>372</v>
      </c>
    </row>
    <row r="7" spans="1:70" s="206" customFormat="1" ht="16">
      <c r="A7" s="194">
        <v>7</v>
      </c>
      <c r="B7" s="346">
        <v>43209</v>
      </c>
      <c r="C7" s="195" t="s">
        <v>18</v>
      </c>
      <c r="D7" s="194" t="s">
        <v>228</v>
      </c>
      <c r="E7" s="196">
        <v>42916</v>
      </c>
      <c r="F7" s="195" t="s">
        <v>252</v>
      </c>
      <c r="G7" s="194" t="s">
        <v>248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362</v>
      </c>
    </row>
    <row r="8" spans="1:70" s="206" customFormat="1" ht="16">
      <c r="A8" s="194"/>
      <c r="B8" s="346">
        <v>43209</v>
      </c>
      <c r="C8" s="195" t="s">
        <v>18</v>
      </c>
      <c r="D8" s="194" t="s">
        <v>228</v>
      </c>
      <c r="E8" s="196">
        <v>43062</v>
      </c>
      <c r="F8" s="195" t="s">
        <v>338</v>
      </c>
      <c r="G8" s="194" t="s">
        <v>339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2.3272727272727272</v>
      </c>
      <c r="X8" s="324">
        <v>1.8181818181818181</v>
      </c>
      <c r="Y8" s="324">
        <v>1.7818181818181817</v>
      </c>
      <c r="Z8" s="324">
        <v>1.7727272727272725</v>
      </c>
      <c r="AA8" s="324">
        <v>1.7090909090909088</v>
      </c>
      <c r="AB8" s="324">
        <v>1.6636363636363636</v>
      </c>
      <c r="AC8" s="324">
        <v>2.3272727272727272</v>
      </c>
      <c r="AD8" s="324">
        <v>1.8181818181818181</v>
      </c>
      <c r="AE8" s="324">
        <v>1.7818181818181817</v>
      </c>
      <c r="AF8" s="324">
        <v>1.7727272727272725</v>
      </c>
      <c r="AG8" s="324">
        <v>1.7090909090909088</v>
      </c>
      <c r="AH8" s="324">
        <v>1.6636363636363636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373</v>
      </c>
    </row>
    <row r="9" spans="1:70" s="206" customFormat="1" ht="16">
      <c r="A9" s="194"/>
      <c r="B9" s="346">
        <v>43209</v>
      </c>
      <c r="C9" s="195" t="s">
        <v>18</v>
      </c>
      <c r="D9" s="194" t="s">
        <v>228</v>
      </c>
      <c r="E9" s="196">
        <v>42916</v>
      </c>
      <c r="F9" s="195" t="s">
        <v>343</v>
      </c>
      <c r="G9" s="194" t="s">
        <v>344</v>
      </c>
      <c r="H9" s="324">
        <v>55.454545454545453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2.9727272727272727</v>
      </c>
      <c r="Y9" s="324">
        <v>2.754545454545454</v>
      </c>
      <c r="Z9" s="324">
        <v>2.754545454545454</v>
      </c>
      <c r="AA9" s="324">
        <v>2.4727272727272727</v>
      </c>
      <c r="AB9" s="324">
        <v>2.4727272727272727</v>
      </c>
      <c r="AC9" s="324">
        <v>3.7</v>
      </c>
      <c r="AD9" s="324">
        <v>2.9727272727272727</v>
      </c>
      <c r="AE9" s="324">
        <v>2.754545454545454</v>
      </c>
      <c r="AF9" s="324">
        <v>2.754545454545454</v>
      </c>
      <c r="AG9" s="324">
        <v>2.4727272727272727</v>
      </c>
      <c r="AH9" s="324">
        <v>2.4727272727272727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365</v>
      </c>
    </row>
    <row r="10" spans="1:70" s="200" customFormat="1" ht="16">
      <c r="A10" s="194">
        <v>8</v>
      </c>
      <c r="B10" s="346">
        <v>43209</v>
      </c>
      <c r="C10" s="195" t="s">
        <v>18</v>
      </c>
      <c r="D10" s="194" t="s">
        <v>45</v>
      </c>
      <c r="E10" s="196">
        <v>43200</v>
      </c>
      <c r="F10" s="195" t="s">
        <v>232</v>
      </c>
      <c r="G10" s="194" t="s">
        <v>204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2.7181818181818183</v>
      </c>
      <c r="X10" s="324">
        <v>2.5181818181818181</v>
      </c>
      <c r="Y10" s="324">
        <v>2.4636363636363634</v>
      </c>
      <c r="Z10" s="324">
        <v>2.418181818181818</v>
      </c>
      <c r="AA10" s="324">
        <v>0</v>
      </c>
      <c r="AB10" s="324">
        <v>0</v>
      </c>
      <c r="AC10" s="324">
        <v>2.7181818181818183</v>
      </c>
      <c r="AD10" s="324">
        <v>2.5181818181818181</v>
      </c>
      <c r="AE10" s="324">
        <v>2.4636363636363634</v>
      </c>
      <c r="AF10" s="324">
        <v>2.418181818181818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317</v>
      </c>
    </row>
    <row r="11" spans="1:70" s="200" customFormat="1" ht="16">
      <c r="A11" s="194">
        <v>9</v>
      </c>
      <c r="B11" s="346">
        <v>43209</v>
      </c>
      <c r="C11" s="195" t="s">
        <v>18</v>
      </c>
      <c r="D11" s="194" t="s">
        <v>45</v>
      </c>
      <c r="E11" s="196">
        <v>43133</v>
      </c>
      <c r="F11" s="195" t="s">
        <v>158</v>
      </c>
      <c r="G11" s="194" t="s">
        <v>229</v>
      </c>
      <c r="H11" s="324">
        <v>82.23636363636362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2.8363636363636364</v>
      </c>
      <c r="X11" s="324">
        <v>2.5636363636363635</v>
      </c>
      <c r="Y11" s="324">
        <v>2.4545454545454546</v>
      </c>
      <c r="Z11" s="324">
        <v>2.2545454545454544</v>
      </c>
      <c r="AA11" s="324">
        <v>0</v>
      </c>
      <c r="AB11" s="324">
        <v>0</v>
      </c>
      <c r="AC11" s="324">
        <v>2.8363636363636364</v>
      </c>
      <c r="AD11" s="324">
        <v>2.5636363636363635</v>
      </c>
      <c r="AE11" s="324">
        <v>2.4545454545454546</v>
      </c>
      <c r="AF11" s="324">
        <v>2.2545454545454544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20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12</v>
      </c>
      <c r="BG11" s="198" t="s">
        <v>13</v>
      </c>
      <c r="BH11" s="198">
        <v>12</v>
      </c>
      <c r="BI11" s="198" t="s">
        <v>13</v>
      </c>
      <c r="BJ11" s="198">
        <v>12</v>
      </c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374</v>
      </c>
    </row>
    <row r="12" spans="1:70" s="200" customFormat="1" ht="16">
      <c r="A12" s="194">
        <v>10</v>
      </c>
      <c r="B12" s="346">
        <v>43209</v>
      </c>
      <c r="C12" s="195" t="s">
        <v>18</v>
      </c>
      <c r="D12" s="194" t="s">
        <v>145</v>
      </c>
      <c r="E12" s="196">
        <v>42916</v>
      </c>
      <c r="F12" s="195" t="s">
        <v>232</v>
      </c>
      <c r="G12" s="194" t="s">
        <v>217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2.9090909090909092</v>
      </c>
      <c r="X12" s="324">
        <v>2.6909090909090905</v>
      </c>
      <c r="Y12" s="324">
        <v>0</v>
      </c>
      <c r="Z12" s="324">
        <v>0</v>
      </c>
      <c r="AA12" s="324">
        <v>0</v>
      </c>
      <c r="AB12" s="324">
        <v>0</v>
      </c>
      <c r="AC12" s="324">
        <v>2.9090909090909092</v>
      </c>
      <c r="AD12" s="324">
        <v>2.6909090909090905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360</v>
      </c>
    </row>
    <row r="13" spans="1:70" s="200" customFormat="1" ht="16">
      <c r="A13" s="194">
        <v>11</v>
      </c>
      <c r="B13" s="346">
        <v>43209</v>
      </c>
      <c r="C13" s="195" t="s">
        <v>18</v>
      </c>
      <c r="D13" s="194" t="s">
        <v>234</v>
      </c>
      <c r="E13" s="196">
        <v>43200</v>
      </c>
      <c r="F13" s="195" t="s">
        <v>232</v>
      </c>
      <c r="G13" s="194" t="s">
        <v>204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2.3636363636363633</v>
      </c>
      <c r="AA13" s="324">
        <v>2.2818181818181813</v>
      </c>
      <c r="AB13" s="324">
        <v>2.0363636363636366</v>
      </c>
      <c r="AC13" s="324">
        <v>3.6909090909090905</v>
      </c>
      <c r="AD13" s="324">
        <v>2.4545454545454546</v>
      </c>
      <c r="AE13" s="324">
        <v>2.418181818181818</v>
      </c>
      <c r="AF13" s="324">
        <v>2.3636363636363633</v>
      </c>
      <c r="AG13" s="324">
        <v>2.2818181818181813</v>
      </c>
      <c r="AH13" s="324">
        <v>2.0363636363636366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318</v>
      </c>
    </row>
    <row r="14" spans="1:70" s="200" customFormat="1" ht="16">
      <c r="A14" s="194">
        <v>13</v>
      </c>
      <c r="B14" s="346">
        <v>43209</v>
      </c>
      <c r="C14" s="195" t="s">
        <v>18</v>
      </c>
      <c r="D14" s="194" t="s">
        <v>108</v>
      </c>
      <c r="E14" s="196">
        <v>43047</v>
      </c>
      <c r="F14" s="195" t="s">
        <v>159</v>
      </c>
      <c r="G14" s="194" t="s">
        <v>351</v>
      </c>
      <c r="H14" s="324">
        <v>84.381818181818176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3.5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3.5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>
        <v>12</v>
      </c>
      <c r="BK14" s="198"/>
      <c r="BL14" s="195"/>
      <c r="BM14" s="194"/>
      <c r="BN14" s="198"/>
      <c r="BO14" s="198" t="s">
        <v>15</v>
      </c>
      <c r="BP14" s="198"/>
      <c r="BQ14" s="198"/>
      <c r="BR14" s="176" t="s">
        <v>375</v>
      </c>
    </row>
    <row r="15" spans="1:70" s="200" customFormat="1" ht="16">
      <c r="A15" s="358"/>
      <c r="B15" s="346">
        <v>43209</v>
      </c>
      <c r="C15" s="195" t="s">
        <v>18</v>
      </c>
      <c r="D15" s="357" t="s">
        <v>108</v>
      </c>
      <c r="E15" s="196">
        <v>43061</v>
      </c>
      <c r="F15" s="195" t="s">
        <v>160</v>
      </c>
      <c r="G15" s="194" t="s">
        <v>248</v>
      </c>
      <c r="H15" s="324">
        <v>68.990909090909085</v>
      </c>
      <c r="I15" s="324"/>
      <c r="J15" s="325"/>
      <c r="K15" s="326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4">
        <v>3.6181818181818177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3.6181818181818177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/>
      <c r="BI15" s="198"/>
      <c r="BJ15" s="198"/>
      <c r="BK15" s="323">
        <v>43615</v>
      </c>
      <c r="BL15" s="195"/>
      <c r="BM15" s="194"/>
      <c r="BN15" s="198"/>
      <c r="BO15" s="198" t="s">
        <v>15</v>
      </c>
      <c r="BP15" s="198"/>
      <c r="BQ15" s="198"/>
      <c r="BR15" s="176" t="s">
        <v>394</v>
      </c>
    </row>
    <row r="16" spans="1:70" s="358" customFormat="1" ht="16">
      <c r="B16" s="363">
        <v>43209</v>
      </c>
      <c r="C16" s="356" t="s">
        <v>18</v>
      </c>
      <c r="D16" s="357" t="s">
        <v>108</v>
      </c>
      <c r="E16" s="359">
        <v>43158</v>
      </c>
      <c r="F16" s="356" t="s">
        <v>157</v>
      </c>
      <c r="G16" s="357" t="s">
        <v>198</v>
      </c>
      <c r="H16" s="324">
        <v>83.636363636363626</v>
      </c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24">
        <v>3.4636363636363634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3.4636363636363634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O16" s="361" t="s">
        <v>13</v>
      </c>
      <c r="AP16" s="361"/>
      <c r="AQ16" s="361">
        <v>3</v>
      </c>
      <c r="AR16" s="361">
        <v>3</v>
      </c>
      <c r="AT16" s="361">
        <v>0</v>
      </c>
      <c r="AU16" s="361">
        <v>10</v>
      </c>
      <c r="AV16" s="361">
        <v>0</v>
      </c>
      <c r="AW16" s="361">
        <v>0</v>
      </c>
      <c r="AX16" s="361">
        <v>0</v>
      </c>
      <c r="AY16" s="361">
        <v>0</v>
      </c>
      <c r="AZ16" s="361">
        <v>0</v>
      </c>
      <c r="BA16" s="361">
        <v>0</v>
      </c>
      <c r="BD16" s="361">
        <v>0</v>
      </c>
      <c r="BE16" s="361">
        <v>0</v>
      </c>
      <c r="BF16" s="361">
        <v>0</v>
      </c>
      <c r="BG16" s="361" t="s">
        <v>13</v>
      </c>
      <c r="BH16" s="361"/>
      <c r="BI16" s="361" t="s">
        <v>13</v>
      </c>
      <c r="BJ16" s="361"/>
      <c r="BK16" s="361"/>
      <c r="BL16" s="361"/>
      <c r="BM16" s="361"/>
      <c r="BN16" s="361"/>
      <c r="BO16" s="361" t="s">
        <v>15</v>
      </c>
      <c r="BP16" s="361"/>
      <c r="BQ16" s="361"/>
      <c r="BR16" s="358" t="s">
        <v>393</v>
      </c>
    </row>
    <row r="17" spans="1:70" s="200" customFormat="1" ht="16">
      <c r="A17" s="194">
        <v>14</v>
      </c>
      <c r="B17" s="346">
        <v>43209</v>
      </c>
      <c r="C17" s="195" t="s">
        <v>18</v>
      </c>
      <c r="D17" s="194" t="s">
        <v>236</v>
      </c>
      <c r="E17" s="196">
        <v>43133</v>
      </c>
      <c r="F17" s="195" t="s">
        <v>158</v>
      </c>
      <c r="G17" s="194" t="s">
        <v>229</v>
      </c>
      <c r="H17" s="324">
        <v>83.22727272727272</v>
      </c>
      <c r="I17" s="324"/>
      <c r="J17" s="325"/>
      <c r="K17" s="326" t="s">
        <v>12</v>
      </c>
      <c r="L17" s="327">
        <v>6000</v>
      </c>
      <c r="M17" s="327">
        <v>6000</v>
      </c>
      <c r="N17" s="327">
        <v>72000</v>
      </c>
      <c r="O17" s="327"/>
      <c r="P17" s="327"/>
      <c r="Q17" s="327"/>
      <c r="R17" s="327"/>
      <c r="S17" s="327"/>
      <c r="T17" s="327"/>
      <c r="U17" s="327"/>
      <c r="V17" s="327"/>
      <c r="W17" s="324">
        <v>2.5545454545454542</v>
      </c>
      <c r="X17" s="324">
        <v>2.2999999999999998</v>
      </c>
      <c r="Y17" s="324">
        <v>2.2727272727272725</v>
      </c>
      <c r="Z17" s="324">
        <v>2.1636363636363636</v>
      </c>
      <c r="AA17" s="324">
        <v>0</v>
      </c>
      <c r="AB17" s="324">
        <v>0</v>
      </c>
      <c r="AC17" s="324">
        <v>2.5545454545454542</v>
      </c>
      <c r="AD17" s="324">
        <v>2.2999999999999998</v>
      </c>
      <c r="AE17" s="324">
        <v>2.2727272727272725</v>
      </c>
      <c r="AF17" s="324">
        <v>2.1636363636363636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20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12</v>
      </c>
      <c r="BG17" s="198" t="s">
        <v>13</v>
      </c>
      <c r="BH17" s="198">
        <v>12</v>
      </c>
      <c r="BI17" s="198" t="s">
        <v>13</v>
      </c>
      <c r="BJ17" s="198">
        <v>12</v>
      </c>
      <c r="BK17" s="198"/>
      <c r="BL17" s="195"/>
      <c r="BM17" s="194"/>
      <c r="BN17" s="198"/>
      <c r="BO17" s="198" t="s">
        <v>15</v>
      </c>
      <c r="BP17" s="198">
        <v>1</v>
      </c>
      <c r="BQ17" s="198"/>
      <c r="BR17" s="195" t="s">
        <v>376</v>
      </c>
    </row>
    <row r="18" spans="1:70" s="200" customFormat="1" ht="16">
      <c r="A18" s="194">
        <v>15</v>
      </c>
      <c r="B18" s="346">
        <v>43209</v>
      </c>
      <c r="C18" s="195" t="s">
        <v>18</v>
      </c>
      <c r="D18" s="194" t="s">
        <v>236</v>
      </c>
      <c r="E18" s="196">
        <v>43100</v>
      </c>
      <c r="F18" s="195" t="s">
        <v>159</v>
      </c>
      <c r="G18" s="194" t="s">
        <v>351</v>
      </c>
      <c r="H18" s="324">
        <v>53.909090909090899</v>
      </c>
      <c r="I18" s="324"/>
      <c r="J18" s="325"/>
      <c r="K18" s="326" t="s">
        <v>12</v>
      </c>
      <c r="L18" s="327">
        <v>33000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2.1181818181818182</v>
      </c>
      <c r="X18" s="324">
        <v>1.7272727272727271</v>
      </c>
      <c r="Y18" s="324">
        <v>0</v>
      </c>
      <c r="Z18" s="324">
        <v>0</v>
      </c>
      <c r="AA18" s="324">
        <v>0</v>
      </c>
      <c r="AB18" s="324">
        <v>0</v>
      </c>
      <c r="AC18" s="324">
        <v>2.1181818181818182</v>
      </c>
      <c r="AD18" s="324">
        <v>1.7272727272727271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>
        <v>12</v>
      </c>
      <c r="BK18" s="198"/>
      <c r="BL18" s="195"/>
      <c r="BM18" s="194"/>
      <c r="BN18" s="198"/>
      <c r="BO18" s="198" t="s">
        <v>15</v>
      </c>
      <c r="BP18" s="198"/>
      <c r="BQ18" s="198"/>
      <c r="BR18" s="195" t="s">
        <v>377</v>
      </c>
    </row>
    <row r="19" spans="1:70" s="200" customFormat="1" ht="16">
      <c r="A19" s="194">
        <v>16</v>
      </c>
      <c r="B19" s="346">
        <v>43209</v>
      </c>
      <c r="C19" s="195" t="s">
        <v>18</v>
      </c>
      <c r="D19" s="194" t="s">
        <v>236</v>
      </c>
      <c r="E19" s="322">
        <v>43026</v>
      </c>
      <c r="F19" s="195" t="s">
        <v>156</v>
      </c>
      <c r="G19" s="194" t="s">
        <v>368</v>
      </c>
      <c r="H19" s="324">
        <v>62.163636363636357</v>
      </c>
      <c r="I19" s="324"/>
      <c r="J19" s="325"/>
      <c r="K19" s="326" t="s">
        <v>12</v>
      </c>
      <c r="L19" s="327">
        <v>3000</v>
      </c>
      <c r="M19" s="327">
        <v>30000</v>
      </c>
      <c r="N19" s="327">
        <v>49200</v>
      </c>
      <c r="O19" s="327"/>
      <c r="P19" s="327"/>
      <c r="Q19" s="327"/>
      <c r="R19" s="327"/>
      <c r="S19" s="327"/>
      <c r="T19" s="327"/>
      <c r="U19" s="327"/>
      <c r="V19" s="327"/>
      <c r="W19" s="324">
        <v>2.1999999999999997</v>
      </c>
      <c r="X19" s="324">
        <v>1.918181818181818</v>
      </c>
      <c r="Y19" s="324">
        <v>1.6272727272727272</v>
      </c>
      <c r="Z19" s="324">
        <v>1.5363636363636362</v>
      </c>
      <c r="AA19" s="324">
        <v>0</v>
      </c>
      <c r="AB19" s="324">
        <v>0</v>
      </c>
      <c r="AC19" s="324">
        <v>2.1999999999999997</v>
      </c>
      <c r="AD19" s="324">
        <v>1.918181818181818</v>
      </c>
      <c r="AE19" s="324">
        <v>1.6272727272727272</v>
      </c>
      <c r="AF19" s="324">
        <v>1.5363636363636362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195" t="s">
        <v>349</v>
      </c>
    </row>
    <row r="20" spans="1:70" s="200" customFormat="1" ht="16">
      <c r="A20" s="358"/>
      <c r="B20" s="346">
        <v>43209</v>
      </c>
      <c r="C20" s="195" t="s">
        <v>18</v>
      </c>
      <c r="D20" s="357" t="s">
        <v>236</v>
      </c>
      <c r="E20" s="196">
        <v>43061</v>
      </c>
      <c r="F20" s="195" t="s">
        <v>160</v>
      </c>
      <c r="G20" s="194" t="s">
        <v>248</v>
      </c>
      <c r="H20" s="324">
        <v>81.709090909090904</v>
      </c>
      <c r="I20" s="324"/>
      <c r="J20" s="325"/>
      <c r="K20" s="326" t="s">
        <v>12</v>
      </c>
      <c r="L20" s="327">
        <v>1644</v>
      </c>
      <c r="M20" s="327">
        <v>1314</v>
      </c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2.1636363636363636</v>
      </c>
      <c r="X20" s="324">
        <v>2.1181818181818182</v>
      </c>
      <c r="Y20" s="324">
        <v>1.9818181818181817</v>
      </c>
      <c r="Z20" s="324">
        <v>0</v>
      </c>
      <c r="AA20" s="324">
        <v>0</v>
      </c>
      <c r="AB20" s="324">
        <v>0</v>
      </c>
      <c r="AC20" s="324">
        <v>2.1636363636363636</v>
      </c>
      <c r="AD20" s="324">
        <v>2.1181818181818182</v>
      </c>
      <c r="AE20" s="324">
        <v>1.9818181818181817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/>
      <c r="BI20" s="198"/>
      <c r="BJ20" s="198"/>
      <c r="BK20" s="323">
        <v>43615</v>
      </c>
      <c r="BL20" s="195"/>
      <c r="BM20" s="194"/>
      <c r="BN20" s="198"/>
      <c r="BO20" s="198" t="s">
        <v>15</v>
      </c>
      <c r="BP20" s="198"/>
      <c r="BQ20" s="198"/>
      <c r="BR20" s="176" t="s">
        <v>392</v>
      </c>
    </row>
    <row r="21" spans="1:70" s="200" customFormat="1" ht="16">
      <c r="A21" s="194">
        <v>17</v>
      </c>
      <c r="B21" s="346">
        <v>43209</v>
      </c>
      <c r="C21" s="195" t="s">
        <v>18</v>
      </c>
      <c r="D21" s="194" t="s">
        <v>238</v>
      </c>
      <c r="E21" s="196">
        <v>43047</v>
      </c>
      <c r="F21" s="195" t="s">
        <v>159</v>
      </c>
      <c r="G21" s="194" t="s">
        <v>351</v>
      </c>
      <c r="H21" s="324">
        <v>83.036363636363632</v>
      </c>
      <c r="I21" s="324"/>
      <c r="J21" s="325"/>
      <c r="K21" s="326" t="s">
        <v>12</v>
      </c>
      <c r="L21" s="327">
        <v>98640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4">
        <v>2.4636363636363634</v>
      </c>
      <c r="X21" s="324">
        <v>2.0454545454545454</v>
      </c>
      <c r="Y21" s="324">
        <v>0</v>
      </c>
      <c r="Z21" s="324">
        <v>0</v>
      </c>
      <c r="AA21" s="324">
        <v>0</v>
      </c>
      <c r="AB21" s="324">
        <v>0</v>
      </c>
      <c r="AC21" s="324">
        <v>2.4909090909090907</v>
      </c>
      <c r="AD21" s="324">
        <v>2.0454545454545454</v>
      </c>
      <c r="AE21" s="324">
        <v>0</v>
      </c>
      <c r="AF21" s="324">
        <v>0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>
        <v>12</v>
      </c>
      <c r="BK21" s="198"/>
      <c r="BL21" s="195"/>
      <c r="BM21" s="194"/>
      <c r="BN21" s="198"/>
      <c r="BO21" s="198" t="s">
        <v>15</v>
      </c>
      <c r="BP21" s="198"/>
      <c r="BQ21" s="198"/>
      <c r="BR21" s="195" t="s">
        <v>378</v>
      </c>
    </row>
    <row r="22" spans="1:70" s="200" customFormat="1" ht="16">
      <c r="A22" s="194">
        <v>18</v>
      </c>
      <c r="B22" s="346">
        <v>43209</v>
      </c>
      <c r="C22" s="195" t="s">
        <v>18</v>
      </c>
      <c r="D22" s="194" t="s">
        <v>238</v>
      </c>
      <c r="E22" s="196">
        <v>43061</v>
      </c>
      <c r="F22" s="195" t="s">
        <v>160</v>
      </c>
      <c r="G22" s="194" t="s">
        <v>248</v>
      </c>
      <c r="H22" s="324">
        <v>68.990909090909085</v>
      </c>
      <c r="I22" s="324"/>
      <c r="J22" s="325"/>
      <c r="K22" s="326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2.6909090909090905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2.6909090909090905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 t="s">
        <v>13</v>
      </c>
      <c r="BJ22" s="198"/>
      <c r="BK22" s="323">
        <v>43615</v>
      </c>
      <c r="BL22" s="195"/>
      <c r="BM22" s="194"/>
      <c r="BN22" s="198"/>
      <c r="BO22" s="198" t="s">
        <v>15</v>
      </c>
      <c r="BP22" s="198"/>
      <c r="BQ22" s="198"/>
      <c r="BR22" s="176" t="s">
        <v>379</v>
      </c>
    </row>
    <row r="23" spans="1:70" s="200" customFormat="1" ht="16">
      <c r="A23" s="194">
        <v>19</v>
      </c>
      <c r="B23" s="346">
        <v>43209</v>
      </c>
      <c r="C23" s="195" t="s">
        <v>18</v>
      </c>
      <c r="D23" s="194" t="s">
        <v>239</v>
      </c>
      <c r="E23" s="196">
        <v>43047</v>
      </c>
      <c r="F23" s="195" t="s">
        <v>159</v>
      </c>
      <c r="G23" s="194" t="s">
        <v>351</v>
      </c>
      <c r="H23" s="324">
        <v>62.54545454545454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2.4636363636363634</v>
      </c>
      <c r="X23" s="324">
        <v>2.0454545454545454</v>
      </c>
      <c r="Y23" s="324">
        <v>0</v>
      </c>
      <c r="Z23" s="324">
        <v>0</v>
      </c>
      <c r="AA23" s="324">
        <v>0</v>
      </c>
      <c r="AB23" s="324">
        <v>0</v>
      </c>
      <c r="AC23" s="324">
        <v>2.4636363636363634</v>
      </c>
      <c r="AD23" s="324">
        <v>2.0454545454545454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>
        <v>12</v>
      </c>
      <c r="BK23" s="198"/>
      <c r="BL23" s="195"/>
      <c r="BM23" s="194"/>
      <c r="BN23" s="198"/>
      <c r="BO23" s="198" t="s">
        <v>15</v>
      </c>
      <c r="BP23" s="198"/>
      <c r="BQ23" s="198"/>
      <c r="BR23" s="195" t="s">
        <v>380</v>
      </c>
    </row>
    <row r="24" spans="1:70" s="200" customFormat="1" ht="16">
      <c r="A24" s="358"/>
      <c r="B24" s="346">
        <v>43209</v>
      </c>
      <c r="C24" s="195" t="s">
        <v>18</v>
      </c>
      <c r="D24" s="357" t="s">
        <v>239</v>
      </c>
      <c r="E24" s="362">
        <v>43194</v>
      </c>
      <c r="F24" s="195" t="s">
        <v>156</v>
      </c>
      <c r="G24" s="194" t="s">
        <v>368</v>
      </c>
      <c r="H24" s="324">
        <v>66.154545454545442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2.1</v>
      </c>
      <c r="X24" s="324">
        <v>1.6545454545454545</v>
      </c>
      <c r="Y24" s="324">
        <v>0</v>
      </c>
      <c r="Z24" s="324">
        <v>0</v>
      </c>
      <c r="AA24" s="324">
        <v>0</v>
      </c>
      <c r="AB24" s="324">
        <v>0</v>
      </c>
      <c r="AC24" s="324">
        <v>2.1</v>
      </c>
      <c r="AD24" s="324">
        <v>1.6545454545454545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390</v>
      </c>
    </row>
    <row r="25" spans="1:70" s="200" customFormat="1" ht="16">
      <c r="A25" s="358"/>
      <c r="B25" s="346">
        <v>43209</v>
      </c>
      <c r="C25" s="195" t="s">
        <v>18</v>
      </c>
      <c r="D25" s="357" t="s">
        <v>239</v>
      </c>
      <c r="E25" s="196">
        <v>43061</v>
      </c>
      <c r="F25" s="195" t="s">
        <v>160</v>
      </c>
      <c r="G25" s="194" t="s">
        <v>248</v>
      </c>
      <c r="H25" s="324">
        <v>89.899999999999991</v>
      </c>
      <c r="I25" s="324"/>
      <c r="J25" s="325"/>
      <c r="K25" s="326" t="s">
        <v>12</v>
      </c>
      <c r="L25" s="327">
        <v>1644</v>
      </c>
      <c r="M25" s="327">
        <v>1314</v>
      </c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2.9818181818181815</v>
      </c>
      <c r="X25" s="324">
        <v>2.6727272727272724</v>
      </c>
      <c r="Y25" s="324">
        <v>2.5363636363636362</v>
      </c>
      <c r="Z25" s="324">
        <v>0</v>
      </c>
      <c r="AA25" s="324">
        <v>0</v>
      </c>
      <c r="AB25" s="324">
        <v>0</v>
      </c>
      <c r="AC25" s="324">
        <v>2.9818181818181815</v>
      </c>
      <c r="AD25" s="324">
        <v>2.6727272727272724</v>
      </c>
      <c r="AE25" s="324">
        <v>2.5363636363636362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43615</v>
      </c>
      <c r="BL25" s="195"/>
      <c r="BM25" s="194"/>
      <c r="BN25" s="198"/>
      <c r="BO25" s="198" t="s">
        <v>15</v>
      </c>
      <c r="BP25" s="198"/>
      <c r="BQ25" s="198"/>
      <c r="BR25" s="176" t="s">
        <v>391</v>
      </c>
    </row>
    <row r="26" spans="1:70" s="200" customFormat="1" ht="16">
      <c r="A26" s="194">
        <v>20</v>
      </c>
      <c r="B26" s="346">
        <v>43209</v>
      </c>
      <c r="C26" s="195" t="s">
        <v>18</v>
      </c>
      <c r="D26" s="194" t="s">
        <v>240</v>
      </c>
      <c r="E26" s="196">
        <v>43133</v>
      </c>
      <c r="F26" s="195" t="s">
        <v>158</v>
      </c>
      <c r="G26" s="194" t="s">
        <v>229</v>
      </c>
      <c r="H26" s="324">
        <v>94.827272727272728</v>
      </c>
      <c r="I26" s="324"/>
      <c r="J26" s="325"/>
      <c r="K26" s="326" t="s">
        <v>12</v>
      </c>
      <c r="L26" s="327">
        <v>6000</v>
      </c>
      <c r="M26" s="327">
        <v>6000</v>
      </c>
      <c r="N26" s="327">
        <v>72000</v>
      </c>
      <c r="O26" s="327"/>
      <c r="P26" s="327"/>
      <c r="Q26" s="327"/>
      <c r="R26" s="327"/>
      <c r="S26" s="327"/>
      <c r="T26" s="327"/>
      <c r="U26" s="327"/>
      <c r="V26" s="327"/>
      <c r="W26" s="324">
        <v>2.754545454545454</v>
      </c>
      <c r="X26" s="324">
        <v>2.6636363636363636</v>
      </c>
      <c r="Y26" s="324">
        <v>2.4090909090909087</v>
      </c>
      <c r="Z26" s="324">
        <v>2.2454545454545456</v>
      </c>
      <c r="AA26" s="324">
        <v>0</v>
      </c>
      <c r="AB26" s="324">
        <v>0</v>
      </c>
      <c r="AC26" s="324">
        <v>2.754545454545454</v>
      </c>
      <c r="AD26" s="324">
        <v>2.6636363636363636</v>
      </c>
      <c r="AE26" s="324">
        <v>2.4090909090909087</v>
      </c>
      <c r="AF26" s="324">
        <v>2.2454545454545456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20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>
        <v>12</v>
      </c>
      <c r="BK26" s="198"/>
      <c r="BL26" s="195"/>
      <c r="BM26" s="194"/>
      <c r="BN26" s="198"/>
      <c r="BO26" s="198" t="s">
        <v>15</v>
      </c>
      <c r="BP26" s="198">
        <v>1</v>
      </c>
      <c r="BQ26" s="198"/>
      <c r="BR26" s="176" t="s">
        <v>381</v>
      </c>
    </row>
    <row r="27" spans="1:70" s="200" customFormat="1" ht="16">
      <c r="A27" s="194">
        <v>21</v>
      </c>
      <c r="B27" s="346">
        <v>43209</v>
      </c>
      <c r="C27" s="195" t="s">
        <v>18</v>
      </c>
      <c r="D27" s="194" t="s">
        <v>240</v>
      </c>
      <c r="E27" s="196">
        <v>43100</v>
      </c>
      <c r="F27" s="195" t="s">
        <v>159</v>
      </c>
      <c r="G27" s="194" t="s">
        <v>351</v>
      </c>
      <c r="H27" s="324">
        <v>68.018181818181802</v>
      </c>
      <c r="I27" s="324"/>
      <c r="J27" s="325"/>
      <c r="K27" s="326" t="s">
        <v>12</v>
      </c>
      <c r="L27" s="327">
        <v>33000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2.2909090909090906</v>
      </c>
      <c r="X27" s="324">
        <v>2</v>
      </c>
      <c r="Y27" s="324">
        <v>0</v>
      </c>
      <c r="Z27" s="324">
        <v>0</v>
      </c>
      <c r="AA27" s="324">
        <v>0</v>
      </c>
      <c r="AB27" s="324">
        <v>0</v>
      </c>
      <c r="AC27" s="324">
        <v>2.2909090909090906</v>
      </c>
      <c r="AD27" s="324">
        <v>2</v>
      </c>
      <c r="AE27" s="324">
        <v>0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12</v>
      </c>
      <c r="BG27" s="198" t="s">
        <v>13</v>
      </c>
      <c r="BH27" s="198">
        <v>12</v>
      </c>
      <c r="BI27" s="198" t="s">
        <v>13</v>
      </c>
      <c r="BJ27" s="198">
        <v>12</v>
      </c>
      <c r="BK27" s="198"/>
      <c r="BL27" s="195"/>
      <c r="BM27" s="194"/>
      <c r="BN27" s="198"/>
      <c r="BO27" s="198" t="s">
        <v>15</v>
      </c>
      <c r="BP27" s="198"/>
      <c r="BQ27" s="198"/>
      <c r="BR27" s="195" t="s">
        <v>382</v>
      </c>
    </row>
    <row r="28" spans="1:70" s="200" customFormat="1" ht="16">
      <c r="A28" s="194">
        <v>22</v>
      </c>
      <c r="B28" s="346">
        <v>43209</v>
      </c>
      <c r="C28" s="195" t="s">
        <v>18</v>
      </c>
      <c r="D28" s="194" t="s">
        <v>240</v>
      </c>
      <c r="E28" s="322">
        <v>43026</v>
      </c>
      <c r="F28" s="195" t="s">
        <v>156</v>
      </c>
      <c r="G28" s="194" t="s">
        <v>368</v>
      </c>
      <c r="H28" s="324">
        <v>81.954545454545453</v>
      </c>
      <c r="I28" s="324"/>
      <c r="J28" s="325"/>
      <c r="K28" s="326" t="s">
        <v>12</v>
      </c>
      <c r="L28" s="327">
        <v>3000</v>
      </c>
      <c r="M28" s="327">
        <v>30000</v>
      </c>
      <c r="N28" s="327">
        <v>49200</v>
      </c>
      <c r="O28" s="327"/>
      <c r="P28" s="327"/>
      <c r="Q28" s="327"/>
      <c r="R28" s="327"/>
      <c r="S28" s="327"/>
      <c r="T28" s="327"/>
      <c r="U28" s="327"/>
      <c r="V28" s="327"/>
      <c r="W28" s="324">
        <v>2.2999999999999998</v>
      </c>
      <c r="X28" s="324">
        <v>2.1090909090909089</v>
      </c>
      <c r="Y28" s="324">
        <v>1.918181818181818</v>
      </c>
      <c r="Z28" s="324">
        <v>1.7272727272727271</v>
      </c>
      <c r="AA28" s="324">
        <v>0</v>
      </c>
      <c r="AB28" s="324">
        <v>0</v>
      </c>
      <c r="AC28" s="324">
        <v>2.2999999999999998</v>
      </c>
      <c r="AD28" s="324">
        <v>2.1090909090909089</v>
      </c>
      <c r="AE28" s="324">
        <v>1.918181818181818</v>
      </c>
      <c r="AF28" s="324">
        <v>1.7272727272727271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0</v>
      </c>
      <c r="BG28" s="198" t="s">
        <v>13</v>
      </c>
      <c r="BH28" s="198"/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/>
      <c r="BQ28" s="198"/>
      <c r="BR28" s="195" t="s">
        <v>350</v>
      </c>
    </row>
    <row r="29" spans="1:70" s="200" customFormat="1" ht="16">
      <c r="A29" s="358"/>
      <c r="B29" s="346">
        <v>43209</v>
      </c>
      <c r="C29" s="195" t="s">
        <v>18</v>
      </c>
      <c r="D29" s="357" t="s">
        <v>240</v>
      </c>
      <c r="E29" s="196">
        <v>43061</v>
      </c>
      <c r="F29" s="195" t="s">
        <v>160</v>
      </c>
      <c r="G29" s="194" t="s">
        <v>248</v>
      </c>
      <c r="H29" s="324">
        <v>89.899999999999991</v>
      </c>
      <c r="I29" s="324"/>
      <c r="J29" s="325"/>
      <c r="K29" s="326" t="s">
        <v>12</v>
      </c>
      <c r="L29" s="327">
        <v>1644</v>
      </c>
      <c r="M29" s="327">
        <v>1314</v>
      </c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2.9818181818181815</v>
      </c>
      <c r="X29" s="324">
        <v>2.6727272727272724</v>
      </c>
      <c r="Y29" s="324">
        <v>2.5363636363636362</v>
      </c>
      <c r="Z29" s="324">
        <v>0</v>
      </c>
      <c r="AA29" s="324">
        <v>0</v>
      </c>
      <c r="AB29" s="324">
        <v>0</v>
      </c>
      <c r="AC29" s="324">
        <v>2.9818181818181815</v>
      </c>
      <c r="AD29" s="324">
        <v>2.6727272727272724</v>
      </c>
      <c r="AE29" s="324">
        <v>2.5363636363636362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0</v>
      </c>
      <c r="BG29" s="198" t="s">
        <v>13</v>
      </c>
      <c r="BH29" s="198"/>
      <c r="BI29" s="198"/>
      <c r="BJ29" s="198"/>
      <c r="BK29" s="323">
        <v>43615</v>
      </c>
      <c r="BL29" s="195"/>
      <c r="BM29" s="194"/>
      <c r="BN29" s="198"/>
      <c r="BO29" s="198" t="s">
        <v>15</v>
      </c>
      <c r="BP29" s="198"/>
      <c r="BQ29" s="198"/>
      <c r="BR29" s="176" t="s">
        <v>389</v>
      </c>
    </row>
    <row r="30" spans="1:70" s="200" customFormat="1" ht="16">
      <c r="A30" s="194">
        <v>23</v>
      </c>
      <c r="B30" s="346">
        <v>43209</v>
      </c>
      <c r="C30" s="195" t="s">
        <v>18</v>
      </c>
      <c r="D30" s="194" t="s">
        <v>242</v>
      </c>
      <c r="E30" s="196">
        <v>43047</v>
      </c>
      <c r="F30" s="195" t="s">
        <v>159</v>
      </c>
      <c r="G30" s="194" t="s">
        <v>351</v>
      </c>
      <c r="H30" s="324">
        <v>83.418181818181822</v>
      </c>
      <c r="I30" s="324"/>
      <c r="J30" s="325"/>
      <c r="K30" s="326" t="s">
        <v>12</v>
      </c>
      <c r="L30" s="327">
        <v>98640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4">
        <v>2.4636363636363634</v>
      </c>
      <c r="X30" s="324">
        <v>2.0454545454545454</v>
      </c>
      <c r="Y30" s="324">
        <v>0</v>
      </c>
      <c r="Z30" s="324">
        <v>0</v>
      </c>
      <c r="AA30" s="324">
        <v>0</v>
      </c>
      <c r="AB30" s="324">
        <v>0</v>
      </c>
      <c r="AC30" s="324">
        <v>2.4636363636363634</v>
      </c>
      <c r="AD30" s="324">
        <v>2.0454545454545454</v>
      </c>
      <c r="AE30" s="324">
        <v>0</v>
      </c>
      <c r="AF30" s="324">
        <v>0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12</v>
      </c>
      <c r="BG30" s="198" t="s">
        <v>13</v>
      </c>
      <c r="BH30" s="198">
        <v>12</v>
      </c>
      <c r="BI30" s="198" t="s">
        <v>13</v>
      </c>
      <c r="BJ30" s="198">
        <v>12</v>
      </c>
      <c r="BK30" s="198"/>
      <c r="BL30" s="195"/>
      <c r="BM30" s="194"/>
      <c r="BN30" s="198"/>
      <c r="BO30" s="198" t="s">
        <v>15</v>
      </c>
      <c r="BP30" s="198"/>
      <c r="BQ30" s="198"/>
      <c r="BR30" s="195" t="s">
        <v>383</v>
      </c>
    </row>
    <row r="31" spans="1:70" s="200" customFormat="1" ht="16">
      <c r="A31" s="194">
        <v>24</v>
      </c>
      <c r="B31" s="346">
        <v>43209</v>
      </c>
      <c r="C31" s="195" t="s">
        <v>18</v>
      </c>
      <c r="D31" s="194" t="s">
        <v>242</v>
      </c>
      <c r="E31" s="196">
        <v>43061</v>
      </c>
      <c r="F31" s="195" t="s">
        <v>160</v>
      </c>
      <c r="G31" s="194" t="s">
        <v>248</v>
      </c>
      <c r="H31" s="324">
        <v>74</v>
      </c>
      <c r="I31" s="324"/>
      <c r="J31" s="325"/>
      <c r="K31" s="326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2.7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2.7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>
        <v>43615</v>
      </c>
      <c r="BL31" s="195"/>
      <c r="BM31" s="194"/>
      <c r="BN31" s="198"/>
      <c r="BO31" s="198" t="s">
        <v>15</v>
      </c>
      <c r="BP31" s="198"/>
      <c r="BQ31" s="198"/>
      <c r="BR31" s="176" t="s">
        <v>384</v>
      </c>
    </row>
    <row r="32" spans="1:70" s="200" customFormat="1" ht="16">
      <c r="A32" s="347">
        <v>25</v>
      </c>
      <c r="B32" s="348">
        <v>43209</v>
      </c>
      <c r="C32" s="349" t="s">
        <v>18</v>
      </c>
      <c r="D32" s="347" t="s">
        <v>244</v>
      </c>
      <c r="E32" s="350">
        <v>43047</v>
      </c>
      <c r="F32" s="349" t="s">
        <v>159</v>
      </c>
      <c r="G32" s="347" t="s">
        <v>351</v>
      </c>
      <c r="H32" s="324">
        <v>105.12727272727273</v>
      </c>
      <c r="I32" s="351"/>
      <c r="J32" s="352"/>
      <c r="K32" s="353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24">
        <v>1.8909090909090909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1.8909090909090909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47"/>
      <c r="AJ32" s="347"/>
      <c r="AK32" s="347"/>
      <c r="AL32" s="347"/>
      <c r="AM32" s="347"/>
      <c r="AN32" s="347"/>
      <c r="AO32" s="355" t="s">
        <v>13</v>
      </c>
      <c r="AP32" s="355"/>
      <c r="AQ32" s="355">
        <v>3</v>
      </c>
      <c r="AR32" s="355">
        <v>3</v>
      </c>
      <c r="AS32" s="355"/>
      <c r="AT32" s="355">
        <v>0</v>
      </c>
      <c r="AU32" s="355">
        <v>0</v>
      </c>
      <c r="AV32" s="355">
        <v>0</v>
      </c>
      <c r="AW32" s="355">
        <v>0</v>
      </c>
      <c r="AX32" s="355">
        <v>0</v>
      </c>
      <c r="AY32" s="355">
        <v>0</v>
      </c>
      <c r="AZ32" s="355">
        <v>0</v>
      </c>
      <c r="BA32" s="355">
        <v>0</v>
      </c>
      <c r="BB32" s="355"/>
      <c r="BC32" s="355"/>
      <c r="BD32" s="355">
        <v>0</v>
      </c>
      <c r="BE32" s="355">
        <v>0</v>
      </c>
      <c r="BF32" s="355">
        <v>12</v>
      </c>
      <c r="BG32" s="355" t="s">
        <v>13</v>
      </c>
      <c r="BH32" s="355">
        <v>12</v>
      </c>
      <c r="BI32" s="355" t="s">
        <v>13</v>
      </c>
      <c r="BJ32" s="355">
        <v>12</v>
      </c>
      <c r="BK32" s="355"/>
      <c r="BL32" s="349"/>
      <c r="BM32" s="347"/>
      <c r="BN32" s="355"/>
      <c r="BO32" s="355" t="s">
        <v>15</v>
      </c>
      <c r="BP32" s="355"/>
      <c r="BQ32" s="355"/>
      <c r="BR32" s="200" t="s">
        <v>385</v>
      </c>
    </row>
    <row r="33" spans="1:70" s="358" customFormat="1" ht="16">
      <c r="B33" s="363">
        <v>43209</v>
      </c>
      <c r="C33" s="356" t="s">
        <v>18</v>
      </c>
      <c r="D33" s="357" t="s">
        <v>244</v>
      </c>
      <c r="E33" s="359">
        <v>43139</v>
      </c>
      <c r="F33" s="356" t="s">
        <v>157</v>
      </c>
      <c r="G33" s="357" t="s">
        <v>198</v>
      </c>
      <c r="H33" s="324">
        <v>151.85454545454544</v>
      </c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4">
        <v>2.1818181818181817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2.1818181818181817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O33" s="361" t="s">
        <v>13</v>
      </c>
      <c r="AP33" s="361"/>
      <c r="AQ33" s="361">
        <v>3</v>
      </c>
      <c r="AR33" s="361">
        <v>3</v>
      </c>
      <c r="AT33" s="361">
        <v>0</v>
      </c>
      <c r="AU33" s="361">
        <v>15</v>
      </c>
      <c r="AV33" s="361">
        <v>0</v>
      </c>
      <c r="AW33" s="361">
        <v>0</v>
      </c>
      <c r="AX33" s="361">
        <v>0</v>
      </c>
      <c r="AY33" s="361">
        <v>0</v>
      </c>
      <c r="AZ33" s="361">
        <v>0</v>
      </c>
      <c r="BA33" s="361">
        <v>0</v>
      </c>
      <c r="BD33" s="361">
        <v>0</v>
      </c>
      <c r="BE33" s="361">
        <v>0</v>
      </c>
      <c r="BF33" s="361">
        <v>0</v>
      </c>
      <c r="BG33" s="361" t="s">
        <v>13</v>
      </c>
      <c r="BH33" s="361"/>
      <c r="BI33" s="361" t="s">
        <v>13</v>
      </c>
      <c r="BJ33" s="361"/>
      <c r="BK33" s="361"/>
      <c r="BL33" s="361"/>
      <c r="BM33" s="361"/>
      <c r="BN33" s="361"/>
      <c r="BO33" s="361" t="s">
        <v>15</v>
      </c>
      <c r="BP33" s="361">
        <v>1</v>
      </c>
      <c r="BQ33" s="361"/>
      <c r="BR33" s="358" t="s">
        <v>386</v>
      </c>
    </row>
    <row r="34" spans="1:70" s="200" customFormat="1" ht="16">
      <c r="A34" s="358"/>
      <c r="B34" s="346">
        <v>43209</v>
      </c>
      <c r="C34" s="195" t="s">
        <v>18</v>
      </c>
      <c r="D34" s="357" t="s">
        <v>244</v>
      </c>
      <c r="E34" s="196">
        <v>43061</v>
      </c>
      <c r="F34" s="195" t="s">
        <v>160</v>
      </c>
      <c r="G34" s="194" t="s">
        <v>248</v>
      </c>
      <c r="H34" s="324">
        <v>130</v>
      </c>
      <c r="I34" s="324"/>
      <c r="J34" s="325"/>
      <c r="K34" s="326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4">
        <v>1.7545454545454544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1.7545454545454544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194"/>
      <c r="AJ34" s="194"/>
      <c r="AK34" s="194"/>
      <c r="AL34" s="194"/>
      <c r="AM34" s="194"/>
      <c r="AN34" s="194"/>
      <c r="AO34" s="198" t="s">
        <v>13</v>
      </c>
      <c r="AP34" s="198"/>
      <c r="AQ34" s="198">
        <v>3</v>
      </c>
      <c r="AR34" s="198">
        <v>3</v>
      </c>
      <c r="AS34" s="198"/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/>
      <c r="BC34" s="198"/>
      <c r="BD34" s="198">
        <v>0</v>
      </c>
      <c r="BE34" s="198">
        <v>0</v>
      </c>
      <c r="BF34" s="198">
        <v>0</v>
      </c>
      <c r="BG34" s="198" t="s">
        <v>13</v>
      </c>
      <c r="BH34" s="198"/>
      <c r="BI34" s="198"/>
      <c r="BJ34" s="198"/>
      <c r="BK34" s="323">
        <v>43615</v>
      </c>
      <c r="BL34" s="195"/>
      <c r="BM34" s="194"/>
      <c r="BN34" s="198"/>
      <c r="BO34" s="198" t="s">
        <v>15</v>
      </c>
      <c r="BP34" s="198"/>
      <c r="BQ34" s="198"/>
      <c r="BR34" s="176" t="s">
        <v>387</v>
      </c>
    </row>
    <row r="35" spans="1:70" s="200" customFormat="1" ht="16">
      <c r="A35" s="358"/>
      <c r="B35" s="346">
        <v>43209</v>
      </c>
      <c r="C35" s="195" t="s">
        <v>18</v>
      </c>
      <c r="D35" s="357" t="s">
        <v>244</v>
      </c>
      <c r="E35" s="362">
        <v>43194</v>
      </c>
      <c r="F35" s="195" t="s">
        <v>156</v>
      </c>
      <c r="G35" s="194" t="s">
        <v>368</v>
      </c>
      <c r="H35" s="324">
        <v>111.68181818181817</v>
      </c>
      <c r="I35" s="324"/>
      <c r="J35" s="325"/>
      <c r="K35" s="326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4">
        <v>1.5727272727272725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1.5727272727272725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194"/>
      <c r="AJ35" s="194"/>
      <c r="AK35" s="194"/>
      <c r="AL35" s="194"/>
      <c r="AM35" s="194"/>
      <c r="AN35" s="194"/>
      <c r="AO35" s="198" t="s">
        <v>13</v>
      </c>
      <c r="AP35" s="198"/>
      <c r="AQ35" s="198">
        <v>3</v>
      </c>
      <c r="AR35" s="198">
        <v>3</v>
      </c>
      <c r="AS35" s="198"/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/>
      <c r="BC35" s="198"/>
      <c r="BD35" s="198">
        <v>0</v>
      </c>
      <c r="BE35" s="198">
        <v>0</v>
      </c>
      <c r="BF35" s="198">
        <v>0</v>
      </c>
      <c r="BG35" s="198" t="s">
        <v>13</v>
      </c>
      <c r="BH35" s="198"/>
      <c r="BI35" s="198" t="s">
        <v>13</v>
      </c>
      <c r="BJ35" s="198"/>
      <c r="BK35" s="198"/>
      <c r="BL35" s="195"/>
      <c r="BM35" s="194"/>
      <c r="BN35" s="198"/>
      <c r="BO35" s="198" t="s">
        <v>15</v>
      </c>
      <c r="BP35" s="198"/>
      <c r="BQ35" s="198"/>
      <c r="BR35" s="195" t="s">
        <v>388</v>
      </c>
    </row>
  </sheetData>
  <sheetProtection algorithmName="SHA-512" hashValue="TD6kcJdLvygBCDiRdOZ7gJ1jOhMKBKnZY1WUDIQTipwU74094Riy5tEYFFaORXymw23ESWrjkniokzMkIvCwTw==" saltValue="z9v47Y9qFPeITgm6Bw8/d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617D-2016-2E4F-B85E-C6C558E5233C}">
  <sheetPr codeName="Sheet23"/>
  <dimension ref="A1:BR26"/>
  <sheetViews>
    <sheetView zoomScaleNormal="100" zoomScalePageLayoutView="120" workbookViewId="0">
      <selection activeCell="I70" sqref="I7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196">
        <v>43031</v>
      </c>
      <c r="C2" s="195" t="s">
        <v>18</v>
      </c>
      <c r="D2" s="194" t="s">
        <v>228</v>
      </c>
      <c r="E2" s="322">
        <v>43026</v>
      </c>
      <c r="F2" s="195" t="s">
        <v>156</v>
      </c>
      <c r="G2" s="194" t="s">
        <v>346</v>
      </c>
      <c r="H2" s="324">
        <v>70.98181818181817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2.5999999999999996</v>
      </c>
      <c r="X2" s="324">
        <v>2.4727272727272727</v>
      </c>
      <c r="Y2" s="324">
        <v>2.4545454545454546</v>
      </c>
      <c r="Z2" s="324">
        <v>2.4272727272727268</v>
      </c>
      <c r="AA2" s="324">
        <v>2.3818181818181818</v>
      </c>
      <c r="AB2" s="324">
        <v>2.0909090909090904</v>
      </c>
      <c r="AC2" s="324">
        <v>2.5999999999999996</v>
      </c>
      <c r="AD2" s="324">
        <v>2.4727272727272727</v>
      </c>
      <c r="AE2" s="324">
        <v>2.4545454545454546</v>
      </c>
      <c r="AF2" s="324">
        <v>2.4272727272727268</v>
      </c>
      <c r="AG2" s="324">
        <v>2.3818181818181818</v>
      </c>
      <c r="AH2" s="324">
        <v>2.0909090909090904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176" t="s">
        <v>347</v>
      </c>
    </row>
    <row r="3" spans="1:70" s="200" customFormat="1" ht="16">
      <c r="A3" s="194">
        <v>2</v>
      </c>
      <c r="B3" s="196">
        <v>43031</v>
      </c>
      <c r="C3" s="195" t="s">
        <v>18</v>
      </c>
      <c r="D3" s="194" t="s">
        <v>228</v>
      </c>
      <c r="E3" s="196">
        <v>42941</v>
      </c>
      <c r="F3" s="195" t="s">
        <v>157</v>
      </c>
      <c r="G3" s="194" t="s">
        <v>363</v>
      </c>
      <c r="H3" s="324">
        <v>59.336363636363629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3.7272727272727266</v>
      </c>
      <c r="X3" s="324">
        <v>2.5999999999999996</v>
      </c>
      <c r="Y3" s="324">
        <v>2.4909090909090907</v>
      </c>
      <c r="Z3" s="324">
        <v>2.3909090909090907</v>
      </c>
      <c r="AA3" s="324">
        <v>2.3181818181818179</v>
      </c>
      <c r="AB3" s="324">
        <v>2.0636363636363635</v>
      </c>
      <c r="AC3" s="324">
        <v>3.7272727272727266</v>
      </c>
      <c r="AD3" s="324">
        <v>2.5999999999999996</v>
      </c>
      <c r="AE3" s="324">
        <v>2.4909090909090907</v>
      </c>
      <c r="AF3" s="324">
        <v>2.3909090909090907</v>
      </c>
      <c r="AG3" s="324">
        <v>2.3181818181818179</v>
      </c>
      <c r="AH3" s="324">
        <v>2.0636363636363635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176" t="s">
        <v>364</v>
      </c>
    </row>
    <row r="4" spans="1:70" s="200" customFormat="1" ht="16">
      <c r="A4" s="194">
        <v>3</v>
      </c>
      <c r="B4" s="196">
        <v>43031</v>
      </c>
      <c r="C4" s="195" t="s">
        <v>18</v>
      </c>
      <c r="D4" s="194" t="s">
        <v>228</v>
      </c>
      <c r="E4" s="196">
        <v>42947</v>
      </c>
      <c r="F4" s="195" t="s">
        <v>158</v>
      </c>
      <c r="G4" s="194" t="s">
        <v>229</v>
      </c>
      <c r="H4" s="324">
        <v>67.154545454545456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3.9272727272727272</v>
      </c>
      <c r="X4" s="324">
        <v>2.754545454545454</v>
      </c>
      <c r="Y4" s="324">
        <v>2.627272727272727</v>
      </c>
      <c r="Z4" s="324">
        <v>2.5181818181818181</v>
      </c>
      <c r="AA4" s="324">
        <v>2.3090909090909091</v>
      </c>
      <c r="AB4" s="324">
        <v>2.1727272727272728</v>
      </c>
      <c r="AC4" s="324">
        <v>3.9272727272727272</v>
      </c>
      <c r="AD4" s="324">
        <v>2.754545454545454</v>
      </c>
      <c r="AE4" s="324">
        <v>2.627272727272727</v>
      </c>
      <c r="AF4" s="324">
        <v>2.5181818181818181</v>
      </c>
      <c r="AG4" s="324">
        <v>2.3090909090909091</v>
      </c>
      <c r="AH4" s="324">
        <v>2.1727272727272728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24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300</v>
      </c>
    </row>
    <row r="5" spans="1:70" s="200" customFormat="1" ht="16">
      <c r="A5" s="194">
        <v>4</v>
      </c>
      <c r="B5" s="196">
        <v>43031</v>
      </c>
      <c r="C5" s="195" t="s">
        <v>18</v>
      </c>
      <c r="D5" s="194" t="s">
        <v>228</v>
      </c>
      <c r="E5" s="196">
        <v>42916</v>
      </c>
      <c r="F5" s="195" t="s">
        <v>159</v>
      </c>
      <c r="G5" s="194" t="s">
        <v>351</v>
      </c>
      <c r="H5" s="324">
        <v>59.336363636363629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3.3090909090909091</v>
      </c>
      <c r="X5" s="324">
        <v>2.1999999999999997</v>
      </c>
      <c r="Y5" s="324">
        <v>1.8909090909090909</v>
      </c>
      <c r="Z5" s="324">
        <v>0</v>
      </c>
      <c r="AA5" s="324">
        <v>0</v>
      </c>
      <c r="AB5" s="324">
        <v>0</v>
      </c>
      <c r="AC5" s="324">
        <v>3.3090909090909091</v>
      </c>
      <c r="AD5" s="324">
        <v>2.1999999999999997</v>
      </c>
      <c r="AE5" s="324">
        <v>1.8909090909090909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0</v>
      </c>
      <c r="BG5" s="198" t="s">
        <v>13</v>
      </c>
      <c r="BH5" s="198">
        <v>12</v>
      </c>
      <c r="BI5" s="198" t="s">
        <v>13</v>
      </c>
      <c r="BJ5" s="198">
        <v>12</v>
      </c>
      <c r="BK5" s="198"/>
      <c r="BL5" s="195"/>
      <c r="BM5" s="194"/>
      <c r="BN5" s="198"/>
      <c r="BO5" s="198" t="s">
        <v>15</v>
      </c>
      <c r="BP5" s="198"/>
      <c r="BQ5" s="198"/>
      <c r="BR5" s="176" t="s">
        <v>352</v>
      </c>
    </row>
    <row r="6" spans="1:70" s="200" customFormat="1" ht="16">
      <c r="A6" s="194">
        <v>5</v>
      </c>
      <c r="B6" s="196">
        <v>43031</v>
      </c>
      <c r="C6" s="195" t="s">
        <v>18</v>
      </c>
      <c r="D6" s="194" t="s">
        <v>228</v>
      </c>
      <c r="E6" s="196">
        <v>42916</v>
      </c>
      <c r="F6" s="195" t="s">
        <v>160</v>
      </c>
      <c r="G6" s="194" t="s">
        <v>248</v>
      </c>
      <c r="H6" s="324">
        <v>59.990909090909085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2.3818181818181818</v>
      </c>
      <c r="Y6" s="324">
        <v>2.1818181818181817</v>
      </c>
      <c r="Z6" s="324">
        <v>1.9818181818181817</v>
      </c>
      <c r="AA6" s="324">
        <v>1.9545454545454544</v>
      </c>
      <c r="AB6" s="324">
        <v>1.8818181818181816</v>
      </c>
      <c r="AC6" s="324">
        <v>2.9909090909090907</v>
      </c>
      <c r="AD6" s="324">
        <v>2.3818181818181818</v>
      </c>
      <c r="AE6" s="324">
        <v>2.1818181818181817</v>
      </c>
      <c r="AF6" s="324">
        <v>1.9818181818181817</v>
      </c>
      <c r="AG6" s="324">
        <v>1.9545454545454544</v>
      </c>
      <c r="AH6" s="324">
        <v>1.8818181818181816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43464</v>
      </c>
      <c r="BL6" s="195"/>
      <c r="BM6" s="194"/>
      <c r="BN6" s="198"/>
      <c r="BO6" s="198" t="s">
        <v>15</v>
      </c>
      <c r="BP6" s="198"/>
      <c r="BQ6" s="198"/>
      <c r="BR6" s="176" t="s">
        <v>311</v>
      </c>
    </row>
    <row r="7" spans="1:70" s="206" customFormat="1" ht="16">
      <c r="A7" s="194">
        <v>7</v>
      </c>
      <c r="B7" s="196">
        <v>43031</v>
      </c>
      <c r="C7" s="195" t="s">
        <v>18</v>
      </c>
      <c r="D7" s="194" t="s">
        <v>228</v>
      </c>
      <c r="E7" s="196">
        <v>42916</v>
      </c>
      <c r="F7" s="195" t="s">
        <v>252</v>
      </c>
      <c r="G7" s="194" t="s">
        <v>248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362</v>
      </c>
    </row>
    <row r="8" spans="1:70" s="206" customFormat="1" ht="16">
      <c r="A8" s="194"/>
      <c r="B8" s="196">
        <v>43031</v>
      </c>
      <c r="C8" s="195" t="s">
        <v>18</v>
      </c>
      <c r="D8" s="194" t="s">
        <v>228</v>
      </c>
      <c r="E8" s="196">
        <v>43028</v>
      </c>
      <c r="F8" s="195" t="s">
        <v>338</v>
      </c>
      <c r="G8" s="194" t="s">
        <v>339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2.3272727272727272</v>
      </c>
      <c r="X8" s="324">
        <v>1.8181818181818181</v>
      </c>
      <c r="Y8" s="324">
        <v>1.7818181818181817</v>
      </c>
      <c r="Z8" s="324">
        <v>1.7727272727272725</v>
      </c>
      <c r="AA8" s="324">
        <v>1.7090909090909088</v>
      </c>
      <c r="AB8" s="324">
        <v>1.6636363636363636</v>
      </c>
      <c r="AC8" s="324">
        <v>2.3272727272727272</v>
      </c>
      <c r="AD8" s="324">
        <v>1.8181818181818181</v>
      </c>
      <c r="AE8" s="324">
        <v>1.7818181818181817</v>
      </c>
      <c r="AF8" s="324">
        <v>1.7727272727272725</v>
      </c>
      <c r="AG8" s="324">
        <v>1.7090909090909088</v>
      </c>
      <c r="AH8" s="324">
        <v>1.6636363636363636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361</v>
      </c>
    </row>
    <row r="9" spans="1:70" s="206" customFormat="1" ht="16">
      <c r="A9" s="194"/>
      <c r="B9" s="196">
        <v>43031</v>
      </c>
      <c r="C9" s="195" t="s">
        <v>18</v>
      </c>
      <c r="D9" s="194" t="s">
        <v>228</v>
      </c>
      <c r="E9" s="196">
        <v>42916</v>
      </c>
      <c r="F9" s="195" t="s">
        <v>343</v>
      </c>
      <c r="G9" s="194" t="s">
        <v>344</v>
      </c>
      <c r="H9" s="324">
        <v>55.454545454545453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2.9727272727272727</v>
      </c>
      <c r="Y9" s="324">
        <v>2.754545454545454</v>
      </c>
      <c r="Z9" s="324">
        <v>2.754545454545454</v>
      </c>
      <c r="AA9" s="324">
        <v>2.4727272727272727</v>
      </c>
      <c r="AB9" s="324">
        <v>2.4727272727272727</v>
      </c>
      <c r="AC9" s="324">
        <v>3.7</v>
      </c>
      <c r="AD9" s="324">
        <v>2.9727272727272727</v>
      </c>
      <c r="AE9" s="324">
        <v>2.754545454545454</v>
      </c>
      <c r="AF9" s="324">
        <v>2.754545454545454</v>
      </c>
      <c r="AG9" s="324">
        <v>2.4727272727272727</v>
      </c>
      <c r="AH9" s="324">
        <v>2.4727272727272727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365</v>
      </c>
    </row>
    <row r="10" spans="1:70" s="200" customFormat="1" ht="16">
      <c r="A10" s="194">
        <v>8</v>
      </c>
      <c r="B10" s="196">
        <v>43031</v>
      </c>
      <c r="C10" s="195" t="s">
        <v>18</v>
      </c>
      <c r="D10" s="194" t="s">
        <v>45</v>
      </c>
      <c r="E10" s="196">
        <v>42916</v>
      </c>
      <c r="F10" s="195" t="s">
        <v>232</v>
      </c>
      <c r="G10" s="194" t="s">
        <v>204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2.7181818181818183</v>
      </c>
      <c r="X10" s="324">
        <v>2.5181818181818181</v>
      </c>
      <c r="Y10" s="324">
        <v>2.4636363636363634</v>
      </c>
      <c r="Z10" s="324">
        <v>2.418181818181818</v>
      </c>
      <c r="AA10" s="324">
        <v>0</v>
      </c>
      <c r="AB10" s="324">
        <v>0</v>
      </c>
      <c r="AC10" s="324">
        <v>2.7181818181818183</v>
      </c>
      <c r="AD10" s="324">
        <v>2.5181818181818181</v>
      </c>
      <c r="AE10" s="324">
        <v>2.4636363636363634</v>
      </c>
      <c r="AF10" s="324">
        <v>2.418181818181818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12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317</v>
      </c>
    </row>
    <row r="11" spans="1:70" s="200" customFormat="1" ht="16">
      <c r="A11" s="194">
        <v>9</v>
      </c>
      <c r="B11" s="196">
        <v>43031</v>
      </c>
      <c r="C11" s="195" t="s">
        <v>18</v>
      </c>
      <c r="D11" s="194" t="s">
        <v>45</v>
      </c>
      <c r="E11" s="196">
        <v>42947</v>
      </c>
      <c r="F11" s="195" t="s">
        <v>158</v>
      </c>
      <c r="G11" s="194" t="s">
        <v>229</v>
      </c>
      <c r="H11" s="324">
        <v>82.23636363636362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2.8363636363636364</v>
      </c>
      <c r="X11" s="324">
        <v>2.5636363636363635</v>
      </c>
      <c r="Y11" s="324">
        <v>2.4545454545454546</v>
      </c>
      <c r="Z11" s="324">
        <v>2.2545454545454544</v>
      </c>
      <c r="AA11" s="324">
        <v>0</v>
      </c>
      <c r="AB11" s="324">
        <v>0</v>
      </c>
      <c r="AC11" s="324">
        <v>2.8363636363636364</v>
      </c>
      <c r="AD11" s="324">
        <v>2.5636363636363635</v>
      </c>
      <c r="AE11" s="324">
        <v>2.4545454545454546</v>
      </c>
      <c r="AF11" s="324">
        <v>2.2545454545454544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24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>
        <v>12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320</v>
      </c>
    </row>
    <row r="12" spans="1:70" s="200" customFormat="1" ht="16">
      <c r="A12" s="194">
        <v>10</v>
      </c>
      <c r="B12" s="196">
        <v>43031</v>
      </c>
      <c r="C12" s="195" t="s">
        <v>18</v>
      </c>
      <c r="D12" s="194" t="s">
        <v>145</v>
      </c>
      <c r="E12" s="196">
        <v>42916</v>
      </c>
      <c r="F12" s="195" t="s">
        <v>232</v>
      </c>
      <c r="G12" s="194" t="s">
        <v>217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2.9090909090909092</v>
      </c>
      <c r="X12" s="324">
        <v>2.6909090909090905</v>
      </c>
      <c r="Y12" s="324">
        <v>0</v>
      </c>
      <c r="Z12" s="324">
        <v>0</v>
      </c>
      <c r="AA12" s="324">
        <v>0</v>
      </c>
      <c r="AB12" s="324">
        <v>0</v>
      </c>
      <c r="AC12" s="324">
        <v>2.9090909090909092</v>
      </c>
      <c r="AD12" s="324">
        <v>2.6909090909090905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360</v>
      </c>
    </row>
    <row r="13" spans="1:70" s="200" customFormat="1" ht="16">
      <c r="A13" s="194">
        <v>11</v>
      </c>
      <c r="B13" s="196">
        <v>43031</v>
      </c>
      <c r="C13" s="195" t="s">
        <v>18</v>
      </c>
      <c r="D13" s="194" t="s">
        <v>234</v>
      </c>
      <c r="E13" s="196">
        <v>42916</v>
      </c>
      <c r="F13" s="195" t="s">
        <v>232</v>
      </c>
      <c r="G13" s="194" t="s">
        <v>204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2.3636363636363633</v>
      </c>
      <c r="AA13" s="324">
        <v>2.2818181818181813</v>
      </c>
      <c r="AB13" s="324">
        <v>2.0363636363636366</v>
      </c>
      <c r="AC13" s="324">
        <v>3.6909090909090905</v>
      </c>
      <c r="AD13" s="324">
        <v>2.4545454545454546</v>
      </c>
      <c r="AE13" s="324">
        <v>2.418181818181818</v>
      </c>
      <c r="AF13" s="324">
        <v>2.3636363636363633</v>
      </c>
      <c r="AG13" s="324">
        <v>2.2818181818181813</v>
      </c>
      <c r="AH13" s="324">
        <v>2.0363636363636366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318</v>
      </c>
    </row>
    <row r="14" spans="1:70" s="200" customFormat="1" ht="16">
      <c r="A14" s="194">
        <v>13</v>
      </c>
      <c r="B14" s="196">
        <v>43031</v>
      </c>
      <c r="C14" s="195" t="s">
        <v>18</v>
      </c>
      <c r="D14" s="194" t="s">
        <v>108</v>
      </c>
      <c r="E14" s="196">
        <v>42916</v>
      </c>
      <c r="F14" s="195" t="s">
        <v>159</v>
      </c>
      <c r="G14" s="194" t="s">
        <v>351</v>
      </c>
      <c r="H14" s="324">
        <v>81.599999999999994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3.3909090909090907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3.3909090909090907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>
        <v>12</v>
      </c>
      <c r="BI14" s="198" t="s">
        <v>13</v>
      </c>
      <c r="BJ14" s="198">
        <v>12</v>
      </c>
      <c r="BK14" s="198"/>
      <c r="BL14" s="195"/>
      <c r="BM14" s="194"/>
      <c r="BN14" s="198"/>
      <c r="BO14" s="198" t="s">
        <v>15</v>
      </c>
      <c r="BP14" s="198"/>
      <c r="BQ14" s="198"/>
      <c r="BR14" s="176" t="s">
        <v>353</v>
      </c>
    </row>
    <row r="15" spans="1:70" s="200" customFormat="1" ht="16">
      <c r="A15" s="194">
        <v>14</v>
      </c>
      <c r="B15" s="196">
        <v>43031</v>
      </c>
      <c r="C15" s="195" t="s">
        <v>18</v>
      </c>
      <c r="D15" s="194" t="s">
        <v>236</v>
      </c>
      <c r="E15" s="196">
        <v>42947</v>
      </c>
      <c r="F15" s="195" t="s">
        <v>158</v>
      </c>
      <c r="G15" s="194" t="s">
        <v>229</v>
      </c>
      <c r="H15" s="324">
        <v>83.22727272727272</v>
      </c>
      <c r="I15" s="324"/>
      <c r="J15" s="325"/>
      <c r="K15" s="326" t="s">
        <v>12</v>
      </c>
      <c r="L15" s="327">
        <v>6000</v>
      </c>
      <c r="M15" s="327">
        <v>6000</v>
      </c>
      <c r="N15" s="327">
        <v>72000</v>
      </c>
      <c r="O15" s="327"/>
      <c r="P15" s="327"/>
      <c r="Q15" s="327"/>
      <c r="R15" s="327"/>
      <c r="S15" s="327"/>
      <c r="T15" s="327"/>
      <c r="U15" s="327"/>
      <c r="V15" s="327"/>
      <c r="W15" s="324">
        <v>2.5545454545454542</v>
      </c>
      <c r="X15" s="324">
        <v>2.2999999999999998</v>
      </c>
      <c r="Y15" s="324">
        <v>2.2727272727272725</v>
      </c>
      <c r="Z15" s="324">
        <v>2.1636363636363636</v>
      </c>
      <c r="AA15" s="324">
        <v>0</v>
      </c>
      <c r="AB15" s="324">
        <v>0</v>
      </c>
      <c r="AC15" s="324">
        <v>2.5545454545454542</v>
      </c>
      <c r="AD15" s="324">
        <v>2.2999999999999998</v>
      </c>
      <c r="AE15" s="324">
        <v>2.2727272727272725</v>
      </c>
      <c r="AF15" s="324">
        <v>2.1636363636363636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24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>
        <v>1</v>
      </c>
      <c r="BQ15" s="198"/>
      <c r="BR15" s="195" t="s">
        <v>322</v>
      </c>
    </row>
    <row r="16" spans="1:70" s="200" customFormat="1" ht="16">
      <c r="A16" s="194">
        <v>15</v>
      </c>
      <c r="B16" s="196">
        <v>43031</v>
      </c>
      <c r="C16" s="195" t="s">
        <v>18</v>
      </c>
      <c r="D16" s="194" t="s">
        <v>236</v>
      </c>
      <c r="E16" s="196">
        <v>42916</v>
      </c>
      <c r="F16" s="195" t="s">
        <v>159</v>
      </c>
      <c r="G16" s="194" t="s">
        <v>351</v>
      </c>
      <c r="H16" s="324">
        <v>52.090909090909086</v>
      </c>
      <c r="I16" s="324"/>
      <c r="J16" s="325"/>
      <c r="K16" s="326" t="s">
        <v>12</v>
      </c>
      <c r="L16" s="327">
        <v>33000</v>
      </c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2.0454545454545454</v>
      </c>
      <c r="X16" s="324">
        <v>1.6727272727272726</v>
      </c>
      <c r="Y16" s="324">
        <v>0</v>
      </c>
      <c r="Z16" s="324">
        <v>0</v>
      </c>
      <c r="AA16" s="324">
        <v>0</v>
      </c>
      <c r="AB16" s="324">
        <v>0</v>
      </c>
      <c r="AC16" s="324">
        <v>2.0454545454545454</v>
      </c>
      <c r="AD16" s="324">
        <v>1.6727272727272726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0</v>
      </c>
      <c r="BG16" s="198" t="s">
        <v>13</v>
      </c>
      <c r="BH16" s="198">
        <v>12</v>
      </c>
      <c r="BI16" s="198" t="s">
        <v>13</v>
      </c>
      <c r="BJ16" s="198">
        <v>12</v>
      </c>
      <c r="BK16" s="198"/>
      <c r="BL16" s="195"/>
      <c r="BM16" s="194"/>
      <c r="BN16" s="198"/>
      <c r="BO16" s="198" t="s">
        <v>15</v>
      </c>
      <c r="BP16" s="198"/>
      <c r="BQ16" s="198"/>
      <c r="BR16" s="195" t="s">
        <v>354</v>
      </c>
    </row>
    <row r="17" spans="1:70" s="200" customFormat="1" ht="16">
      <c r="A17" s="194">
        <v>16</v>
      </c>
      <c r="B17" s="196">
        <v>43031</v>
      </c>
      <c r="C17" s="195" t="s">
        <v>18</v>
      </c>
      <c r="D17" s="194" t="s">
        <v>236</v>
      </c>
      <c r="E17" s="322">
        <v>43026</v>
      </c>
      <c r="F17" s="195" t="s">
        <v>156</v>
      </c>
      <c r="G17" s="194" t="s">
        <v>346</v>
      </c>
      <c r="H17" s="324">
        <v>62.163636363636357</v>
      </c>
      <c r="I17" s="324"/>
      <c r="J17" s="325"/>
      <c r="K17" s="326" t="s">
        <v>12</v>
      </c>
      <c r="L17" s="327">
        <v>3000</v>
      </c>
      <c r="M17" s="327">
        <v>30000</v>
      </c>
      <c r="N17" s="327">
        <v>49200</v>
      </c>
      <c r="O17" s="327"/>
      <c r="P17" s="327"/>
      <c r="Q17" s="327"/>
      <c r="R17" s="327"/>
      <c r="S17" s="327"/>
      <c r="T17" s="327"/>
      <c r="U17" s="327"/>
      <c r="V17" s="327"/>
      <c r="W17" s="324">
        <v>2.1999999999999997</v>
      </c>
      <c r="X17" s="324">
        <v>1.918181818181818</v>
      </c>
      <c r="Y17" s="324">
        <v>1.6272727272727272</v>
      </c>
      <c r="Z17" s="324">
        <v>1.5363636363636362</v>
      </c>
      <c r="AA17" s="324">
        <v>0</v>
      </c>
      <c r="AB17" s="324">
        <v>0</v>
      </c>
      <c r="AC17" s="324">
        <v>2.1999999999999997</v>
      </c>
      <c r="AD17" s="324">
        <v>1.918181818181818</v>
      </c>
      <c r="AE17" s="324">
        <v>1.6272727272727272</v>
      </c>
      <c r="AF17" s="324">
        <v>1.5363636363636362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349</v>
      </c>
    </row>
    <row r="18" spans="1:70" s="200" customFormat="1" ht="16">
      <c r="A18" s="194">
        <v>17</v>
      </c>
      <c r="B18" s="196">
        <v>43031</v>
      </c>
      <c r="C18" s="195" t="s">
        <v>18</v>
      </c>
      <c r="D18" s="194" t="s">
        <v>238</v>
      </c>
      <c r="E18" s="196">
        <v>42916</v>
      </c>
      <c r="F18" s="195" t="s">
        <v>159</v>
      </c>
      <c r="G18" s="194" t="s">
        <v>351</v>
      </c>
      <c r="H18" s="324">
        <v>80.3</v>
      </c>
      <c r="I18" s="324"/>
      <c r="J18" s="325"/>
      <c r="K18" s="326" t="s">
        <v>12</v>
      </c>
      <c r="L18" s="327">
        <v>98640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2.3818181818181818</v>
      </c>
      <c r="X18" s="324">
        <v>1.9818181818181817</v>
      </c>
      <c r="Y18" s="324">
        <v>0</v>
      </c>
      <c r="Z18" s="324">
        <v>0</v>
      </c>
      <c r="AA18" s="324">
        <v>0</v>
      </c>
      <c r="AB18" s="324">
        <v>0</v>
      </c>
      <c r="AC18" s="324">
        <v>2.3818181818181818</v>
      </c>
      <c r="AD18" s="324">
        <v>1.9818181818181817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0</v>
      </c>
      <c r="BG18" s="198" t="s">
        <v>13</v>
      </c>
      <c r="BH18" s="198">
        <v>12</v>
      </c>
      <c r="BI18" s="198" t="s">
        <v>13</v>
      </c>
      <c r="BJ18" s="198">
        <v>12</v>
      </c>
      <c r="BK18" s="198"/>
      <c r="BL18" s="195"/>
      <c r="BM18" s="194"/>
      <c r="BN18" s="198"/>
      <c r="BO18" s="198" t="s">
        <v>15</v>
      </c>
      <c r="BP18" s="198"/>
      <c r="BQ18" s="198"/>
      <c r="BR18" s="195" t="s">
        <v>355</v>
      </c>
    </row>
    <row r="19" spans="1:70" s="200" customFormat="1" ht="16">
      <c r="A19" s="194">
        <v>18</v>
      </c>
      <c r="B19" s="196">
        <v>43031</v>
      </c>
      <c r="C19" s="195" t="s">
        <v>18</v>
      </c>
      <c r="D19" s="194" t="s">
        <v>238</v>
      </c>
      <c r="E19" s="196">
        <v>42916</v>
      </c>
      <c r="F19" s="195" t="s">
        <v>160</v>
      </c>
      <c r="G19" s="194" t="s">
        <v>248</v>
      </c>
      <c r="H19" s="324">
        <v>68.990909090909085</v>
      </c>
      <c r="I19" s="324"/>
      <c r="J19" s="325"/>
      <c r="K19" s="326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4">
        <v>2.6909090909090905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2.6909090909090905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323">
        <v>43464</v>
      </c>
      <c r="BL19" s="195"/>
      <c r="BM19" s="194"/>
      <c r="BN19" s="198"/>
      <c r="BO19" s="198" t="s">
        <v>15</v>
      </c>
      <c r="BP19" s="198"/>
      <c r="BQ19" s="198"/>
      <c r="BR19" s="176" t="s">
        <v>309</v>
      </c>
    </row>
    <row r="20" spans="1:70" s="200" customFormat="1" ht="16">
      <c r="A20" s="194">
        <v>19</v>
      </c>
      <c r="B20" s="196">
        <v>43031</v>
      </c>
      <c r="C20" s="195" t="s">
        <v>18</v>
      </c>
      <c r="D20" s="194" t="s">
        <v>239</v>
      </c>
      <c r="E20" s="196">
        <v>42916</v>
      </c>
      <c r="F20" s="195" t="s">
        <v>159</v>
      </c>
      <c r="G20" s="194" t="s">
        <v>351</v>
      </c>
      <c r="H20" s="324">
        <v>60.545454545454533</v>
      </c>
      <c r="I20" s="324"/>
      <c r="J20" s="325"/>
      <c r="K20" s="326" t="s">
        <v>12</v>
      </c>
      <c r="L20" s="327">
        <v>98640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2.3818181818181818</v>
      </c>
      <c r="X20" s="324">
        <v>1.9818181818181817</v>
      </c>
      <c r="Y20" s="324">
        <v>0</v>
      </c>
      <c r="Z20" s="324">
        <v>0</v>
      </c>
      <c r="AA20" s="324">
        <v>0</v>
      </c>
      <c r="AB20" s="324">
        <v>0</v>
      </c>
      <c r="AC20" s="324">
        <v>2.3818181818181818</v>
      </c>
      <c r="AD20" s="324">
        <v>1.9818181818181817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>
        <v>12</v>
      </c>
      <c r="BI20" s="198" t="s">
        <v>13</v>
      </c>
      <c r="BJ20" s="198">
        <v>12</v>
      </c>
      <c r="BK20" s="198"/>
      <c r="BL20" s="195"/>
      <c r="BM20" s="194"/>
      <c r="BN20" s="198"/>
      <c r="BO20" s="198" t="s">
        <v>15</v>
      </c>
      <c r="BP20" s="198"/>
      <c r="BQ20" s="198"/>
      <c r="BR20" s="195" t="s">
        <v>356</v>
      </c>
    </row>
    <row r="21" spans="1:70" s="200" customFormat="1" ht="16">
      <c r="A21" s="194">
        <v>20</v>
      </c>
      <c r="B21" s="196">
        <v>43031</v>
      </c>
      <c r="C21" s="195" t="s">
        <v>18</v>
      </c>
      <c r="D21" s="194" t="s">
        <v>240</v>
      </c>
      <c r="E21" s="196">
        <v>42947</v>
      </c>
      <c r="F21" s="195" t="s">
        <v>158</v>
      </c>
      <c r="G21" s="194" t="s">
        <v>229</v>
      </c>
      <c r="H21" s="324">
        <v>94.827272727272728</v>
      </c>
      <c r="I21" s="324"/>
      <c r="J21" s="325"/>
      <c r="K21" s="326" t="s">
        <v>12</v>
      </c>
      <c r="L21" s="327">
        <v>6000</v>
      </c>
      <c r="M21" s="327">
        <v>6000</v>
      </c>
      <c r="N21" s="327">
        <v>72000</v>
      </c>
      <c r="O21" s="327"/>
      <c r="P21" s="327"/>
      <c r="Q21" s="327"/>
      <c r="R21" s="327"/>
      <c r="S21" s="327"/>
      <c r="T21" s="327"/>
      <c r="U21" s="327"/>
      <c r="V21" s="327"/>
      <c r="W21" s="324">
        <v>2.754545454545454</v>
      </c>
      <c r="X21" s="324">
        <v>2.6636363636363636</v>
      </c>
      <c r="Y21" s="324">
        <v>2.4090909090909087</v>
      </c>
      <c r="Z21" s="324">
        <v>2.2454545454545456</v>
      </c>
      <c r="AA21" s="324">
        <v>0</v>
      </c>
      <c r="AB21" s="324">
        <v>0</v>
      </c>
      <c r="AC21" s="324">
        <v>2.754545454545454</v>
      </c>
      <c r="AD21" s="324">
        <v>2.6636363636363636</v>
      </c>
      <c r="AE21" s="324">
        <v>2.4090909090909087</v>
      </c>
      <c r="AF21" s="324">
        <v>2.2454545454545456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24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>
        <v>1</v>
      </c>
      <c r="BQ21" s="198"/>
      <c r="BR21" s="176" t="s">
        <v>348</v>
      </c>
    </row>
    <row r="22" spans="1:70" s="200" customFormat="1" ht="16">
      <c r="A22" s="194">
        <v>21</v>
      </c>
      <c r="B22" s="196">
        <v>43031</v>
      </c>
      <c r="C22" s="195" t="s">
        <v>18</v>
      </c>
      <c r="D22" s="194" t="s">
        <v>240</v>
      </c>
      <c r="E22" s="196">
        <v>42916</v>
      </c>
      <c r="F22" s="195" t="s">
        <v>159</v>
      </c>
      <c r="G22" s="194" t="s">
        <v>351</v>
      </c>
      <c r="H22" s="324">
        <v>65.772727272727266</v>
      </c>
      <c r="I22" s="324"/>
      <c r="J22" s="325"/>
      <c r="K22" s="326" t="s">
        <v>12</v>
      </c>
      <c r="L22" s="327">
        <v>33000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2.209090909090909</v>
      </c>
      <c r="X22" s="324">
        <v>1.9363636363636361</v>
      </c>
      <c r="Y22" s="324">
        <v>0</v>
      </c>
      <c r="Z22" s="324">
        <v>0</v>
      </c>
      <c r="AA22" s="324">
        <v>0</v>
      </c>
      <c r="AB22" s="324">
        <v>0</v>
      </c>
      <c r="AC22" s="324">
        <v>2.209090909090909</v>
      </c>
      <c r="AD22" s="324">
        <v>1.9363636363636361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>
        <v>12</v>
      </c>
      <c r="BI22" s="198" t="s">
        <v>13</v>
      </c>
      <c r="BJ22" s="198">
        <v>12</v>
      </c>
      <c r="BK22" s="198"/>
      <c r="BL22" s="195"/>
      <c r="BM22" s="194"/>
      <c r="BN22" s="198"/>
      <c r="BO22" s="198" t="s">
        <v>15</v>
      </c>
      <c r="BP22" s="198"/>
      <c r="BQ22" s="198"/>
      <c r="BR22" s="195" t="s">
        <v>357</v>
      </c>
    </row>
    <row r="23" spans="1:70" s="200" customFormat="1" ht="16">
      <c r="A23" s="194">
        <v>22</v>
      </c>
      <c r="B23" s="196">
        <v>43031</v>
      </c>
      <c r="C23" s="195" t="s">
        <v>18</v>
      </c>
      <c r="D23" s="194" t="s">
        <v>240</v>
      </c>
      <c r="E23" s="322">
        <v>43026</v>
      </c>
      <c r="F23" s="195" t="s">
        <v>156</v>
      </c>
      <c r="G23" s="194" t="s">
        <v>346</v>
      </c>
      <c r="H23" s="324">
        <v>81.954545454545453</v>
      </c>
      <c r="I23" s="324"/>
      <c r="J23" s="325"/>
      <c r="K23" s="326" t="s">
        <v>12</v>
      </c>
      <c r="L23" s="327">
        <v>3000</v>
      </c>
      <c r="M23" s="327">
        <v>30000</v>
      </c>
      <c r="N23" s="327">
        <v>49200</v>
      </c>
      <c r="O23" s="327"/>
      <c r="P23" s="327"/>
      <c r="Q23" s="327"/>
      <c r="R23" s="327"/>
      <c r="S23" s="327"/>
      <c r="T23" s="327"/>
      <c r="U23" s="327"/>
      <c r="V23" s="327"/>
      <c r="W23" s="324">
        <v>2.2999999999999998</v>
      </c>
      <c r="X23" s="324">
        <v>2.1090909090909089</v>
      </c>
      <c r="Y23" s="324">
        <v>1.918181818181818</v>
      </c>
      <c r="Z23" s="324">
        <v>1.7272727272727271</v>
      </c>
      <c r="AA23" s="324">
        <v>0</v>
      </c>
      <c r="AB23" s="324">
        <v>0</v>
      </c>
      <c r="AC23" s="324">
        <v>2.2999999999999998</v>
      </c>
      <c r="AD23" s="324">
        <v>2.1090909090909089</v>
      </c>
      <c r="AE23" s="324">
        <v>1.918181818181818</v>
      </c>
      <c r="AF23" s="324">
        <v>1.7272727272727271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/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350</v>
      </c>
    </row>
    <row r="24" spans="1:70" s="200" customFormat="1" ht="16">
      <c r="A24" s="194">
        <v>23</v>
      </c>
      <c r="B24" s="196">
        <v>43031</v>
      </c>
      <c r="C24" s="195" t="s">
        <v>18</v>
      </c>
      <c r="D24" s="194" t="s">
        <v>242</v>
      </c>
      <c r="E24" s="196">
        <v>42916</v>
      </c>
      <c r="F24" s="195" t="s">
        <v>159</v>
      </c>
      <c r="G24" s="194" t="s">
        <v>351</v>
      </c>
      <c r="H24" s="324">
        <v>80.672727272727258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2.3818181818181818</v>
      </c>
      <c r="X24" s="324">
        <v>1.9818181818181817</v>
      </c>
      <c r="Y24" s="324">
        <v>0</v>
      </c>
      <c r="Z24" s="324">
        <v>0</v>
      </c>
      <c r="AA24" s="324">
        <v>0</v>
      </c>
      <c r="AB24" s="324">
        <v>0</v>
      </c>
      <c r="AC24" s="324">
        <v>2.3818181818181818</v>
      </c>
      <c r="AD24" s="324">
        <v>1.9818181818181817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>
        <v>12</v>
      </c>
      <c r="BI24" s="198" t="s">
        <v>13</v>
      </c>
      <c r="BJ24" s="198">
        <v>12</v>
      </c>
      <c r="BK24" s="198"/>
      <c r="BL24" s="195"/>
      <c r="BM24" s="194"/>
      <c r="BN24" s="198"/>
      <c r="BO24" s="198" t="s">
        <v>15</v>
      </c>
      <c r="BP24" s="198"/>
      <c r="BQ24" s="198"/>
      <c r="BR24" s="195" t="s">
        <v>358</v>
      </c>
    </row>
    <row r="25" spans="1:70" s="200" customFormat="1" ht="16">
      <c r="A25" s="194">
        <v>24</v>
      </c>
      <c r="B25" s="196">
        <v>43031</v>
      </c>
      <c r="C25" s="195" t="s">
        <v>18</v>
      </c>
      <c r="D25" s="194" t="s">
        <v>242</v>
      </c>
      <c r="E25" s="196">
        <v>42767</v>
      </c>
      <c r="F25" s="195" t="s">
        <v>160</v>
      </c>
      <c r="G25" s="194" t="s">
        <v>248</v>
      </c>
      <c r="H25" s="324">
        <v>74</v>
      </c>
      <c r="I25" s="324"/>
      <c r="J25" s="325"/>
      <c r="K25" s="326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2.7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2.7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43464</v>
      </c>
      <c r="BL25" s="195"/>
      <c r="BM25" s="194"/>
      <c r="BN25" s="198"/>
      <c r="BO25" s="198" t="s">
        <v>15</v>
      </c>
      <c r="BP25" s="198"/>
      <c r="BQ25" s="198"/>
      <c r="BR25" s="176" t="s">
        <v>330</v>
      </c>
    </row>
    <row r="26" spans="1:70" s="200" customFormat="1" ht="16">
      <c r="A26" s="194">
        <v>25</v>
      </c>
      <c r="B26" s="196">
        <v>43031</v>
      </c>
      <c r="C26" s="195" t="s">
        <v>18</v>
      </c>
      <c r="D26" s="194" t="s">
        <v>244</v>
      </c>
      <c r="E26" s="196">
        <v>42916</v>
      </c>
      <c r="F26" s="195" t="s">
        <v>159</v>
      </c>
      <c r="G26" s="194" t="s">
        <v>351</v>
      </c>
      <c r="H26" s="324">
        <v>101.66363636363636</v>
      </c>
      <c r="I26" s="324"/>
      <c r="J26" s="325"/>
      <c r="K26" s="326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1.8272727272727269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1.8272727272727269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>
        <v>12</v>
      </c>
      <c r="BK26" s="198"/>
      <c r="BL26" s="195"/>
      <c r="BM26" s="194"/>
      <c r="BN26" s="198"/>
      <c r="BO26" s="198" t="s">
        <v>15</v>
      </c>
      <c r="BP26" s="198"/>
      <c r="BQ26" s="198"/>
      <c r="BR26" s="200" t="s">
        <v>359</v>
      </c>
    </row>
  </sheetData>
  <sheetProtection algorithmName="SHA-512" hashValue="WP7uDBNizBHsr/2w6ayuXylLzLIYeIzE/PJcwrKBzLgcZa+JQpczCki8o24KAr6YmXFDuFtqL/WxXaCOCnWe0Q==" saltValue="Nluk2cK/N8/hcjT5xcFm4g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5698-D854-4D44-A99E-71FCE52A8BDB}">
  <sheetPr codeName="Sheet21"/>
  <dimension ref="A1:BR30"/>
  <sheetViews>
    <sheetView topLeftCell="A22" zoomScaleNormal="100" zoomScalePageLayoutView="120" workbookViewId="0">
      <selection activeCell="I70" sqref="I7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196">
        <v>42833</v>
      </c>
      <c r="C2" s="195" t="s">
        <v>18</v>
      </c>
      <c r="D2" s="194" t="s">
        <v>228</v>
      </c>
      <c r="E2" s="322">
        <v>42795</v>
      </c>
      <c r="F2" s="195" t="s">
        <v>156</v>
      </c>
      <c r="G2" s="194" t="s">
        <v>310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2.3727272727272726</v>
      </c>
      <c r="X2" s="324">
        <v>2.2545454545454544</v>
      </c>
      <c r="Y2" s="324">
        <v>2.2363636363636363</v>
      </c>
      <c r="Z2" s="324">
        <v>2.209090909090909</v>
      </c>
      <c r="AA2" s="324">
        <v>2.1727272727272728</v>
      </c>
      <c r="AB2" s="324">
        <v>1.9090909090909089</v>
      </c>
      <c r="AC2" s="324">
        <v>2.3727272727272726</v>
      </c>
      <c r="AD2" s="324">
        <v>2.2545454545454544</v>
      </c>
      <c r="AE2" s="324">
        <v>2.2363636363636363</v>
      </c>
      <c r="AF2" s="324">
        <v>2.209090909090909</v>
      </c>
      <c r="AG2" s="324">
        <v>2.1727272727272728</v>
      </c>
      <c r="AH2" s="324">
        <v>1.9090909090909089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>
        <v>12</v>
      </c>
      <c r="BK2" s="198"/>
      <c r="BL2" s="195"/>
      <c r="BM2" s="194"/>
      <c r="BN2" s="198"/>
      <c r="BO2" s="198" t="s">
        <v>15</v>
      </c>
      <c r="BP2" s="198"/>
      <c r="BQ2" s="198"/>
      <c r="BR2" s="207" t="s">
        <v>332</v>
      </c>
    </row>
    <row r="3" spans="1:70" s="200" customFormat="1" ht="16">
      <c r="A3" s="194">
        <v>2</v>
      </c>
      <c r="B3" s="196">
        <v>42833</v>
      </c>
      <c r="C3" s="195" t="s">
        <v>18</v>
      </c>
      <c r="D3" s="194" t="s">
        <v>228</v>
      </c>
      <c r="E3" s="196">
        <v>42551</v>
      </c>
      <c r="F3" s="195" t="s">
        <v>157</v>
      </c>
      <c r="G3" s="194" t="s">
        <v>312</v>
      </c>
      <c r="H3" s="324">
        <v>92.22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3.5999999999999996</v>
      </c>
      <c r="X3" s="324">
        <v>2.9</v>
      </c>
      <c r="Y3" s="324">
        <v>2.7</v>
      </c>
      <c r="Z3" s="324">
        <v>2.5</v>
      </c>
      <c r="AA3" s="324">
        <v>2.4</v>
      </c>
      <c r="AB3" s="324">
        <v>2.2999999999999998</v>
      </c>
      <c r="AC3" s="324">
        <v>3.5999999999999996</v>
      </c>
      <c r="AD3" s="324">
        <v>2.9</v>
      </c>
      <c r="AE3" s="324">
        <v>2.7</v>
      </c>
      <c r="AF3" s="324">
        <v>2.5</v>
      </c>
      <c r="AG3" s="324">
        <v>2.4</v>
      </c>
      <c r="AH3" s="324">
        <v>2.2999999999999998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313</v>
      </c>
    </row>
    <row r="4" spans="1:70" s="200" customFormat="1" ht="16">
      <c r="A4" s="194">
        <v>3</v>
      </c>
      <c r="B4" s="196">
        <v>42833</v>
      </c>
      <c r="C4" s="195" t="s">
        <v>18</v>
      </c>
      <c r="D4" s="194" t="s">
        <v>228</v>
      </c>
      <c r="E4" s="196">
        <v>42825</v>
      </c>
      <c r="F4" s="195" t="s">
        <v>158</v>
      </c>
      <c r="G4" s="194" t="s">
        <v>229</v>
      </c>
      <c r="H4" s="324">
        <v>68.7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3.9454545454545449</v>
      </c>
      <c r="X4" s="324">
        <v>2.8363636363636364</v>
      </c>
      <c r="Y4" s="324">
        <v>2.6818181818181817</v>
      </c>
      <c r="Z4" s="324">
        <v>2.6636363636363636</v>
      </c>
      <c r="AA4" s="324">
        <v>2.5090909090909088</v>
      </c>
      <c r="AB4" s="324">
        <v>2.2181818181818178</v>
      </c>
      <c r="AC4" s="324">
        <v>3.9454545454545449</v>
      </c>
      <c r="AD4" s="324">
        <v>2.8363636363636364</v>
      </c>
      <c r="AE4" s="324">
        <v>2.6818181818181817</v>
      </c>
      <c r="AF4" s="324">
        <v>2.6636363636363636</v>
      </c>
      <c r="AG4" s="324">
        <v>2.5090909090909088</v>
      </c>
      <c r="AH4" s="324">
        <v>2.2181818181818178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17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207" t="s">
        <v>342</v>
      </c>
    </row>
    <row r="5" spans="1:70" s="200" customFormat="1" ht="16">
      <c r="A5" s="194">
        <v>4</v>
      </c>
      <c r="B5" s="196">
        <v>42833</v>
      </c>
      <c r="C5" s="195" t="s">
        <v>18</v>
      </c>
      <c r="D5" s="194" t="s">
        <v>228</v>
      </c>
      <c r="E5" s="196">
        <v>42735</v>
      </c>
      <c r="F5" s="195" t="s">
        <v>159</v>
      </c>
      <c r="G5" s="194" t="s">
        <v>246</v>
      </c>
      <c r="H5" s="324">
        <v>65.45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3.5</v>
      </c>
      <c r="X5" s="324">
        <v>2.1909090909090909</v>
      </c>
      <c r="Y5" s="324">
        <v>1.7727272727272725</v>
      </c>
      <c r="Z5" s="324">
        <v>0</v>
      </c>
      <c r="AA5" s="324">
        <v>0</v>
      </c>
      <c r="AB5" s="324">
        <v>0</v>
      </c>
      <c r="AC5" s="324">
        <v>3.5</v>
      </c>
      <c r="AD5" s="324">
        <v>2.1909090909090909</v>
      </c>
      <c r="AE5" s="324">
        <v>1.7727272727272725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14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207" t="s">
        <v>335</v>
      </c>
    </row>
    <row r="6" spans="1:70" s="200" customFormat="1" ht="16">
      <c r="A6" s="194">
        <v>5</v>
      </c>
      <c r="B6" s="196">
        <v>42833</v>
      </c>
      <c r="C6" s="195" t="s">
        <v>18</v>
      </c>
      <c r="D6" s="194" t="s">
        <v>228</v>
      </c>
      <c r="E6" s="196">
        <v>42767</v>
      </c>
      <c r="F6" s="195" t="s">
        <v>160</v>
      </c>
      <c r="G6" s="194" t="s">
        <v>248</v>
      </c>
      <c r="H6" s="324">
        <v>58.99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2.1818181818181817</v>
      </c>
      <c r="Y6" s="324">
        <v>2</v>
      </c>
      <c r="Z6" s="324">
        <v>1.9545454545454544</v>
      </c>
      <c r="AA6" s="324">
        <v>1.8999999999999997</v>
      </c>
      <c r="AB6" s="324">
        <v>1.7636363636363634</v>
      </c>
      <c r="AC6" s="324">
        <v>2.9909090909090907</v>
      </c>
      <c r="AD6" s="324">
        <v>2.1818181818181817</v>
      </c>
      <c r="AE6" s="324">
        <v>2</v>
      </c>
      <c r="AF6" s="324">
        <v>1.9545454545454544</v>
      </c>
      <c r="AG6" s="324">
        <v>1.8999999999999997</v>
      </c>
      <c r="AH6" s="324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43342</v>
      </c>
      <c r="BL6" s="195"/>
      <c r="BM6" s="194"/>
      <c r="BN6" s="198"/>
      <c r="BO6" s="198" t="s">
        <v>15</v>
      </c>
      <c r="BP6" s="198"/>
      <c r="BQ6" s="198"/>
      <c r="BR6" s="207" t="s">
        <v>311</v>
      </c>
    </row>
    <row r="7" spans="1:70" s="206" customFormat="1" ht="16">
      <c r="A7" s="194">
        <v>7</v>
      </c>
      <c r="B7" s="196">
        <v>42833</v>
      </c>
      <c r="C7" s="195" t="s">
        <v>18</v>
      </c>
      <c r="D7" s="194" t="s">
        <v>228</v>
      </c>
      <c r="E7" s="196">
        <v>42833</v>
      </c>
      <c r="F7" s="195" t="s">
        <v>252</v>
      </c>
      <c r="G7" s="194" t="s">
        <v>248</v>
      </c>
      <c r="H7" s="324">
        <v>62.95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341</v>
      </c>
    </row>
    <row r="8" spans="1:70" s="206" customFormat="1" ht="16">
      <c r="A8" s="194"/>
      <c r="B8" s="196">
        <v>42833</v>
      </c>
      <c r="C8" s="195" t="s">
        <v>18</v>
      </c>
      <c r="D8" s="194" t="s">
        <v>228</v>
      </c>
      <c r="E8" s="196">
        <v>42689</v>
      </c>
      <c r="F8" s="195" t="s">
        <v>338</v>
      </c>
      <c r="G8" s="194" t="s">
        <v>339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2.3909090909090907</v>
      </c>
      <c r="X8" s="324">
        <v>1.8636363636363633</v>
      </c>
      <c r="Y8" s="324">
        <v>1.8181818181818181</v>
      </c>
      <c r="Z8" s="324">
        <v>1.8090909090909089</v>
      </c>
      <c r="AA8" s="324">
        <v>1.7545454545454544</v>
      </c>
      <c r="AB8" s="324">
        <v>1.7</v>
      </c>
      <c r="AC8" s="324">
        <v>2.3909090909090907</v>
      </c>
      <c r="AD8" s="324">
        <v>1.8636363636363633</v>
      </c>
      <c r="AE8" s="324">
        <v>1.8181818181818181</v>
      </c>
      <c r="AF8" s="324">
        <v>1.8090909090909089</v>
      </c>
      <c r="AG8" s="324">
        <v>1.7545454545454544</v>
      </c>
      <c r="AH8" s="324">
        <v>1.7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340</v>
      </c>
    </row>
    <row r="9" spans="1:70" s="206" customFormat="1" ht="16">
      <c r="A9" s="194"/>
      <c r="B9" s="196">
        <v>42833</v>
      </c>
      <c r="C9" s="195" t="s">
        <v>18</v>
      </c>
      <c r="D9" s="194" t="s">
        <v>228</v>
      </c>
      <c r="E9" s="196">
        <v>42551</v>
      </c>
      <c r="F9" s="195" t="s">
        <v>343</v>
      </c>
      <c r="G9" s="194" t="s">
        <v>344</v>
      </c>
      <c r="H9" s="324">
        <v>59.999999999999993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3.1</v>
      </c>
      <c r="Y9" s="324">
        <v>2.8</v>
      </c>
      <c r="Z9" s="324">
        <v>2.8</v>
      </c>
      <c r="AA9" s="324">
        <v>2.7</v>
      </c>
      <c r="AB9" s="324">
        <v>2.4</v>
      </c>
      <c r="AC9" s="324">
        <v>3.7</v>
      </c>
      <c r="AD9" s="324">
        <v>3.1</v>
      </c>
      <c r="AE9" s="324">
        <v>2.8</v>
      </c>
      <c r="AF9" s="324">
        <v>2.8</v>
      </c>
      <c r="AG9" s="324">
        <v>2.7</v>
      </c>
      <c r="AH9" s="324">
        <v>2.4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345</v>
      </c>
    </row>
    <row r="10" spans="1:70" s="200" customFormat="1" ht="16">
      <c r="A10" s="194">
        <v>8</v>
      </c>
      <c r="B10" s="196">
        <v>42833</v>
      </c>
      <c r="C10" s="195" t="s">
        <v>18</v>
      </c>
      <c r="D10" s="194" t="s">
        <v>45</v>
      </c>
      <c r="E10" s="196">
        <v>42551</v>
      </c>
      <c r="F10" s="195" t="s">
        <v>232</v>
      </c>
      <c r="G10" s="194" t="s">
        <v>204</v>
      </c>
      <c r="H10" s="324">
        <v>95.93</v>
      </c>
      <c r="I10" s="324"/>
      <c r="J10" s="325"/>
      <c r="K10" s="326" t="s">
        <v>12</v>
      </c>
      <c r="L10" s="327">
        <v>4920</v>
      </c>
      <c r="M10" s="327">
        <v>187380</v>
      </c>
      <c r="N10" s="327"/>
      <c r="O10" s="327"/>
      <c r="P10" s="327"/>
      <c r="Q10" s="327"/>
      <c r="R10" s="327"/>
      <c r="S10" s="327"/>
      <c r="T10" s="327"/>
      <c r="U10" s="327"/>
      <c r="V10" s="327"/>
      <c r="W10" s="324">
        <v>2.67</v>
      </c>
      <c r="X10" s="324">
        <v>2.46</v>
      </c>
      <c r="Y10" s="324">
        <v>2.407</v>
      </c>
      <c r="Z10" s="324">
        <v>0</v>
      </c>
      <c r="AA10" s="324">
        <v>0</v>
      </c>
      <c r="AB10" s="324">
        <v>0</v>
      </c>
      <c r="AC10" s="324">
        <v>2.67</v>
      </c>
      <c r="AD10" s="324">
        <v>2.46</v>
      </c>
      <c r="AE10" s="324">
        <v>2.407</v>
      </c>
      <c r="AF10" s="324">
        <v>0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12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317</v>
      </c>
    </row>
    <row r="11" spans="1:70" s="200" customFormat="1" ht="16">
      <c r="A11" s="194">
        <v>9</v>
      </c>
      <c r="B11" s="196">
        <v>42833</v>
      </c>
      <c r="C11" s="195" t="s">
        <v>18</v>
      </c>
      <c r="D11" s="194" t="s">
        <v>45</v>
      </c>
      <c r="E11" s="196">
        <v>42577</v>
      </c>
      <c r="F11" s="195" t="s">
        <v>158</v>
      </c>
      <c r="G11" s="194" t="s">
        <v>229</v>
      </c>
      <c r="H11" s="330">
        <v>84.4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30">
        <v>2.9</v>
      </c>
      <c r="X11" s="330">
        <v>2.64</v>
      </c>
      <c r="Y11" s="330">
        <v>2.52</v>
      </c>
      <c r="Z11" s="330">
        <v>2.3199999999999998</v>
      </c>
      <c r="AA11" s="330">
        <v>0</v>
      </c>
      <c r="AB11" s="330">
        <v>0</v>
      </c>
      <c r="AC11" s="330">
        <v>2.9</v>
      </c>
      <c r="AD11" s="324">
        <v>2.64</v>
      </c>
      <c r="AE11" s="324">
        <v>2.52</v>
      </c>
      <c r="AF11" s="324">
        <v>2.3199999999999998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19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>
        <v>12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320</v>
      </c>
    </row>
    <row r="12" spans="1:70" s="200" customFormat="1" ht="16">
      <c r="A12" s="194">
        <v>10</v>
      </c>
      <c r="B12" s="196">
        <v>42833</v>
      </c>
      <c r="C12" s="195" t="s">
        <v>18</v>
      </c>
      <c r="D12" s="194" t="s">
        <v>145</v>
      </c>
      <c r="E12" s="196">
        <v>42551</v>
      </c>
      <c r="F12" s="195" t="s">
        <v>232</v>
      </c>
      <c r="G12" s="194" t="s">
        <v>217</v>
      </c>
      <c r="H12" s="324">
        <v>102.75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2.8545454545454545</v>
      </c>
      <c r="X12" s="324">
        <v>2.6363636363636362</v>
      </c>
      <c r="Y12" s="324">
        <v>0</v>
      </c>
      <c r="Z12" s="324">
        <v>0</v>
      </c>
      <c r="AA12" s="324">
        <v>0</v>
      </c>
      <c r="AB12" s="324">
        <v>0</v>
      </c>
      <c r="AC12" s="324">
        <v>2.8545454545454545</v>
      </c>
      <c r="AD12" s="324">
        <v>2.6363636363636362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319</v>
      </c>
    </row>
    <row r="13" spans="1:70" s="200" customFormat="1" ht="16">
      <c r="A13" s="194">
        <v>11</v>
      </c>
      <c r="B13" s="196">
        <v>42833</v>
      </c>
      <c r="C13" s="195" t="s">
        <v>18</v>
      </c>
      <c r="D13" s="194" t="s">
        <v>234</v>
      </c>
      <c r="E13" s="196">
        <v>42551</v>
      </c>
      <c r="F13" s="195" t="s">
        <v>232</v>
      </c>
      <c r="G13" s="194" t="s">
        <v>204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2.3818181818181818</v>
      </c>
      <c r="AA13" s="324">
        <v>2.2999999999999998</v>
      </c>
      <c r="AB13" s="324">
        <v>2.0545454545454542</v>
      </c>
      <c r="AC13" s="324">
        <v>3.6909090909090905</v>
      </c>
      <c r="AD13" s="324">
        <v>2.4545454545454546</v>
      </c>
      <c r="AE13" s="324">
        <v>2.418181818181818</v>
      </c>
      <c r="AF13" s="324">
        <v>2.3818181818181818</v>
      </c>
      <c r="AG13" s="324">
        <v>2.2999999999999998</v>
      </c>
      <c r="AH13" s="324">
        <v>2.0545454545454542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318</v>
      </c>
    </row>
    <row r="14" spans="1:70" s="200" customFormat="1" ht="16">
      <c r="A14" s="194">
        <v>13</v>
      </c>
      <c r="B14" s="196">
        <v>42833</v>
      </c>
      <c r="C14" s="195" t="s">
        <v>18</v>
      </c>
      <c r="D14" s="194" t="s">
        <v>108</v>
      </c>
      <c r="E14" s="196">
        <v>42735</v>
      </c>
      <c r="F14" s="195" t="s">
        <v>159</v>
      </c>
      <c r="G14" s="194" t="s">
        <v>246</v>
      </c>
      <c r="H14" s="324">
        <v>92.73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3.47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3.47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14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336</v>
      </c>
    </row>
    <row r="15" spans="1:70" s="200" customFormat="1" ht="16">
      <c r="A15" s="194">
        <v>14</v>
      </c>
      <c r="B15" s="196">
        <v>42833</v>
      </c>
      <c r="C15" s="195" t="s">
        <v>18</v>
      </c>
      <c r="D15" s="194" t="s">
        <v>236</v>
      </c>
      <c r="E15" s="196">
        <v>42474</v>
      </c>
      <c r="F15" s="195" t="s">
        <v>158</v>
      </c>
      <c r="G15" s="194" t="s">
        <v>229</v>
      </c>
      <c r="H15" s="324">
        <v>85.4</v>
      </c>
      <c r="I15" s="324"/>
      <c r="J15" s="325"/>
      <c r="K15" s="326" t="s">
        <v>12</v>
      </c>
      <c r="L15" s="327">
        <v>6000</v>
      </c>
      <c r="M15" s="327">
        <v>6000</v>
      </c>
      <c r="N15" s="327">
        <v>72000</v>
      </c>
      <c r="O15" s="327"/>
      <c r="P15" s="327"/>
      <c r="Q15" s="327"/>
      <c r="R15" s="327"/>
      <c r="S15" s="327"/>
      <c r="T15" s="327"/>
      <c r="U15" s="327"/>
      <c r="V15" s="327"/>
      <c r="W15" s="324">
        <v>2.63</v>
      </c>
      <c r="X15" s="324">
        <v>2.37</v>
      </c>
      <c r="Y15" s="324">
        <v>2.34</v>
      </c>
      <c r="Z15" s="324">
        <v>2.23</v>
      </c>
      <c r="AA15" s="324">
        <v>0</v>
      </c>
      <c r="AB15" s="324">
        <v>0</v>
      </c>
      <c r="AC15" s="324">
        <v>2.63</v>
      </c>
      <c r="AD15" s="324">
        <v>2.37</v>
      </c>
      <c r="AE15" s="324">
        <v>2.34</v>
      </c>
      <c r="AF15" s="324">
        <v>2.23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>
        <v>1</v>
      </c>
      <c r="BQ15" s="198"/>
      <c r="BR15" s="195" t="s">
        <v>322</v>
      </c>
    </row>
    <row r="16" spans="1:70" s="200" customFormat="1" ht="16">
      <c r="A16" s="194">
        <v>15</v>
      </c>
      <c r="B16" s="196">
        <v>42833</v>
      </c>
      <c r="C16" s="195" t="s">
        <v>18</v>
      </c>
      <c r="D16" s="194" t="s">
        <v>236</v>
      </c>
      <c r="E16" s="196">
        <v>42735</v>
      </c>
      <c r="F16" s="195" t="s">
        <v>159</v>
      </c>
      <c r="G16" s="194" t="s">
        <v>246</v>
      </c>
      <c r="H16" s="324">
        <v>56.36</v>
      </c>
      <c r="I16" s="324"/>
      <c r="J16" s="325"/>
      <c r="K16" s="326" t="s">
        <v>12</v>
      </c>
      <c r="L16" s="327">
        <v>33000</v>
      </c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1.9545454545454544</v>
      </c>
      <c r="X16" s="324">
        <v>1.5909090909090908</v>
      </c>
      <c r="Y16" s="324">
        <v>0</v>
      </c>
      <c r="Z16" s="324">
        <v>0</v>
      </c>
      <c r="AA16" s="324">
        <v>0</v>
      </c>
      <c r="AB16" s="324">
        <v>0</v>
      </c>
      <c r="AC16" s="324">
        <v>1.9545454545454544</v>
      </c>
      <c r="AD16" s="324">
        <v>1.5909090909090908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14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95" t="s">
        <v>337</v>
      </c>
    </row>
    <row r="17" spans="1:70" s="200" customFormat="1" ht="16">
      <c r="A17" s="194">
        <v>16</v>
      </c>
      <c r="B17" s="196">
        <v>42833</v>
      </c>
      <c r="C17" s="195" t="s">
        <v>18</v>
      </c>
      <c r="D17" s="194" t="s">
        <v>236</v>
      </c>
      <c r="E17" s="322">
        <v>42795</v>
      </c>
      <c r="F17" s="195" t="s">
        <v>156</v>
      </c>
      <c r="G17" s="194" t="s">
        <v>310</v>
      </c>
      <c r="H17" s="324">
        <v>56.699999999999996</v>
      </c>
      <c r="I17" s="324"/>
      <c r="J17" s="325"/>
      <c r="K17" s="326" t="s">
        <v>12</v>
      </c>
      <c r="L17" s="327">
        <v>3000</v>
      </c>
      <c r="M17" s="327">
        <v>30000</v>
      </c>
      <c r="N17" s="327">
        <v>49200</v>
      </c>
      <c r="O17" s="327"/>
      <c r="P17" s="327"/>
      <c r="Q17" s="327"/>
      <c r="R17" s="327"/>
      <c r="S17" s="327"/>
      <c r="T17" s="327"/>
      <c r="U17" s="327"/>
      <c r="V17" s="327"/>
      <c r="W17" s="324">
        <v>2.0090909090909088</v>
      </c>
      <c r="X17" s="324">
        <v>1.7545454545454544</v>
      </c>
      <c r="Y17" s="324">
        <v>1.4909090909090907</v>
      </c>
      <c r="Z17" s="324">
        <v>1.4</v>
      </c>
      <c r="AA17" s="324">
        <v>0</v>
      </c>
      <c r="AB17" s="324">
        <v>0</v>
      </c>
      <c r="AC17" s="324">
        <v>2.0090909090909088</v>
      </c>
      <c r="AD17" s="324">
        <v>1.7545454545454544</v>
      </c>
      <c r="AE17" s="324">
        <v>1.4909090909090907</v>
      </c>
      <c r="AF17" s="324">
        <v>1.4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>
        <v>12</v>
      </c>
      <c r="BI17" s="198" t="s">
        <v>13</v>
      </c>
      <c r="BJ17" s="198">
        <v>12</v>
      </c>
      <c r="BK17" s="198"/>
      <c r="BL17" s="195"/>
      <c r="BM17" s="194"/>
      <c r="BN17" s="198"/>
      <c r="BO17" s="198" t="s">
        <v>15</v>
      </c>
      <c r="BP17" s="198"/>
      <c r="BQ17" s="198"/>
      <c r="BR17" s="195" t="s">
        <v>333</v>
      </c>
    </row>
    <row r="18" spans="1:70" s="200" customFormat="1" ht="16">
      <c r="A18" s="194">
        <v>17</v>
      </c>
      <c r="B18" s="196">
        <v>42833</v>
      </c>
      <c r="C18" s="195" t="s">
        <v>18</v>
      </c>
      <c r="D18" s="194" t="s">
        <v>238</v>
      </c>
      <c r="E18" s="196">
        <v>42735</v>
      </c>
      <c r="F18" s="195" t="s">
        <v>159</v>
      </c>
      <c r="G18" s="194" t="s">
        <v>246</v>
      </c>
      <c r="H18" s="324">
        <v>90.91</v>
      </c>
      <c r="I18" s="324"/>
      <c r="J18" s="325"/>
      <c r="K18" s="326" t="s">
        <v>12</v>
      </c>
      <c r="L18" s="327">
        <v>98640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2.3181818181818179</v>
      </c>
      <c r="X18" s="324">
        <v>1.8636363636363633</v>
      </c>
      <c r="Y18" s="324">
        <v>0</v>
      </c>
      <c r="Z18" s="324">
        <v>0</v>
      </c>
      <c r="AA18" s="324">
        <v>0</v>
      </c>
      <c r="AB18" s="324">
        <v>0</v>
      </c>
      <c r="AC18" s="324">
        <v>2.3181818181818179</v>
      </c>
      <c r="AD18" s="324">
        <v>1.8636363636363633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14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337</v>
      </c>
    </row>
    <row r="19" spans="1:70" s="200" customFormat="1" ht="16">
      <c r="A19" s="194">
        <v>18</v>
      </c>
      <c r="B19" s="196">
        <v>42833</v>
      </c>
      <c r="C19" s="195" t="s">
        <v>18</v>
      </c>
      <c r="D19" s="194" t="s">
        <v>238</v>
      </c>
      <c r="E19" s="196">
        <v>42767</v>
      </c>
      <c r="F19" s="195" t="s">
        <v>160</v>
      </c>
      <c r="G19" s="194" t="s">
        <v>248</v>
      </c>
      <c r="H19" s="324">
        <v>64</v>
      </c>
      <c r="I19" s="324"/>
      <c r="J19" s="325"/>
      <c r="K19" s="326" t="s">
        <v>12</v>
      </c>
      <c r="L19" s="327">
        <v>98640</v>
      </c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4">
        <v>2.6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2.6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323">
        <v>43342</v>
      </c>
      <c r="BL19" s="195"/>
      <c r="BM19" s="194"/>
      <c r="BN19" s="198"/>
      <c r="BO19" s="198" t="s">
        <v>15</v>
      </c>
      <c r="BP19" s="198"/>
      <c r="BQ19" s="198"/>
      <c r="BR19" s="207" t="s">
        <v>309</v>
      </c>
    </row>
    <row r="20" spans="1:70" s="200" customFormat="1" ht="16">
      <c r="A20" s="194">
        <v>19</v>
      </c>
      <c r="B20" s="196">
        <v>42833</v>
      </c>
      <c r="C20" s="195" t="s">
        <v>18</v>
      </c>
      <c r="D20" s="194" t="s">
        <v>239</v>
      </c>
      <c r="E20" s="196">
        <v>42735</v>
      </c>
      <c r="F20" s="195" t="s">
        <v>159</v>
      </c>
      <c r="G20" s="194" t="s">
        <v>246</v>
      </c>
      <c r="H20" s="324">
        <v>68.180000000000007</v>
      </c>
      <c r="I20" s="324"/>
      <c r="J20" s="325"/>
      <c r="K20" s="326" t="s">
        <v>12</v>
      </c>
      <c r="L20" s="327">
        <v>98640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2.3181818181818179</v>
      </c>
      <c r="X20" s="324">
        <v>1.8636363636363633</v>
      </c>
      <c r="Y20" s="324">
        <v>0</v>
      </c>
      <c r="Z20" s="324">
        <v>0</v>
      </c>
      <c r="AA20" s="324">
        <v>0</v>
      </c>
      <c r="AB20" s="324">
        <v>0</v>
      </c>
      <c r="AC20" s="324">
        <v>2.3181818181818179</v>
      </c>
      <c r="AD20" s="324">
        <v>1.8636363636363633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14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195" t="s">
        <v>337</v>
      </c>
    </row>
    <row r="21" spans="1:70" s="200" customFormat="1" ht="16">
      <c r="A21" s="194">
        <v>20</v>
      </c>
      <c r="B21" s="196">
        <v>42833</v>
      </c>
      <c r="C21" s="195" t="s">
        <v>18</v>
      </c>
      <c r="D21" s="194" t="s">
        <v>240</v>
      </c>
      <c r="E21" s="196">
        <v>42474</v>
      </c>
      <c r="F21" s="195" t="s">
        <v>158</v>
      </c>
      <c r="G21" s="194" t="s">
        <v>229</v>
      </c>
      <c r="H21" s="324">
        <v>97</v>
      </c>
      <c r="I21" s="324"/>
      <c r="J21" s="325"/>
      <c r="K21" s="326" t="s">
        <v>12</v>
      </c>
      <c r="L21" s="327">
        <v>6000</v>
      </c>
      <c r="M21" s="327">
        <v>6000</v>
      </c>
      <c r="N21" s="327">
        <v>72000</v>
      </c>
      <c r="O21" s="327"/>
      <c r="P21" s="327"/>
      <c r="Q21" s="327"/>
      <c r="R21" s="327"/>
      <c r="S21" s="327"/>
      <c r="T21" s="327"/>
      <c r="U21" s="327"/>
      <c r="V21" s="327"/>
      <c r="W21" s="324">
        <v>2.83</v>
      </c>
      <c r="X21" s="324">
        <v>2.74</v>
      </c>
      <c r="Y21" s="324">
        <v>2.48</v>
      </c>
      <c r="Z21" s="324">
        <v>2.31</v>
      </c>
      <c r="AA21" s="324">
        <v>0</v>
      </c>
      <c r="AB21" s="324">
        <v>0</v>
      </c>
      <c r="AC21" s="324">
        <v>2.83</v>
      </c>
      <c r="AD21" s="324">
        <v>2.74</v>
      </c>
      <c r="AE21" s="324">
        <v>2.48</v>
      </c>
      <c r="AF21" s="324">
        <v>2.31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241</v>
      </c>
    </row>
    <row r="22" spans="1:70" s="200" customFormat="1" ht="16">
      <c r="A22" s="194">
        <v>21</v>
      </c>
      <c r="B22" s="196">
        <v>42833</v>
      </c>
      <c r="C22" s="195" t="s">
        <v>18</v>
      </c>
      <c r="D22" s="194" t="s">
        <v>240</v>
      </c>
      <c r="E22" s="196">
        <v>42735</v>
      </c>
      <c r="F22" s="195" t="s">
        <v>159</v>
      </c>
      <c r="G22" s="194" t="s">
        <v>246</v>
      </c>
      <c r="H22" s="324">
        <v>74.55</v>
      </c>
      <c r="I22" s="324"/>
      <c r="J22" s="325"/>
      <c r="K22" s="326" t="s">
        <v>12</v>
      </c>
      <c r="L22" s="327">
        <v>33000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2.1363636363636362</v>
      </c>
      <c r="X22" s="324">
        <v>1.8181818181818181</v>
      </c>
      <c r="Y22" s="324">
        <v>0</v>
      </c>
      <c r="Z22" s="324">
        <v>0</v>
      </c>
      <c r="AA22" s="324">
        <v>0</v>
      </c>
      <c r="AB22" s="324">
        <v>0</v>
      </c>
      <c r="AC22" s="324">
        <v>2.1363636363636362</v>
      </c>
      <c r="AD22" s="324">
        <v>1.8181818181818181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14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337</v>
      </c>
    </row>
    <row r="23" spans="1:70" s="200" customFormat="1" ht="16">
      <c r="A23" s="194">
        <v>22</v>
      </c>
      <c r="B23" s="196">
        <v>42833</v>
      </c>
      <c r="C23" s="195" t="s">
        <v>18</v>
      </c>
      <c r="D23" s="194" t="s">
        <v>240</v>
      </c>
      <c r="E23" s="322">
        <v>42795</v>
      </c>
      <c r="F23" s="195" t="s">
        <v>156</v>
      </c>
      <c r="G23" s="194" t="s">
        <v>310</v>
      </c>
      <c r="H23" s="324">
        <v>74.73636363636362</v>
      </c>
      <c r="I23" s="324"/>
      <c r="J23" s="325"/>
      <c r="K23" s="326" t="s">
        <v>12</v>
      </c>
      <c r="L23" s="327">
        <v>3000</v>
      </c>
      <c r="M23" s="327">
        <v>30000</v>
      </c>
      <c r="N23" s="327">
        <v>49200</v>
      </c>
      <c r="O23" s="327"/>
      <c r="P23" s="327"/>
      <c r="Q23" s="327"/>
      <c r="R23" s="327"/>
      <c r="S23" s="327"/>
      <c r="T23" s="327"/>
      <c r="U23" s="327"/>
      <c r="V23" s="327"/>
      <c r="W23" s="324">
        <v>2.1</v>
      </c>
      <c r="X23" s="324">
        <v>1.9272727272727272</v>
      </c>
      <c r="Y23" s="324">
        <v>1.7545454545454544</v>
      </c>
      <c r="Z23" s="324">
        <v>1.5727272727272725</v>
      </c>
      <c r="AA23" s="324">
        <v>0</v>
      </c>
      <c r="AB23" s="324">
        <v>0</v>
      </c>
      <c r="AC23" s="324">
        <v>2.1</v>
      </c>
      <c r="AD23" s="324">
        <v>1.9272727272727272</v>
      </c>
      <c r="AE23" s="324">
        <v>1.7545454545454544</v>
      </c>
      <c r="AF23" s="324">
        <v>1.5727272727272725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>
        <v>12</v>
      </c>
      <c r="BI23" s="198" t="s">
        <v>13</v>
      </c>
      <c r="BJ23" s="198">
        <v>12</v>
      </c>
      <c r="BK23" s="198"/>
      <c r="BL23" s="195"/>
      <c r="BM23" s="194"/>
      <c r="BN23" s="198"/>
      <c r="BO23" s="198" t="s">
        <v>15</v>
      </c>
      <c r="BP23" s="198"/>
      <c r="BQ23" s="198"/>
      <c r="BR23" s="195" t="s">
        <v>334</v>
      </c>
    </row>
    <row r="24" spans="1:70" s="200" customFormat="1" ht="16">
      <c r="A24" s="194">
        <v>23</v>
      </c>
      <c r="B24" s="196">
        <v>42833</v>
      </c>
      <c r="C24" s="195" t="s">
        <v>18</v>
      </c>
      <c r="D24" s="194" t="s">
        <v>242</v>
      </c>
      <c r="E24" s="196">
        <v>42735</v>
      </c>
      <c r="F24" s="195" t="s">
        <v>159</v>
      </c>
      <c r="G24" s="194" t="s">
        <v>246</v>
      </c>
      <c r="H24" s="324">
        <v>90.91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2.3181818181818179</v>
      </c>
      <c r="X24" s="324">
        <v>1.8636363636363633</v>
      </c>
      <c r="Y24" s="324">
        <v>0</v>
      </c>
      <c r="Z24" s="324">
        <v>0</v>
      </c>
      <c r="AA24" s="324">
        <v>0</v>
      </c>
      <c r="AB24" s="324">
        <v>0</v>
      </c>
      <c r="AC24" s="324">
        <v>2.3181818181818179</v>
      </c>
      <c r="AD24" s="324">
        <v>1.8636363636363633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14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337</v>
      </c>
    </row>
    <row r="25" spans="1:70" s="200" customFormat="1" ht="16">
      <c r="A25" s="194">
        <v>24</v>
      </c>
      <c r="B25" s="196">
        <v>42833</v>
      </c>
      <c r="C25" s="195" t="s">
        <v>18</v>
      </c>
      <c r="D25" s="194" t="s">
        <v>242</v>
      </c>
      <c r="E25" s="196">
        <v>42767</v>
      </c>
      <c r="F25" s="195" t="s">
        <v>160</v>
      </c>
      <c r="G25" s="194" t="s">
        <v>248</v>
      </c>
      <c r="H25" s="324">
        <v>74</v>
      </c>
      <c r="I25" s="324"/>
      <c r="J25" s="325"/>
      <c r="K25" s="326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2.7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2.7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43342</v>
      </c>
      <c r="BL25" s="195"/>
      <c r="BM25" s="194"/>
      <c r="BN25" s="198"/>
      <c r="BO25" s="198" t="s">
        <v>15</v>
      </c>
      <c r="BP25" s="198"/>
      <c r="BQ25" s="198"/>
      <c r="BR25" s="207" t="s">
        <v>330</v>
      </c>
    </row>
    <row r="26" spans="1:70" s="200" customFormat="1" ht="16">
      <c r="A26" s="194">
        <v>25</v>
      </c>
      <c r="B26" s="196">
        <v>42833</v>
      </c>
      <c r="C26" s="195" t="s">
        <v>18</v>
      </c>
      <c r="D26" s="194" t="s">
        <v>244</v>
      </c>
      <c r="E26" s="196">
        <v>42735</v>
      </c>
      <c r="F26" s="195" t="s">
        <v>159</v>
      </c>
      <c r="G26" s="194" t="s">
        <v>246</v>
      </c>
      <c r="H26" s="324">
        <v>114.55</v>
      </c>
      <c r="I26" s="324"/>
      <c r="J26" s="325"/>
      <c r="K26" s="326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1.7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1.7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14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195" t="s">
        <v>337</v>
      </c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JeLrOnZmuDzoqGNqQ9Vn43FmKzGIzHoNAK6GwR2Qz2HaGs23STH2QvjNnbDhYa2ol/UIsKOMm1qwgfP+Xmmh6A==" saltValue="wwEDx4vFZDPTX7TuVpEXtQ==" spinCount="100000" sheet="1" objects="1" scenarios="1"/>
  <hyperlinks>
    <hyperlink ref="BR21" r:id="rId1" xr:uid="{B0CD51CD-95C2-5C42-849B-CE1279C239EB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4AC1-A426-E943-A7C8-607637D571E6}">
  <sheetPr codeName="Sheet18"/>
  <dimension ref="A1:BR30"/>
  <sheetViews>
    <sheetView zoomScaleNormal="100" zoomScalePageLayoutView="120" workbookViewId="0">
      <selection activeCell="B2" sqref="B2:B25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196">
        <v>42661</v>
      </c>
      <c r="C2" s="195" t="s">
        <v>18</v>
      </c>
      <c r="D2" s="194" t="s">
        <v>228</v>
      </c>
      <c r="E2" s="196">
        <v>42551</v>
      </c>
      <c r="F2" s="195" t="s">
        <v>156</v>
      </c>
      <c r="G2" s="194" t="s">
        <v>310</v>
      </c>
      <c r="H2" s="194">
        <v>70.11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2.3909090909090907</v>
      </c>
      <c r="X2" s="202">
        <v>2.2909090909090906</v>
      </c>
      <c r="Y2" s="202">
        <v>2.2636363636363637</v>
      </c>
      <c r="Z2" s="202">
        <v>2.2363636363636363</v>
      </c>
      <c r="AA2" s="202">
        <v>2.2181818181818178</v>
      </c>
      <c r="AB2" s="202">
        <v>2.0818181818181816</v>
      </c>
      <c r="AC2" s="202">
        <v>2.3909090909090907</v>
      </c>
      <c r="AD2" s="202">
        <v>2.2909090909090906</v>
      </c>
      <c r="AE2" s="202">
        <v>2.2636363636363637</v>
      </c>
      <c r="AF2" s="202">
        <v>2.2363636363636363</v>
      </c>
      <c r="AG2" s="202">
        <v>2.2181818181818178</v>
      </c>
      <c r="AH2" s="202">
        <v>2.0818181818181816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302</v>
      </c>
    </row>
    <row r="3" spans="1:70" s="200" customFormat="1" ht="16">
      <c r="A3" s="194">
        <v>2</v>
      </c>
      <c r="B3" s="196">
        <v>42661</v>
      </c>
      <c r="C3" s="195" t="s">
        <v>18</v>
      </c>
      <c r="D3" s="194" t="s">
        <v>228</v>
      </c>
      <c r="E3" s="196">
        <v>42551</v>
      </c>
      <c r="F3" s="195" t="s">
        <v>157</v>
      </c>
      <c r="G3" s="194" t="s">
        <v>312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2.9</v>
      </c>
      <c r="Y3" s="202">
        <v>2.7</v>
      </c>
      <c r="Z3" s="202">
        <v>2.5</v>
      </c>
      <c r="AA3" s="202">
        <v>2.4</v>
      </c>
      <c r="AB3" s="202">
        <v>2.2999999999999998</v>
      </c>
      <c r="AC3" s="202">
        <v>3.5999999999999996</v>
      </c>
      <c r="AD3" s="202">
        <v>2.9</v>
      </c>
      <c r="AE3" s="202">
        <v>2.7</v>
      </c>
      <c r="AF3" s="202">
        <v>2.5</v>
      </c>
      <c r="AG3" s="202">
        <v>2.4</v>
      </c>
      <c r="AH3" s="202">
        <v>2.2999999999999998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313</v>
      </c>
    </row>
    <row r="4" spans="1:70" s="200" customFormat="1" ht="16">
      <c r="A4" s="194">
        <v>3</v>
      </c>
      <c r="B4" s="196">
        <v>42661</v>
      </c>
      <c r="C4" s="195" t="s">
        <v>18</v>
      </c>
      <c r="D4" s="194" t="s">
        <v>228</v>
      </c>
      <c r="E4" s="196">
        <v>42577</v>
      </c>
      <c r="F4" s="195" t="s">
        <v>158</v>
      </c>
      <c r="G4" s="194" t="s">
        <v>229</v>
      </c>
      <c r="H4" s="202">
        <v>68.7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3.9454545454545449</v>
      </c>
      <c r="X4" s="202">
        <v>2.8363636363636364</v>
      </c>
      <c r="Y4" s="202">
        <v>2.6818181818181817</v>
      </c>
      <c r="Z4" s="202">
        <v>2.6636363636363636</v>
      </c>
      <c r="AA4" s="202">
        <v>2.5090909090909088</v>
      </c>
      <c r="AB4" s="202">
        <v>2.2181818181818178</v>
      </c>
      <c r="AC4" s="202">
        <v>3.9454545454545449</v>
      </c>
      <c r="AD4" s="202">
        <v>2.8363636363636364</v>
      </c>
      <c r="AE4" s="202">
        <v>2.6818181818181817</v>
      </c>
      <c r="AF4" s="202">
        <v>2.6636363636363636</v>
      </c>
      <c r="AG4" s="202">
        <v>2.5090909090909088</v>
      </c>
      <c r="AH4" s="202">
        <v>2.2181818181818178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207" t="s">
        <v>300</v>
      </c>
    </row>
    <row r="5" spans="1:70" s="200" customFormat="1" ht="16">
      <c r="A5" s="194">
        <v>4</v>
      </c>
      <c r="B5" s="196">
        <v>42661</v>
      </c>
      <c r="C5" s="195" t="s">
        <v>18</v>
      </c>
      <c r="D5" s="194" t="s">
        <v>228</v>
      </c>
      <c r="E5" s="196">
        <v>42565</v>
      </c>
      <c r="F5" s="195" t="s">
        <v>159</v>
      </c>
      <c r="G5" s="194" t="s">
        <v>246</v>
      </c>
      <c r="H5" s="202">
        <v>65.45</v>
      </c>
      <c r="I5" s="202"/>
      <c r="J5" s="194"/>
      <c r="K5" s="197" t="s">
        <v>12</v>
      </c>
      <c r="L5" s="201">
        <v>1243</v>
      </c>
      <c r="M5" s="201">
        <v>820086</v>
      </c>
      <c r="N5" s="201"/>
      <c r="O5" s="201"/>
      <c r="P5" s="201"/>
      <c r="Q5" s="201"/>
      <c r="R5" s="201"/>
      <c r="S5" s="201"/>
      <c r="T5" s="201"/>
      <c r="U5" s="201"/>
      <c r="V5" s="201"/>
      <c r="W5" s="202">
        <v>3.5</v>
      </c>
      <c r="X5" s="202">
        <v>2.1909090909090909</v>
      </c>
      <c r="Y5" s="202">
        <v>1.7727272727272725</v>
      </c>
      <c r="Z5" s="202">
        <v>0</v>
      </c>
      <c r="AA5" s="202">
        <v>0</v>
      </c>
      <c r="AB5" s="202">
        <v>0</v>
      </c>
      <c r="AC5" s="202">
        <v>3.5</v>
      </c>
      <c r="AD5" s="202">
        <v>2.1909090909090909</v>
      </c>
      <c r="AE5" s="202">
        <v>1.7727272727272725</v>
      </c>
      <c r="AF5" s="202">
        <v>0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207" t="s">
        <v>301</v>
      </c>
    </row>
    <row r="6" spans="1:70" s="200" customFormat="1" ht="16">
      <c r="A6" s="194">
        <v>5</v>
      </c>
      <c r="B6" s="196">
        <v>42661</v>
      </c>
      <c r="C6" s="195" t="s">
        <v>18</v>
      </c>
      <c r="D6" s="194" t="s">
        <v>228</v>
      </c>
      <c r="E6" s="196">
        <v>42577</v>
      </c>
      <c r="F6" s="195" t="s">
        <v>160</v>
      </c>
      <c r="G6" s="194" t="s">
        <v>248</v>
      </c>
      <c r="H6" s="202">
        <v>58.99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2.9909090909090907</v>
      </c>
      <c r="X6" s="202">
        <v>2.1818181818181817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2.9909090909090907</v>
      </c>
      <c r="AD6" s="202">
        <v>2.1818181818181817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311</v>
      </c>
    </row>
    <row r="7" spans="1:70" s="206" customFormat="1" ht="16">
      <c r="A7" s="194">
        <v>6</v>
      </c>
      <c r="B7" s="196">
        <v>42661</v>
      </c>
      <c r="C7" s="204" t="s">
        <v>18</v>
      </c>
      <c r="D7" s="203" t="s">
        <v>228</v>
      </c>
      <c r="E7" s="196">
        <v>42551</v>
      </c>
      <c r="F7" s="204" t="s">
        <v>230</v>
      </c>
      <c r="G7" s="203" t="s">
        <v>314</v>
      </c>
      <c r="H7" s="202">
        <v>33.54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2.5636363636363635</v>
      </c>
      <c r="X7" s="202">
        <v>2.2636363636363637</v>
      </c>
      <c r="Y7" s="202">
        <v>2.2272727272727271</v>
      </c>
      <c r="Z7" s="202">
        <v>2.2272727272727271</v>
      </c>
      <c r="AA7" s="202">
        <v>2.1818181818181817</v>
      </c>
      <c r="AB7" s="202">
        <v>2.0272727272727269</v>
      </c>
      <c r="AC7" s="202">
        <v>2.5636363636363635</v>
      </c>
      <c r="AD7" s="202">
        <v>2.2636363636363637</v>
      </c>
      <c r="AE7" s="202">
        <v>2.2272727272727271</v>
      </c>
      <c r="AF7" s="202">
        <v>2.2272727272727271</v>
      </c>
      <c r="AG7" s="202">
        <v>2.1818181818181817</v>
      </c>
      <c r="AH7" s="202">
        <v>2.0272727272727269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>
        <v>1</v>
      </c>
      <c r="BQ7" s="205"/>
      <c r="BR7" s="176" t="s">
        <v>315</v>
      </c>
    </row>
    <row r="8" spans="1:70" s="206" customFormat="1" ht="16">
      <c r="A8" s="194">
        <v>7</v>
      </c>
      <c r="B8" s="196">
        <v>42661</v>
      </c>
      <c r="C8" s="195" t="s">
        <v>18</v>
      </c>
      <c r="D8" s="194" t="s">
        <v>228</v>
      </c>
      <c r="E8" s="196">
        <v>42647</v>
      </c>
      <c r="F8" s="195" t="s">
        <v>252</v>
      </c>
      <c r="G8" s="194" t="s">
        <v>248</v>
      </c>
      <c r="H8" s="202">
        <v>62.95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3.2636363636363632</v>
      </c>
      <c r="X8" s="202">
        <v>2.0272727272727269</v>
      </c>
      <c r="Y8" s="202">
        <v>1.9818181818181817</v>
      </c>
      <c r="Z8" s="202">
        <v>1.9727272727272724</v>
      </c>
      <c r="AA8" s="202">
        <v>1.8545454545454545</v>
      </c>
      <c r="AB8" s="202">
        <v>1.4909090909090907</v>
      </c>
      <c r="AC8" s="202">
        <v>3.2636363636363632</v>
      </c>
      <c r="AD8" s="202">
        <v>2.0272727272727269</v>
      </c>
      <c r="AE8" s="202">
        <v>1.9818181818181817</v>
      </c>
      <c r="AF8" s="202">
        <v>1.9727272727272724</v>
      </c>
      <c r="AG8" s="202">
        <v>1.8545454545454545</v>
      </c>
      <c r="AH8" s="202">
        <v>1.4909090909090907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21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316</v>
      </c>
    </row>
    <row r="9" spans="1:70" s="200" customFormat="1" ht="16">
      <c r="A9" s="194">
        <v>8</v>
      </c>
      <c r="B9" s="196">
        <v>42661</v>
      </c>
      <c r="C9" s="195" t="s">
        <v>18</v>
      </c>
      <c r="D9" s="194" t="s">
        <v>45</v>
      </c>
      <c r="E9" s="196">
        <v>42551</v>
      </c>
      <c r="F9" s="195" t="s">
        <v>232</v>
      </c>
      <c r="G9" s="194" t="s">
        <v>204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</v>
      </c>
      <c r="X9" s="202">
        <v>2.46</v>
      </c>
      <c r="Y9" s="202">
        <v>2.407</v>
      </c>
      <c r="Z9" s="202">
        <v>0</v>
      </c>
      <c r="AA9" s="202">
        <v>0</v>
      </c>
      <c r="AB9" s="202">
        <v>0</v>
      </c>
      <c r="AC9" s="202">
        <v>2.67</v>
      </c>
      <c r="AD9" s="202">
        <v>2.46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10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12</v>
      </c>
      <c r="BG9" s="198" t="s">
        <v>13</v>
      </c>
      <c r="BH9" s="198">
        <v>12</v>
      </c>
      <c r="BI9" s="198" t="s">
        <v>13</v>
      </c>
      <c r="BJ9" s="198"/>
      <c r="BK9" s="198"/>
      <c r="BL9" s="195"/>
      <c r="BM9" s="194"/>
      <c r="BN9" s="198"/>
      <c r="BO9" s="198" t="s">
        <v>11</v>
      </c>
      <c r="BP9" s="198"/>
      <c r="BQ9" s="198"/>
      <c r="BR9" s="195" t="s">
        <v>317</v>
      </c>
    </row>
    <row r="10" spans="1:70" s="200" customFormat="1" ht="16">
      <c r="A10" s="194">
        <v>9</v>
      </c>
      <c r="B10" s="196">
        <v>42661</v>
      </c>
      <c r="C10" s="195" t="s">
        <v>18</v>
      </c>
      <c r="D10" s="194" t="s">
        <v>45</v>
      </c>
      <c r="E10" s="196">
        <v>42577</v>
      </c>
      <c r="F10" s="195" t="s">
        <v>158</v>
      </c>
      <c r="G10" s="194" t="s">
        <v>229</v>
      </c>
      <c r="H10" s="309">
        <v>84.4</v>
      </c>
      <c r="I10" s="309"/>
      <c r="J10" s="310"/>
      <c r="K10" s="311" t="s">
        <v>12</v>
      </c>
      <c r="L10" s="312">
        <v>2465.7599999999998</v>
      </c>
      <c r="M10" s="312">
        <v>162246.6</v>
      </c>
      <c r="N10" s="312">
        <v>657862.98</v>
      </c>
      <c r="O10" s="312"/>
      <c r="P10" s="312"/>
      <c r="Q10" s="312"/>
      <c r="R10" s="312"/>
      <c r="S10" s="312"/>
      <c r="T10" s="312"/>
      <c r="U10" s="312"/>
      <c r="V10" s="312"/>
      <c r="W10" s="309">
        <v>2.9</v>
      </c>
      <c r="X10" s="309">
        <v>2.64</v>
      </c>
      <c r="Y10" s="309">
        <v>2.52</v>
      </c>
      <c r="Z10" s="309">
        <v>2.3199999999999998</v>
      </c>
      <c r="AA10" s="309">
        <v>0</v>
      </c>
      <c r="AB10" s="309">
        <v>0</v>
      </c>
      <c r="AC10" s="309">
        <v>2.9</v>
      </c>
      <c r="AD10" s="202">
        <v>2.64</v>
      </c>
      <c r="AE10" s="202">
        <v>2.52</v>
      </c>
      <c r="AF10" s="202">
        <v>2.3199999999999998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>
        <v>1</v>
      </c>
      <c r="BQ10" s="198"/>
      <c r="BR10" s="195" t="s">
        <v>320</v>
      </c>
    </row>
    <row r="11" spans="1:70" s="200" customFormat="1" ht="16">
      <c r="A11" s="194">
        <v>10</v>
      </c>
      <c r="B11" s="196">
        <v>42661</v>
      </c>
      <c r="C11" s="195" t="s">
        <v>18</v>
      </c>
      <c r="D11" s="194" t="s">
        <v>145</v>
      </c>
      <c r="E11" s="196">
        <v>42551</v>
      </c>
      <c r="F11" s="195" t="s">
        <v>232</v>
      </c>
      <c r="G11" s="194" t="s">
        <v>217</v>
      </c>
      <c r="H11" s="202">
        <v>102.75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2.8545454545454545</v>
      </c>
      <c r="X11" s="202">
        <v>2.6363636363636362</v>
      </c>
      <c r="Y11" s="202">
        <v>0</v>
      </c>
      <c r="Z11" s="202">
        <v>0</v>
      </c>
      <c r="AA11" s="202">
        <v>0</v>
      </c>
      <c r="AB11" s="202">
        <v>0</v>
      </c>
      <c r="AC11" s="202">
        <v>2.8545454545454545</v>
      </c>
      <c r="AD11" s="202">
        <v>2.6363636363636362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319</v>
      </c>
    </row>
    <row r="12" spans="1:70" s="200" customFormat="1" ht="16">
      <c r="A12" s="194">
        <v>11</v>
      </c>
      <c r="B12" s="196">
        <v>42661</v>
      </c>
      <c r="C12" s="195" t="s">
        <v>18</v>
      </c>
      <c r="D12" s="194" t="s">
        <v>234</v>
      </c>
      <c r="E12" s="196">
        <v>42551</v>
      </c>
      <c r="F12" s="195" t="s">
        <v>232</v>
      </c>
      <c r="G12" s="194" t="s">
        <v>204</v>
      </c>
      <c r="H12" s="202">
        <v>79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3.6909090909090905</v>
      </c>
      <c r="X12" s="202">
        <v>2.4545454545454546</v>
      </c>
      <c r="Y12" s="202">
        <v>2.418181818181818</v>
      </c>
      <c r="Z12" s="202">
        <v>2.3818181818181818</v>
      </c>
      <c r="AA12" s="202">
        <v>2.2999999999999998</v>
      </c>
      <c r="AB12" s="202">
        <v>2.0545454545454542</v>
      </c>
      <c r="AC12" s="202">
        <v>3.6909090909090905</v>
      </c>
      <c r="AD12" s="202">
        <v>2.4545454545454546</v>
      </c>
      <c r="AE12" s="202">
        <v>2.418181818181818</v>
      </c>
      <c r="AF12" s="202">
        <v>2.3818181818181818</v>
      </c>
      <c r="AG12" s="202">
        <v>2.2999999999999998</v>
      </c>
      <c r="AH12" s="202">
        <v>2.0545454545454542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10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12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8" t="s">
        <v>11</v>
      </c>
      <c r="BP12" s="198"/>
      <c r="BQ12" s="198"/>
      <c r="BR12" s="195" t="s">
        <v>318</v>
      </c>
    </row>
    <row r="13" spans="1:70" s="200" customFormat="1" ht="16">
      <c r="A13" s="194">
        <v>13</v>
      </c>
      <c r="B13" s="196">
        <v>42661</v>
      </c>
      <c r="C13" s="195" t="s">
        <v>18</v>
      </c>
      <c r="D13" s="194" t="s">
        <v>108</v>
      </c>
      <c r="E13" s="196">
        <v>42565</v>
      </c>
      <c r="F13" s="195" t="s">
        <v>159</v>
      </c>
      <c r="G13" s="194" t="s">
        <v>246</v>
      </c>
      <c r="H13" s="202">
        <v>92.73</v>
      </c>
      <c r="I13" s="202"/>
      <c r="J13" s="194"/>
      <c r="K13" s="197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>
        <v>3.47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3.47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12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207" t="s">
        <v>321</v>
      </c>
    </row>
    <row r="14" spans="1:70" s="200" customFormat="1" ht="16">
      <c r="A14" s="194">
        <v>14</v>
      </c>
      <c r="B14" s="196">
        <v>42661</v>
      </c>
      <c r="C14" s="195" t="s">
        <v>18</v>
      </c>
      <c r="D14" s="194" t="s">
        <v>236</v>
      </c>
      <c r="E14" s="196">
        <v>42474</v>
      </c>
      <c r="F14" s="195" t="s">
        <v>158</v>
      </c>
      <c r="G14" s="194" t="s">
        <v>229</v>
      </c>
      <c r="H14" s="202">
        <v>85.4</v>
      </c>
      <c r="I14" s="202"/>
      <c r="J14" s="194"/>
      <c r="K14" s="197" t="s">
        <v>12</v>
      </c>
      <c r="L14" s="201">
        <v>6000</v>
      </c>
      <c r="M14" s="201">
        <v>6000</v>
      </c>
      <c r="N14" s="201">
        <v>72000</v>
      </c>
      <c r="O14" s="201"/>
      <c r="P14" s="201"/>
      <c r="Q14" s="201"/>
      <c r="R14" s="201"/>
      <c r="S14" s="201"/>
      <c r="T14" s="201"/>
      <c r="U14" s="201"/>
      <c r="V14" s="201"/>
      <c r="W14" s="202">
        <v>2.63</v>
      </c>
      <c r="X14" s="202">
        <v>2.37</v>
      </c>
      <c r="Y14" s="202">
        <v>2.34</v>
      </c>
      <c r="Z14" s="202">
        <v>2.23</v>
      </c>
      <c r="AA14" s="202">
        <v>0</v>
      </c>
      <c r="AB14" s="202">
        <v>0</v>
      </c>
      <c r="AC14" s="202">
        <v>2.63</v>
      </c>
      <c r="AD14" s="202">
        <v>2.37</v>
      </c>
      <c r="AE14" s="202">
        <v>2.34</v>
      </c>
      <c r="AF14" s="202">
        <v>2.23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19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>
        <v>1</v>
      </c>
      <c r="BQ14" s="198"/>
      <c r="BR14" s="195" t="s">
        <v>322</v>
      </c>
    </row>
    <row r="15" spans="1:70" s="200" customFormat="1" ht="16">
      <c r="A15" s="194">
        <v>15</v>
      </c>
      <c r="B15" s="196">
        <v>42661</v>
      </c>
      <c r="C15" s="195" t="s">
        <v>18</v>
      </c>
      <c r="D15" s="194" t="s">
        <v>236</v>
      </c>
      <c r="E15" s="196">
        <v>42565</v>
      </c>
      <c r="F15" s="195" t="s">
        <v>159</v>
      </c>
      <c r="G15" s="194" t="s">
        <v>246</v>
      </c>
      <c r="H15" s="202">
        <v>56.36</v>
      </c>
      <c r="I15" s="202"/>
      <c r="J15" s="194"/>
      <c r="K15" s="197" t="s">
        <v>12</v>
      </c>
      <c r="L15" s="201">
        <v>33000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2">
        <v>1.9545454545454544</v>
      </c>
      <c r="X15" s="202">
        <v>1.5909090909090908</v>
      </c>
      <c r="Y15" s="202">
        <v>0</v>
      </c>
      <c r="Z15" s="202">
        <v>0</v>
      </c>
      <c r="AA15" s="202">
        <v>0</v>
      </c>
      <c r="AB15" s="202">
        <v>0</v>
      </c>
      <c r="AC15" s="202">
        <v>1.9545454545454544</v>
      </c>
      <c r="AD15" s="202">
        <v>1.5909090909090908</v>
      </c>
      <c r="AE15" s="202">
        <v>0</v>
      </c>
      <c r="AF15" s="202">
        <v>0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12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12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207" t="s">
        <v>323</v>
      </c>
    </row>
    <row r="16" spans="1:70" s="200" customFormat="1" ht="16">
      <c r="A16" s="194">
        <v>16</v>
      </c>
      <c r="B16" s="196">
        <v>42661</v>
      </c>
      <c r="C16" s="195" t="s">
        <v>18</v>
      </c>
      <c r="D16" s="194" t="s">
        <v>236</v>
      </c>
      <c r="E16" s="196">
        <v>42551</v>
      </c>
      <c r="F16" s="195" t="s">
        <v>156</v>
      </c>
      <c r="G16" s="194" t="s">
        <v>310</v>
      </c>
      <c r="H16" s="202">
        <v>61.4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2.0181818181818181</v>
      </c>
      <c r="X16" s="202">
        <v>1.7636363636363634</v>
      </c>
      <c r="Y16" s="202">
        <v>1.4909090909090907</v>
      </c>
      <c r="Z16" s="202">
        <v>1.4090909090909089</v>
      </c>
      <c r="AA16" s="202">
        <v>0</v>
      </c>
      <c r="AB16" s="202">
        <v>0</v>
      </c>
      <c r="AC16" s="202">
        <v>2.0181818181818181</v>
      </c>
      <c r="AD16" s="202">
        <v>1.7636363636363634</v>
      </c>
      <c r="AE16" s="202">
        <v>1.4909090909090907</v>
      </c>
      <c r="AF16" s="202">
        <v>1.4090909090909089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0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95" t="s">
        <v>324</v>
      </c>
    </row>
    <row r="17" spans="1:70" s="200" customFormat="1" ht="16">
      <c r="A17" s="194">
        <v>17</v>
      </c>
      <c r="B17" s="196">
        <v>42661</v>
      </c>
      <c r="C17" s="195" t="s">
        <v>18</v>
      </c>
      <c r="D17" s="194" t="s">
        <v>238</v>
      </c>
      <c r="E17" s="196">
        <v>42565</v>
      </c>
      <c r="F17" s="195" t="s">
        <v>159</v>
      </c>
      <c r="G17" s="194" t="s">
        <v>246</v>
      </c>
      <c r="H17" s="202">
        <v>90.91</v>
      </c>
      <c r="I17" s="202"/>
      <c r="J17" s="194"/>
      <c r="K17" s="197" t="s">
        <v>12</v>
      </c>
      <c r="L17" s="201">
        <v>98640</v>
      </c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>
        <v>2.3181818181818179</v>
      </c>
      <c r="X17" s="202">
        <v>1.8636363636363633</v>
      </c>
      <c r="Y17" s="202">
        <v>0</v>
      </c>
      <c r="Z17" s="202">
        <v>0</v>
      </c>
      <c r="AA17" s="202">
        <v>0</v>
      </c>
      <c r="AB17" s="202">
        <v>0</v>
      </c>
      <c r="AC17" s="202">
        <v>2.3181818181818179</v>
      </c>
      <c r="AD17" s="202">
        <v>1.8636363636363633</v>
      </c>
      <c r="AE17" s="202">
        <v>0</v>
      </c>
      <c r="AF17" s="202">
        <v>0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12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12</v>
      </c>
      <c r="BG17" s="198" t="s">
        <v>13</v>
      </c>
      <c r="BH17" s="198">
        <v>12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325</v>
      </c>
    </row>
    <row r="18" spans="1:70" s="200" customFormat="1" ht="16">
      <c r="A18" s="194">
        <v>18</v>
      </c>
      <c r="B18" s="196">
        <v>42661</v>
      </c>
      <c r="C18" s="195" t="s">
        <v>18</v>
      </c>
      <c r="D18" s="194" t="s">
        <v>238</v>
      </c>
      <c r="E18" s="196">
        <v>42551</v>
      </c>
      <c r="F18" s="195" t="s">
        <v>160</v>
      </c>
      <c r="G18" s="194" t="s">
        <v>248</v>
      </c>
      <c r="H18" s="202">
        <v>64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2.6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2.6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0</v>
      </c>
      <c r="BG18" s="198" t="s">
        <v>13</v>
      </c>
      <c r="BH18" s="198"/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207" t="s">
        <v>309</v>
      </c>
    </row>
    <row r="19" spans="1:70" s="200" customFormat="1" ht="16">
      <c r="A19" s="194">
        <v>19</v>
      </c>
      <c r="B19" s="196">
        <v>42661</v>
      </c>
      <c r="C19" s="195" t="s">
        <v>18</v>
      </c>
      <c r="D19" s="194" t="s">
        <v>239</v>
      </c>
      <c r="E19" s="196">
        <v>42565</v>
      </c>
      <c r="F19" s="195" t="s">
        <v>159</v>
      </c>
      <c r="G19" s="194" t="s">
        <v>246</v>
      </c>
      <c r="H19" s="202">
        <v>68.180000000000007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2.3181818181818179</v>
      </c>
      <c r="X19" s="202">
        <v>1.8636363636363633</v>
      </c>
      <c r="Y19" s="202">
        <v>0</v>
      </c>
      <c r="Z19" s="202">
        <v>0</v>
      </c>
      <c r="AA19" s="202">
        <v>0</v>
      </c>
      <c r="AB19" s="202">
        <v>0</v>
      </c>
      <c r="AC19" s="202">
        <v>2.3181818181818179</v>
      </c>
      <c r="AD19" s="202">
        <v>1.8636363636363633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12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12</v>
      </c>
      <c r="BG19" s="198" t="s">
        <v>13</v>
      </c>
      <c r="BH19" s="198">
        <v>12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326</v>
      </c>
    </row>
    <row r="20" spans="1:70" s="200" customFormat="1" ht="16">
      <c r="A20" s="194">
        <v>20</v>
      </c>
      <c r="B20" s="196">
        <v>42661</v>
      </c>
      <c r="C20" s="195" t="s">
        <v>18</v>
      </c>
      <c r="D20" s="194" t="s">
        <v>240</v>
      </c>
      <c r="E20" s="196">
        <v>42474</v>
      </c>
      <c r="F20" s="195" t="s">
        <v>158</v>
      </c>
      <c r="G20" s="194" t="s">
        <v>229</v>
      </c>
      <c r="H20" s="202">
        <v>97</v>
      </c>
      <c r="I20" s="202"/>
      <c r="J20" s="194"/>
      <c r="K20" s="197" t="s">
        <v>12</v>
      </c>
      <c r="L20" s="201">
        <v>6000</v>
      </c>
      <c r="M20" s="201">
        <v>6000</v>
      </c>
      <c r="N20" s="201">
        <v>72000</v>
      </c>
      <c r="O20" s="201"/>
      <c r="P20" s="201"/>
      <c r="Q20" s="201"/>
      <c r="R20" s="201"/>
      <c r="S20" s="201"/>
      <c r="T20" s="201"/>
      <c r="U20" s="201"/>
      <c r="V20" s="201"/>
      <c r="W20" s="202">
        <v>2.83</v>
      </c>
      <c r="X20" s="202">
        <v>2.74</v>
      </c>
      <c r="Y20" s="202">
        <v>2.48</v>
      </c>
      <c r="Z20" s="202">
        <v>2.31</v>
      </c>
      <c r="AA20" s="202">
        <v>0</v>
      </c>
      <c r="AB20" s="202">
        <v>0</v>
      </c>
      <c r="AC20" s="202">
        <v>2.83</v>
      </c>
      <c r="AD20" s="202">
        <v>2.74</v>
      </c>
      <c r="AE20" s="202">
        <v>2.48</v>
      </c>
      <c r="AF20" s="202">
        <v>2.31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19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241</v>
      </c>
    </row>
    <row r="21" spans="1:70" s="200" customFormat="1" ht="16">
      <c r="A21" s="194">
        <v>21</v>
      </c>
      <c r="B21" s="196">
        <v>42661</v>
      </c>
      <c r="C21" s="195" t="s">
        <v>18</v>
      </c>
      <c r="D21" s="194" t="s">
        <v>240</v>
      </c>
      <c r="E21" s="196">
        <v>42565</v>
      </c>
      <c r="F21" s="195" t="s">
        <v>159</v>
      </c>
      <c r="G21" s="194" t="s">
        <v>246</v>
      </c>
      <c r="H21" s="202">
        <v>74.55</v>
      </c>
      <c r="I21" s="202"/>
      <c r="J21" s="194"/>
      <c r="K21" s="197" t="s">
        <v>12</v>
      </c>
      <c r="L21" s="201">
        <v>33000</v>
      </c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2">
        <v>2.1363636363636362</v>
      </c>
      <c r="X21" s="202">
        <v>1.8181818181818181</v>
      </c>
      <c r="Y21" s="202">
        <v>0</v>
      </c>
      <c r="Z21" s="202">
        <v>0</v>
      </c>
      <c r="AA21" s="202">
        <v>0</v>
      </c>
      <c r="AB21" s="202">
        <v>0</v>
      </c>
      <c r="AC21" s="202">
        <v>2.1363636363636362</v>
      </c>
      <c r="AD21" s="202">
        <v>1.8181818181818181</v>
      </c>
      <c r="AE21" s="202">
        <v>0</v>
      </c>
      <c r="AF21" s="202">
        <v>0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12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195" t="s">
        <v>327</v>
      </c>
    </row>
    <row r="22" spans="1:70" s="200" customFormat="1" ht="16">
      <c r="A22" s="194">
        <v>22</v>
      </c>
      <c r="B22" s="196">
        <v>42661</v>
      </c>
      <c r="C22" s="195" t="s">
        <v>18</v>
      </c>
      <c r="D22" s="194" t="s">
        <v>240</v>
      </c>
      <c r="E22" s="196">
        <v>42551</v>
      </c>
      <c r="F22" s="195" t="s">
        <v>156</v>
      </c>
      <c r="G22" s="194" t="s">
        <v>310</v>
      </c>
      <c r="H22" s="202">
        <v>80.94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2.1090909090909089</v>
      </c>
      <c r="X22" s="202">
        <v>1.9363636363636361</v>
      </c>
      <c r="Y22" s="202">
        <v>1.7636363636363634</v>
      </c>
      <c r="Z22" s="202">
        <v>1.5818181818181818</v>
      </c>
      <c r="AA22" s="202">
        <v>0</v>
      </c>
      <c r="AB22" s="202">
        <v>0</v>
      </c>
      <c r="AC22" s="202">
        <v>2.1090909090909089</v>
      </c>
      <c r="AD22" s="202">
        <v>1.9363636363636361</v>
      </c>
      <c r="AE22" s="202">
        <v>1.7636363636363634</v>
      </c>
      <c r="AF22" s="202">
        <v>1.5818181818181818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328</v>
      </c>
    </row>
    <row r="23" spans="1:70" s="200" customFormat="1" ht="16">
      <c r="A23" s="194">
        <v>23</v>
      </c>
      <c r="B23" s="196">
        <v>42661</v>
      </c>
      <c r="C23" s="195" t="s">
        <v>18</v>
      </c>
      <c r="D23" s="194" t="s">
        <v>242</v>
      </c>
      <c r="E23" s="196">
        <v>42565</v>
      </c>
      <c r="F23" s="195" t="s">
        <v>159</v>
      </c>
      <c r="G23" s="194" t="s">
        <v>246</v>
      </c>
      <c r="H23" s="202">
        <v>90.91</v>
      </c>
      <c r="I23" s="202"/>
      <c r="J23" s="194"/>
      <c r="K23" s="197" t="s">
        <v>12</v>
      </c>
      <c r="L23" s="201">
        <v>98640</v>
      </c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>
        <v>2.3181818181818179</v>
      </c>
      <c r="X23" s="202">
        <v>1.8636363636363633</v>
      </c>
      <c r="Y23" s="202">
        <v>0</v>
      </c>
      <c r="Z23" s="202">
        <v>0</v>
      </c>
      <c r="AA23" s="202">
        <v>0</v>
      </c>
      <c r="AB23" s="202">
        <v>0</v>
      </c>
      <c r="AC23" s="202">
        <v>2.3181818181818179</v>
      </c>
      <c r="AD23" s="202">
        <v>1.8636363636363633</v>
      </c>
      <c r="AE23" s="202">
        <v>0</v>
      </c>
      <c r="AF23" s="202">
        <v>0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12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329</v>
      </c>
    </row>
    <row r="24" spans="1:70" s="200" customFormat="1" ht="16">
      <c r="A24" s="194">
        <v>24</v>
      </c>
      <c r="B24" s="196">
        <v>42661</v>
      </c>
      <c r="C24" s="195" t="s">
        <v>18</v>
      </c>
      <c r="D24" s="194" t="s">
        <v>242</v>
      </c>
      <c r="E24" s="196">
        <v>42460</v>
      </c>
      <c r="F24" s="195" t="s">
        <v>160</v>
      </c>
      <c r="G24" s="194" t="s">
        <v>248</v>
      </c>
      <c r="H24" s="202">
        <v>74</v>
      </c>
      <c r="I24" s="202"/>
      <c r="J24" s="194"/>
      <c r="K24" s="197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2.7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2.7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/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207" t="s">
        <v>330</v>
      </c>
    </row>
    <row r="25" spans="1:70" s="200" customFormat="1" ht="16">
      <c r="A25" s="194">
        <v>25</v>
      </c>
      <c r="B25" s="196">
        <v>42661</v>
      </c>
      <c r="C25" s="195" t="s">
        <v>18</v>
      </c>
      <c r="D25" s="194" t="s">
        <v>244</v>
      </c>
      <c r="E25" s="196">
        <v>42565</v>
      </c>
      <c r="F25" s="195" t="s">
        <v>159</v>
      </c>
      <c r="G25" s="194" t="s">
        <v>246</v>
      </c>
      <c r="H25" s="202">
        <v>114.55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1.7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12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12</v>
      </c>
      <c r="BG25" s="198" t="s">
        <v>13</v>
      </c>
      <c r="BH25" s="198">
        <v>12</v>
      </c>
      <c r="BI25" s="198" t="s">
        <v>13</v>
      </c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331</v>
      </c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8x/qhME0Yx4K5tJDNThxE8aqsCRomQA/SQqfSCtxmMdjq5YrvUXVikFzkphnGOBrctcihCFwOiVEoKa8uex4eQ==" saltValue="1PmcYjyVKs0uwVJ0S6rQfw==" spinCount="100000" sheet="1" objects="1" scenarios="1"/>
  <hyperlinks>
    <hyperlink ref="BR20" r:id="rId1" xr:uid="{B15F9E5E-E9F2-C447-8244-6C1C7B00C6F5}"/>
    <hyperlink ref="BR4" r:id="rId2" xr:uid="{8FCBDD01-8D3C-1947-A86F-52DB21B028EC}"/>
    <hyperlink ref="BR5" r:id="rId3" xr:uid="{3014EE62-43F1-D74D-A44A-842C6B71D7D9}"/>
    <hyperlink ref="BR6" r:id="rId4" xr:uid="{B3F9F9D8-A3CE-DA4D-811A-D63AE6A26F4B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B034-BEF5-0E45-997E-D5148290EED4}">
  <sheetPr codeName="Sheet17"/>
  <dimension ref="A1:BR26"/>
  <sheetViews>
    <sheetView zoomScaleNormal="100" zoomScalePageLayoutView="120" workbookViewId="0">
      <selection activeCell="AB30" sqref="AB3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196">
        <v>42480</v>
      </c>
      <c r="C2" s="195" t="s">
        <v>18</v>
      </c>
      <c r="D2" s="194" t="s">
        <v>228</v>
      </c>
      <c r="E2" s="196">
        <v>42474</v>
      </c>
      <c r="F2" s="195" t="s">
        <v>156</v>
      </c>
      <c r="G2" s="194" t="s">
        <v>310</v>
      </c>
      <c r="H2" s="194">
        <v>67.08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2.46</v>
      </c>
      <c r="X2" s="202">
        <v>2.37</v>
      </c>
      <c r="Y2" s="202">
        <v>2.34</v>
      </c>
      <c r="Z2" s="202">
        <v>2.2999999999999998</v>
      </c>
      <c r="AA2" s="202">
        <v>2.2799999999999998</v>
      </c>
      <c r="AB2" s="202">
        <v>2.15</v>
      </c>
      <c r="AC2" s="202">
        <v>2.46</v>
      </c>
      <c r="AD2" s="202">
        <v>2.37</v>
      </c>
      <c r="AE2" s="202">
        <v>2.34</v>
      </c>
      <c r="AF2" s="202">
        <v>2.2999999999999998</v>
      </c>
      <c r="AG2" s="202">
        <v>2.2799999999999998</v>
      </c>
      <c r="AH2" s="202">
        <v>2.15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24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302</v>
      </c>
    </row>
    <row r="3" spans="1:70" s="200" customFormat="1" ht="16">
      <c r="A3" s="194">
        <v>2</v>
      </c>
      <c r="B3" s="196">
        <v>42481</v>
      </c>
      <c r="C3" s="195" t="s">
        <v>18</v>
      </c>
      <c r="D3" s="194" t="s">
        <v>228</v>
      </c>
      <c r="E3" s="196">
        <v>42474</v>
      </c>
      <c r="F3" s="195" t="s">
        <v>157</v>
      </c>
      <c r="G3" s="194" t="s">
        <v>250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3.2181818181818178</v>
      </c>
      <c r="Y3" s="202">
        <v>3.0181818181818176</v>
      </c>
      <c r="Z3" s="202">
        <v>2.9999999999999996</v>
      </c>
      <c r="AA3" s="202">
        <v>2.9</v>
      </c>
      <c r="AB3" s="202">
        <v>2.5</v>
      </c>
      <c r="AC3" s="202">
        <v>3.5999999999999996</v>
      </c>
      <c r="AD3" s="202">
        <v>3.2181818181818178</v>
      </c>
      <c r="AE3" s="202">
        <v>3.0181818181818176</v>
      </c>
      <c r="AF3" s="202">
        <v>2.9999999999999996</v>
      </c>
      <c r="AG3" s="202">
        <v>2.9</v>
      </c>
      <c r="AH3" s="202">
        <v>2.5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305</v>
      </c>
    </row>
    <row r="4" spans="1:70" s="200" customFormat="1" ht="16">
      <c r="A4" s="194">
        <v>3</v>
      </c>
      <c r="B4" s="196">
        <v>42480</v>
      </c>
      <c r="C4" s="195" t="s">
        <v>18</v>
      </c>
      <c r="D4" s="194" t="s">
        <v>228</v>
      </c>
      <c r="E4" s="196">
        <v>42474</v>
      </c>
      <c r="F4" s="195" t="s">
        <v>158</v>
      </c>
      <c r="G4" s="194" t="s">
        <v>229</v>
      </c>
      <c r="H4" s="202">
        <v>68.400000000000006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4.29</v>
      </c>
      <c r="X4" s="202">
        <v>2.95</v>
      </c>
      <c r="Y4" s="202">
        <v>2.8</v>
      </c>
      <c r="Z4" s="202">
        <v>2.77</v>
      </c>
      <c r="AA4" s="202">
        <v>2.59</v>
      </c>
      <c r="AB4" s="202">
        <v>2.2400000000000002</v>
      </c>
      <c r="AC4" s="202">
        <v>4.29</v>
      </c>
      <c r="AD4" s="202">
        <v>2.95</v>
      </c>
      <c r="AE4" s="202">
        <v>2.8</v>
      </c>
      <c r="AF4" s="202">
        <v>2.77</v>
      </c>
      <c r="AG4" s="202">
        <v>2.59</v>
      </c>
      <c r="AH4" s="202">
        <v>2.2400000000000002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/>
      <c r="BQ4" s="198"/>
      <c r="BR4" s="207" t="s">
        <v>300</v>
      </c>
    </row>
    <row r="5" spans="1:70" s="200" customFormat="1" ht="16">
      <c r="A5" s="194">
        <v>4</v>
      </c>
      <c r="B5" s="196">
        <v>42480</v>
      </c>
      <c r="C5" s="195" t="s">
        <v>18</v>
      </c>
      <c r="D5" s="194" t="s">
        <v>228</v>
      </c>
      <c r="E5" s="196">
        <v>42474</v>
      </c>
      <c r="F5" s="195" t="s">
        <v>159</v>
      </c>
      <c r="G5" s="194" t="s">
        <v>246</v>
      </c>
      <c r="H5" s="202">
        <v>68.3</v>
      </c>
      <c r="I5" s="202"/>
      <c r="J5" s="194"/>
      <c r="K5" s="197" t="s">
        <v>12</v>
      </c>
      <c r="L5" s="201">
        <v>1243</v>
      </c>
      <c r="M5" s="201">
        <v>1223</v>
      </c>
      <c r="N5" s="201">
        <v>820086</v>
      </c>
      <c r="O5" s="201"/>
      <c r="P5" s="201"/>
      <c r="Q5" s="201"/>
      <c r="R5" s="201"/>
      <c r="S5" s="201"/>
      <c r="T5" s="201"/>
      <c r="U5" s="201"/>
      <c r="V5" s="201"/>
      <c r="W5" s="202">
        <v>3.7363636363636363</v>
      </c>
      <c r="X5" s="202">
        <v>2.3818181818181818</v>
      </c>
      <c r="Y5" s="202">
        <v>2.2999999999999998</v>
      </c>
      <c r="Z5" s="202">
        <v>2</v>
      </c>
      <c r="AA5" s="202">
        <v>0</v>
      </c>
      <c r="AB5" s="202">
        <v>0</v>
      </c>
      <c r="AC5" s="202">
        <v>3.7363636363636363</v>
      </c>
      <c r="AD5" s="202">
        <v>2.3818181818181818</v>
      </c>
      <c r="AE5" s="202">
        <v>2.2999999999999998</v>
      </c>
      <c r="AF5" s="202">
        <v>2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95" t="s">
        <v>301</v>
      </c>
    </row>
    <row r="6" spans="1:70" s="200" customFormat="1" ht="16">
      <c r="A6" s="194">
        <v>5</v>
      </c>
      <c r="B6" s="196">
        <v>42481</v>
      </c>
      <c r="C6" s="195" t="s">
        <v>18</v>
      </c>
      <c r="D6" s="194" t="s">
        <v>228</v>
      </c>
      <c r="E6" s="196">
        <v>42474</v>
      </c>
      <c r="F6" s="195" t="s">
        <v>160</v>
      </c>
      <c r="G6" s="194" t="s">
        <v>248</v>
      </c>
      <c r="H6" s="202">
        <v>63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3.3818181818181818</v>
      </c>
      <c r="X6" s="202">
        <v>2.1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3.3818181818181818</v>
      </c>
      <c r="AD6" s="202">
        <v>2.1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306</v>
      </c>
    </row>
    <row r="7" spans="1:70" s="206" customFormat="1" ht="16">
      <c r="A7" s="194">
        <v>6</v>
      </c>
      <c r="B7" s="196">
        <v>42481</v>
      </c>
      <c r="C7" s="204" t="s">
        <v>18</v>
      </c>
      <c r="D7" s="203" t="s">
        <v>228</v>
      </c>
      <c r="E7" s="196">
        <v>42474</v>
      </c>
      <c r="F7" s="204" t="s">
        <v>230</v>
      </c>
      <c r="G7" s="203" t="s">
        <v>231</v>
      </c>
      <c r="H7" s="202">
        <v>34.83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3.5999999999999996</v>
      </c>
      <c r="X7" s="202">
        <v>2.3454545454545452</v>
      </c>
      <c r="Y7" s="202">
        <v>2.3090909090909091</v>
      </c>
      <c r="Z7" s="202">
        <v>2.3090909090909091</v>
      </c>
      <c r="AA7" s="202">
        <v>2.2636363636363637</v>
      </c>
      <c r="AB7" s="202">
        <v>2.1090909090909089</v>
      </c>
      <c r="AC7" s="202">
        <v>3.5999999999999996</v>
      </c>
      <c r="AD7" s="202">
        <v>2.3454545454545452</v>
      </c>
      <c r="AE7" s="202">
        <v>2.3090909090909091</v>
      </c>
      <c r="AF7" s="202">
        <v>2.3090909090909091</v>
      </c>
      <c r="AG7" s="202">
        <v>2.2636363636363637</v>
      </c>
      <c r="AH7" s="202">
        <v>2.1090909090909089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307</v>
      </c>
    </row>
    <row r="8" spans="1:70" s="206" customFormat="1" ht="16">
      <c r="A8" s="194">
        <v>7</v>
      </c>
      <c r="B8" s="196">
        <v>42481</v>
      </c>
      <c r="C8" s="195" t="s">
        <v>18</v>
      </c>
      <c r="D8" s="194" t="s">
        <v>228</v>
      </c>
      <c r="E8" s="196">
        <v>42474</v>
      </c>
      <c r="F8" s="195" t="s">
        <v>252</v>
      </c>
      <c r="G8" s="194" t="s">
        <v>253</v>
      </c>
      <c r="H8" s="202">
        <v>68.42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3.5363636363636362</v>
      </c>
      <c r="X8" s="202">
        <v>2.209090909090909</v>
      </c>
      <c r="Y8" s="202">
        <v>2.1545454545454543</v>
      </c>
      <c r="Z8" s="202">
        <v>2.1363636363636362</v>
      </c>
      <c r="AA8" s="202">
        <v>2.0090909090909088</v>
      </c>
      <c r="AB8" s="202">
        <v>1.6181818181818182</v>
      </c>
      <c r="AC8" s="202">
        <v>3.5363636363636362</v>
      </c>
      <c r="AD8" s="202">
        <v>2.209090909090909</v>
      </c>
      <c r="AE8" s="202">
        <v>2.1545454545454543</v>
      </c>
      <c r="AF8" s="202">
        <v>2.1363636363636362</v>
      </c>
      <c r="AG8" s="202">
        <v>2.0090909090909088</v>
      </c>
      <c r="AH8" s="202">
        <v>1.6181818181818182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10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/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308</v>
      </c>
    </row>
    <row r="9" spans="1:70" s="200" customFormat="1" ht="16">
      <c r="A9" s="194">
        <v>8</v>
      </c>
      <c r="B9" s="196">
        <v>42480</v>
      </c>
      <c r="C9" s="195" t="s">
        <v>18</v>
      </c>
      <c r="D9" s="194" t="s">
        <v>45</v>
      </c>
      <c r="E9" s="196">
        <v>42474</v>
      </c>
      <c r="F9" s="195" t="s">
        <v>232</v>
      </c>
      <c r="G9" s="194" t="s">
        <v>204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</v>
      </c>
      <c r="X9" s="202">
        <v>2.46</v>
      </c>
      <c r="Y9" s="202">
        <v>2.407</v>
      </c>
      <c r="Z9" s="202">
        <v>0</v>
      </c>
      <c r="AA9" s="202">
        <v>0</v>
      </c>
      <c r="AB9" s="202">
        <v>0</v>
      </c>
      <c r="AC9" s="202">
        <v>2.67</v>
      </c>
      <c r="AD9" s="202">
        <v>2.46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10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0</v>
      </c>
      <c r="BG9" s="198" t="s">
        <v>13</v>
      </c>
      <c r="BH9" s="198"/>
      <c r="BI9" s="198" t="s">
        <v>13</v>
      </c>
      <c r="BJ9" s="198"/>
      <c r="BK9" s="198"/>
      <c r="BL9" s="195"/>
      <c r="BM9" s="194"/>
      <c r="BN9" s="198"/>
      <c r="BO9" s="198" t="s">
        <v>11</v>
      </c>
      <c r="BP9" s="198"/>
      <c r="BQ9" s="198"/>
      <c r="BR9" s="195" t="s">
        <v>303</v>
      </c>
    </row>
    <row r="10" spans="1:70" s="200" customFormat="1" ht="16">
      <c r="A10" s="194">
        <v>9</v>
      </c>
      <c r="B10" s="196">
        <v>42480</v>
      </c>
      <c r="C10" s="195" t="s">
        <v>18</v>
      </c>
      <c r="D10" s="194" t="s">
        <v>45</v>
      </c>
      <c r="E10" s="196">
        <v>42474</v>
      </c>
      <c r="F10" s="195" t="s">
        <v>158</v>
      </c>
      <c r="G10" s="194" t="s">
        <v>229</v>
      </c>
      <c r="H10" s="202">
        <v>84.4</v>
      </c>
      <c r="I10" s="202"/>
      <c r="J10" s="194"/>
      <c r="K10" s="197" t="s">
        <v>12</v>
      </c>
      <c r="L10" s="201">
        <v>2465.7599999999998</v>
      </c>
      <c r="M10" s="201">
        <v>162246.6</v>
      </c>
      <c r="N10" s="201">
        <v>657862.98</v>
      </c>
      <c r="O10" s="201"/>
      <c r="P10" s="201"/>
      <c r="Q10" s="201"/>
      <c r="R10" s="201"/>
      <c r="S10" s="201"/>
      <c r="T10" s="201"/>
      <c r="U10" s="201"/>
      <c r="V10" s="201"/>
      <c r="W10" s="202">
        <v>2.9</v>
      </c>
      <c r="X10" s="202">
        <v>2.64</v>
      </c>
      <c r="Y10" s="202">
        <v>2.52</v>
      </c>
      <c r="Z10" s="202">
        <v>2.3199999999999998</v>
      </c>
      <c r="AA10" s="202">
        <v>0</v>
      </c>
      <c r="AB10" s="202">
        <v>0</v>
      </c>
      <c r="AC10" s="202">
        <v>2.9</v>
      </c>
      <c r="AD10" s="202">
        <v>2.64</v>
      </c>
      <c r="AE10" s="202">
        <v>2.52</v>
      </c>
      <c r="AF10" s="202">
        <v>2.3199999999999998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295</v>
      </c>
    </row>
    <row r="11" spans="1:70" s="200" customFormat="1" ht="16">
      <c r="A11" s="194">
        <v>10</v>
      </c>
      <c r="B11" s="196">
        <v>42480</v>
      </c>
      <c r="C11" s="195" t="s">
        <v>18</v>
      </c>
      <c r="D11" s="194" t="s">
        <v>145</v>
      </c>
      <c r="E11" s="196">
        <v>42185</v>
      </c>
      <c r="F11" s="195" t="s">
        <v>232</v>
      </c>
      <c r="G11" s="194" t="s">
        <v>217</v>
      </c>
      <c r="H11" s="202">
        <v>102.8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2.8579090909090907</v>
      </c>
      <c r="X11" s="202">
        <v>2.6402727272727273</v>
      </c>
      <c r="Y11" s="202">
        <v>0</v>
      </c>
      <c r="Z11" s="202">
        <v>0</v>
      </c>
      <c r="AA11" s="202">
        <v>0</v>
      </c>
      <c r="AB11" s="202">
        <v>0</v>
      </c>
      <c r="AC11" s="202">
        <v>2.8579090909090907</v>
      </c>
      <c r="AD11" s="202">
        <v>2.6402727272727273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233</v>
      </c>
    </row>
    <row r="12" spans="1:70" s="200" customFormat="1" ht="16">
      <c r="A12" s="194">
        <v>11</v>
      </c>
      <c r="B12" s="196">
        <v>42480</v>
      </c>
      <c r="C12" s="195" t="s">
        <v>18</v>
      </c>
      <c r="D12" s="194" t="s">
        <v>234</v>
      </c>
      <c r="E12" s="196">
        <v>42474</v>
      </c>
      <c r="F12" s="195" t="s">
        <v>232</v>
      </c>
      <c r="G12" s="194" t="s">
        <v>204</v>
      </c>
      <c r="H12" s="202">
        <v>97.87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4.0011818181818182</v>
      </c>
      <c r="X12" s="202">
        <v>2.5228181818181818</v>
      </c>
      <c r="Y12" s="202">
        <v>2.4739090909090904</v>
      </c>
      <c r="Z12" s="202">
        <v>2.4596363636363634</v>
      </c>
      <c r="AA12" s="202">
        <v>2.3998181818181816</v>
      </c>
      <c r="AB12" s="202">
        <v>2.107272727272727</v>
      </c>
      <c r="AC12" s="202">
        <v>4.0011818181818182</v>
      </c>
      <c r="AD12" s="202">
        <v>2.5228181818181818</v>
      </c>
      <c r="AE12" s="202">
        <v>2.4739090909090904</v>
      </c>
      <c r="AF12" s="202">
        <v>2.4596363636363634</v>
      </c>
      <c r="AG12" s="202">
        <v>2.3998181818181816</v>
      </c>
      <c r="AH12" s="202">
        <v>2.107272727272727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10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8" t="s">
        <v>11</v>
      </c>
      <c r="BP12" s="198"/>
      <c r="BQ12" s="198"/>
      <c r="BR12" s="195" t="s">
        <v>304</v>
      </c>
    </row>
    <row r="13" spans="1:70" s="200" customFormat="1" ht="16">
      <c r="A13" s="194">
        <v>12</v>
      </c>
      <c r="B13" s="196">
        <v>42480</v>
      </c>
      <c r="C13" s="195" t="s">
        <v>18</v>
      </c>
      <c r="D13" s="194" t="s">
        <v>234</v>
      </c>
      <c r="E13" s="196">
        <v>42474</v>
      </c>
      <c r="F13" s="195" t="s">
        <v>158</v>
      </c>
      <c r="G13" s="194" t="s">
        <v>229</v>
      </c>
      <c r="H13" s="202">
        <v>68.400000000000006</v>
      </c>
      <c r="I13" s="202"/>
      <c r="J13" s="194"/>
      <c r="K13" s="197" t="s">
        <v>12</v>
      </c>
      <c r="L13" s="201">
        <v>1243</v>
      </c>
      <c r="M13" s="201">
        <v>1223</v>
      </c>
      <c r="N13" s="201">
        <v>2959</v>
      </c>
      <c r="O13" s="201">
        <v>159287</v>
      </c>
      <c r="P13" s="201">
        <v>657863</v>
      </c>
      <c r="Q13" s="201"/>
      <c r="R13" s="201"/>
      <c r="S13" s="201"/>
      <c r="T13" s="201"/>
      <c r="U13" s="201"/>
      <c r="V13" s="201"/>
      <c r="W13" s="202">
        <v>4.29</v>
      </c>
      <c r="X13" s="202">
        <v>2.95</v>
      </c>
      <c r="Y13" s="202">
        <v>2.8</v>
      </c>
      <c r="Z13" s="202">
        <v>2.77</v>
      </c>
      <c r="AA13" s="202">
        <v>2.59</v>
      </c>
      <c r="AB13" s="202">
        <v>2.2400000000000002</v>
      </c>
      <c r="AC13" s="202">
        <v>4.29</v>
      </c>
      <c r="AD13" s="202">
        <v>2.95</v>
      </c>
      <c r="AE13" s="202">
        <v>2.8</v>
      </c>
      <c r="AF13" s="202">
        <v>2.77</v>
      </c>
      <c r="AG13" s="202">
        <v>2.59</v>
      </c>
      <c r="AH13" s="202">
        <v>2.2400000000000002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19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0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296</v>
      </c>
    </row>
    <row r="14" spans="1:70" s="200" customFormat="1" ht="16">
      <c r="A14" s="194">
        <v>13</v>
      </c>
      <c r="B14" s="196">
        <v>42480</v>
      </c>
      <c r="C14" s="195" t="s">
        <v>18</v>
      </c>
      <c r="D14" s="194" t="s">
        <v>108</v>
      </c>
      <c r="E14" s="196">
        <v>42474</v>
      </c>
      <c r="F14" s="195" t="s">
        <v>159</v>
      </c>
      <c r="G14" s="194" t="s">
        <v>246</v>
      </c>
      <c r="H14" s="202">
        <v>93.12</v>
      </c>
      <c r="I14" s="202"/>
      <c r="J14" s="194"/>
      <c r="K14" s="197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2">
        <v>3.55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3.55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12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254</v>
      </c>
    </row>
    <row r="15" spans="1:70" s="200" customFormat="1" ht="16">
      <c r="A15" s="194">
        <v>14</v>
      </c>
      <c r="B15" s="196">
        <v>42480</v>
      </c>
      <c r="C15" s="195" t="s">
        <v>18</v>
      </c>
      <c r="D15" s="194" t="s">
        <v>236</v>
      </c>
      <c r="E15" s="196">
        <v>42474</v>
      </c>
      <c r="F15" s="195" t="s">
        <v>158</v>
      </c>
      <c r="G15" s="194" t="s">
        <v>229</v>
      </c>
      <c r="H15" s="202">
        <v>85.4</v>
      </c>
      <c r="I15" s="202"/>
      <c r="J15" s="194"/>
      <c r="K15" s="197" t="s">
        <v>12</v>
      </c>
      <c r="L15" s="201">
        <v>6000</v>
      </c>
      <c r="M15" s="201">
        <v>6000</v>
      </c>
      <c r="N15" s="201">
        <v>72000</v>
      </c>
      <c r="O15" s="201"/>
      <c r="P15" s="201"/>
      <c r="Q15" s="201"/>
      <c r="R15" s="201"/>
      <c r="S15" s="201"/>
      <c r="T15" s="201"/>
      <c r="U15" s="201"/>
      <c r="V15" s="201"/>
      <c r="W15" s="202">
        <v>2.63</v>
      </c>
      <c r="X15" s="202">
        <v>2.37</v>
      </c>
      <c r="Y15" s="202">
        <v>2.34</v>
      </c>
      <c r="Z15" s="202">
        <v>2.23</v>
      </c>
      <c r="AA15" s="202">
        <v>0</v>
      </c>
      <c r="AB15" s="202">
        <v>0</v>
      </c>
      <c r="AC15" s="202">
        <v>2.63</v>
      </c>
      <c r="AD15" s="202">
        <v>2.37</v>
      </c>
      <c r="AE15" s="202">
        <v>2.34</v>
      </c>
      <c r="AF15" s="202">
        <v>2.23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195" t="s">
        <v>297</v>
      </c>
    </row>
    <row r="16" spans="1:70" s="200" customFormat="1" ht="16">
      <c r="A16" s="194">
        <v>15</v>
      </c>
      <c r="B16" s="196">
        <v>42480</v>
      </c>
      <c r="C16" s="195" t="s">
        <v>18</v>
      </c>
      <c r="D16" s="194" t="s">
        <v>236</v>
      </c>
      <c r="E16" s="196">
        <v>42474</v>
      </c>
      <c r="F16" s="195" t="s">
        <v>159</v>
      </c>
      <c r="G16" s="194" t="s">
        <v>246</v>
      </c>
      <c r="H16" s="202">
        <v>56.86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2.2181818181818178</v>
      </c>
      <c r="X16" s="202">
        <v>1.9818181818181817</v>
      </c>
      <c r="Y16" s="202">
        <v>1.718181818181818</v>
      </c>
      <c r="Z16" s="202">
        <v>1.5999999999999999</v>
      </c>
      <c r="AA16" s="202">
        <v>0</v>
      </c>
      <c r="AB16" s="202">
        <v>0</v>
      </c>
      <c r="AC16" s="202">
        <v>2.2181818181818178</v>
      </c>
      <c r="AD16" s="202">
        <v>1.9818181818181817</v>
      </c>
      <c r="AE16" s="202">
        <v>1.718181818181818</v>
      </c>
      <c r="AF16" s="202">
        <v>1.5999999999999999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12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207" t="s">
        <v>298</v>
      </c>
    </row>
    <row r="17" spans="1:70" s="200" customFormat="1" ht="16">
      <c r="A17" s="194">
        <v>16</v>
      </c>
      <c r="B17" s="196">
        <v>42480</v>
      </c>
      <c r="C17" s="195" t="s">
        <v>18</v>
      </c>
      <c r="D17" s="194" t="s">
        <v>236</v>
      </c>
      <c r="E17" s="196">
        <v>42474</v>
      </c>
      <c r="F17" s="195" t="s">
        <v>156</v>
      </c>
      <c r="G17" s="194" t="s">
        <v>310</v>
      </c>
      <c r="H17" s="202">
        <v>58.75</v>
      </c>
      <c r="I17" s="202"/>
      <c r="J17" s="194"/>
      <c r="K17" s="197" t="s">
        <v>12</v>
      </c>
      <c r="L17" s="201">
        <v>3000</v>
      </c>
      <c r="M17" s="201">
        <v>30000</v>
      </c>
      <c r="N17" s="201">
        <v>49200</v>
      </c>
      <c r="O17" s="201"/>
      <c r="P17" s="201"/>
      <c r="Q17" s="201"/>
      <c r="R17" s="201"/>
      <c r="S17" s="201"/>
      <c r="T17" s="201"/>
      <c r="U17" s="201"/>
      <c r="V17" s="201"/>
      <c r="W17" s="202">
        <v>2.0818181818181816</v>
      </c>
      <c r="X17" s="202">
        <v>1.8181818181818181</v>
      </c>
      <c r="Y17" s="202">
        <v>1.5363636363636362</v>
      </c>
      <c r="Z17" s="202">
        <v>1.4545454545454546</v>
      </c>
      <c r="AA17" s="202">
        <v>0</v>
      </c>
      <c r="AB17" s="202">
        <v>0</v>
      </c>
      <c r="AC17" s="202">
        <v>2.0818181818181816</v>
      </c>
      <c r="AD17" s="202">
        <v>1.8181818181818181</v>
      </c>
      <c r="AE17" s="202">
        <v>1.5363636363636362</v>
      </c>
      <c r="AF17" s="202">
        <v>1.4545454545454546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>
        <v>24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293</v>
      </c>
    </row>
    <row r="18" spans="1:70" s="200" customFormat="1" ht="16">
      <c r="A18" s="194">
        <v>17</v>
      </c>
      <c r="B18" s="196">
        <v>42480</v>
      </c>
      <c r="C18" s="195" t="s">
        <v>18</v>
      </c>
      <c r="D18" s="194" t="s">
        <v>238</v>
      </c>
      <c r="E18" s="196">
        <v>42474</v>
      </c>
      <c r="F18" s="195" t="s">
        <v>159</v>
      </c>
      <c r="G18" s="194" t="s">
        <v>246</v>
      </c>
      <c r="H18" s="202">
        <v>93.49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2.3454545454545452</v>
      </c>
      <c r="X18" s="202">
        <v>2.0363636363636366</v>
      </c>
      <c r="Y18" s="202">
        <v>0</v>
      </c>
      <c r="Z18" s="202">
        <v>0</v>
      </c>
      <c r="AA18" s="202">
        <v>0</v>
      </c>
      <c r="AB18" s="202">
        <v>0</v>
      </c>
      <c r="AC18" s="202">
        <v>2.3454545454545452</v>
      </c>
      <c r="AD18" s="202">
        <v>2.0363636363636366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12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256</v>
      </c>
    </row>
    <row r="19" spans="1:70" s="200" customFormat="1" ht="16">
      <c r="A19" s="194">
        <v>18</v>
      </c>
      <c r="B19" s="196">
        <v>42481</v>
      </c>
      <c r="C19" s="195" t="s">
        <v>18</v>
      </c>
      <c r="D19" s="194" t="s">
        <v>238</v>
      </c>
      <c r="E19" s="196">
        <v>42474</v>
      </c>
      <c r="F19" s="195" t="s">
        <v>160</v>
      </c>
      <c r="G19" s="194" t="s">
        <v>248</v>
      </c>
      <c r="H19" s="202">
        <v>64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2.6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2.6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309</v>
      </c>
    </row>
    <row r="20" spans="1:70" s="200" customFormat="1" ht="16">
      <c r="A20" s="194">
        <v>19</v>
      </c>
      <c r="B20" s="196">
        <v>42480</v>
      </c>
      <c r="C20" s="195" t="s">
        <v>18</v>
      </c>
      <c r="D20" s="194" t="s">
        <v>239</v>
      </c>
      <c r="E20" s="196">
        <v>42474</v>
      </c>
      <c r="F20" s="195" t="s">
        <v>159</v>
      </c>
      <c r="G20" s="194" t="s">
        <v>246</v>
      </c>
      <c r="H20" s="202">
        <v>68.36</v>
      </c>
      <c r="I20" s="202"/>
      <c r="J20" s="194"/>
      <c r="K20" s="197" t="s">
        <v>12</v>
      </c>
      <c r="L20" s="201">
        <v>98640</v>
      </c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>
        <v>2.38</v>
      </c>
      <c r="X20" s="202">
        <v>1.88</v>
      </c>
      <c r="Y20" s="202">
        <v>0</v>
      </c>
      <c r="Z20" s="202">
        <v>0</v>
      </c>
      <c r="AA20" s="202">
        <v>0</v>
      </c>
      <c r="AB20" s="202">
        <v>0</v>
      </c>
      <c r="AC20" s="202">
        <v>2.38</v>
      </c>
      <c r="AD20" s="202">
        <v>1.88</v>
      </c>
      <c r="AE20" s="202">
        <v>0</v>
      </c>
      <c r="AF20" s="202">
        <v>0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12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268</v>
      </c>
    </row>
    <row r="21" spans="1:70" s="200" customFormat="1" ht="16">
      <c r="A21" s="194">
        <v>20</v>
      </c>
      <c r="B21" s="196">
        <v>42480</v>
      </c>
      <c r="C21" s="195" t="s">
        <v>18</v>
      </c>
      <c r="D21" s="194" t="s">
        <v>240</v>
      </c>
      <c r="E21" s="196">
        <v>42474</v>
      </c>
      <c r="F21" s="195" t="s">
        <v>158</v>
      </c>
      <c r="G21" s="194" t="s">
        <v>229</v>
      </c>
      <c r="H21" s="202">
        <v>97</v>
      </c>
      <c r="I21" s="202"/>
      <c r="J21" s="194"/>
      <c r="K21" s="197" t="s">
        <v>12</v>
      </c>
      <c r="L21" s="201">
        <v>6000</v>
      </c>
      <c r="M21" s="201">
        <v>6000</v>
      </c>
      <c r="N21" s="201">
        <v>72000</v>
      </c>
      <c r="O21" s="201"/>
      <c r="P21" s="201"/>
      <c r="Q21" s="201"/>
      <c r="R21" s="201"/>
      <c r="S21" s="201"/>
      <c r="T21" s="201"/>
      <c r="U21" s="201"/>
      <c r="V21" s="201"/>
      <c r="W21" s="202">
        <v>2.83</v>
      </c>
      <c r="X21" s="202">
        <v>2.74</v>
      </c>
      <c r="Y21" s="202">
        <v>2.48</v>
      </c>
      <c r="Z21" s="202">
        <v>2.31</v>
      </c>
      <c r="AA21" s="202">
        <v>0</v>
      </c>
      <c r="AB21" s="202">
        <v>0</v>
      </c>
      <c r="AC21" s="202">
        <v>2.83</v>
      </c>
      <c r="AD21" s="202">
        <v>2.74</v>
      </c>
      <c r="AE21" s="202">
        <v>2.48</v>
      </c>
      <c r="AF21" s="202">
        <v>2.31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241</v>
      </c>
    </row>
    <row r="22" spans="1:70" s="200" customFormat="1" ht="16">
      <c r="A22" s="194">
        <v>21</v>
      </c>
      <c r="B22" s="196">
        <v>42480</v>
      </c>
      <c r="C22" s="195" t="s">
        <v>18</v>
      </c>
      <c r="D22" s="194" t="s">
        <v>240</v>
      </c>
      <c r="E22" s="196">
        <v>42474</v>
      </c>
      <c r="F22" s="195" t="s">
        <v>159</v>
      </c>
      <c r="G22" s="194" t="s">
        <v>246</v>
      </c>
      <c r="H22" s="202">
        <v>74.599999999999994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2.3909090909090907</v>
      </c>
      <c r="X22" s="202">
        <v>2.1818181818181817</v>
      </c>
      <c r="Y22" s="202">
        <v>1.9818181818181817</v>
      </c>
      <c r="Z22" s="202">
        <v>1.8181818181818181</v>
      </c>
      <c r="AA22" s="202">
        <v>0</v>
      </c>
      <c r="AB22" s="202">
        <v>0</v>
      </c>
      <c r="AC22" s="202">
        <v>2.3909090909090907</v>
      </c>
      <c r="AD22" s="202">
        <v>2.1818181818181817</v>
      </c>
      <c r="AE22" s="202">
        <v>1.9818181818181817</v>
      </c>
      <c r="AF22" s="202">
        <v>1.8181818181818181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12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299</v>
      </c>
    </row>
    <row r="23" spans="1:70" s="200" customFormat="1" ht="16">
      <c r="A23" s="194">
        <v>22</v>
      </c>
      <c r="B23" s="196">
        <v>42480</v>
      </c>
      <c r="C23" s="195" t="s">
        <v>18</v>
      </c>
      <c r="D23" s="194" t="s">
        <v>240</v>
      </c>
      <c r="E23" s="196">
        <v>42474</v>
      </c>
      <c r="F23" s="195" t="s">
        <v>156</v>
      </c>
      <c r="G23" s="194" t="s">
        <v>310</v>
      </c>
      <c r="H23" s="202">
        <v>77.44</v>
      </c>
      <c r="I23" s="202"/>
      <c r="J23" s="194"/>
      <c r="K23" s="197" t="s">
        <v>12</v>
      </c>
      <c r="L23" s="201">
        <v>3000</v>
      </c>
      <c r="M23" s="201">
        <v>30000</v>
      </c>
      <c r="N23" s="201">
        <v>49200</v>
      </c>
      <c r="O23" s="201"/>
      <c r="P23" s="201"/>
      <c r="Q23" s="201"/>
      <c r="R23" s="201"/>
      <c r="S23" s="201"/>
      <c r="T23" s="201"/>
      <c r="U23" s="201"/>
      <c r="V23" s="201"/>
      <c r="W23" s="202">
        <v>2.1727272727272728</v>
      </c>
      <c r="X23" s="202">
        <v>1.9909090909090907</v>
      </c>
      <c r="Y23" s="202">
        <v>1.8181818181818181</v>
      </c>
      <c r="Z23" s="202">
        <v>1.6272727272727272</v>
      </c>
      <c r="AA23" s="202">
        <v>0</v>
      </c>
      <c r="AB23" s="202">
        <v>0</v>
      </c>
      <c r="AC23" s="202">
        <v>2.1727272727272728</v>
      </c>
      <c r="AD23" s="202">
        <v>1.9909090909090907</v>
      </c>
      <c r="AE23" s="202">
        <v>1.8181818181818181</v>
      </c>
      <c r="AF23" s="202">
        <v>1.6272727272727272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>
        <v>24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294</v>
      </c>
    </row>
    <row r="24" spans="1:70" s="200" customFormat="1" ht="16">
      <c r="A24" s="194">
        <v>23</v>
      </c>
      <c r="B24" s="196">
        <v>42480</v>
      </c>
      <c r="C24" s="195" t="s">
        <v>18</v>
      </c>
      <c r="D24" s="194" t="s">
        <v>242</v>
      </c>
      <c r="E24" s="196">
        <v>42474</v>
      </c>
      <c r="F24" s="195" t="s">
        <v>159</v>
      </c>
      <c r="G24" s="194" t="s">
        <v>246</v>
      </c>
      <c r="H24" s="202">
        <v>92.25</v>
      </c>
      <c r="I24" s="202"/>
      <c r="J24" s="194"/>
      <c r="K24" s="197" t="s">
        <v>12</v>
      </c>
      <c r="L24" s="201">
        <v>98640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2.3272727272727272</v>
      </c>
      <c r="X24" s="202">
        <v>2.0454545454545454</v>
      </c>
      <c r="Y24" s="202">
        <v>0</v>
      </c>
      <c r="Z24" s="202">
        <v>0</v>
      </c>
      <c r="AA24" s="202">
        <v>0</v>
      </c>
      <c r="AB24" s="202">
        <v>0</v>
      </c>
      <c r="AC24" s="202">
        <v>2.3272727272727272</v>
      </c>
      <c r="AD24" s="202">
        <v>2.0454545454545454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12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259</v>
      </c>
    </row>
    <row r="25" spans="1:70" s="200" customFormat="1" ht="16">
      <c r="A25" s="194">
        <v>24</v>
      </c>
      <c r="B25" s="196">
        <v>42481</v>
      </c>
      <c r="C25" s="195" t="s">
        <v>18</v>
      </c>
      <c r="D25" s="194" t="s">
        <v>242</v>
      </c>
      <c r="E25" s="196">
        <v>42474</v>
      </c>
      <c r="F25" s="195" t="s">
        <v>160</v>
      </c>
      <c r="G25" s="194" t="s">
        <v>248</v>
      </c>
      <c r="H25" s="202">
        <v>74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2.7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243</v>
      </c>
    </row>
    <row r="26" spans="1:70" s="200" customFormat="1" ht="16">
      <c r="A26" s="194">
        <v>25</v>
      </c>
      <c r="B26" s="196">
        <v>42480</v>
      </c>
      <c r="C26" s="195" t="s">
        <v>18</v>
      </c>
      <c r="D26" s="194" t="s">
        <v>244</v>
      </c>
      <c r="E26" s="196">
        <v>42474</v>
      </c>
      <c r="F26" s="195" t="s">
        <v>159</v>
      </c>
      <c r="G26" s="194" t="s">
        <v>246</v>
      </c>
      <c r="H26" s="202">
        <v>115.19</v>
      </c>
      <c r="I26" s="202"/>
      <c r="J26" s="194"/>
      <c r="K26" s="197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>
        <v>1.76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1.76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12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207" t="s">
        <v>260</v>
      </c>
    </row>
  </sheetData>
  <sheetProtection algorithmName="SHA-512" hashValue="UsGPbFJmo0jlwVUJQNVqVyKJiR+GV/A2lzvKuc0x7Muh0IRiaXgamWd5KIVnu/X3XiMglvGW4m1LPcdq81IoBw==" saltValue="Lak0mgXqKkbMMXM8TwMGww==" spinCount="100000" sheet="1" objects="1" scenarios="1"/>
  <hyperlinks>
    <hyperlink ref="BR21" r:id="rId1" xr:uid="{3ABA5979-4402-704D-B145-63241F71B784}"/>
    <hyperlink ref="BR14" r:id="rId2" xr:uid="{EE94C2C8-A42A-2F4D-AA17-88769437F5E7}"/>
    <hyperlink ref="BR26" r:id="rId3" xr:uid="{14349B2B-D564-1346-8250-E0DCDE894353}"/>
    <hyperlink ref="BR25" r:id="rId4" xr:uid="{91E663B5-D1CE-D844-A7BA-6D62B2779B08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61F6-0EC8-2C4D-A410-F86F845D5C95}">
  <sheetPr codeName="Sheet9"/>
  <dimension ref="A1:BR26"/>
  <sheetViews>
    <sheetView zoomScale="93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224" t="s">
        <v>277</v>
      </c>
      <c r="AT1" s="14" t="s">
        <v>81</v>
      </c>
      <c r="AU1" s="15" t="s">
        <v>82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278</v>
      </c>
      <c r="BC1" s="226" t="s">
        <v>279</v>
      </c>
      <c r="BD1" s="16" t="s">
        <v>75</v>
      </c>
      <c r="BE1" s="7" t="s">
        <v>72</v>
      </c>
      <c r="BF1" s="1" t="s">
        <v>73</v>
      </c>
      <c r="BG1" s="17" t="s">
        <v>74</v>
      </c>
      <c r="BH1" s="18" t="s">
        <v>134</v>
      </c>
      <c r="BI1" s="17" t="s">
        <v>66</v>
      </c>
      <c r="BJ1" s="227" t="s">
        <v>280</v>
      </c>
      <c r="BK1" s="227" t="s">
        <v>281</v>
      </c>
      <c r="BL1" s="1" t="s">
        <v>67</v>
      </c>
      <c r="BM1" s="2" t="s">
        <v>68</v>
      </c>
      <c r="BN1" s="17" t="s">
        <v>69</v>
      </c>
      <c r="BO1" s="17" t="s">
        <v>70</v>
      </c>
      <c r="BP1" s="228" t="s">
        <v>282</v>
      </c>
      <c r="BQ1" s="2" t="s">
        <v>71</v>
      </c>
      <c r="BR1" s="229" t="s">
        <v>283</v>
      </c>
    </row>
    <row r="2" spans="1:70" s="200" customFormat="1" ht="16">
      <c r="A2" s="194">
        <v>1</v>
      </c>
      <c r="B2" s="196">
        <v>42297</v>
      </c>
      <c r="C2" s="195" t="s">
        <v>18</v>
      </c>
      <c r="D2" s="194" t="s">
        <v>228</v>
      </c>
      <c r="E2" s="196">
        <v>42291</v>
      </c>
      <c r="F2" s="195" t="s">
        <v>156</v>
      </c>
      <c r="G2" s="194" t="s">
        <v>262</v>
      </c>
      <c r="H2" s="194">
        <v>67.209999999999994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2.4636363636363634</v>
      </c>
      <c r="X2" s="202">
        <v>2.3727272727272726</v>
      </c>
      <c r="Y2" s="202">
        <v>2.336363636363636</v>
      </c>
      <c r="Z2" s="202">
        <v>2.2999999999999998</v>
      </c>
      <c r="AA2" s="202">
        <v>2.2818181818181813</v>
      </c>
      <c r="AB2" s="202">
        <v>2.1545454545454543</v>
      </c>
      <c r="AC2" s="202">
        <v>2.4636363636363634</v>
      </c>
      <c r="AD2" s="202">
        <v>2.3727272727272726</v>
      </c>
      <c r="AE2" s="202">
        <v>2.336363636363636</v>
      </c>
      <c r="AF2" s="202">
        <v>2.2999999999999998</v>
      </c>
      <c r="AG2" s="202">
        <v>2.2818181818181813</v>
      </c>
      <c r="AH2" s="202">
        <v>2.1545454545454543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263</v>
      </c>
    </row>
    <row r="3" spans="1:70" s="200" customFormat="1" ht="16">
      <c r="A3" s="194">
        <v>2</v>
      </c>
      <c r="B3" s="196">
        <v>42297</v>
      </c>
      <c r="C3" s="195" t="s">
        <v>18</v>
      </c>
      <c r="D3" s="194" t="s">
        <v>228</v>
      </c>
      <c r="E3" s="196">
        <v>42248</v>
      </c>
      <c r="F3" s="195" t="s">
        <v>157</v>
      </c>
      <c r="G3" s="194" t="s">
        <v>250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3.2181818181818178</v>
      </c>
      <c r="Y3" s="202">
        <v>3.0181818181818176</v>
      </c>
      <c r="Z3" s="202">
        <v>2.9999999999999996</v>
      </c>
      <c r="AA3" s="202">
        <v>2.9</v>
      </c>
      <c r="AB3" s="202">
        <v>2.5</v>
      </c>
      <c r="AC3" s="202">
        <v>3.5999999999999996</v>
      </c>
      <c r="AD3" s="202">
        <v>3.2181818181818178</v>
      </c>
      <c r="AE3" s="202">
        <v>3.0181818181818176</v>
      </c>
      <c r="AF3" s="202">
        <v>2.9999999999999996</v>
      </c>
      <c r="AG3" s="202">
        <v>2.9</v>
      </c>
      <c r="AH3" s="202">
        <v>2.5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>
        <v>0</v>
      </c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251</v>
      </c>
    </row>
    <row r="4" spans="1:70" s="200" customFormat="1" ht="16">
      <c r="A4" s="194">
        <v>3</v>
      </c>
      <c r="B4" s="196">
        <v>42297</v>
      </c>
      <c r="C4" s="195" t="s">
        <v>18</v>
      </c>
      <c r="D4" s="194" t="s">
        <v>228</v>
      </c>
      <c r="E4" s="196">
        <v>42214</v>
      </c>
      <c r="F4" s="195" t="s">
        <v>158</v>
      </c>
      <c r="G4" s="194" t="s">
        <v>229</v>
      </c>
      <c r="H4" s="202">
        <v>67.3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4.2181818181818178</v>
      </c>
      <c r="X4" s="202">
        <v>2.9090909090909092</v>
      </c>
      <c r="Y4" s="202">
        <v>2.754545454545454</v>
      </c>
      <c r="Z4" s="202">
        <v>2.7272727272727271</v>
      </c>
      <c r="AA4" s="202">
        <v>2.5545454545454542</v>
      </c>
      <c r="AB4" s="202">
        <v>2.1999999999999997</v>
      </c>
      <c r="AC4" s="202">
        <v>4.2181818181818178</v>
      </c>
      <c r="AD4" s="202">
        <v>2.9090909090909092</v>
      </c>
      <c r="AE4" s="202">
        <v>2.754545454545454</v>
      </c>
      <c r="AF4" s="202">
        <v>2.7272727272727271</v>
      </c>
      <c r="AG4" s="202">
        <v>2.5545454545454542</v>
      </c>
      <c r="AH4" s="202">
        <v>2.1999999999999997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/>
      <c r="BQ4" s="198"/>
      <c r="BR4" s="207" t="s">
        <v>257</v>
      </c>
    </row>
    <row r="5" spans="1:70" s="200" customFormat="1" ht="16">
      <c r="A5" s="194">
        <v>4</v>
      </c>
      <c r="B5" s="196">
        <v>42297</v>
      </c>
      <c r="C5" s="195" t="s">
        <v>18</v>
      </c>
      <c r="D5" s="194" t="s">
        <v>228</v>
      </c>
      <c r="E5" s="196">
        <v>42185</v>
      </c>
      <c r="F5" s="195" t="s">
        <v>159</v>
      </c>
      <c r="G5" s="194" t="s">
        <v>246</v>
      </c>
      <c r="H5" s="202">
        <v>68.16</v>
      </c>
      <c r="I5" s="202"/>
      <c r="J5" s="194"/>
      <c r="K5" s="197" t="s">
        <v>12</v>
      </c>
      <c r="L5" s="201">
        <v>1243</v>
      </c>
      <c r="M5" s="201">
        <v>1223</v>
      </c>
      <c r="N5" s="201">
        <v>820086</v>
      </c>
      <c r="O5" s="201"/>
      <c r="P5" s="201"/>
      <c r="Q5" s="201"/>
      <c r="R5" s="201"/>
      <c r="S5" s="201"/>
      <c r="T5" s="201"/>
      <c r="U5" s="201"/>
      <c r="V5" s="201"/>
      <c r="W5" s="202">
        <v>3.7363636363636363</v>
      </c>
      <c r="X5" s="202">
        <v>2.3818181818181818</v>
      </c>
      <c r="Y5" s="202">
        <v>2.2999999999999998</v>
      </c>
      <c r="Z5" s="202">
        <v>2</v>
      </c>
      <c r="AA5" s="202">
        <v>0</v>
      </c>
      <c r="AB5" s="202">
        <v>0</v>
      </c>
      <c r="AC5" s="202">
        <v>3.7363636363636363</v>
      </c>
      <c r="AD5" s="202">
        <v>2.3818181818181818</v>
      </c>
      <c r="AE5" s="202">
        <v>2.2999999999999998</v>
      </c>
      <c r="AF5" s="202">
        <v>2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95" t="s">
        <v>247</v>
      </c>
    </row>
    <row r="6" spans="1:70" s="200" customFormat="1" ht="16">
      <c r="A6" s="194">
        <v>5</v>
      </c>
      <c r="B6" s="196">
        <v>42297</v>
      </c>
      <c r="C6" s="195" t="s">
        <v>18</v>
      </c>
      <c r="D6" s="194" t="s">
        <v>228</v>
      </c>
      <c r="E6" s="196">
        <v>42285</v>
      </c>
      <c r="F6" s="195" t="s">
        <v>160</v>
      </c>
      <c r="G6" s="194" t="s">
        <v>248</v>
      </c>
      <c r="H6" s="202">
        <v>63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3.3818181818181818</v>
      </c>
      <c r="X6" s="202">
        <v>2.1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3.3818181818181818</v>
      </c>
      <c r="AD6" s="202">
        <v>2.1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249</v>
      </c>
    </row>
    <row r="7" spans="1:70" s="206" customFormat="1" ht="16">
      <c r="A7" s="194">
        <v>6</v>
      </c>
      <c r="B7" s="196">
        <v>42297</v>
      </c>
      <c r="C7" s="204" t="s">
        <v>18</v>
      </c>
      <c r="D7" s="203" t="s">
        <v>228</v>
      </c>
      <c r="E7" s="196">
        <v>42185</v>
      </c>
      <c r="F7" s="204" t="s">
        <v>230</v>
      </c>
      <c r="G7" s="203" t="s">
        <v>231</v>
      </c>
      <c r="H7" s="202">
        <v>34.83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3.5999999999999996</v>
      </c>
      <c r="X7" s="202">
        <v>2.3454545454545452</v>
      </c>
      <c r="Y7" s="202">
        <v>2.3090909090909091</v>
      </c>
      <c r="Z7" s="202">
        <v>2.3090909090909091</v>
      </c>
      <c r="AA7" s="202">
        <v>2.2636363636363637</v>
      </c>
      <c r="AB7" s="202">
        <v>2.1090909090909089</v>
      </c>
      <c r="AC7" s="202">
        <v>3.5999999999999996</v>
      </c>
      <c r="AD7" s="202">
        <v>2.3454545454545452</v>
      </c>
      <c r="AE7" s="202">
        <v>2.3090909090909091</v>
      </c>
      <c r="AF7" s="202">
        <v>2.3090909090909091</v>
      </c>
      <c r="AG7" s="202">
        <v>2.2636363636363637</v>
      </c>
      <c r="AH7" s="202">
        <v>2.1090909090909089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245</v>
      </c>
    </row>
    <row r="8" spans="1:70" s="206" customFormat="1" ht="16">
      <c r="A8" s="194">
        <v>7</v>
      </c>
      <c r="B8" s="196">
        <v>42297</v>
      </c>
      <c r="C8" s="195" t="s">
        <v>18</v>
      </c>
      <c r="D8" s="194" t="s">
        <v>228</v>
      </c>
      <c r="E8" s="196">
        <v>42293</v>
      </c>
      <c r="F8" s="195" t="s">
        <v>252</v>
      </c>
      <c r="G8" s="194" t="s">
        <v>253</v>
      </c>
      <c r="H8" s="202">
        <v>68.42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3.5363636363636362</v>
      </c>
      <c r="X8" s="202">
        <v>2.209090909090909</v>
      </c>
      <c r="Y8" s="202">
        <v>2.1545454545454543</v>
      </c>
      <c r="Z8" s="202">
        <v>2.1363636363636362</v>
      </c>
      <c r="AA8" s="202">
        <v>2.0090909090909088</v>
      </c>
      <c r="AB8" s="202">
        <v>1.6181818181818182</v>
      </c>
      <c r="AC8" s="202">
        <v>3.5363636363636362</v>
      </c>
      <c r="AD8" s="202">
        <v>2.209090909090909</v>
      </c>
      <c r="AE8" s="202">
        <v>2.1545454545454543</v>
      </c>
      <c r="AF8" s="202">
        <v>2.1363636363636362</v>
      </c>
      <c r="AG8" s="202">
        <v>2.0090909090909088</v>
      </c>
      <c r="AH8" s="202">
        <v>1.6181818181818182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/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266</v>
      </c>
    </row>
    <row r="9" spans="1:70" s="200" customFormat="1" ht="16">
      <c r="A9" s="194">
        <v>8</v>
      </c>
      <c r="B9" s="196">
        <v>42297</v>
      </c>
      <c r="C9" s="195" t="s">
        <v>18</v>
      </c>
      <c r="D9" s="194" t="s">
        <v>45</v>
      </c>
      <c r="E9" s="196">
        <v>42185</v>
      </c>
      <c r="F9" s="195" t="s">
        <v>232</v>
      </c>
      <c r="G9" s="194" t="s">
        <v>217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2.677</v>
      </c>
      <c r="X9" s="202">
        <v>2.468</v>
      </c>
      <c r="Y9" s="202">
        <v>2.407</v>
      </c>
      <c r="Z9" s="202">
        <v>0</v>
      </c>
      <c r="AA9" s="202">
        <v>0</v>
      </c>
      <c r="AB9" s="202">
        <v>0</v>
      </c>
      <c r="AC9" s="202">
        <v>2.677</v>
      </c>
      <c r="AD9" s="202">
        <v>2.468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0</v>
      </c>
      <c r="BG9" s="198" t="s">
        <v>13</v>
      </c>
      <c r="BH9" s="198"/>
      <c r="BI9" s="198" t="s">
        <v>13</v>
      </c>
      <c r="BJ9" s="198"/>
      <c r="BK9" s="198"/>
      <c r="BL9" s="195"/>
      <c r="BM9" s="194"/>
      <c r="BN9" s="198"/>
      <c r="BO9" s="198" t="s">
        <v>15</v>
      </c>
      <c r="BP9" s="198"/>
      <c r="BQ9" s="198"/>
      <c r="BR9" s="195" t="s">
        <v>233</v>
      </c>
    </row>
    <row r="10" spans="1:70" s="200" customFormat="1" ht="16">
      <c r="A10" s="194">
        <v>9</v>
      </c>
      <c r="B10" s="196">
        <v>42297</v>
      </c>
      <c r="C10" s="195" t="s">
        <v>18</v>
      </c>
      <c r="D10" s="194" t="s">
        <v>45</v>
      </c>
      <c r="E10" s="196">
        <v>42214</v>
      </c>
      <c r="F10" s="195" t="s">
        <v>158</v>
      </c>
      <c r="G10" s="194" t="s">
        <v>229</v>
      </c>
      <c r="H10" s="202">
        <v>83</v>
      </c>
      <c r="I10" s="202"/>
      <c r="J10" s="194"/>
      <c r="K10" s="197" t="s">
        <v>12</v>
      </c>
      <c r="L10" s="201">
        <v>2465.7599999999998</v>
      </c>
      <c r="M10" s="201">
        <v>162246.6</v>
      </c>
      <c r="N10" s="201">
        <v>657862.98</v>
      </c>
      <c r="O10" s="201"/>
      <c r="P10" s="201"/>
      <c r="Q10" s="201"/>
      <c r="R10" s="201"/>
      <c r="S10" s="201"/>
      <c r="T10" s="201"/>
      <c r="U10" s="201"/>
      <c r="V10" s="201"/>
      <c r="W10" s="202">
        <v>2.8545454545454545</v>
      </c>
      <c r="X10" s="202">
        <v>2.5909090909090908</v>
      </c>
      <c r="Y10" s="202">
        <v>2.4818181818181815</v>
      </c>
      <c r="Z10" s="202">
        <v>2.2818181818181813</v>
      </c>
      <c r="AA10" s="202">
        <v>0</v>
      </c>
      <c r="AB10" s="202">
        <v>0</v>
      </c>
      <c r="AC10" s="202">
        <v>2.8545454545454545</v>
      </c>
      <c r="AD10" s="202">
        <v>2.5909090909090908</v>
      </c>
      <c r="AE10" s="202">
        <v>2.4818181818181815</v>
      </c>
      <c r="AF10" s="202">
        <v>2.2818181818181813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221</v>
      </c>
    </row>
    <row r="11" spans="1:70" s="200" customFormat="1" ht="16">
      <c r="A11" s="194">
        <v>10</v>
      </c>
      <c r="B11" s="196">
        <v>42297</v>
      </c>
      <c r="C11" s="195" t="s">
        <v>18</v>
      </c>
      <c r="D11" s="194" t="s">
        <v>145</v>
      </c>
      <c r="E11" s="196">
        <v>42185</v>
      </c>
      <c r="F11" s="195" t="s">
        <v>232</v>
      </c>
      <c r="G11" s="194" t="s">
        <v>217</v>
      </c>
      <c r="H11" s="202">
        <v>102.8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2.8579090909090907</v>
      </c>
      <c r="X11" s="202">
        <v>2.6402727272727273</v>
      </c>
      <c r="Y11" s="202">
        <v>0</v>
      </c>
      <c r="Z11" s="202">
        <v>0</v>
      </c>
      <c r="AA11" s="202">
        <v>0</v>
      </c>
      <c r="AB11" s="202">
        <v>0</v>
      </c>
      <c r="AC11" s="202">
        <v>2.8579090909090907</v>
      </c>
      <c r="AD11" s="202">
        <v>2.6402727272727273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233</v>
      </c>
    </row>
    <row r="12" spans="1:70" s="200" customFormat="1" ht="16">
      <c r="A12" s="194">
        <v>11</v>
      </c>
      <c r="B12" s="196">
        <v>42297</v>
      </c>
      <c r="C12" s="195" t="s">
        <v>18</v>
      </c>
      <c r="D12" s="194" t="s">
        <v>234</v>
      </c>
      <c r="E12" s="196">
        <v>42256</v>
      </c>
      <c r="F12" s="195" t="s">
        <v>232</v>
      </c>
      <c r="G12" s="194" t="s">
        <v>204</v>
      </c>
      <c r="H12" s="202">
        <v>97.87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4.0011818181818182</v>
      </c>
      <c r="X12" s="202">
        <v>2.5228181818181818</v>
      </c>
      <c r="Y12" s="202">
        <v>2.4739090909090904</v>
      </c>
      <c r="Z12" s="202">
        <v>2.4596363636363634</v>
      </c>
      <c r="AA12" s="202">
        <v>2.3998181818181816</v>
      </c>
      <c r="AB12" s="202">
        <v>2.107272727272727</v>
      </c>
      <c r="AC12" s="202">
        <v>4.0011818181818182</v>
      </c>
      <c r="AD12" s="202">
        <v>2.5228181818181818</v>
      </c>
      <c r="AE12" s="202">
        <v>2.4739090909090904</v>
      </c>
      <c r="AF12" s="202">
        <v>2.4596363636363634</v>
      </c>
      <c r="AG12" s="202">
        <v>2.3998181818181816</v>
      </c>
      <c r="AH12" s="202">
        <v>2.107272727272727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8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9" t="s">
        <v>11</v>
      </c>
      <c r="BP12" s="198"/>
      <c r="BQ12" s="198"/>
      <c r="BR12" s="195" t="s">
        <v>267</v>
      </c>
    </row>
    <row r="13" spans="1:70" s="200" customFormat="1" ht="16">
      <c r="A13" s="194">
        <v>12</v>
      </c>
      <c r="B13" s="196">
        <v>42297</v>
      </c>
      <c r="C13" s="195" t="s">
        <v>18</v>
      </c>
      <c r="D13" s="194" t="s">
        <v>234</v>
      </c>
      <c r="E13" s="196">
        <v>42214</v>
      </c>
      <c r="F13" s="195" t="s">
        <v>158</v>
      </c>
      <c r="G13" s="194" t="s">
        <v>229</v>
      </c>
      <c r="H13" s="202">
        <v>66</v>
      </c>
      <c r="I13" s="202"/>
      <c r="J13" s="194"/>
      <c r="K13" s="197" t="s">
        <v>12</v>
      </c>
      <c r="L13" s="201">
        <v>1243</v>
      </c>
      <c r="M13" s="201">
        <v>1223</v>
      </c>
      <c r="N13" s="201">
        <v>2959</v>
      </c>
      <c r="O13" s="201">
        <v>159287</v>
      </c>
      <c r="P13" s="201">
        <v>657863</v>
      </c>
      <c r="Q13" s="201"/>
      <c r="R13" s="201"/>
      <c r="S13" s="201"/>
      <c r="T13" s="201"/>
      <c r="U13" s="201"/>
      <c r="V13" s="201"/>
      <c r="W13" s="202">
        <v>4.1363636363636358</v>
      </c>
      <c r="X13" s="202">
        <v>2.8545454545454545</v>
      </c>
      <c r="Y13" s="202">
        <v>2.7</v>
      </c>
      <c r="Z13" s="202">
        <v>2.6818181818181817</v>
      </c>
      <c r="AA13" s="202">
        <v>2.5</v>
      </c>
      <c r="AB13" s="202">
        <v>2.1636363636363636</v>
      </c>
      <c r="AC13" s="202">
        <v>4.1363636363636358</v>
      </c>
      <c r="AD13" s="202">
        <v>2.8545454545454545</v>
      </c>
      <c r="AE13" s="202">
        <v>2.7</v>
      </c>
      <c r="AF13" s="202">
        <v>2.6818181818181817</v>
      </c>
      <c r="AG13" s="202">
        <v>2.5</v>
      </c>
      <c r="AH13" s="202">
        <v>2.1636363636363636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19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0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235</v>
      </c>
    </row>
    <row r="14" spans="1:70" s="200" customFormat="1" ht="16">
      <c r="A14" s="194">
        <v>13</v>
      </c>
      <c r="B14" s="196">
        <v>42297</v>
      </c>
      <c r="C14" s="195" t="s">
        <v>18</v>
      </c>
      <c r="D14" s="194" t="s">
        <v>108</v>
      </c>
      <c r="E14" s="196">
        <v>42185</v>
      </c>
      <c r="F14" s="195" t="s">
        <v>159</v>
      </c>
      <c r="G14" s="194" t="s">
        <v>246</v>
      </c>
      <c r="H14" s="202">
        <v>93.12</v>
      </c>
      <c r="I14" s="202"/>
      <c r="J14" s="194"/>
      <c r="K14" s="197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2">
        <v>3.55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3.55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12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254</v>
      </c>
    </row>
    <row r="15" spans="1:70" s="200" customFormat="1" ht="16">
      <c r="A15" s="194">
        <v>14</v>
      </c>
      <c r="B15" s="196">
        <v>42297</v>
      </c>
      <c r="C15" s="195" t="s">
        <v>18</v>
      </c>
      <c r="D15" s="194" t="s">
        <v>236</v>
      </c>
      <c r="E15" s="196">
        <v>42214</v>
      </c>
      <c r="F15" s="195" t="s">
        <v>158</v>
      </c>
      <c r="G15" s="194" t="s">
        <v>229</v>
      </c>
      <c r="H15" s="202">
        <v>81</v>
      </c>
      <c r="I15" s="202"/>
      <c r="J15" s="194"/>
      <c r="K15" s="197" t="s">
        <v>12</v>
      </c>
      <c r="L15" s="201">
        <v>6000</v>
      </c>
      <c r="M15" s="201">
        <v>6000</v>
      </c>
      <c r="N15" s="201">
        <v>72000</v>
      </c>
      <c r="O15" s="201"/>
      <c r="P15" s="201"/>
      <c r="Q15" s="201"/>
      <c r="R15" s="201"/>
      <c r="S15" s="201"/>
      <c r="T15" s="201"/>
      <c r="U15" s="201"/>
      <c r="V15" s="201"/>
      <c r="W15" s="202">
        <v>2.4909090909090907</v>
      </c>
      <c r="X15" s="202">
        <v>2.2545454545454544</v>
      </c>
      <c r="Y15" s="202">
        <v>2.2181818181818178</v>
      </c>
      <c r="Z15" s="202">
        <v>2.1090909090909089</v>
      </c>
      <c r="AA15" s="202">
        <v>0</v>
      </c>
      <c r="AB15" s="202">
        <v>0</v>
      </c>
      <c r="AC15" s="202">
        <v>2.4909090909090907</v>
      </c>
      <c r="AD15" s="202">
        <v>2.2545454545454544</v>
      </c>
      <c r="AE15" s="202">
        <v>2.2181818181818178</v>
      </c>
      <c r="AF15" s="202">
        <v>2.1090909090909089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9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195" t="s">
        <v>237</v>
      </c>
    </row>
    <row r="16" spans="1:70" s="200" customFormat="1" ht="16">
      <c r="A16" s="194">
        <v>15</v>
      </c>
      <c r="B16" s="196">
        <v>42297</v>
      </c>
      <c r="C16" s="195" t="s">
        <v>18</v>
      </c>
      <c r="D16" s="194" t="s">
        <v>236</v>
      </c>
      <c r="E16" s="196">
        <v>42185</v>
      </c>
      <c r="F16" s="195" t="s">
        <v>159</v>
      </c>
      <c r="G16" s="194" t="s">
        <v>246</v>
      </c>
      <c r="H16" s="202">
        <v>56.77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2.2181818181818178</v>
      </c>
      <c r="X16" s="202">
        <v>1.9818181818181817</v>
      </c>
      <c r="Y16" s="202">
        <v>1.718181818181818</v>
      </c>
      <c r="Z16" s="202">
        <v>1.5999999999999999</v>
      </c>
      <c r="AA16" s="202">
        <v>0</v>
      </c>
      <c r="AB16" s="202">
        <v>0</v>
      </c>
      <c r="AC16" s="202">
        <v>2.2181818181818178</v>
      </c>
      <c r="AD16" s="202">
        <v>1.9818181818181817</v>
      </c>
      <c r="AE16" s="202">
        <v>1.718181818181818</v>
      </c>
      <c r="AF16" s="202">
        <v>1.5999999999999999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12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207" t="s">
        <v>255</v>
      </c>
    </row>
    <row r="17" spans="1:70" s="200" customFormat="1" ht="16">
      <c r="A17" s="194">
        <v>16</v>
      </c>
      <c r="B17" s="196">
        <v>42297</v>
      </c>
      <c r="C17" s="195" t="s">
        <v>18</v>
      </c>
      <c r="D17" s="194" t="s">
        <v>236</v>
      </c>
      <c r="E17" s="196">
        <v>42291</v>
      </c>
      <c r="F17" s="195" t="s">
        <v>156</v>
      </c>
      <c r="G17" s="194" t="s">
        <v>262</v>
      </c>
      <c r="H17" s="202">
        <v>58.75</v>
      </c>
      <c r="I17" s="202"/>
      <c r="J17" s="194"/>
      <c r="K17" s="197" t="s">
        <v>12</v>
      </c>
      <c r="L17" s="201">
        <v>3000</v>
      </c>
      <c r="M17" s="201">
        <v>30000</v>
      </c>
      <c r="N17" s="201">
        <v>49200</v>
      </c>
      <c r="O17" s="201"/>
      <c r="P17" s="201"/>
      <c r="Q17" s="201"/>
      <c r="R17" s="201"/>
      <c r="S17" s="201"/>
      <c r="T17" s="201"/>
      <c r="U17" s="201"/>
      <c r="V17" s="201"/>
      <c r="W17" s="202">
        <v>2.0818181818181816</v>
      </c>
      <c r="X17" s="202">
        <v>1.8181818181818181</v>
      </c>
      <c r="Y17" s="202">
        <v>1.5363636363636362</v>
      </c>
      <c r="Z17" s="202">
        <v>1.4545454545454546</v>
      </c>
      <c r="AA17" s="202">
        <v>0</v>
      </c>
      <c r="AB17" s="202">
        <v>0</v>
      </c>
      <c r="AC17" s="202">
        <v>2.0818181818181816</v>
      </c>
      <c r="AD17" s="202">
        <v>1.8181818181818181</v>
      </c>
      <c r="AE17" s="202">
        <v>1.5363636363636362</v>
      </c>
      <c r="AF17" s="202">
        <v>1.4545454545454546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264</v>
      </c>
    </row>
    <row r="18" spans="1:70" s="200" customFormat="1" ht="16">
      <c r="A18" s="194">
        <v>17</v>
      </c>
      <c r="B18" s="196">
        <v>42297</v>
      </c>
      <c r="C18" s="195" t="s">
        <v>18</v>
      </c>
      <c r="D18" s="194" t="s">
        <v>238</v>
      </c>
      <c r="E18" s="196">
        <v>42185</v>
      </c>
      <c r="F18" s="195" t="s">
        <v>159</v>
      </c>
      <c r="G18" s="194" t="s">
        <v>246</v>
      </c>
      <c r="H18" s="202">
        <v>93.49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2.3454545454545452</v>
      </c>
      <c r="X18" s="202">
        <v>2.0363636363636366</v>
      </c>
      <c r="Y18" s="202">
        <v>0</v>
      </c>
      <c r="Z18" s="202">
        <v>0</v>
      </c>
      <c r="AA18" s="202">
        <v>0</v>
      </c>
      <c r="AB18" s="202">
        <v>0</v>
      </c>
      <c r="AC18" s="202">
        <v>2.3454545454545452</v>
      </c>
      <c r="AD18" s="202">
        <v>2.0363636363636366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12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256</v>
      </c>
    </row>
    <row r="19" spans="1:70" s="200" customFormat="1" ht="16">
      <c r="A19" s="194">
        <v>18</v>
      </c>
      <c r="B19" s="196">
        <v>42297</v>
      </c>
      <c r="C19" s="195" t="s">
        <v>18</v>
      </c>
      <c r="D19" s="194" t="s">
        <v>238</v>
      </c>
      <c r="E19" s="196">
        <v>42285</v>
      </c>
      <c r="F19" s="195" t="s">
        <v>160</v>
      </c>
      <c r="G19" s="194" t="s">
        <v>248</v>
      </c>
      <c r="H19" s="202">
        <v>64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2.6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2.6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261</v>
      </c>
    </row>
    <row r="20" spans="1:70" s="200" customFormat="1" ht="16">
      <c r="A20" s="194">
        <v>19</v>
      </c>
      <c r="B20" s="196">
        <v>42297</v>
      </c>
      <c r="C20" s="195" t="s">
        <v>18</v>
      </c>
      <c r="D20" s="194" t="s">
        <v>239</v>
      </c>
      <c r="E20" s="196">
        <v>42185</v>
      </c>
      <c r="F20" s="195" t="s">
        <v>159</v>
      </c>
      <c r="G20" s="194" t="s">
        <v>246</v>
      </c>
      <c r="H20" s="202">
        <v>68.36</v>
      </c>
      <c r="I20" s="202"/>
      <c r="J20" s="194"/>
      <c r="K20" s="197" t="s">
        <v>12</v>
      </c>
      <c r="L20" s="201">
        <v>98640</v>
      </c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>
        <v>2.38</v>
      </c>
      <c r="X20" s="202">
        <v>1.88</v>
      </c>
      <c r="Y20" s="202">
        <v>0</v>
      </c>
      <c r="Z20" s="202">
        <v>0</v>
      </c>
      <c r="AA20" s="202">
        <v>0</v>
      </c>
      <c r="AB20" s="202">
        <v>0</v>
      </c>
      <c r="AC20" s="202">
        <v>2.38</v>
      </c>
      <c r="AD20" s="202">
        <v>1.88</v>
      </c>
      <c r="AE20" s="202">
        <v>0</v>
      </c>
      <c r="AF20" s="202">
        <v>0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12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268</v>
      </c>
    </row>
    <row r="21" spans="1:70" s="200" customFormat="1" ht="16">
      <c r="A21" s="194">
        <v>20</v>
      </c>
      <c r="B21" s="196">
        <v>42297</v>
      </c>
      <c r="C21" s="195" t="s">
        <v>18</v>
      </c>
      <c r="D21" s="194" t="s">
        <v>240</v>
      </c>
      <c r="E21" s="196">
        <v>42214</v>
      </c>
      <c r="F21" s="195" t="s">
        <v>158</v>
      </c>
      <c r="G21" s="194" t="s">
        <v>229</v>
      </c>
      <c r="H21" s="202">
        <v>92</v>
      </c>
      <c r="I21" s="202"/>
      <c r="J21" s="194"/>
      <c r="K21" s="197" t="s">
        <v>12</v>
      </c>
      <c r="L21" s="201">
        <v>6000</v>
      </c>
      <c r="M21" s="201">
        <v>6000</v>
      </c>
      <c r="N21" s="201">
        <v>72000</v>
      </c>
      <c r="O21" s="201"/>
      <c r="P21" s="201"/>
      <c r="Q21" s="201"/>
      <c r="R21" s="201"/>
      <c r="S21" s="201"/>
      <c r="T21" s="201"/>
      <c r="U21" s="201"/>
      <c r="V21" s="201"/>
      <c r="W21" s="202">
        <v>2.68</v>
      </c>
      <c r="X21" s="202">
        <v>2.59</v>
      </c>
      <c r="Y21" s="202">
        <v>2.35</v>
      </c>
      <c r="Z21" s="202">
        <v>2.19</v>
      </c>
      <c r="AA21" s="202">
        <v>0</v>
      </c>
      <c r="AB21" s="202">
        <v>0</v>
      </c>
      <c r="AC21" s="202">
        <v>2.68</v>
      </c>
      <c r="AD21" s="202">
        <v>2.59</v>
      </c>
      <c r="AE21" s="202">
        <v>2.35</v>
      </c>
      <c r="AF21" s="202">
        <v>2.19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9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241</v>
      </c>
    </row>
    <row r="22" spans="1:70" s="200" customFormat="1" ht="16">
      <c r="A22" s="194">
        <v>21</v>
      </c>
      <c r="B22" s="196">
        <v>42297</v>
      </c>
      <c r="C22" s="195" t="s">
        <v>18</v>
      </c>
      <c r="D22" s="194" t="s">
        <v>240</v>
      </c>
      <c r="E22" s="196">
        <v>42185</v>
      </c>
      <c r="F22" s="195" t="s">
        <v>159</v>
      </c>
      <c r="G22" s="194" t="s">
        <v>246</v>
      </c>
      <c r="H22" s="202">
        <v>74.599999999999994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2.3909090909090907</v>
      </c>
      <c r="X22" s="202">
        <v>2.1818181818181817</v>
      </c>
      <c r="Y22" s="202">
        <v>1.9818181818181817</v>
      </c>
      <c r="Z22" s="202">
        <v>1.8181818181818181</v>
      </c>
      <c r="AA22" s="202">
        <v>0</v>
      </c>
      <c r="AB22" s="202">
        <v>0</v>
      </c>
      <c r="AC22" s="202">
        <v>2.3909090909090907</v>
      </c>
      <c r="AD22" s="202">
        <v>2.1818181818181817</v>
      </c>
      <c r="AE22" s="202">
        <v>1.9818181818181817</v>
      </c>
      <c r="AF22" s="202">
        <v>1.8181818181818181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12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258</v>
      </c>
    </row>
    <row r="23" spans="1:70" s="200" customFormat="1" ht="16">
      <c r="A23" s="194">
        <v>22</v>
      </c>
      <c r="B23" s="196">
        <v>42297</v>
      </c>
      <c r="C23" s="195" t="s">
        <v>18</v>
      </c>
      <c r="D23" s="194" t="s">
        <v>240</v>
      </c>
      <c r="E23" s="196">
        <v>42291</v>
      </c>
      <c r="F23" s="195" t="s">
        <v>156</v>
      </c>
      <c r="G23" s="194" t="s">
        <v>262</v>
      </c>
      <c r="H23" s="202">
        <v>77.44</v>
      </c>
      <c r="I23" s="202"/>
      <c r="J23" s="194"/>
      <c r="K23" s="197" t="s">
        <v>12</v>
      </c>
      <c r="L23" s="201">
        <v>3000</v>
      </c>
      <c r="M23" s="201">
        <v>30000</v>
      </c>
      <c r="N23" s="201">
        <v>49200</v>
      </c>
      <c r="O23" s="201"/>
      <c r="P23" s="201"/>
      <c r="Q23" s="201"/>
      <c r="R23" s="201"/>
      <c r="S23" s="201"/>
      <c r="T23" s="201"/>
      <c r="U23" s="201"/>
      <c r="V23" s="201"/>
      <c r="W23" s="202">
        <v>2.1727272727272728</v>
      </c>
      <c r="X23" s="202">
        <v>1.9909090909090907</v>
      </c>
      <c r="Y23" s="202">
        <v>1.8181818181818181</v>
      </c>
      <c r="Z23" s="202">
        <v>1.6272727272727272</v>
      </c>
      <c r="AA23" s="202">
        <v>0</v>
      </c>
      <c r="AB23" s="202">
        <v>0</v>
      </c>
      <c r="AC23" s="202">
        <v>2.1727272727272728</v>
      </c>
      <c r="AD23" s="202">
        <v>1.9909090909090907</v>
      </c>
      <c r="AE23" s="202">
        <v>1.8181818181818181</v>
      </c>
      <c r="AF23" s="202">
        <v>1.6272727272727272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/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265</v>
      </c>
    </row>
    <row r="24" spans="1:70" s="200" customFormat="1" ht="16">
      <c r="A24" s="194">
        <v>23</v>
      </c>
      <c r="B24" s="196">
        <v>42297</v>
      </c>
      <c r="C24" s="195" t="s">
        <v>18</v>
      </c>
      <c r="D24" s="194" t="s">
        <v>242</v>
      </c>
      <c r="E24" s="196">
        <v>42185</v>
      </c>
      <c r="F24" s="195" t="s">
        <v>159</v>
      </c>
      <c r="G24" s="194" t="s">
        <v>246</v>
      </c>
      <c r="H24" s="202">
        <v>92.25</v>
      </c>
      <c r="I24" s="202"/>
      <c r="J24" s="194"/>
      <c r="K24" s="197" t="s">
        <v>12</v>
      </c>
      <c r="L24" s="201">
        <v>98640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2.3272727272727272</v>
      </c>
      <c r="X24" s="202">
        <v>2.0454545454545454</v>
      </c>
      <c r="Y24" s="202">
        <v>0</v>
      </c>
      <c r="Z24" s="202">
        <v>0</v>
      </c>
      <c r="AA24" s="202">
        <v>0</v>
      </c>
      <c r="AB24" s="202">
        <v>0</v>
      </c>
      <c r="AC24" s="202">
        <v>2.3272727272727272</v>
      </c>
      <c r="AD24" s="202">
        <v>2.0454545454545454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12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259</v>
      </c>
    </row>
    <row r="25" spans="1:70" s="200" customFormat="1" ht="16">
      <c r="A25" s="194">
        <v>24</v>
      </c>
      <c r="B25" s="196">
        <v>42297</v>
      </c>
      <c r="C25" s="195" t="s">
        <v>18</v>
      </c>
      <c r="D25" s="194" t="s">
        <v>242</v>
      </c>
      <c r="E25" s="196">
        <v>42285</v>
      </c>
      <c r="F25" s="195" t="s">
        <v>160</v>
      </c>
      <c r="G25" s="194" t="s">
        <v>248</v>
      </c>
      <c r="H25" s="202">
        <v>74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2.7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243</v>
      </c>
    </row>
    <row r="26" spans="1:70" s="200" customFormat="1" ht="16">
      <c r="A26" s="194">
        <v>25</v>
      </c>
      <c r="B26" s="196">
        <v>42297</v>
      </c>
      <c r="C26" s="195" t="s">
        <v>18</v>
      </c>
      <c r="D26" s="194" t="s">
        <v>244</v>
      </c>
      <c r="E26" s="196">
        <v>42185</v>
      </c>
      <c r="F26" s="195" t="s">
        <v>159</v>
      </c>
      <c r="G26" s="194" t="s">
        <v>246</v>
      </c>
      <c r="H26" s="202">
        <v>115.19</v>
      </c>
      <c r="I26" s="202"/>
      <c r="J26" s="194"/>
      <c r="K26" s="197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>
        <v>1.76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1.76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12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207" t="s">
        <v>260</v>
      </c>
    </row>
  </sheetData>
  <sheetProtection algorithmName="SHA-512" hashValue="fRCcqL/np1cr7E7EjnGv4S7gyEoPdbl9Cm0ImSSAvO6Bk6GfzOjwTV2xn9Msk9iD3wb2gkK5ftOW0fEBccahRQ==" saltValue="eWQusitFNRh6yRD/P9nBtA==" spinCount="100000" sheet="1" objects="1" scenarios="1"/>
  <hyperlinks>
    <hyperlink ref="BR7" r:id="rId1" xr:uid="{E78DB618-26B6-2A4E-B651-7E8CF56E14D9}"/>
    <hyperlink ref="BR21" r:id="rId2" xr:uid="{4460E4D3-5777-3940-84A2-AC9A31FBC9ED}"/>
    <hyperlink ref="BR14" r:id="rId3" xr:uid="{F7849176-0D16-D142-95C6-9EF008E1647F}"/>
    <hyperlink ref="BR6" r:id="rId4" xr:uid="{030DC7DD-F264-C247-991A-63D671B0B7B9}"/>
    <hyperlink ref="BR26" r:id="rId5" xr:uid="{8516618D-C769-7745-B35E-EF52C14B7573}"/>
    <hyperlink ref="BR25" r:id="rId6" xr:uid="{56F2346D-002B-B545-8FE2-E918D870C254}"/>
    <hyperlink ref="BR3" r:id="rId7" xr:uid="{63AEE1C0-C334-0D40-B035-64E925908FBF}"/>
    <hyperlink ref="BR16" r:id="rId8" xr:uid="{F5320BFB-97F4-534B-BECC-84406AB76E55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9153-FD20-FC4C-9F9A-87D9A1F2D66A}">
  <sheetPr codeName="Sheet10"/>
  <dimension ref="A1:BR42"/>
  <sheetViews>
    <sheetView zoomScale="142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2" max="12" width="12.5" style="23" customWidth="1"/>
    <col min="13" max="22" width="10.83203125" style="23"/>
  </cols>
  <sheetData>
    <row r="1" spans="1:70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219" t="s">
        <v>269</v>
      </c>
      <c r="J1" s="220" t="s">
        <v>270</v>
      </c>
      <c r="K1" s="5" t="s">
        <v>24</v>
      </c>
      <c r="L1" s="21" t="s">
        <v>25</v>
      </c>
      <c r="M1" s="21" t="s">
        <v>191</v>
      </c>
      <c r="N1" s="21" t="s">
        <v>26</v>
      </c>
      <c r="O1" s="21" t="s">
        <v>27</v>
      </c>
      <c r="P1" s="22" t="s">
        <v>28</v>
      </c>
      <c r="Q1" s="222" t="s">
        <v>271</v>
      </c>
      <c r="R1" s="222" t="s">
        <v>272</v>
      </c>
      <c r="S1" s="222" t="s">
        <v>273</v>
      </c>
      <c r="T1" s="222" t="s">
        <v>274</v>
      </c>
      <c r="U1" s="222" t="s">
        <v>275</v>
      </c>
      <c r="V1" s="223" t="s">
        <v>276</v>
      </c>
      <c r="W1" s="6" t="s">
        <v>29</v>
      </c>
      <c r="X1" s="6" t="s">
        <v>30</v>
      </c>
      <c r="Y1" s="6" t="s">
        <v>34</v>
      </c>
      <c r="Z1" s="6" t="s">
        <v>86</v>
      </c>
      <c r="AA1" s="6" t="s">
        <v>87</v>
      </c>
      <c r="AB1" s="7" t="s">
        <v>88</v>
      </c>
      <c r="AC1" s="8" t="s">
        <v>65</v>
      </c>
      <c r="AD1" s="8" t="s">
        <v>76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168</v>
      </c>
      <c r="AM1" s="10" t="s">
        <v>169</v>
      </c>
      <c r="AN1" s="11" t="s">
        <v>170</v>
      </c>
      <c r="AO1" s="12" t="s">
        <v>171</v>
      </c>
      <c r="AP1" s="12" t="s">
        <v>80</v>
      </c>
      <c r="AQ1" s="12" t="s">
        <v>192</v>
      </c>
      <c r="AR1" s="13" t="s">
        <v>165</v>
      </c>
      <c r="AS1" s="12" t="s">
        <v>166</v>
      </c>
      <c r="AT1" s="12" t="s">
        <v>167</v>
      </c>
      <c r="AU1" s="14" t="s">
        <v>81</v>
      </c>
      <c r="AV1" s="15" t="s">
        <v>82</v>
      </c>
      <c r="AW1" s="14" t="s">
        <v>56</v>
      </c>
      <c r="AX1" s="6" t="s">
        <v>22</v>
      </c>
      <c r="AY1" s="16" t="s">
        <v>23</v>
      </c>
      <c r="AZ1" s="6" t="s">
        <v>42</v>
      </c>
      <c r="BA1" s="16" t="s">
        <v>43</v>
      </c>
      <c r="BB1" s="7" t="s">
        <v>44</v>
      </c>
      <c r="BC1" s="225" t="s">
        <v>278</v>
      </c>
      <c r="BD1" s="226" t="s">
        <v>279</v>
      </c>
      <c r="BE1" s="16" t="s">
        <v>75</v>
      </c>
      <c r="BF1" s="7" t="s">
        <v>72</v>
      </c>
      <c r="BG1" s="1" t="s">
        <v>73</v>
      </c>
      <c r="BH1" s="17" t="s">
        <v>74</v>
      </c>
      <c r="BI1" s="18" t="s">
        <v>134</v>
      </c>
      <c r="BJ1" s="17" t="s">
        <v>66</v>
      </c>
      <c r="BK1" s="1" t="s">
        <v>67</v>
      </c>
      <c r="BL1" s="227" t="s">
        <v>280</v>
      </c>
      <c r="BM1" s="227" t="s">
        <v>281</v>
      </c>
      <c r="BN1" s="1" t="s">
        <v>67</v>
      </c>
      <c r="BO1" s="2" t="s">
        <v>68</v>
      </c>
      <c r="BP1" s="17" t="s">
        <v>69</v>
      </c>
      <c r="BQ1" s="17" t="s">
        <v>70</v>
      </c>
      <c r="BR1" s="2" t="s">
        <v>71</v>
      </c>
    </row>
    <row r="2" spans="1:70" ht="16">
      <c r="A2" s="32">
        <v>1</v>
      </c>
      <c r="B2" s="19">
        <v>42101</v>
      </c>
      <c r="C2" s="31" t="s">
        <v>93</v>
      </c>
      <c r="D2" s="32" t="s">
        <v>133</v>
      </c>
      <c r="E2" s="19">
        <v>42063</v>
      </c>
      <c r="F2" s="31" t="s">
        <v>48</v>
      </c>
      <c r="G2" s="32" t="s">
        <v>135</v>
      </c>
      <c r="H2" s="32">
        <v>76</v>
      </c>
      <c r="I2" s="32"/>
      <c r="J2" s="32"/>
      <c r="K2" s="33" t="s">
        <v>78</v>
      </c>
      <c r="L2" s="34">
        <v>82192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2">
        <v>2.65</v>
      </c>
      <c r="X2" s="181">
        <v>2.5</v>
      </c>
      <c r="Y2" s="181">
        <v>0</v>
      </c>
      <c r="Z2" s="181">
        <v>0</v>
      </c>
      <c r="AA2" s="181">
        <v>0</v>
      </c>
      <c r="AB2" s="181">
        <v>0</v>
      </c>
      <c r="AC2" s="32">
        <v>2.65</v>
      </c>
      <c r="AD2" s="181">
        <v>2.5</v>
      </c>
      <c r="AE2" s="181">
        <v>0</v>
      </c>
      <c r="AF2" s="181">
        <v>0</v>
      </c>
      <c r="AG2" s="181">
        <v>0</v>
      </c>
      <c r="AH2" s="181">
        <v>0</v>
      </c>
      <c r="AI2" s="32"/>
      <c r="AJ2" s="32"/>
      <c r="AK2" s="32"/>
      <c r="AL2" s="32"/>
      <c r="AM2" s="32"/>
      <c r="AN2" s="32"/>
      <c r="AO2" s="20" t="s">
        <v>6</v>
      </c>
      <c r="AP2" s="20"/>
      <c r="AQ2" s="20">
        <v>3</v>
      </c>
      <c r="AR2" s="20">
        <v>3</v>
      </c>
      <c r="AS2" s="35">
        <v>0.5</v>
      </c>
      <c r="AT2" s="35">
        <v>0.5</v>
      </c>
      <c r="AU2" s="20">
        <v>0</v>
      </c>
      <c r="AV2" s="20">
        <v>18</v>
      </c>
      <c r="AW2" s="20">
        <v>0</v>
      </c>
      <c r="AX2" s="20">
        <v>0</v>
      </c>
      <c r="AY2" s="20">
        <v>0</v>
      </c>
      <c r="AZ2" s="20">
        <v>0</v>
      </c>
      <c r="BA2" s="20">
        <v>0</v>
      </c>
      <c r="BB2" s="20">
        <v>0</v>
      </c>
      <c r="BC2" s="20"/>
      <c r="BD2" s="20"/>
      <c r="BE2" s="20">
        <v>0</v>
      </c>
      <c r="BF2" s="20">
        <v>0</v>
      </c>
      <c r="BG2" s="20">
        <v>0</v>
      </c>
      <c r="BH2" s="20" t="s">
        <v>6</v>
      </c>
      <c r="BI2" s="20">
        <v>24</v>
      </c>
      <c r="BJ2" s="20" t="s">
        <v>6</v>
      </c>
      <c r="BK2" s="31"/>
      <c r="BL2" s="198"/>
      <c r="BM2" s="198"/>
      <c r="BN2" s="31"/>
      <c r="BO2" s="32"/>
      <c r="BP2" s="20"/>
      <c r="BQ2" s="20" t="s">
        <v>9</v>
      </c>
      <c r="BR2" s="31" t="s">
        <v>218</v>
      </c>
    </row>
    <row r="3" spans="1:70" ht="16">
      <c r="A3" s="32">
        <v>2</v>
      </c>
      <c r="B3" s="19">
        <v>42101</v>
      </c>
      <c r="C3" s="31" t="s">
        <v>93</v>
      </c>
      <c r="D3" s="32" t="s">
        <v>133</v>
      </c>
      <c r="E3" s="19">
        <v>42060</v>
      </c>
      <c r="F3" s="31" t="s">
        <v>146</v>
      </c>
      <c r="G3" s="32" t="s">
        <v>198</v>
      </c>
      <c r="H3" s="32">
        <v>87</v>
      </c>
      <c r="I3" s="32"/>
      <c r="J3" s="32"/>
      <c r="K3" s="33" t="s">
        <v>78</v>
      </c>
      <c r="L3" s="34">
        <v>1243</v>
      </c>
      <c r="M3" s="34">
        <v>1223</v>
      </c>
      <c r="N3" s="34">
        <v>2959</v>
      </c>
      <c r="O3" s="34">
        <v>159287</v>
      </c>
      <c r="P3" s="34">
        <v>657840</v>
      </c>
      <c r="Q3" s="34"/>
      <c r="R3" s="34"/>
      <c r="S3" s="34"/>
      <c r="T3" s="34"/>
      <c r="U3" s="34"/>
      <c r="V3" s="34"/>
      <c r="W3" s="181">
        <v>4.5363636363636362</v>
      </c>
      <c r="X3" s="181">
        <v>3.0818181818181816</v>
      </c>
      <c r="Y3" s="181">
        <v>2.8818181818181814</v>
      </c>
      <c r="Z3" s="181">
        <v>2.8545454545454545</v>
      </c>
      <c r="AA3" s="181">
        <v>2.7363636363636359</v>
      </c>
      <c r="AB3" s="181">
        <v>2.3636363636363633</v>
      </c>
      <c r="AC3" s="181">
        <v>4.5363636363636362</v>
      </c>
      <c r="AD3" s="181">
        <v>3.0818181818181816</v>
      </c>
      <c r="AE3" s="181">
        <v>2.8818181818181814</v>
      </c>
      <c r="AF3" s="181">
        <v>2.8545454545454545</v>
      </c>
      <c r="AG3" s="181">
        <v>2.7363636363636359</v>
      </c>
      <c r="AH3" s="181">
        <v>2.3636363636363633</v>
      </c>
      <c r="AI3" s="32"/>
      <c r="AJ3" s="32"/>
      <c r="AK3" s="32"/>
      <c r="AL3" s="32"/>
      <c r="AM3" s="32"/>
      <c r="AN3" s="32"/>
      <c r="AO3" s="20" t="s">
        <v>6</v>
      </c>
      <c r="AP3" s="32"/>
      <c r="AQ3" s="20">
        <v>3</v>
      </c>
      <c r="AR3" s="20">
        <v>3</v>
      </c>
      <c r="AS3" s="35">
        <v>0.5</v>
      </c>
      <c r="AT3" s="35">
        <v>0.5</v>
      </c>
      <c r="AU3" s="20">
        <v>0</v>
      </c>
      <c r="AV3" s="20">
        <v>0</v>
      </c>
      <c r="AW3" s="20">
        <v>25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/>
      <c r="BD3" s="20"/>
      <c r="BE3" s="20">
        <v>0</v>
      </c>
      <c r="BF3" s="20">
        <v>0</v>
      </c>
      <c r="BG3" s="20">
        <v>0</v>
      </c>
      <c r="BH3" s="20" t="s">
        <v>6</v>
      </c>
      <c r="BI3" s="20">
        <v>0</v>
      </c>
      <c r="BJ3" s="20" t="s">
        <v>6</v>
      </c>
      <c r="BK3" s="31"/>
      <c r="BL3" s="198"/>
      <c r="BM3" s="198"/>
      <c r="BN3" s="31"/>
      <c r="BO3" s="32"/>
      <c r="BP3" s="20"/>
      <c r="BQ3" s="20" t="s">
        <v>15</v>
      </c>
      <c r="BR3" s="31" t="s">
        <v>219</v>
      </c>
    </row>
    <row r="4" spans="1:70" ht="16">
      <c r="A4" s="32">
        <v>3</v>
      </c>
      <c r="B4" s="19">
        <v>42101</v>
      </c>
      <c r="C4" s="31" t="s">
        <v>93</v>
      </c>
      <c r="D4" s="32" t="s">
        <v>133</v>
      </c>
      <c r="E4" s="19">
        <v>42005</v>
      </c>
      <c r="F4" s="31" t="s">
        <v>186</v>
      </c>
      <c r="G4" s="32" t="s">
        <v>85</v>
      </c>
      <c r="H4" s="32">
        <v>67.3</v>
      </c>
      <c r="I4" s="32"/>
      <c r="J4" s="32"/>
      <c r="K4" s="33" t="s">
        <v>78</v>
      </c>
      <c r="L4" s="34">
        <v>1243</v>
      </c>
      <c r="M4" s="34">
        <v>1223</v>
      </c>
      <c r="N4" s="34">
        <v>2959</v>
      </c>
      <c r="O4" s="34">
        <v>159287</v>
      </c>
      <c r="P4" s="34">
        <v>657840</v>
      </c>
      <c r="Q4" s="34"/>
      <c r="R4" s="34"/>
      <c r="S4" s="34"/>
      <c r="T4" s="34"/>
      <c r="U4" s="34"/>
      <c r="V4" s="34"/>
      <c r="W4" s="181">
        <v>4.22</v>
      </c>
      <c r="X4" s="181">
        <v>2.91</v>
      </c>
      <c r="Y4" s="181">
        <v>2.75</v>
      </c>
      <c r="Z4" s="181">
        <v>2.73</v>
      </c>
      <c r="AA4" s="181">
        <v>2.5499999999999998</v>
      </c>
      <c r="AB4" s="181">
        <v>2.2000000000000002</v>
      </c>
      <c r="AC4" s="181">
        <v>4.22</v>
      </c>
      <c r="AD4" s="181">
        <v>2.91</v>
      </c>
      <c r="AE4" s="181">
        <v>2.75</v>
      </c>
      <c r="AF4" s="181">
        <v>2.73</v>
      </c>
      <c r="AG4" s="181">
        <v>2.5499999999999998</v>
      </c>
      <c r="AH4" s="181">
        <v>2.2000000000000002</v>
      </c>
      <c r="AI4" s="32"/>
      <c r="AJ4" s="32"/>
      <c r="AK4" s="32"/>
      <c r="AL4" s="32"/>
      <c r="AM4" s="32"/>
      <c r="AN4" s="32"/>
      <c r="AO4" s="20" t="s">
        <v>6</v>
      </c>
      <c r="AP4" s="32"/>
      <c r="AQ4" s="20">
        <v>3</v>
      </c>
      <c r="AR4" s="20">
        <v>3</v>
      </c>
      <c r="AS4" s="35">
        <v>0.5</v>
      </c>
      <c r="AT4" s="35">
        <v>0.5</v>
      </c>
      <c r="AU4" s="20">
        <v>0</v>
      </c>
      <c r="AV4" s="20">
        <v>20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/>
      <c r="BD4" s="20"/>
      <c r="BE4" s="20">
        <v>0</v>
      </c>
      <c r="BF4" s="20">
        <v>0</v>
      </c>
      <c r="BG4" s="20">
        <v>0</v>
      </c>
      <c r="BH4" s="20" t="s">
        <v>13</v>
      </c>
      <c r="BI4" s="20">
        <v>24</v>
      </c>
      <c r="BJ4" s="20" t="s">
        <v>6</v>
      </c>
      <c r="BK4" s="31"/>
      <c r="BL4" s="198"/>
      <c r="BM4" s="198"/>
      <c r="BN4" s="31"/>
      <c r="BO4" s="32"/>
      <c r="BP4" s="20"/>
      <c r="BQ4" s="20" t="s">
        <v>9</v>
      </c>
      <c r="BR4" s="31" t="s">
        <v>220</v>
      </c>
    </row>
    <row r="5" spans="1:70" ht="16">
      <c r="A5" s="32">
        <v>4</v>
      </c>
      <c r="B5" s="19">
        <v>42101</v>
      </c>
      <c r="C5" s="31" t="s">
        <v>93</v>
      </c>
      <c r="D5" s="32" t="s">
        <v>133</v>
      </c>
      <c r="E5" s="19">
        <v>41914</v>
      </c>
      <c r="F5" s="31" t="s">
        <v>94</v>
      </c>
      <c r="G5" s="32" t="s">
        <v>8</v>
      </c>
      <c r="H5" s="32">
        <v>68.16</v>
      </c>
      <c r="I5" s="32"/>
      <c r="J5" s="32"/>
      <c r="K5" s="33" t="s">
        <v>78</v>
      </c>
      <c r="L5" s="34">
        <v>1243</v>
      </c>
      <c r="M5" s="34">
        <v>1223</v>
      </c>
      <c r="N5" s="34">
        <v>2959</v>
      </c>
      <c r="O5" s="34">
        <v>159287</v>
      </c>
      <c r="P5" s="34">
        <v>657840</v>
      </c>
      <c r="Q5" s="34"/>
      <c r="R5" s="34"/>
      <c r="S5" s="34"/>
      <c r="T5" s="34"/>
      <c r="U5" s="34"/>
      <c r="V5" s="34"/>
      <c r="W5" s="181">
        <v>3.65</v>
      </c>
      <c r="X5" s="181">
        <v>2.69</v>
      </c>
      <c r="Y5" s="181">
        <v>2.2999999999999998</v>
      </c>
      <c r="Z5" s="181">
        <v>2.2999999999999998</v>
      </c>
      <c r="AA5" s="181">
        <v>2.2999999999999998</v>
      </c>
      <c r="AB5" s="181">
        <v>1.92</v>
      </c>
      <c r="AC5" s="181">
        <v>3.65</v>
      </c>
      <c r="AD5" s="181">
        <v>2.69</v>
      </c>
      <c r="AE5" s="181">
        <v>2.2999999999999998</v>
      </c>
      <c r="AF5" s="181">
        <v>2.2999999999999998</v>
      </c>
      <c r="AG5" s="181">
        <v>2.2999999999999998</v>
      </c>
      <c r="AH5" s="181">
        <v>1.92</v>
      </c>
      <c r="AI5" s="32"/>
      <c r="AJ5" s="32"/>
      <c r="AK5" s="32"/>
      <c r="AL5" s="32"/>
      <c r="AM5" s="32"/>
      <c r="AN5" s="32"/>
      <c r="AO5" s="20" t="s">
        <v>6</v>
      </c>
      <c r="AP5" s="20"/>
      <c r="AQ5" s="20">
        <v>3</v>
      </c>
      <c r="AR5" s="20">
        <v>3</v>
      </c>
      <c r="AS5" s="35">
        <v>0.5</v>
      </c>
      <c r="AT5" s="35">
        <v>0.5</v>
      </c>
      <c r="AU5" s="20">
        <v>0</v>
      </c>
      <c r="AV5" s="20">
        <v>14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/>
      <c r="BD5" s="20"/>
      <c r="BE5" s="20">
        <v>0</v>
      </c>
      <c r="BF5" s="20">
        <v>0</v>
      </c>
      <c r="BG5" s="20">
        <v>12</v>
      </c>
      <c r="BH5" s="20" t="s">
        <v>147</v>
      </c>
      <c r="BI5" s="20">
        <v>12</v>
      </c>
      <c r="BJ5" s="20" t="s">
        <v>6</v>
      </c>
      <c r="BK5" s="31"/>
      <c r="BL5" s="198"/>
      <c r="BM5" s="198"/>
      <c r="BN5" s="31"/>
      <c r="BO5" s="32"/>
      <c r="BP5" s="20"/>
      <c r="BQ5" s="20" t="s">
        <v>9</v>
      </c>
      <c r="BR5" s="31" t="s">
        <v>202</v>
      </c>
    </row>
    <row r="6" spans="1:70" ht="16">
      <c r="A6" s="32">
        <v>5</v>
      </c>
      <c r="B6" s="19">
        <v>42101</v>
      </c>
      <c r="C6" s="31" t="s">
        <v>93</v>
      </c>
      <c r="D6" s="32" t="s">
        <v>133</v>
      </c>
      <c r="E6" s="19">
        <v>42035</v>
      </c>
      <c r="F6" s="31" t="s">
        <v>144</v>
      </c>
      <c r="G6" s="32" t="s">
        <v>7</v>
      </c>
      <c r="H6" s="32">
        <v>64.459999999999994</v>
      </c>
      <c r="I6" s="32"/>
      <c r="J6" s="32"/>
      <c r="K6" s="33" t="s">
        <v>78</v>
      </c>
      <c r="L6" s="34">
        <v>1243</v>
      </c>
      <c r="M6" s="34">
        <v>1223</v>
      </c>
      <c r="N6" s="34">
        <v>2959</v>
      </c>
      <c r="O6" s="34">
        <v>159287</v>
      </c>
      <c r="P6" s="34">
        <v>657840</v>
      </c>
      <c r="Q6" s="34"/>
      <c r="R6" s="34"/>
      <c r="S6" s="34"/>
      <c r="T6" s="34"/>
      <c r="U6" s="34"/>
      <c r="V6" s="34"/>
      <c r="W6" s="181">
        <v>3.71</v>
      </c>
      <c r="X6" s="181">
        <v>2.5299999999999998</v>
      </c>
      <c r="Y6" s="181">
        <v>2.34</v>
      </c>
      <c r="Z6" s="181">
        <v>2.31</v>
      </c>
      <c r="AA6" s="181">
        <v>2.1800000000000002</v>
      </c>
      <c r="AB6" s="181">
        <v>1.79</v>
      </c>
      <c r="AC6" s="181">
        <v>3.71</v>
      </c>
      <c r="AD6" s="181">
        <v>2.5299999999999998</v>
      </c>
      <c r="AE6" s="181">
        <v>2.34</v>
      </c>
      <c r="AF6" s="181">
        <v>2.31</v>
      </c>
      <c r="AG6" s="181">
        <v>2.1800000000000002</v>
      </c>
      <c r="AH6" s="181">
        <v>1.79</v>
      </c>
      <c r="AI6" s="32"/>
      <c r="AJ6" s="32"/>
      <c r="AK6" s="32"/>
      <c r="AL6" s="32"/>
      <c r="AM6" s="32"/>
      <c r="AN6" s="32"/>
      <c r="AO6" s="20" t="s">
        <v>6</v>
      </c>
      <c r="AP6" s="32"/>
      <c r="AQ6" s="20">
        <v>3</v>
      </c>
      <c r="AR6" s="20">
        <v>3</v>
      </c>
      <c r="AS6" s="35">
        <v>0.5</v>
      </c>
      <c r="AT6" s="35">
        <v>0.5</v>
      </c>
      <c r="AU6" s="20">
        <v>0</v>
      </c>
      <c r="AV6" s="20">
        <v>0</v>
      </c>
      <c r="AW6" s="20">
        <v>10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/>
      <c r="BD6" s="20"/>
      <c r="BE6" s="20">
        <v>0</v>
      </c>
      <c r="BF6" s="20">
        <v>0</v>
      </c>
      <c r="BG6" s="20">
        <v>0</v>
      </c>
      <c r="BH6" s="20" t="s">
        <v>6</v>
      </c>
      <c r="BI6" s="20"/>
      <c r="BJ6" s="20" t="s">
        <v>6</v>
      </c>
      <c r="BK6" s="31"/>
      <c r="BL6" s="198"/>
      <c r="BM6" s="198"/>
      <c r="BN6" s="31"/>
      <c r="BO6" s="32"/>
      <c r="BP6" s="20"/>
      <c r="BQ6" s="20" t="s">
        <v>11</v>
      </c>
      <c r="BR6" s="31" t="s">
        <v>223</v>
      </c>
    </row>
    <row r="7" spans="1:70" ht="16">
      <c r="A7" s="32">
        <v>6</v>
      </c>
      <c r="B7" s="19">
        <v>42101</v>
      </c>
      <c r="C7" s="31" t="s">
        <v>93</v>
      </c>
      <c r="D7" s="32" t="s">
        <v>45</v>
      </c>
      <c r="E7" s="19">
        <v>41880</v>
      </c>
      <c r="F7" s="31" t="s">
        <v>47</v>
      </c>
      <c r="G7" s="175" t="s">
        <v>204</v>
      </c>
      <c r="H7" s="32">
        <v>94.34</v>
      </c>
      <c r="I7" s="32"/>
      <c r="J7" s="32"/>
      <c r="K7" s="33" t="s">
        <v>78</v>
      </c>
      <c r="L7" s="34">
        <v>4920</v>
      </c>
      <c r="M7" s="34">
        <v>187380</v>
      </c>
      <c r="N7" s="34"/>
      <c r="O7" s="34"/>
      <c r="P7" s="34"/>
      <c r="Q7" s="34"/>
      <c r="R7" s="34"/>
      <c r="S7" s="34"/>
      <c r="T7" s="34"/>
      <c r="U7" s="34"/>
      <c r="V7" s="34"/>
      <c r="W7" s="181">
        <v>2.63</v>
      </c>
      <c r="X7" s="181">
        <v>2.4300000000000002</v>
      </c>
      <c r="Y7" s="181">
        <v>2.36</v>
      </c>
      <c r="Z7" s="181">
        <v>0</v>
      </c>
      <c r="AA7" s="181">
        <v>0</v>
      </c>
      <c r="AB7" s="181">
        <v>0</v>
      </c>
      <c r="AC7" s="181">
        <v>2.63</v>
      </c>
      <c r="AD7" s="181">
        <v>2.4300000000000002</v>
      </c>
      <c r="AE7" s="181">
        <v>2.36</v>
      </c>
      <c r="AF7" s="181">
        <v>0</v>
      </c>
      <c r="AG7" s="181">
        <v>0</v>
      </c>
      <c r="AH7" s="181">
        <v>0</v>
      </c>
      <c r="AI7" s="32"/>
      <c r="AJ7" s="32"/>
      <c r="AK7" s="32"/>
      <c r="AL7" s="32"/>
      <c r="AM7" s="32"/>
      <c r="AN7" s="32"/>
      <c r="AO7" s="20" t="s">
        <v>6</v>
      </c>
      <c r="AP7" s="20"/>
      <c r="AQ7" s="20">
        <v>3</v>
      </c>
      <c r="AR7" s="20">
        <v>3</v>
      </c>
      <c r="AS7" s="35">
        <v>0.5</v>
      </c>
      <c r="AT7" s="35">
        <v>0.5</v>
      </c>
      <c r="AU7" s="20">
        <v>0</v>
      </c>
      <c r="AV7" s="20">
        <v>12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/>
      <c r="BD7" s="20"/>
      <c r="BE7" s="20">
        <v>0</v>
      </c>
      <c r="BF7" s="20">
        <v>0</v>
      </c>
      <c r="BG7" s="20">
        <v>24</v>
      </c>
      <c r="BH7" s="20" t="s">
        <v>10</v>
      </c>
      <c r="BI7" s="20">
        <v>24</v>
      </c>
      <c r="BJ7" s="20" t="s">
        <v>6</v>
      </c>
      <c r="BK7" s="31"/>
      <c r="BL7" s="205"/>
      <c r="BM7" s="205"/>
      <c r="BN7" s="31"/>
      <c r="BO7" s="32"/>
      <c r="BP7" s="20"/>
      <c r="BQ7" s="20" t="s">
        <v>11</v>
      </c>
      <c r="BR7" s="31" t="s">
        <v>205</v>
      </c>
    </row>
    <row r="8" spans="1:70" ht="16">
      <c r="A8" s="32">
        <v>7</v>
      </c>
      <c r="B8" s="19">
        <v>42101</v>
      </c>
      <c r="C8" s="31" t="s">
        <v>93</v>
      </c>
      <c r="D8" s="32" t="s">
        <v>132</v>
      </c>
      <c r="E8" s="19">
        <v>42005</v>
      </c>
      <c r="F8" s="31" t="s">
        <v>186</v>
      </c>
      <c r="G8" s="32" t="s">
        <v>85</v>
      </c>
      <c r="H8" s="32">
        <v>83</v>
      </c>
      <c r="I8" s="32"/>
      <c r="J8" s="32"/>
      <c r="K8" s="33" t="s">
        <v>78</v>
      </c>
      <c r="L8" s="34">
        <v>2465.7599999999998</v>
      </c>
      <c r="M8" s="34">
        <v>162246.6</v>
      </c>
      <c r="N8" s="34">
        <v>657862.98</v>
      </c>
      <c r="O8" s="34"/>
      <c r="P8" s="34"/>
      <c r="Q8" s="34"/>
      <c r="R8" s="34"/>
      <c r="S8" s="34"/>
      <c r="T8" s="34"/>
      <c r="U8" s="34"/>
      <c r="V8" s="34"/>
      <c r="W8" s="181">
        <v>2.85</v>
      </c>
      <c r="X8" s="181">
        <v>2.59</v>
      </c>
      <c r="Y8" s="181">
        <v>2.48</v>
      </c>
      <c r="Z8" s="181">
        <v>2.2799999999999998</v>
      </c>
      <c r="AA8" s="181">
        <v>0</v>
      </c>
      <c r="AB8" s="181">
        <v>0</v>
      </c>
      <c r="AC8" s="181">
        <v>2.85</v>
      </c>
      <c r="AD8" s="181">
        <v>2.59</v>
      </c>
      <c r="AE8" s="181">
        <v>2.48</v>
      </c>
      <c r="AF8" s="181">
        <v>2.2799999999999998</v>
      </c>
      <c r="AG8" s="181">
        <v>0</v>
      </c>
      <c r="AH8" s="181">
        <v>0</v>
      </c>
      <c r="AI8" s="32"/>
      <c r="AJ8" s="32"/>
      <c r="AK8" s="32"/>
      <c r="AL8" s="32"/>
      <c r="AM8" s="32"/>
      <c r="AN8" s="32"/>
      <c r="AO8" s="20" t="s">
        <v>6</v>
      </c>
      <c r="AP8" s="20"/>
      <c r="AQ8" s="20">
        <v>3</v>
      </c>
      <c r="AR8" s="20">
        <v>3</v>
      </c>
      <c r="AS8" s="35">
        <v>0.5</v>
      </c>
      <c r="AT8" s="35">
        <v>0.5</v>
      </c>
      <c r="AU8" s="20">
        <v>0</v>
      </c>
      <c r="AV8" s="20">
        <v>20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/>
      <c r="BD8" s="20"/>
      <c r="BE8" s="20">
        <v>0</v>
      </c>
      <c r="BF8" s="20">
        <v>0</v>
      </c>
      <c r="BG8" s="20">
        <v>0</v>
      </c>
      <c r="BH8" s="20" t="s">
        <v>13</v>
      </c>
      <c r="BI8" s="20">
        <v>24</v>
      </c>
      <c r="BJ8" s="20" t="s">
        <v>6</v>
      </c>
      <c r="BK8" s="31"/>
      <c r="BL8" s="205"/>
      <c r="BM8" s="205"/>
      <c r="BN8" s="31"/>
      <c r="BO8" s="32"/>
      <c r="BP8" s="20"/>
      <c r="BQ8" s="20" t="s">
        <v>9</v>
      </c>
      <c r="BR8" s="31" t="s">
        <v>221</v>
      </c>
    </row>
    <row r="9" spans="1:70" ht="16">
      <c r="A9" s="32">
        <v>8</v>
      </c>
      <c r="B9" s="19">
        <v>42101</v>
      </c>
      <c r="C9" s="31" t="s">
        <v>93</v>
      </c>
      <c r="D9" s="32" t="s">
        <v>145</v>
      </c>
      <c r="E9" s="19">
        <v>41880</v>
      </c>
      <c r="F9" s="31" t="s">
        <v>47</v>
      </c>
      <c r="G9" s="175" t="s">
        <v>217</v>
      </c>
      <c r="H9" s="32">
        <v>101.16</v>
      </c>
      <c r="I9" s="32"/>
      <c r="J9" s="32"/>
      <c r="K9" s="33" t="s">
        <v>78</v>
      </c>
      <c r="L9" s="34">
        <v>49315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181">
        <v>2.81</v>
      </c>
      <c r="X9" s="181">
        <v>2.59</v>
      </c>
      <c r="Y9" s="181">
        <v>0</v>
      </c>
      <c r="Z9" s="181">
        <v>0</v>
      </c>
      <c r="AA9" s="181">
        <v>0</v>
      </c>
      <c r="AB9" s="181">
        <v>0</v>
      </c>
      <c r="AC9" s="181">
        <v>2.81</v>
      </c>
      <c r="AD9" s="181">
        <v>2.59</v>
      </c>
      <c r="AE9" s="181">
        <v>0</v>
      </c>
      <c r="AF9" s="181">
        <v>0</v>
      </c>
      <c r="AG9" s="181">
        <v>0</v>
      </c>
      <c r="AH9" s="181">
        <v>0</v>
      </c>
      <c r="AI9" s="32"/>
      <c r="AJ9" s="32"/>
      <c r="AK9" s="32"/>
      <c r="AL9" s="32"/>
      <c r="AM9" s="32"/>
      <c r="AN9" s="32"/>
      <c r="AO9" s="20" t="s">
        <v>6</v>
      </c>
      <c r="AP9" s="20"/>
      <c r="AQ9" s="20">
        <v>3</v>
      </c>
      <c r="AR9" s="20">
        <v>3</v>
      </c>
      <c r="AS9" s="35">
        <v>0.5</v>
      </c>
      <c r="AT9" s="35">
        <v>0.5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/>
      <c r="BD9" s="20"/>
      <c r="BE9" s="20">
        <v>0</v>
      </c>
      <c r="BF9" s="20">
        <v>0</v>
      </c>
      <c r="BG9" s="20">
        <v>0</v>
      </c>
      <c r="BH9" s="20" t="s">
        <v>6</v>
      </c>
      <c r="BI9" s="20"/>
      <c r="BJ9" s="20" t="s">
        <v>6</v>
      </c>
      <c r="BK9" s="31"/>
      <c r="BL9" s="198"/>
      <c r="BM9" s="198"/>
      <c r="BN9" s="31"/>
      <c r="BO9" s="32"/>
      <c r="BP9" s="20"/>
      <c r="BQ9" s="20" t="s">
        <v>9</v>
      </c>
      <c r="BR9" s="31" t="s">
        <v>207</v>
      </c>
    </row>
    <row r="10" spans="1:70" ht="16">
      <c r="A10" s="32">
        <v>9</v>
      </c>
      <c r="B10" s="19">
        <v>42101</v>
      </c>
      <c r="C10" s="31" t="s">
        <v>93</v>
      </c>
      <c r="D10" s="32" t="s">
        <v>39</v>
      </c>
      <c r="E10" s="19">
        <v>41880</v>
      </c>
      <c r="F10" s="31" t="s">
        <v>47</v>
      </c>
      <c r="G10" s="32" t="s">
        <v>37</v>
      </c>
      <c r="H10" s="32">
        <v>96.12</v>
      </c>
      <c r="I10" s="32"/>
      <c r="J10" s="32"/>
      <c r="K10" s="33" t="s">
        <v>78</v>
      </c>
      <c r="L10" s="34">
        <v>1243</v>
      </c>
      <c r="M10" s="34">
        <v>1223</v>
      </c>
      <c r="N10" s="34">
        <v>1959</v>
      </c>
      <c r="O10" s="34">
        <v>159240</v>
      </c>
      <c r="P10" s="34">
        <v>657840</v>
      </c>
      <c r="Q10" s="34"/>
      <c r="R10" s="34"/>
      <c r="S10" s="34"/>
      <c r="T10" s="34"/>
      <c r="U10" s="34"/>
      <c r="V10" s="34"/>
      <c r="W10" s="181">
        <v>3.93</v>
      </c>
      <c r="X10" s="181">
        <v>2.48</v>
      </c>
      <c r="Y10" s="181">
        <v>1.43</v>
      </c>
      <c r="Z10" s="181">
        <v>2.42</v>
      </c>
      <c r="AA10" s="181">
        <v>2.35</v>
      </c>
      <c r="AB10" s="181">
        <v>2.0699999999999998</v>
      </c>
      <c r="AC10" s="181">
        <v>3.93</v>
      </c>
      <c r="AD10" s="181">
        <v>2.48</v>
      </c>
      <c r="AE10" s="181">
        <v>1.43</v>
      </c>
      <c r="AF10" s="181">
        <v>2.42</v>
      </c>
      <c r="AG10" s="181">
        <v>2.35</v>
      </c>
      <c r="AH10" s="181">
        <v>2.0699999999999998</v>
      </c>
      <c r="AI10" s="32"/>
      <c r="AJ10" s="32"/>
      <c r="AK10" s="32"/>
      <c r="AL10" s="32"/>
      <c r="AM10" s="32"/>
      <c r="AN10" s="32"/>
      <c r="AO10" s="20" t="s">
        <v>6</v>
      </c>
      <c r="AP10" s="32"/>
      <c r="AQ10" s="20">
        <v>3</v>
      </c>
      <c r="AR10" s="20">
        <v>3</v>
      </c>
      <c r="AS10" s="35">
        <v>0.5</v>
      </c>
      <c r="AT10" s="35">
        <v>0.5</v>
      </c>
      <c r="AU10" s="20">
        <v>0</v>
      </c>
      <c r="AV10" s="20">
        <v>12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/>
      <c r="BD10" s="20"/>
      <c r="BE10" s="20">
        <v>0</v>
      </c>
      <c r="BF10" s="20">
        <v>0</v>
      </c>
      <c r="BG10" s="20">
        <v>24</v>
      </c>
      <c r="BH10" s="20" t="s">
        <v>10</v>
      </c>
      <c r="BI10" s="20">
        <v>24</v>
      </c>
      <c r="BJ10" s="20" t="s">
        <v>6</v>
      </c>
      <c r="BK10" s="31"/>
      <c r="BL10" s="198"/>
      <c r="BM10" s="198"/>
      <c r="BN10" s="31"/>
      <c r="BO10" s="32"/>
      <c r="BP10" s="20"/>
      <c r="BQ10" s="20" t="s">
        <v>11</v>
      </c>
      <c r="BR10" s="31"/>
    </row>
    <row r="11" spans="1:70" ht="16">
      <c r="A11" s="32">
        <v>10</v>
      </c>
      <c r="B11" s="19">
        <v>42101</v>
      </c>
      <c r="C11" s="31" t="s">
        <v>93</v>
      </c>
      <c r="D11" s="32" t="s">
        <v>39</v>
      </c>
      <c r="E11" s="19">
        <v>42005</v>
      </c>
      <c r="F11" s="31" t="s">
        <v>186</v>
      </c>
      <c r="G11" s="32" t="s">
        <v>85</v>
      </c>
      <c r="H11" s="32">
        <v>66</v>
      </c>
      <c r="I11" s="32"/>
      <c r="J11" s="32"/>
      <c r="K11" s="33" t="s">
        <v>78</v>
      </c>
      <c r="L11" s="34">
        <v>1243</v>
      </c>
      <c r="M11" s="34">
        <v>1223</v>
      </c>
      <c r="N11" s="34">
        <v>1959</v>
      </c>
      <c r="O11" s="34">
        <v>159240</v>
      </c>
      <c r="P11" s="34">
        <v>657840</v>
      </c>
      <c r="Q11" s="34"/>
      <c r="R11" s="34"/>
      <c r="S11" s="34"/>
      <c r="T11" s="34"/>
      <c r="U11" s="34"/>
      <c r="V11" s="34"/>
      <c r="W11" s="181">
        <v>4.1399999999999997</v>
      </c>
      <c r="X11" s="181">
        <v>2.85</v>
      </c>
      <c r="Y11" s="181">
        <v>2.7</v>
      </c>
      <c r="Z11" s="181">
        <v>2.68</v>
      </c>
      <c r="AA11" s="181">
        <v>2.5</v>
      </c>
      <c r="AB11" s="181">
        <v>2.16</v>
      </c>
      <c r="AC11" s="181">
        <v>4.1399999999999997</v>
      </c>
      <c r="AD11" s="181">
        <v>2.85</v>
      </c>
      <c r="AE11" s="181">
        <v>2.7</v>
      </c>
      <c r="AF11" s="181">
        <v>2.68</v>
      </c>
      <c r="AG11" s="181">
        <v>2.5</v>
      </c>
      <c r="AH11" s="181">
        <v>2.16</v>
      </c>
      <c r="AI11" s="32"/>
      <c r="AJ11" s="32"/>
      <c r="AK11" s="32"/>
      <c r="AL11" s="32"/>
      <c r="AM11" s="32"/>
      <c r="AN11" s="32"/>
      <c r="AO11" s="20" t="s">
        <v>6</v>
      </c>
      <c r="AP11" s="20"/>
      <c r="AQ11" s="20">
        <v>3</v>
      </c>
      <c r="AR11" s="20">
        <v>3</v>
      </c>
      <c r="AS11" s="35">
        <v>0.5</v>
      </c>
      <c r="AT11" s="35">
        <v>0.5</v>
      </c>
      <c r="AU11" s="20">
        <v>0</v>
      </c>
      <c r="AV11" s="20">
        <v>20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/>
      <c r="BD11" s="20"/>
      <c r="BE11" s="20">
        <v>0</v>
      </c>
      <c r="BF11" s="20">
        <v>0</v>
      </c>
      <c r="BG11" s="20">
        <v>0</v>
      </c>
      <c r="BH11" s="20" t="s">
        <v>13</v>
      </c>
      <c r="BI11" s="20">
        <v>24</v>
      </c>
      <c r="BJ11" s="20" t="s">
        <v>6</v>
      </c>
      <c r="BK11" s="31"/>
      <c r="BL11" s="198"/>
      <c r="BM11" s="198"/>
      <c r="BN11" s="31"/>
      <c r="BO11" s="32"/>
      <c r="BP11" s="20"/>
      <c r="BQ11" s="20" t="s">
        <v>9</v>
      </c>
      <c r="BR11" s="31" t="s">
        <v>222</v>
      </c>
    </row>
    <row r="12" spans="1:70" ht="16">
      <c r="A12" s="32">
        <v>11</v>
      </c>
      <c r="B12" s="19">
        <v>42101</v>
      </c>
      <c r="C12" s="31" t="s">
        <v>93</v>
      </c>
      <c r="D12" s="32" t="s">
        <v>41</v>
      </c>
      <c r="E12" s="19">
        <v>41914</v>
      </c>
      <c r="F12" s="31" t="s">
        <v>94</v>
      </c>
      <c r="G12" s="32" t="s">
        <v>8</v>
      </c>
      <c r="H12" s="32">
        <v>93.12</v>
      </c>
      <c r="I12" s="32"/>
      <c r="J12" s="32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181">
        <v>3.47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3.47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32"/>
      <c r="AJ12" s="32"/>
      <c r="AK12" s="32"/>
      <c r="AL12" s="32"/>
      <c r="AM12" s="32"/>
      <c r="AN12" s="32"/>
      <c r="AO12" s="20" t="s">
        <v>6</v>
      </c>
      <c r="AP12" s="20"/>
      <c r="AQ12" s="20">
        <v>3</v>
      </c>
      <c r="AR12" s="20">
        <v>3</v>
      </c>
      <c r="AS12" s="35">
        <v>0.5</v>
      </c>
      <c r="AT12" s="35">
        <v>0.5</v>
      </c>
      <c r="AU12" s="20">
        <v>0</v>
      </c>
      <c r="AV12" s="20">
        <v>14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/>
      <c r="BD12" s="20"/>
      <c r="BE12" s="20">
        <v>0</v>
      </c>
      <c r="BF12" s="20">
        <v>0</v>
      </c>
      <c r="BG12" s="20">
        <v>12</v>
      </c>
      <c r="BH12" s="20" t="s">
        <v>147</v>
      </c>
      <c r="BI12" s="20">
        <v>12</v>
      </c>
      <c r="BJ12" s="20" t="s">
        <v>6</v>
      </c>
      <c r="BK12" s="31"/>
      <c r="BL12" s="198"/>
      <c r="BM12" s="198"/>
      <c r="BN12" s="31"/>
      <c r="BO12" s="32"/>
      <c r="BP12" s="20"/>
      <c r="BQ12" s="20" t="s">
        <v>9</v>
      </c>
      <c r="BR12" s="31" t="s">
        <v>208</v>
      </c>
    </row>
    <row r="13" spans="1:70" ht="16">
      <c r="A13" s="32">
        <v>12</v>
      </c>
      <c r="B13" s="19">
        <v>42101</v>
      </c>
      <c r="C13" s="31" t="s">
        <v>93</v>
      </c>
      <c r="D13" s="32" t="s">
        <v>77</v>
      </c>
      <c r="E13" s="19">
        <v>42005</v>
      </c>
      <c r="F13" s="31" t="s">
        <v>186</v>
      </c>
      <c r="G13" s="32" t="s">
        <v>85</v>
      </c>
      <c r="H13" s="32">
        <v>81</v>
      </c>
      <c r="I13" s="32"/>
      <c r="J13" s="32"/>
      <c r="K13" s="33" t="s">
        <v>78</v>
      </c>
      <c r="L13" s="34">
        <v>6000</v>
      </c>
      <c r="M13" s="34">
        <v>6000</v>
      </c>
      <c r="N13" s="34">
        <v>72000</v>
      </c>
      <c r="O13" s="34"/>
      <c r="P13" s="34"/>
      <c r="Q13" s="34"/>
      <c r="R13" s="34"/>
      <c r="S13" s="34"/>
      <c r="T13" s="34"/>
      <c r="U13" s="34"/>
      <c r="V13" s="34"/>
      <c r="W13" s="181">
        <v>2.4900000000000002</v>
      </c>
      <c r="X13" s="181">
        <v>2.25</v>
      </c>
      <c r="Y13" s="181">
        <v>2.2200000000000002</v>
      </c>
      <c r="Z13" s="181">
        <v>2.11</v>
      </c>
      <c r="AA13" s="181">
        <v>0</v>
      </c>
      <c r="AB13" s="181">
        <v>0</v>
      </c>
      <c r="AC13" s="181">
        <v>2.4900000000000002</v>
      </c>
      <c r="AD13" s="181">
        <v>2.25</v>
      </c>
      <c r="AE13" s="181">
        <v>2.2200000000000002</v>
      </c>
      <c r="AF13" s="181">
        <v>2.11</v>
      </c>
      <c r="AG13" s="181">
        <v>0</v>
      </c>
      <c r="AH13" s="181">
        <v>0</v>
      </c>
      <c r="AI13" s="32"/>
      <c r="AJ13" s="32"/>
      <c r="AK13" s="32"/>
      <c r="AL13" s="32"/>
      <c r="AM13" s="32"/>
      <c r="AN13" s="32"/>
      <c r="AO13" s="20" t="s">
        <v>6</v>
      </c>
      <c r="AP13" s="20"/>
      <c r="AQ13" s="20">
        <v>3</v>
      </c>
      <c r="AR13" s="20">
        <v>3</v>
      </c>
      <c r="AS13" s="35">
        <v>0.5</v>
      </c>
      <c r="AT13" s="35">
        <v>0.5</v>
      </c>
      <c r="AU13" s="20">
        <v>0</v>
      </c>
      <c r="AV13" s="20">
        <v>20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/>
      <c r="BD13" s="20"/>
      <c r="BE13" s="20">
        <v>0</v>
      </c>
      <c r="BF13" s="20">
        <v>0</v>
      </c>
      <c r="BG13" s="20">
        <v>0</v>
      </c>
      <c r="BH13" s="20" t="s">
        <v>13</v>
      </c>
      <c r="BI13" s="20">
        <v>24</v>
      </c>
      <c r="BJ13" s="20" t="s">
        <v>6</v>
      </c>
      <c r="BK13" s="31"/>
      <c r="BL13" s="198"/>
      <c r="BM13" s="198"/>
      <c r="BN13" s="31"/>
      <c r="BO13" s="32"/>
      <c r="BP13" s="20"/>
      <c r="BQ13" s="20" t="s">
        <v>9</v>
      </c>
      <c r="BR13" s="31" t="s">
        <v>210</v>
      </c>
    </row>
    <row r="14" spans="1:70" ht="16">
      <c r="A14" s="32">
        <v>13</v>
      </c>
      <c r="B14" s="19">
        <v>42101</v>
      </c>
      <c r="C14" s="31" t="s">
        <v>93</v>
      </c>
      <c r="D14" s="32" t="s">
        <v>77</v>
      </c>
      <c r="E14" s="19">
        <v>41914</v>
      </c>
      <c r="F14" s="31" t="s">
        <v>94</v>
      </c>
      <c r="G14" s="32" t="s">
        <v>8</v>
      </c>
      <c r="H14" s="32">
        <v>56.36</v>
      </c>
      <c r="I14" s="32"/>
      <c r="J14" s="32"/>
      <c r="K14" s="33" t="s">
        <v>78</v>
      </c>
      <c r="L14" s="34">
        <v>3000</v>
      </c>
      <c r="M14" s="34">
        <v>30000</v>
      </c>
      <c r="N14" s="34">
        <v>49200</v>
      </c>
      <c r="O14" s="34"/>
      <c r="P14" s="34"/>
      <c r="Q14" s="34"/>
      <c r="R14" s="34"/>
      <c r="S14" s="34"/>
      <c r="T14" s="34"/>
      <c r="U14" s="34"/>
      <c r="V14" s="34"/>
      <c r="W14" s="181">
        <v>2.14</v>
      </c>
      <c r="X14" s="181">
        <v>1.9</v>
      </c>
      <c r="Y14" s="181">
        <v>1.64</v>
      </c>
      <c r="Z14" s="181">
        <v>1.52</v>
      </c>
      <c r="AA14" s="181">
        <v>0</v>
      </c>
      <c r="AB14" s="181">
        <v>0</v>
      </c>
      <c r="AC14" s="181">
        <v>2.14</v>
      </c>
      <c r="AD14" s="181">
        <v>1.9</v>
      </c>
      <c r="AE14" s="181">
        <v>1.64</v>
      </c>
      <c r="AF14" s="181">
        <v>1.52</v>
      </c>
      <c r="AG14" s="181">
        <v>0</v>
      </c>
      <c r="AH14" s="181">
        <v>0</v>
      </c>
      <c r="AI14" s="32"/>
      <c r="AJ14" s="32"/>
      <c r="AK14" s="32"/>
      <c r="AL14" s="32"/>
      <c r="AM14" s="32"/>
      <c r="AN14" s="32"/>
      <c r="AO14" s="20" t="s">
        <v>6</v>
      </c>
      <c r="AP14" s="20"/>
      <c r="AQ14" s="20">
        <v>3</v>
      </c>
      <c r="AR14" s="20">
        <v>3</v>
      </c>
      <c r="AS14" s="35">
        <v>0.5</v>
      </c>
      <c r="AT14" s="35">
        <v>0.5</v>
      </c>
      <c r="AU14" s="20">
        <v>0</v>
      </c>
      <c r="AV14" s="20">
        <v>14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/>
      <c r="BD14" s="20"/>
      <c r="BE14" s="20">
        <v>0</v>
      </c>
      <c r="BF14" s="20">
        <v>0</v>
      </c>
      <c r="BG14" s="20">
        <v>12</v>
      </c>
      <c r="BH14" s="20" t="s">
        <v>147</v>
      </c>
      <c r="BI14" s="20">
        <v>12</v>
      </c>
      <c r="BJ14" s="20" t="s">
        <v>6</v>
      </c>
      <c r="BK14" s="31"/>
      <c r="BL14" s="198"/>
      <c r="BM14" s="198"/>
      <c r="BN14" s="31"/>
      <c r="BO14" s="32"/>
      <c r="BP14" s="20"/>
      <c r="BQ14" s="20" t="s">
        <v>9</v>
      </c>
      <c r="BR14" s="176" t="s">
        <v>209</v>
      </c>
    </row>
    <row r="15" spans="1:70" ht="16">
      <c r="A15" s="32">
        <v>14</v>
      </c>
      <c r="B15" s="19">
        <v>42101</v>
      </c>
      <c r="C15" s="31" t="s">
        <v>93</v>
      </c>
      <c r="D15" s="32" t="s">
        <v>178</v>
      </c>
      <c r="E15" s="19">
        <v>41914</v>
      </c>
      <c r="F15" s="31" t="s">
        <v>94</v>
      </c>
      <c r="G15" s="32" t="s">
        <v>8</v>
      </c>
      <c r="H15" s="32">
        <v>92.81</v>
      </c>
      <c r="I15" s="32"/>
      <c r="J15" s="32"/>
      <c r="K15" s="33" t="s">
        <v>78</v>
      </c>
      <c r="L15" s="34">
        <v>98640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181">
        <v>2.25</v>
      </c>
      <c r="X15" s="181">
        <v>1.94</v>
      </c>
      <c r="Y15" s="181">
        <v>0</v>
      </c>
      <c r="Z15" s="181">
        <v>0</v>
      </c>
      <c r="AA15" s="181">
        <v>0</v>
      </c>
      <c r="AB15" s="181">
        <v>0</v>
      </c>
      <c r="AC15" s="181">
        <v>2.25</v>
      </c>
      <c r="AD15" s="181">
        <v>1.94</v>
      </c>
      <c r="AE15" s="181">
        <v>0</v>
      </c>
      <c r="AF15" s="181">
        <v>0</v>
      </c>
      <c r="AG15" s="181">
        <v>0</v>
      </c>
      <c r="AH15" s="181">
        <v>0</v>
      </c>
      <c r="AI15" s="32"/>
      <c r="AJ15" s="32"/>
      <c r="AK15" s="32"/>
      <c r="AL15" s="32"/>
      <c r="AM15" s="32"/>
      <c r="AN15" s="32"/>
      <c r="AO15" s="20" t="s">
        <v>6</v>
      </c>
      <c r="AP15" s="20"/>
      <c r="AQ15" s="20">
        <v>3</v>
      </c>
      <c r="AR15" s="20">
        <v>3</v>
      </c>
      <c r="AS15" s="35">
        <v>0.5</v>
      </c>
      <c r="AT15" s="35">
        <v>0.5</v>
      </c>
      <c r="AU15" s="20">
        <v>0</v>
      </c>
      <c r="AV15" s="20">
        <v>14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/>
      <c r="BD15" s="20"/>
      <c r="BE15" s="20">
        <v>0</v>
      </c>
      <c r="BF15" s="20">
        <v>0</v>
      </c>
      <c r="BG15" s="20">
        <v>12</v>
      </c>
      <c r="BH15" s="20" t="s">
        <v>147</v>
      </c>
      <c r="BI15" s="20">
        <v>12</v>
      </c>
      <c r="BJ15" s="20" t="s">
        <v>6</v>
      </c>
      <c r="BK15" s="31"/>
      <c r="BL15" s="198"/>
      <c r="BM15" s="198"/>
      <c r="BN15" s="31"/>
      <c r="BO15" s="32"/>
      <c r="BP15" s="20"/>
      <c r="BQ15" s="20" t="s">
        <v>9</v>
      </c>
      <c r="BR15" s="31" t="s">
        <v>211</v>
      </c>
    </row>
    <row r="16" spans="1:70" ht="16">
      <c r="A16" s="32">
        <v>15</v>
      </c>
      <c r="B16" s="19">
        <v>42101</v>
      </c>
      <c r="C16" s="31" t="s">
        <v>93</v>
      </c>
      <c r="D16" s="32" t="s">
        <v>178</v>
      </c>
      <c r="E16" s="19">
        <v>42035</v>
      </c>
      <c r="F16" s="31" t="s">
        <v>144</v>
      </c>
      <c r="G16" s="32" t="s">
        <v>7</v>
      </c>
      <c r="H16" s="32">
        <v>96</v>
      </c>
      <c r="I16" s="32"/>
      <c r="J16" s="32"/>
      <c r="K16" s="33" t="s">
        <v>12</v>
      </c>
      <c r="L16" s="34">
        <v>98640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181">
        <v>2.17</v>
      </c>
      <c r="X16" s="181">
        <v>1.85</v>
      </c>
      <c r="Y16" s="181">
        <v>0</v>
      </c>
      <c r="Z16" s="181">
        <v>0</v>
      </c>
      <c r="AA16" s="181">
        <v>0</v>
      </c>
      <c r="AB16" s="181">
        <v>0</v>
      </c>
      <c r="AC16" s="181">
        <v>2.17</v>
      </c>
      <c r="AD16" s="181">
        <v>1.85</v>
      </c>
      <c r="AE16" s="181">
        <v>0</v>
      </c>
      <c r="AF16" s="181">
        <v>0</v>
      </c>
      <c r="AG16" s="181">
        <v>0</v>
      </c>
      <c r="AH16" s="181">
        <v>0</v>
      </c>
      <c r="AI16" s="32"/>
      <c r="AJ16" s="32"/>
      <c r="AK16" s="32"/>
      <c r="AL16" s="32"/>
      <c r="AM16" s="32"/>
      <c r="AN16" s="32"/>
      <c r="AO16" s="20" t="s">
        <v>13</v>
      </c>
      <c r="AP16" s="20"/>
      <c r="AQ16" s="20">
        <v>3</v>
      </c>
      <c r="AR16" s="20">
        <v>3</v>
      </c>
      <c r="AS16" s="35">
        <v>0.5</v>
      </c>
      <c r="AT16" s="35">
        <v>0.5</v>
      </c>
      <c r="AU16" s="20">
        <v>0</v>
      </c>
      <c r="AV16" s="20">
        <v>0</v>
      </c>
      <c r="AW16" s="20">
        <v>10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/>
      <c r="BD16" s="20"/>
      <c r="BE16" s="20">
        <v>0</v>
      </c>
      <c r="BF16" s="20">
        <v>0</v>
      </c>
      <c r="BG16" s="20">
        <v>0</v>
      </c>
      <c r="BH16" s="20" t="s">
        <v>13</v>
      </c>
      <c r="BI16" s="20"/>
      <c r="BJ16" s="20" t="s">
        <v>13</v>
      </c>
      <c r="BK16" s="31"/>
      <c r="BL16" s="198"/>
      <c r="BM16" s="198"/>
      <c r="BN16" s="31"/>
      <c r="BO16" s="32"/>
      <c r="BP16" s="20"/>
      <c r="BQ16" s="20" t="s">
        <v>11</v>
      </c>
      <c r="BR16" s="176" t="s">
        <v>224</v>
      </c>
    </row>
    <row r="17" spans="1:70" ht="16">
      <c r="A17" s="32">
        <v>16</v>
      </c>
      <c r="B17" s="19">
        <v>42101</v>
      </c>
      <c r="C17" s="31" t="s">
        <v>93</v>
      </c>
      <c r="D17" s="32" t="s">
        <v>131</v>
      </c>
      <c r="E17" s="19">
        <v>41914</v>
      </c>
      <c r="F17" s="31" t="s">
        <v>94</v>
      </c>
      <c r="G17" s="32" t="s">
        <v>8</v>
      </c>
      <c r="H17" s="32">
        <v>67.28</v>
      </c>
      <c r="I17" s="32"/>
      <c r="J17" s="32"/>
      <c r="K17" s="33" t="s">
        <v>78</v>
      </c>
      <c r="L17" s="34">
        <v>98640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181">
        <v>2.2799999999999998</v>
      </c>
      <c r="X17" s="181">
        <v>1.78</v>
      </c>
      <c r="Y17" s="181">
        <v>0</v>
      </c>
      <c r="Z17" s="181">
        <v>0</v>
      </c>
      <c r="AA17" s="181">
        <v>0</v>
      </c>
      <c r="AB17" s="181">
        <v>0</v>
      </c>
      <c r="AC17" s="181">
        <v>2.2799999999999998</v>
      </c>
      <c r="AD17" s="181">
        <v>1.78</v>
      </c>
      <c r="AE17" s="181">
        <v>0</v>
      </c>
      <c r="AF17" s="181">
        <v>0</v>
      </c>
      <c r="AG17" s="181">
        <v>0</v>
      </c>
      <c r="AH17" s="181">
        <v>0</v>
      </c>
      <c r="AI17" s="32"/>
      <c r="AJ17" s="32"/>
      <c r="AK17" s="32"/>
      <c r="AL17" s="32"/>
      <c r="AM17" s="32"/>
      <c r="AN17" s="32"/>
      <c r="AO17" s="20" t="s">
        <v>6</v>
      </c>
      <c r="AP17" s="20"/>
      <c r="AQ17" s="20">
        <v>3</v>
      </c>
      <c r="AR17" s="20">
        <v>3</v>
      </c>
      <c r="AS17" s="35">
        <v>0.5</v>
      </c>
      <c r="AT17" s="35">
        <v>0.5</v>
      </c>
      <c r="AU17" s="20">
        <v>0</v>
      </c>
      <c r="AV17" s="20">
        <v>14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/>
      <c r="BD17" s="20"/>
      <c r="BE17" s="20">
        <v>0</v>
      </c>
      <c r="BF17" s="20">
        <v>0</v>
      </c>
      <c r="BG17" s="20">
        <v>12</v>
      </c>
      <c r="BH17" s="20" t="s">
        <v>147</v>
      </c>
      <c r="BI17" s="20">
        <v>12</v>
      </c>
      <c r="BJ17" s="20" t="s">
        <v>6</v>
      </c>
      <c r="BK17" s="31"/>
      <c r="BL17" s="198"/>
      <c r="BM17" s="198"/>
      <c r="BN17" s="31"/>
      <c r="BO17" s="32"/>
      <c r="BP17" s="20"/>
      <c r="BQ17" s="20" t="s">
        <v>9</v>
      </c>
      <c r="BR17" s="31" t="s">
        <v>212</v>
      </c>
    </row>
    <row r="18" spans="1:70" ht="16">
      <c r="A18" s="32">
        <v>17</v>
      </c>
      <c r="B18" s="19">
        <v>42101</v>
      </c>
      <c r="C18" s="31" t="s">
        <v>93</v>
      </c>
      <c r="D18" s="32" t="s">
        <v>79</v>
      </c>
      <c r="E18" s="19">
        <v>42005</v>
      </c>
      <c r="F18" s="31" t="s">
        <v>186</v>
      </c>
      <c r="G18" s="32" t="s">
        <v>85</v>
      </c>
      <c r="H18" s="32">
        <v>92</v>
      </c>
      <c r="I18" s="32"/>
      <c r="J18" s="32"/>
      <c r="K18" s="33" t="s">
        <v>78</v>
      </c>
      <c r="L18" s="34">
        <v>6000</v>
      </c>
      <c r="M18" s="34">
        <v>6000</v>
      </c>
      <c r="N18" s="34">
        <v>72000</v>
      </c>
      <c r="O18" s="34"/>
      <c r="P18" s="34"/>
      <c r="Q18" s="34"/>
      <c r="R18" s="34"/>
      <c r="S18" s="34"/>
      <c r="T18" s="34"/>
      <c r="U18" s="34"/>
      <c r="V18" s="34"/>
      <c r="W18" s="181">
        <v>2.68</v>
      </c>
      <c r="X18" s="181">
        <v>2.59</v>
      </c>
      <c r="Y18" s="181">
        <v>2.35</v>
      </c>
      <c r="Z18" s="181">
        <v>2.19</v>
      </c>
      <c r="AA18" s="181">
        <v>0</v>
      </c>
      <c r="AB18" s="181">
        <v>0</v>
      </c>
      <c r="AC18" s="181">
        <v>2.68</v>
      </c>
      <c r="AD18" s="181">
        <v>2.59</v>
      </c>
      <c r="AE18" s="181">
        <v>2.35</v>
      </c>
      <c r="AF18" s="181">
        <v>2.19</v>
      </c>
      <c r="AG18" s="181">
        <v>0</v>
      </c>
      <c r="AH18" s="181">
        <v>0</v>
      </c>
      <c r="AI18" s="32"/>
      <c r="AJ18" s="32"/>
      <c r="AK18" s="32"/>
      <c r="AL18" s="32"/>
      <c r="AM18" s="32"/>
      <c r="AN18" s="32"/>
      <c r="AO18" s="20" t="s">
        <v>6</v>
      </c>
      <c r="AP18" s="20"/>
      <c r="AQ18" s="20">
        <v>3</v>
      </c>
      <c r="AR18" s="20">
        <v>3</v>
      </c>
      <c r="AS18" s="35">
        <v>0.5</v>
      </c>
      <c r="AT18" s="35">
        <v>0.5</v>
      </c>
      <c r="AU18" s="20">
        <v>0</v>
      </c>
      <c r="AV18" s="20">
        <v>20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/>
      <c r="BD18" s="20"/>
      <c r="BE18" s="20">
        <v>0</v>
      </c>
      <c r="BF18" s="20">
        <v>0</v>
      </c>
      <c r="BG18" s="20">
        <v>0</v>
      </c>
      <c r="BH18" s="20" t="s">
        <v>13</v>
      </c>
      <c r="BI18" s="20">
        <v>24</v>
      </c>
      <c r="BJ18" s="20" t="s">
        <v>6</v>
      </c>
      <c r="BK18" s="31"/>
      <c r="BL18" s="198"/>
      <c r="BM18" s="198"/>
      <c r="BN18" s="31"/>
      <c r="BO18" s="32"/>
      <c r="BP18" s="20"/>
      <c r="BQ18" s="20" t="s">
        <v>9</v>
      </c>
      <c r="BR18" s="31"/>
    </row>
    <row r="19" spans="1:70" ht="16">
      <c r="A19" s="32">
        <v>18</v>
      </c>
      <c r="B19" s="19">
        <v>42101</v>
      </c>
      <c r="C19" s="31" t="s">
        <v>93</v>
      </c>
      <c r="D19" s="32" t="s">
        <v>79</v>
      </c>
      <c r="E19" s="19">
        <v>41914</v>
      </c>
      <c r="F19" s="31" t="s">
        <v>94</v>
      </c>
      <c r="G19" s="32" t="s">
        <v>8</v>
      </c>
      <c r="H19" s="32">
        <v>74.599999999999994</v>
      </c>
      <c r="I19" s="32"/>
      <c r="J19" s="32"/>
      <c r="K19" s="33" t="s">
        <v>78</v>
      </c>
      <c r="L19" s="34">
        <v>3000</v>
      </c>
      <c r="M19" s="34">
        <v>30000</v>
      </c>
      <c r="N19" s="34">
        <v>49200</v>
      </c>
      <c r="O19" s="34"/>
      <c r="P19" s="34"/>
      <c r="Q19" s="34"/>
      <c r="R19" s="34"/>
      <c r="S19" s="34"/>
      <c r="T19" s="34"/>
      <c r="U19" s="34"/>
      <c r="V19" s="34"/>
      <c r="W19" s="181">
        <v>2.2999999999999998</v>
      </c>
      <c r="X19" s="181">
        <v>2.09</v>
      </c>
      <c r="Y19" s="181">
        <v>1.89</v>
      </c>
      <c r="Z19" s="181">
        <v>1.73</v>
      </c>
      <c r="AA19" s="181">
        <v>0</v>
      </c>
      <c r="AB19" s="181">
        <v>0</v>
      </c>
      <c r="AC19" s="181">
        <v>2.2999999999999998</v>
      </c>
      <c r="AD19" s="181">
        <v>2.09</v>
      </c>
      <c r="AE19" s="181">
        <v>1.89</v>
      </c>
      <c r="AF19" s="181">
        <v>1.73</v>
      </c>
      <c r="AG19" s="181">
        <v>0</v>
      </c>
      <c r="AH19" s="181">
        <v>0</v>
      </c>
      <c r="AI19" s="32"/>
      <c r="AJ19" s="32"/>
      <c r="AK19" s="32"/>
      <c r="AL19" s="32"/>
      <c r="AM19" s="32"/>
      <c r="AN19" s="32"/>
      <c r="AO19" s="20" t="s">
        <v>6</v>
      </c>
      <c r="AP19" s="20"/>
      <c r="AQ19" s="20">
        <v>3</v>
      </c>
      <c r="AR19" s="20">
        <v>3</v>
      </c>
      <c r="AS19" s="35">
        <v>0.5</v>
      </c>
      <c r="AT19" s="35">
        <v>0.5</v>
      </c>
      <c r="AU19" s="20">
        <v>0</v>
      </c>
      <c r="AV19" s="20">
        <v>14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/>
      <c r="BD19" s="20"/>
      <c r="BE19" s="20">
        <v>0</v>
      </c>
      <c r="BF19" s="20">
        <v>0</v>
      </c>
      <c r="BG19" s="20">
        <v>12</v>
      </c>
      <c r="BH19" s="20" t="s">
        <v>147</v>
      </c>
      <c r="BI19" s="20">
        <v>12</v>
      </c>
      <c r="BJ19" s="20" t="s">
        <v>6</v>
      </c>
      <c r="BK19" s="31"/>
      <c r="BL19" s="198"/>
      <c r="BM19" s="198"/>
      <c r="BN19" s="31"/>
      <c r="BO19" s="32"/>
      <c r="BP19" s="20"/>
      <c r="BQ19" s="20" t="s">
        <v>9</v>
      </c>
      <c r="BR19" s="31"/>
    </row>
    <row r="20" spans="1:70" ht="16">
      <c r="A20" s="32">
        <v>19</v>
      </c>
      <c r="B20" s="19">
        <v>42101</v>
      </c>
      <c r="C20" s="31" t="s">
        <v>93</v>
      </c>
      <c r="D20" s="32" t="s">
        <v>181</v>
      </c>
      <c r="E20" s="19">
        <v>41914</v>
      </c>
      <c r="F20" s="31" t="s">
        <v>94</v>
      </c>
      <c r="G20" s="32" t="s">
        <v>8</v>
      </c>
      <c r="H20" s="32">
        <v>90.74</v>
      </c>
      <c r="I20" s="32"/>
      <c r="J20" s="32"/>
      <c r="K20" s="33" t="s">
        <v>78</v>
      </c>
      <c r="L20" s="34">
        <v>98640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181">
        <v>2.23</v>
      </c>
      <c r="X20" s="181">
        <v>1.95</v>
      </c>
      <c r="Y20" s="181">
        <v>0</v>
      </c>
      <c r="Z20" s="181">
        <v>0</v>
      </c>
      <c r="AA20" s="181">
        <v>0</v>
      </c>
      <c r="AB20" s="181">
        <v>0</v>
      </c>
      <c r="AC20" s="181">
        <v>2.23</v>
      </c>
      <c r="AD20" s="181">
        <v>1.95</v>
      </c>
      <c r="AE20" s="181">
        <v>0</v>
      </c>
      <c r="AF20" s="181">
        <v>0</v>
      </c>
      <c r="AG20" s="181">
        <v>0</v>
      </c>
      <c r="AH20" s="181">
        <v>0</v>
      </c>
      <c r="AI20" s="32"/>
      <c r="AJ20" s="32"/>
      <c r="AK20" s="32"/>
      <c r="AL20" s="32"/>
      <c r="AM20" s="32"/>
      <c r="AN20" s="32"/>
      <c r="AO20" s="20" t="s">
        <v>6</v>
      </c>
      <c r="AP20" s="20"/>
      <c r="AQ20" s="20">
        <v>3</v>
      </c>
      <c r="AR20" s="20">
        <v>3</v>
      </c>
      <c r="AS20" s="35">
        <v>0.5</v>
      </c>
      <c r="AT20" s="35">
        <v>0.5</v>
      </c>
      <c r="AU20" s="20">
        <v>0</v>
      </c>
      <c r="AV20" s="20">
        <v>14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/>
      <c r="BD20" s="20"/>
      <c r="BE20" s="20">
        <v>0</v>
      </c>
      <c r="BF20" s="20">
        <v>0</v>
      </c>
      <c r="BG20" s="20">
        <v>12</v>
      </c>
      <c r="BH20" s="20" t="s">
        <v>147</v>
      </c>
      <c r="BI20" s="20">
        <v>12</v>
      </c>
      <c r="BJ20" s="20" t="s">
        <v>6</v>
      </c>
      <c r="BK20" s="31"/>
      <c r="BL20" s="198"/>
      <c r="BM20" s="198"/>
      <c r="BN20" s="31"/>
      <c r="BO20" s="32"/>
      <c r="BP20" s="20"/>
      <c r="BQ20" s="20" t="s">
        <v>9</v>
      </c>
      <c r="BR20" s="31" t="s">
        <v>213</v>
      </c>
    </row>
    <row r="21" spans="1:70" ht="16">
      <c r="A21" s="32">
        <v>20</v>
      </c>
      <c r="B21" s="19">
        <v>42101</v>
      </c>
      <c r="C21" s="31" t="s">
        <v>93</v>
      </c>
      <c r="D21" s="32" t="s">
        <v>181</v>
      </c>
      <c r="E21" s="19">
        <v>42035</v>
      </c>
      <c r="F21" s="31" t="s">
        <v>144</v>
      </c>
      <c r="G21" s="32" t="s">
        <v>7</v>
      </c>
      <c r="H21" s="32">
        <v>93</v>
      </c>
      <c r="I21" s="32"/>
      <c r="J21" s="32"/>
      <c r="K21" s="33" t="s">
        <v>12</v>
      </c>
      <c r="L21" s="34">
        <v>98640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181">
        <v>2.15</v>
      </c>
      <c r="X21" s="181">
        <v>1.86</v>
      </c>
      <c r="Y21" s="181">
        <v>0</v>
      </c>
      <c r="Z21" s="181">
        <v>0</v>
      </c>
      <c r="AA21" s="181">
        <v>0</v>
      </c>
      <c r="AB21" s="181">
        <v>0</v>
      </c>
      <c r="AC21" s="181">
        <v>2.15</v>
      </c>
      <c r="AD21" s="181">
        <v>1.86</v>
      </c>
      <c r="AE21" s="181">
        <v>0</v>
      </c>
      <c r="AF21" s="181">
        <v>0</v>
      </c>
      <c r="AG21" s="181">
        <v>0</v>
      </c>
      <c r="AH21" s="181">
        <v>0</v>
      </c>
      <c r="AI21" s="32"/>
      <c r="AJ21" s="32"/>
      <c r="AK21" s="32"/>
      <c r="AL21" s="32"/>
      <c r="AM21" s="32"/>
      <c r="AN21" s="32"/>
      <c r="AO21" s="20" t="s">
        <v>6</v>
      </c>
      <c r="AP21" s="20"/>
      <c r="AQ21" s="20">
        <v>3</v>
      </c>
      <c r="AR21" s="20">
        <v>3</v>
      </c>
      <c r="AS21" s="35">
        <v>0.5</v>
      </c>
      <c r="AT21" s="35">
        <v>0.5</v>
      </c>
      <c r="AU21" s="20">
        <v>0</v>
      </c>
      <c r="AV21" s="20">
        <v>0</v>
      </c>
      <c r="AW21" s="20">
        <v>10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/>
      <c r="BD21" s="20"/>
      <c r="BE21" s="20">
        <v>0</v>
      </c>
      <c r="BF21" s="20">
        <v>0</v>
      </c>
      <c r="BG21" s="20">
        <v>0</v>
      </c>
      <c r="BH21" s="20" t="s">
        <v>13</v>
      </c>
      <c r="BI21" s="20"/>
      <c r="BJ21" s="20"/>
      <c r="BK21" s="31"/>
      <c r="BL21" s="198"/>
      <c r="BM21" s="198"/>
      <c r="BN21" s="31"/>
      <c r="BO21" s="32"/>
      <c r="BP21" s="20"/>
      <c r="BQ21" s="20" t="s">
        <v>11</v>
      </c>
      <c r="BR21" s="176" t="s">
        <v>225</v>
      </c>
    </row>
    <row r="22" spans="1:70">
      <c r="A22" s="32">
        <v>21</v>
      </c>
      <c r="B22" s="19">
        <v>42101</v>
      </c>
      <c r="C22" s="31" t="s">
        <v>93</v>
      </c>
      <c r="D22" s="32" t="s">
        <v>182</v>
      </c>
      <c r="E22" s="19">
        <v>41914</v>
      </c>
      <c r="F22" s="31" t="s">
        <v>94</v>
      </c>
      <c r="G22" s="32" t="s">
        <v>8</v>
      </c>
      <c r="H22" s="32">
        <v>113.24</v>
      </c>
      <c r="I22" s="32"/>
      <c r="J22" s="32"/>
      <c r="K22" s="33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181">
        <v>1.68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1.68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32"/>
      <c r="AJ22" s="32"/>
      <c r="AK22" s="32"/>
      <c r="AL22" s="32"/>
      <c r="AM22" s="32"/>
      <c r="AN22" s="32"/>
      <c r="AO22" s="20" t="s">
        <v>6</v>
      </c>
      <c r="AP22" s="20"/>
      <c r="AQ22" s="20">
        <v>3</v>
      </c>
      <c r="AR22" s="20">
        <v>3</v>
      </c>
      <c r="AS22" s="35">
        <v>0.5</v>
      </c>
      <c r="AT22" s="35">
        <v>0.5</v>
      </c>
      <c r="AU22" s="20">
        <v>0</v>
      </c>
      <c r="AV22" s="20">
        <v>14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/>
      <c r="BD22" s="20"/>
      <c r="BE22" s="20">
        <v>0</v>
      </c>
      <c r="BF22" s="20">
        <v>0</v>
      </c>
      <c r="BG22" s="20">
        <v>12</v>
      </c>
      <c r="BH22" s="20" t="s">
        <v>147</v>
      </c>
      <c r="BI22" s="20">
        <v>12</v>
      </c>
      <c r="BJ22" s="20" t="s">
        <v>6</v>
      </c>
      <c r="BK22" s="31"/>
      <c r="BL22" s="31"/>
      <c r="BM22" s="31"/>
      <c r="BN22" s="31"/>
      <c r="BO22" s="32"/>
      <c r="BP22" s="20"/>
      <c r="BQ22" s="20" t="s">
        <v>9</v>
      </c>
      <c r="BR22" s="176" t="s">
        <v>216</v>
      </c>
    </row>
    <row r="24" spans="1:70">
      <c r="L24"/>
      <c r="M24"/>
      <c r="N24"/>
      <c r="O24"/>
      <c r="P24"/>
      <c r="Q24"/>
      <c r="R24"/>
      <c r="S24"/>
      <c r="T24"/>
      <c r="U24"/>
      <c r="V24"/>
    </row>
    <row r="25" spans="1:70">
      <c r="L25"/>
      <c r="M25"/>
      <c r="N25"/>
      <c r="O25"/>
      <c r="P25"/>
      <c r="Q25"/>
      <c r="R25"/>
      <c r="S25"/>
      <c r="T25"/>
      <c r="U25"/>
      <c r="V25"/>
    </row>
    <row r="26" spans="1:70">
      <c r="L26"/>
      <c r="M26"/>
      <c r="N26"/>
      <c r="O26"/>
      <c r="P26"/>
      <c r="Q26"/>
      <c r="R26"/>
      <c r="S26"/>
      <c r="T26"/>
      <c r="U26"/>
      <c r="V26"/>
    </row>
    <row r="27" spans="1:70">
      <c r="L27"/>
      <c r="M27"/>
      <c r="N27"/>
      <c r="O27"/>
      <c r="P27"/>
      <c r="Q27"/>
      <c r="R27"/>
      <c r="S27"/>
      <c r="T27"/>
      <c r="U27"/>
      <c r="V27"/>
    </row>
    <row r="28" spans="1:70">
      <c r="L28"/>
      <c r="M28"/>
      <c r="N28"/>
      <c r="O28"/>
      <c r="P28"/>
      <c r="Q28"/>
      <c r="R28"/>
      <c r="S28"/>
      <c r="T28"/>
      <c r="U28"/>
      <c r="V28"/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  <row r="31" spans="1:70">
      <c r="L31"/>
      <c r="M31"/>
      <c r="N31"/>
      <c r="O31"/>
      <c r="P31"/>
      <c r="Q31"/>
      <c r="R31"/>
      <c r="S31"/>
      <c r="T31"/>
      <c r="U31"/>
      <c r="V31"/>
    </row>
    <row r="32" spans="1:70">
      <c r="L32"/>
      <c r="M32"/>
      <c r="N32"/>
      <c r="O32"/>
      <c r="P32"/>
      <c r="Q32"/>
      <c r="R32"/>
      <c r="S32"/>
      <c r="T32"/>
      <c r="U32"/>
      <c r="V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aJr/JuxEZiJeANveB7BbyvS8hBBtTvMvqe4n9n3r9TkNGjOhhWqAhXJyhtAuTDziBBb3TegWjN/+3ZPtB+bmfg==" saltValue="STCmDYThtnhG78PIz2JMWQ==" spinCount="100000" sheet="1" objects="1" scenarios="1"/>
  <hyperlinks>
    <hyperlink ref="BR14" r:id="rId1" xr:uid="{63C82F91-F1C4-F144-BDFD-B0AAC3982ABA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9520-931D-9846-A645-61EA2BD08AD5}">
  <sheetPr codeName="Sheet11"/>
  <dimension ref="A1:BE42"/>
  <sheetViews>
    <sheetView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0" max="10" width="12.5" style="23" customWidth="1"/>
    <col min="11" max="14" width="10.83203125" style="23"/>
  </cols>
  <sheetData>
    <row r="1" spans="1:57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5" t="s">
        <v>24</v>
      </c>
      <c r="J1" s="21" t="s">
        <v>25</v>
      </c>
      <c r="K1" s="21" t="s">
        <v>191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86</v>
      </c>
      <c r="S1" s="6" t="s">
        <v>87</v>
      </c>
      <c r="T1" s="7" t="s">
        <v>88</v>
      </c>
      <c r="U1" s="8" t="s">
        <v>65</v>
      </c>
      <c r="V1" s="8" t="s">
        <v>76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168</v>
      </c>
      <c r="AE1" s="10" t="s">
        <v>169</v>
      </c>
      <c r="AF1" s="11" t="s">
        <v>170</v>
      </c>
      <c r="AG1" s="12" t="s">
        <v>171</v>
      </c>
      <c r="AH1" s="12" t="s">
        <v>80</v>
      </c>
      <c r="AI1" s="12" t="s">
        <v>192</v>
      </c>
      <c r="AJ1" s="13" t="s">
        <v>165</v>
      </c>
      <c r="AK1" s="12" t="s">
        <v>166</v>
      </c>
      <c r="AL1" s="12" t="s">
        <v>167</v>
      </c>
      <c r="AM1" s="14" t="s">
        <v>81</v>
      </c>
      <c r="AN1" s="15" t="s">
        <v>82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75</v>
      </c>
      <c r="AV1" s="7" t="s">
        <v>72</v>
      </c>
      <c r="AW1" s="1" t="s">
        <v>73</v>
      </c>
      <c r="AX1" s="17" t="s">
        <v>74</v>
      </c>
      <c r="AY1" s="18" t="s">
        <v>134</v>
      </c>
      <c r="AZ1" s="17" t="s">
        <v>66</v>
      </c>
      <c r="BA1" s="1" t="s">
        <v>67</v>
      </c>
      <c r="BB1" s="2" t="s">
        <v>68</v>
      </c>
      <c r="BC1" s="17" t="s">
        <v>69</v>
      </c>
      <c r="BD1" s="17" t="s">
        <v>70</v>
      </c>
      <c r="BE1" s="2" t="s">
        <v>71</v>
      </c>
    </row>
    <row r="2" spans="1:57">
      <c r="A2" s="32">
        <v>1</v>
      </c>
      <c r="B2" s="19">
        <v>41923</v>
      </c>
      <c r="C2" s="31" t="s">
        <v>93</v>
      </c>
      <c r="D2" s="32" t="s">
        <v>133</v>
      </c>
      <c r="E2" s="19">
        <v>41851</v>
      </c>
      <c r="F2" s="31" t="s">
        <v>48</v>
      </c>
      <c r="G2" s="32" t="s">
        <v>135</v>
      </c>
      <c r="H2" s="32">
        <v>76</v>
      </c>
      <c r="I2" s="33" t="s">
        <v>78</v>
      </c>
      <c r="J2" s="34">
        <v>82192</v>
      </c>
      <c r="K2" s="34">
        <v>82192</v>
      </c>
      <c r="L2" s="34">
        <v>82192</v>
      </c>
      <c r="M2" s="34">
        <v>82192</v>
      </c>
      <c r="N2" s="34">
        <v>82192</v>
      </c>
      <c r="O2" s="32">
        <v>2.65</v>
      </c>
      <c r="P2" s="32">
        <v>0</v>
      </c>
      <c r="Q2" s="32">
        <v>0</v>
      </c>
      <c r="R2" s="32">
        <v>0</v>
      </c>
      <c r="S2" s="32">
        <v>0</v>
      </c>
      <c r="T2" s="32">
        <v>2.5</v>
      </c>
      <c r="U2" s="32">
        <v>2.65</v>
      </c>
      <c r="V2" s="32">
        <v>0</v>
      </c>
      <c r="W2" s="32">
        <v>0</v>
      </c>
      <c r="X2" s="32">
        <v>0</v>
      </c>
      <c r="Y2" s="32">
        <v>0</v>
      </c>
      <c r="Z2" s="32">
        <v>2.5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24</v>
      </c>
      <c r="AZ2" s="20" t="s">
        <v>6</v>
      </c>
      <c r="BA2" s="31"/>
      <c r="BB2" s="32"/>
      <c r="BC2" s="20"/>
      <c r="BD2" s="20" t="s">
        <v>9</v>
      </c>
      <c r="BE2" s="31" t="s">
        <v>199</v>
      </c>
    </row>
    <row r="3" spans="1:57">
      <c r="A3" s="32">
        <v>2</v>
      </c>
      <c r="B3" s="19">
        <v>41923</v>
      </c>
      <c r="C3" s="31" t="s">
        <v>93</v>
      </c>
      <c r="D3" s="32" t="s">
        <v>133</v>
      </c>
      <c r="E3" s="19">
        <v>41820</v>
      </c>
      <c r="F3" s="31" t="s">
        <v>146</v>
      </c>
      <c r="G3" s="32" t="s">
        <v>198</v>
      </c>
      <c r="H3" s="32">
        <v>87</v>
      </c>
      <c r="I3" s="33" t="s">
        <v>78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4.09</v>
      </c>
      <c r="P3" s="32">
        <v>2.72</v>
      </c>
      <c r="Q3" s="32">
        <v>2.5299999999999998</v>
      </c>
      <c r="R3" s="32">
        <v>2.5</v>
      </c>
      <c r="S3" s="32">
        <v>2.4</v>
      </c>
      <c r="T3" s="32">
        <v>2.04</v>
      </c>
      <c r="U3" s="32">
        <v>4.09</v>
      </c>
      <c r="V3" s="32">
        <v>2.72</v>
      </c>
      <c r="W3" s="32">
        <v>2.5299999999999998</v>
      </c>
      <c r="X3" s="32">
        <v>2.5</v>
      </c>
      <c r="Y3" s="32">
        <v>2.4</v>
      </c>
      <c r="Z3" s="32">
        <v>2.04</v>
      </c>
      <c r="AA3" s="32"/>
      <c r="AB3" s="32"/>
      <c r="AC3" s="32"/>
      <c r="AD3" s="32"/>
      <c r="AE3" s="32"/>
      <c r="AF3" s="32"/>
      <c r="AG3" s="20" t="s">
        <v>6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25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>
        <v>12</v>
      </c>
      <c r="AZ3" s="20" t="s">
        <v>6</v>
      </c>
      <c r="BA3" s="31"/>
      <c r="BB3" s="32"/>
      <c r="BC3" s="20"/>
      <c r="BD3" s="20" t="s">
        <v>15</v>
      </c>
      <c r="BE3" s="31" t="s">
        <v>200</v>
      </c>
    </row>
    <row r="4" spans="1:57">
      <c r="A4" s="32">
        <v>3</v>
      </c>
      <c r="B4" s="19">
        <v>41923</v>
      </c>
      <c r="C4" s="31" t="s">
        <v>93</v>
      </c>
      <c r="D4" s="32" t="s">
        <v>133</v>
      </c>
      <c r="E4" s="19">
        <v>41880</v>
      </c>
      <c r="F4" s="31" t="s">
        <v>186</v>
      </c>
      <c r="G4" s="32" t="s">
        <v>85</v>
      </c>
      <c r="H4" s="32">
        <v>67.3</v>
      </c>
      <c r="I4" s="33" t="s">
        <v>78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2.73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2.73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20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147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 t="s">
        <v>201</v>
      </c>
    </row>
    <row r="5" spans="1:57">
      <c r="A5" s="32">
        <v>4</v>
      </c>
      <c r="B5" s="19">
        <v>41923</v>
      </c>
      <c r="C5" s="31" t="s">
        <v>93</v>
      </c>
      <c r="D5" s="32" t="s">
        <v>133</v>
      </c>
      <c r="E5" s="19">
        <v>41914</v>
      </c>
      <c r="F5" s="31" t="s">
        <v>94</v>
      </c>
      <c r="G5" s="32" t="s">
        <v>8</v>
      </c>
      <c r="H5" s="32">
        <v>68.16</v>
      </c>
      <c r="I5" s="33" t="s">
        <v>78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3.65</v>
      </c>
      <c r="P5" s="32">
        <v>2.69</v>
      </c>
      <c r="Q5" s="32">
        <v>2.2999999999999998</v>
      </c>
      <c r="R5" s="32">
        <v>2.2999999999999998</v>
      </c>
      <c r="S5" s="32">
        <v>2.2999999999999998</v>
      </c>
      <c r="T5" s="32">
        <v>1.92</v>
      </c>
      <c r="U5" s="32">
        <v>3.65</v>
      </c>
      <c r="V5" s="32">
        <v>2.69</v>
      </c>
      <c r="W5" s="32">
        <v>2.2999999999999998</v>
      </c>
      <c r="X5" s="32">
        <v>2.2999999999999998</v>
      </c>
      <c r="Y5" s="32">
        <v>2.2999999999999998</v>
      </c>
      <c r="Z5" s="32">
        <v>1.92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147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 t="s">
        <v>202</v>
      </c>
    </row>
    <row r="6" spans="1:57">
      <c r="A6" s="32">
        <v>5</v>
      </c>
      <c r="B6" s="19">
        <v>41923</v>
      </c>
      <c r="C6" s="31" t="s">
        <v>93</v>
      </c>
      <c r="D6" s="32" t="s">
        <v>133</v>
      </c>
      <c r="E6" s="19">
        <v>41912</v>
      </c>
      <c r="F6" s="31" t="s">
        <v>144</v>
      </c>
      <c r="G6" s="32" t="s">
        <v>7</v>
      </c>
      <c r="H6" s="32">
        <v>64.459999999999994</v>
      </c>
      <c r="I6" s="33" t="s">
        <v>78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6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6</v>
      </c>
      <c r="AY6" s="20"/>
      <c r="AZ6" s="20" t="s">
        <v>6</v>
      </c>
      <c r="BA6" s="31"/>
      <c r="BB6" s="32"/>
      <c r="BC6" s="20"/>
      <c r="BD6" s="20" t="s">
        <v>11</v>
      </c>
      <c r="BE6" s="31" t="s">
        <v>203</v>
      </c>
    </row>
    <row r="7" spans="1:57">
      <c r="A7" s="32">
        <v>6</v>
      </c>
      <c r="B7" s="19">
        <v>41930</v>
      </c>
      <c r="C7" s="31" t="s">
        <v>93</v>
      </c>
      <c r="D7" s="32" t="s">
        <v>45</v>
      </c>
      <c r="E7" s="19">
        <v>41887</v>
      </c>
      <c r="F7" s="31" t="s">
        <v>47</v>
      </c>
      <c r="G7" s="175" t="s">
        <v>204</v>
      </c>
      <c r="H7" s="32">
        <v>94.34</v>
      </c>
      <c r="I7" s="33" t="s">
        <v>78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2.63</v>
      </c>
      <c r="P7" s="32">
        <v>2.4300000000000002</v>
      </c>
      <c r="Q7" s="32">
        <v>2.36</v>
      </c>
      <c r="R7" s="32">
        <v>0</v>
      </c>
      <c r="S7" s="32">
        <v>0</v>
      </c>
      <c r="T7" s="32">
        <v>0</v>
      </c>
      <c r="U7" s="32">
        <v>2.63</v>
      </c>
      <c r="V7" s="32">
        <v>2.4300000000000002</v>
      </c>
      <c r="W7" s="32">
        <v>2.36</v>
      </c>
      <c r="X7" s="32">
        <v>0</v>
      </c>
      <c r="Y7" s="32">
        <v>0</v>
      </c>
      <c r="Z7" s="32">
        <v>0</v>
      </c>
      <c r="AA7" s="32"/>
      <c r="AB7" s="32"/>
      <c r="AC7" s="32"/>
      <c r="AD7" s="32"/>
      <c r="AE7" s="32"/>
      <c r="AF7" s="32"/>
      <c r="AG7" s="20" t="s">
        <v>6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12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6</v>
      </c>
      <c r="BA7" s="31"/>
      <c r="BB7" s="32"/>
      <c r="BC7" s="20"/>
      <c r="BD7" s="20" t="s">
        <v>11</v>
      </c>
      <c r="BE7" s="31" t="s">
        <v>205</v>
      </c>
    </row>
    <row r="8" spans="1:57">
      <c r="A8" s="32">
        <v>7</v>
      </c>
      <c r="B8" s="19">
        <v>41923</v>
      </c>
      <c r="C8" s="31" t="s">
        <v>93</v>
      </c>
      <c r="D8" s="32" t="s">
        <v>132</v>
      </c>
      <c r="E8" s="19">
        <v>41880</v>
      </c>
      <c r="F8" s="31" t="s">
        <v>186</v>
      </c>
      <c r="G8" s="32" t="s">
        <v>85</v>
      </c>
      <c r="H8" s="32">
        <v>83</v>
      </c>
      <c r="I8" s="33" t="s">
        <v>78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20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6</v>
      </c>
      <c r="BA8" s="31"/>
      <c r="BB8" s="32"/>
      <c r="BC8" s="20"/>
      <c r="BD8" s="20" t="s">
        <v>9</v>
      </c>
      <c r="BE8" s="31" t="s">
        <v>206</v>
      </c>
    </row>
    <row r="9" spans="1:57">
      <c r="A9" s="32">
        <v>8</v>
      </c>
      <c r="B9" s="19">
        <v>41923</v>
      </c>
      <c r="C9" s="31" t="s">
        <v>93</v>
      </c>
      <c r="D9" s="32" t="s">
        <v>145</v>
      </c>
      <c r="E9" s="19">
        <v>41880</v>
      </c>
      <c r="F9" s="31" t="s">
        <v>47</v>
      </c>
      <c r="G9" s="175" t="s">
        <v>217</v>
      </c>
      <c r="H9" s="32">
        <v>101.16</v>
      </c>
      <c r="I9" s="33" t="s">
        <v>78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2.81</v>
      </c>
      <c r="P9" s="32">
        <v>0</v>
      </c>
      <c r="Q9" s="32">
        <v>0</v>
      </c>
      <c r="R9" s="32">
        <v>0</v>
      </c>
      <c r="S9" s="32">
        <v>0</v>
      </c>
      <c r="T9" s="32">
        <v>2.59</v>
      </c>
      <c r="U9" s="32">
        <v>2.81</v>
      </c>
      <c r="V9" s="32">
        <v>0</v>
      </c>
      <c r="W9" s="32">
        <v>0</v>
      </c>
      <c r="X9" s="32">
        <v>0</v>
      </c>
      <c r="Y9" s="32">
        <v>0</v>
      </c>
      <c r="Z9" s="32">
        <v>2.59</v>
      </c>
      <c r="AA9" s="32"/>
      <c r="AB9" s="32"/>
      <c r="AC9" s="32"/>
      <c r="AD9" s="32"/>
      <c r="AE9" s="32"/>
      <c r="AF9" s="32"/>
      <c r="AG9" s="20" t="s">
        <v>6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6</v>
      </c>
      <c r="AY9" s="20"/>
      <c r="AZ9" s="20" t="s">
        <v>6</v>
      </c>
      <c r="BA9" s="31"/>
      <c r="BB9" s="32"/>
      <c r="BC9" s="20"/>
      <c r="BD9" s="20" t="s">
        <v>9</v>
      </c>
      <c r="BE9" s="31" t="s">
        <v>207</v>
      </c>
    </row>
    <row r="10" spans="1:57">
      <c r="A10" s="32">
        <v>9</v>
      </c>
      <c r="B10" s="19">
        <v>41930</v>
      </c>
      <c r="C10" s="31" t="s">
        <v>93</v>
      </c>
      <c r="D10" s="32" t="s">
        <v>39</v>
      </c>
      <c r="E10" s="19">
        <v>41887</v>
      </c>
      <c r="F10" s="31" t="s">
        <v>47</v>
      </c>
      <c r="G10" s="32" t="s">
        <v>37</v>
      </c>
      <c r="H10" s="32">
        <v>96.12</v>
      </c>
      <c r="I10" s="33" t="s">
        <v>78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3.93</v>
      </c>
      <c r="P10" s="32">
        <v>2.48</v>
      </c>
      <c r="Q10" s="32">
        <v>1.43</v>
      </c>
      <c r="R10" s="32">
        <v>2.42</v>
      </c>
      <c r="S10" s="32">
        <v>2.35</v>
      </c>
      <c r="T10" s="32">
        <v>2.0699999999999998</v>
      </c>
      <c r="U10" s="32">
        <v>3.93</v>
      </c>
      <c r="V10" s="32">
        <v>2.48</v>
      </c>
      <c r="W10" s="32">
        <v>1.43</v>
      </c>
      <c r="X10" s="32">
        <v>2.42</v>
      </c>
      <c r="Y10" s="32">
        <v>2.35</v>
      </c>
      <c r="Z10" s="32">
        <v>2.0699999999999998</v>
      </c>
      <c r="AA10" s="32"/>
      <c r="AB10" s="32"/>
      <c r="AC10" s="32"/>
      <c r="AD10" s="32"/>
      <c r="AE10" s="32"/>
      <c r="AF10" s="32"/>
      <c r="AG10" s="20" t="s">
        <v>6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12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6</v>
      </c>
      <c r="BA10" s="31"/>
      <c r="BB10" s="32"/>
      <c r="BC10" s="20"/>
      <c r="BD10" s="20" t="s">
        <v>11</v>
      </c>
      <c r="BE10" s="31"/>
    </row>
    <row r="11" spans="1:57">
      <c r="A11" s="32">
        <v>10</v>
      </c>
      <c r="B11" s="19">
        <v>41930</v>
      </c>
      <c r="C11" s="31" t="s">
        <v>93</v>
      </c>
      <c r="D11" s="32" t="s">
        <v>39</v>
      </c>
      <c r="E11" s="19">
        <v>41880</v>
      </c>
      <c r="F11" s="31" t="s">
        <v>186</v>
      </c>
      <c r="G11" s="32" t="s">
        <v>85</v>
      </c>
      <c r="H11" s="32">
        <v>66</v>
      </c>
      <c r="I11" s="33" t="s">
        <v>78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20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147</v>
      </c>
      <c r="AY11" s="20">
        <v>24</v>
      </c>
      <c r="AZ11" s="20" t="s">
        <v>6</v>
      </c>
      <c r="BA11" s="31"/>
      <c r="BB11" s="32"/>
      <c r="BC11" s="20"/>
      <c r="BD11" s="20" t="s">
        <v>9</v>
      </c>
      <c r="BE11" s="31"/>
    </row>
    <row r="12" spans="1:57">
      <c r="A12" s="32">
        <v>11</v>
      </c>
      <c r="B12" s="19">
        <v>41923</v>
      </c>
      <c r="C12" s="31" t="s">
        <v>93</v>
      </c>
      <c r="D12" s="32" t="s">
        <v>41</v>
      </c>
      <c r="E12" s="19">
        <v>41914</v>
      </c>
      <c r="F12" s="31" t="s">
        <v>94</v>
      </c>
      <c r="G12" s="32" t="s">
        <v>8</v>
      </c>
      <c r="H12" s="32">
        <v>93.12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3.47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3.47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6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147</v>
      </c>
      <c r="AY12" s="20">
        <v>12</v>
      </c>
      <c r="AZ12" s="20" t="s">
        <v>6</v>
      </c>
      <c r="BA12" s="31"/>
      <c r="BB12" s="32"/>
      <c r="BC12" s="20"/>
      <c r="BD12" s="20" t="s">
        <v>9</v>
      </c>
      <c r="BE12" s="31" t="s">
        <v>208</v>
      </c>
    </row>
    <row r="13" spans="1:57">
      <c r="A13" s="32">
        <v>12</v>
      </c>
      <c r="B13" s="19">
        <v>41923</v>
      </c>
      <c r="C13" s="31" t="s">
        <v>93</v>
      </c>
      <c r="D13" s="32" t="s">
        <v>77</v>
      </c>
      <c r="E13" s="19">
        <v>41880</v>
      </c>
      <c r="F13" s="31" t="s">
        <v>186</v>
      </c>
      <c r="G13" s="32" t="s">
        <v>85</v>
      </c>
      <c r="H13" s="32">
        <v>81</v>
      </c>
      <c r="I13" s="33" t="s">
        <v>78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20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147</v>
      </c>
      <c r="AY13" s="20">
        <v>24</v>
      </c>
      <c r="AZ13" s="20" t="s">
        <v>6</v>
      </c>
      <c r="BA13" s="31"/>
      <c r="BB13" s="32"/>
      <c r="BC13" s="20"/>
      <c r="BD13" s="20" t="s">
        <v>9</v>
      </c>
      <c r="BE13" s="31" t="s">
        <v>210</v>
      </c>
    </row>
    <row r="14" spans="1:57">
      <c r="A14" s="32">
        <v>13</v>
      </c>
      <c r="B14" s="19">
        <v>41923</v>
      </c>
      <c r="C14" s="31" t="s">
        <v>93</v>
      </c>
      <c r="D14" s="32" t="s">
        <v>77</v>
      </c>
      <c r="E14" s="19">
        <v>41914</v>
      </c>
      <c r="F14" s="31" t="s">
        <v>94</v>
      </c>
      <c r="G14" s="32" t="s">
        <v>8</v>
      </c>
      <c r="H14" s="32">
        <v>56.36</v>
      </c>
      <c r="I14" s="33" t="s">
        <v>78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2.14</v>
      </c>
      <c r="P14" s="32">
        <v>1.9</v>
      </c>
      <c r="Q14" s="32">
        <v>1.64</v>
      </c>
      <c r="R14" s="32">
        <v>0</v>
      </c>
      <c r="S14" s="32">
        <v>0</v>
      </c>
      <c r="T14" s="32">
        <v>1.52</v>
      </c>
      <c r="U14" s="32">
        <v>2.14</v>
      </c>
      <c r="V14" s="32">
        <v>1.9</v>
      </c>
      <c r="W14" s="32">
        <v>1.64</v>
      </c>
      <c r="X14" s="32">
        <v>0</v>
      </c>
      <c r="Y14" s="32">
        <v>0</v>
      </c>
      <c r="Z14" s="32">
        <v>1.52</v>
      </c>
      <c r="AA14" s="32"/>
      <c r="AB14" s="32"/>
      <c r="AC14" s="32"/>
      <c r="AD14" s="32"/>
      <c r="AE14" s="32"/>
      <c r="AF14" s="32"/>
      <c r="AG14" s="20" t="s">
        <v>6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147</v>
      </c>
      <c r="AY14" s="20">
        <v>12</v>
      </c>
      <c r="AZ14" s="20" t="s">
        <v>6</v>
      </c>
      <c r="BA14" s="31"/>
      <c r="BB14" s="32"/>
      <c r="BC14" s="20"/>
      <c r="BD14" s="20" t="s">
        <v>9</v>
      </c>
      <c r="BE14" s="31" t="s">
        <v>209</v>
      </c>
    </row>
    <row r="15" spans="1:57">
      <c r="A15" s="32">
        <v>14</v>
      </c>
      <c r="B15" s="19">
        <v>41923</v>
      </c>
      <c r="C15" s="31" t="s">
        <v>93</v>
      </c>
      <c r="D15" s="32" t="s">
        <v>178</v>
      </c>
      <c r="E15" s="19">
        <v>41914</v>
      </c>
      <c r="F15" s="31" t="s">
        <v>94</v>
      </c>
      <c r="G15" s="32" t="s">
        <v>8</v>
      </c>
      <c r="H15" s="32">
        <v>92.81</v>
      </c>
      <c r="I15" s="33" t="s">
        <v>78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2.25</v>
      </c>
      <c r="P15" s="32">
        <v>0</v>
      </c>
      <c r="Q15" s="32">
        <v>0</v>
      </c>
      <c r="R15" s="32">
        <v>0</v>
      </c>
      <c r="S15" s="32">
        <v>0</v>
      </c>
      <c r="T15" s="32">
        <v>1.94</v>
      </c>
      <c r="U15" s="32">
        <v>2.25</v>
      </c>
      <c r="V15" s="32">
        <v>0</v>
      </c>
      <c r="W15" s="32">
        <v>0</v>
      </c>
      <c r="X15" s="32">
        <v>0</v>
      </c>
      <c r="Y15" s="32">
        <v>0</v>
      </c>
      <c r="Z15" s="32">
        <v>1.94</v>
      </c>
      <c r="AA15" s="32"/>
      <c r="AB15" s="32"/>
      <c r="AC15" s="32"/>
      <c r="AD15" s="32"/>
      <c r="AE15" s="32"/>
      <c r="AF15" s="32"/>
      <c r="AG15" s="20" t="s">
        <v>6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147</v>
      </c>
      <c r="AY15" s="20">
        <v>12</v>
      </c>
      <c r="AZ15" s="20" t="s">
        <v>6</v>
      </c>
      <c r="BA15" s="31"/>
      <c r="BB15" s="32"/>
      <c r="BC15" s="20"/>
      <c r="BD15" s="20" t="s">
        <v>9</v>
      </c>
      <c r="BE15" s="31" t="s">
        <v>211</v>
      </c>
    </row>
    <row r="16" spans="1:57">
      <c r="A16" s="32">
        <v>15</v>
      </c>
      <c r="B16" s="19">
        <v>41923</v>
      </c>
      <c r="C16" s="31" t="s">
        <v>93</v>
      </c>
      <c r="D16" s="32" t="s">
        <v>178</v>
      </c>
      <c r="E16" s="19">
        <v>41912</v>
      </c>
      <c r="F16" s="31" t="s">
        <v>144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176" t="s">
        <v>215</v>
      </c>
    </row>
    <row r="17" spans="1:57">
      <c r="A17" s="32">
        <v>16</v>
      </c>
      <c r="B17" s="19">
        <v>41923</v>
      </c>
      <c r="C17" s="31" t="s">
        <v>93</v>
      </c>
      <c r="D17" s="32" t="s">
        <v>131</v>
      </c>
      <c r="E17" s="19">
        <v>41914</v>
      </c>
      <c r="F17" s="31" t="s">
        <v>94</v>
      </c>
      <c r="G17" s="32" t="s">
        <v>8</v>
      </c>
      <c r="H17" s="32">
        <v>67.28</v>
      </c>
      <c r="I17" s="33" t="s">
        <v>78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2.2799999999999998</v>
      </c>
      <c r="P17" s="32">
        <v>0</v>
      </c>
      <c r="Q17" s="32">
        <v>0</v>
      </c>
      <c r="R17" s="32">
        <v>0</v>
      </c>
      <c r="S17" s="32">
        <v>0</v>
      </c>
      <c r="T17" s="32">
        <v>1.78</v>
      </c>
      <c r="U17" s="32">
        <v>2.2799999999999998</v>
      </c>
      <c r="V17" s="32">
        <v>0</v>
      </c>
      <c r="W17" s="32">
        <v>0</v>
      </c>
      <c r="X17" s="32">
        <v>0</v>
      </c>
      <c r="Y17" s="32">
        <v>0</v>
      </c>
      <c r="Z17" s="32">
        <v>1.78</v>
      </c>
      <c r="AA17" s="32"/>
      <c r="AB17" s="32"/>
      <c r="AC17" s="32"/>
      <c r="AD17" s="32"/>
      <c r="AE17" s="32"/>
      <c r="AF17" s="32"/>
      <c r="AG17" s="20" t="s">
        <v>6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147</v>
      </c>
      <c r="AY17" s="20">
        <v>12</v>
      </c>
      <c r="AZ17" s="20" t="s">
        <v>6</v>
      </c>
      <c r="BA17" s="31"/>
      <c r="BB17" s="32"/>
      <c r="BC17" s="20"/>
      <c r="BD17" s="20" t="s">
        <v>9</v>
      </c>
      <c r="BE17" s="31" t="s">
        <v>212</v>
      </c>
    </row>
    <row r="18" spans="1:57">
      <c r="A18" s="32">
        <v>17</v>
      </c>
      <c r="B18" s="19">
        <v>41930</v>
      </c>
      <c r="C18" s="31" t="s">
        <v>93</v>
      </c>
      <c r="D18" s="32" t="s">
        <v>79</v>
      </c>
      <c r="E18" s="19">
        <v>41880</v>
      </c>
      <c r="F18" s="31" t="s">
        <v>186</v>
      </c>
      <c r="G18" s="32" t="s">
        <v>85</v>
      </c>
      <c r="H18" s="32">
        <v>92</v>
      </c>
      <c r="I18" s="33" t="s">
        <v>78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20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147</v>
      </c>
      <c r="AY18" s="20">
        <v>24</v>
      </c>
      <c r="AZ18" s="20" t="s">
        <v>6</v>
      </c>
      <c r="BA18" s="31"/>
      <c r="BB18" s="32"/>
      <c r="BC18" s="20"/>
      <c r="BD18" s="20" t="s">
        <v>9</v>
      </c>
      <c r="BE18" s="31"/>
    </row>
    <row r="19" spans="1:57">
      <c r="A19" s="32">
        <v>18</v>
      </c>
      <c r="B19" s="19">
        <v>41930</v>
      </c>
      <c r="C19" s="31" t="s">
        <v>93</v>
      </c>
      <c r="D19" s="32" t="s">
        <v>79</v>
      </c>
      <c r="E19" s="19">
        <v>41914</v>
      </c>
      <c r="F19" s="31" t="s">
        <v>94</v>
      </c>
      <c r="G19" s="32" t="s">
        <v>8</v>
      </c>
      <c r="H19" s="32">
        <v>74.599999999999994</v>
      </c>
      <c r="I19" s="33" t="s">
        <v>78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2.2999999999999998</v>
      </c>
      <c r="P19" s="32">
        <v>2.09</v>
      </c>
      <c r="Q19" s="32">
        <v>1.89</v>
      </c>
      <c r="R19" s="32">
        <v>0</v>
      </c>
      <c r="S19" s="32">
        <v>0</v>
      </c>
      <c r="T19" s="32">
        <v>1.73</v>
      </c>
      <c r="U19" s="32">
        <v>2.2999999999999998</v>
      </c>
      <c r="V19" s="32">
        <v>2.09</v>
      </c>
      <c r="W19" s="32">
        <v>1.89</v>
      </c>
      <c r="X19" s="32">
        <v>0</v>
      </c>
      <c r="Y19" s="32">
        <v>0</v>
      </c>
      <c r="Z19" s="32">
        <v>1.73</v>
      </c>
      <c r="AA19" s="32"/>
      <c r="AB19" s="32"/>
      <c r="AC19" s="32"/>
      <c r="AD19" s="32"/>
      <c r="AE19" s="32"/>
      <c r="AF19" s="32"/>
      <c r="AG19" s="20" t="s">
        <v>6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147</v>
      </c>
      <c r="AY19" s="20">
        <v>12</v>
      </c>
      <c r="AZ19" s="20" t="s">
        <v>6</v>
      </c>
      <c r="BA19" s="31"/>
      <c r="BB19" s="32"/>
      <c r="BC19" s="20"/>
      <c r="BD19" s="20" t="s">
        <v>9</v>
      </c>
      <c r="BE19" s="31"/>
    </row>
    <row r="20" spans="1:57">
      <c r="A20" s="32">
        <v>19</v>
      </c>
      <c r="B20" s="19">
        <v>41923</v>
      </c>
      <c r="C20" s="31" t="s">
        <v>93</v>
      </c>
      <c r="D20" s="32" t="s">
        <v>181</v>
      </c>
      <c r="E20" s="19">
        <v>41914</v>
      </c>
      <c r="F20" s="31" t="s">
        <v>94</v>
      </c>
      <c r="G20" s="32" t="s">
        <v>8</v>
      </c>
      <c r="H20" s="32">
        <v>90.74</v>
      </c>
      <c r="I20" s="33" t="s">
        <v>78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2.23</v>
      </c>
      <c r="P20" s="32">
        <v>0</v>
      </c>
      <c r="Q20" s="32">
        <v>0</v>
      </c>
      <c r="R20" s="32">
        <v>0</v>
      </c>
      <c r="S20" s="32">
        <v>0</v>
      </c>
      <c r="T20" s="32">
        <v>1.95</v>
      </c>
      <c r="U20" s="32">
        <v>2.23</v>
      </c>
      <c r="V20" s="32">
        <v>0</v>
      </c>
      <c r="W20" s="32">
        <v>0</v>
      </c>
      <c r="X20" s="32">
        <v>0</v>
      </c>
      <c r="Y20" s="32">
        <v>0</v>
      </c>
      <c r="Z20" s="32">
        <v>1.95</v>
      </c>
      <c r="AA20" s="32"/>
      <c r="AB20" s="32"/>
      <c r="AC20" s="32"/>
      <c r="AD20" s="32"/>
      <c r="AE20" s="32"/>
      <c r="AF20" s="32"/>
      <c r="AG20" s="20" t="s">
        <v>6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147</v>
      </c>
      <c r="AY20" s="20">
        <v>12</v>
      </c>
      <c r="AZ20" s="20" t="s">
        <v>6</v>
      </c>
      <c r="BA20" s="31"/>
      <c r="BB20" s="32"/>
      <c r="BC20" s="20"/>
      <c r="BD20" s="20" t="s">
        <v>9</v>
      </c>
      <c r="BE20" s="31" t="s">
        <v>213</v>
      </c>
    </row>
    <row r="21" spans="1:57">
      <c r="A21" s="32">
        <v>20</v>
      </c>
      <c r="B21" s="19">
        <v>41923</v>
      </c>
      <c r="C21" s="31" t="s">
        <v>93</v>
      </c>
      <c r="D21" s="32" t="s">
        <v>181</v>
      </c>
      <c r="E21" s="19">
        <v>41912</v>
      </c>
      <c r="F21" s="31" t="s">
        <v>144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176" t="s">
        <v>214</v>
      </c>
    </row>
    <row r="22" spans="1:57">
      <c r="A22" s="32">
        <v>21</v>
      </c>
      <c r="B22" s="19">
        <v>41923</v>
      </c>
      <c r="C22" s="31" t="s">
        <v>93</v>
      </c>
      <c r="D22" s="32" t="s">
        <v>182</v>
      </c>
      <c r="E22" s="19">
        <v>41914</v>
      </c>
      <c r="F22" s="31" t="s">
        <v>94</v>
      </c>
      <c r="G22" s="32" t="s">
        <v>8</v>
      </c>
      <c r="H22" s="32">
        <v>113.24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1.68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1.68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6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147</v>
      </c>
      <c r="AY22" s="20">
        <v>12</v>
      </c>
      <c r="AZ22" s="20" t="s">
        <v>6</v>
      </c>
      <c r="BA22" s="31"/>
      <c r="BB22" s="32"/>
      <c r="BC22" s="20"/>
      <c r="BD22" s="20" t="s">
        <v>9</v>
      </c>
      <c r="BE22" s="176" t="s">
        <v>216</v>
      </c>
    </row>
    <row r="24" spans="1:57">
      <c r="J24"/>
      <c r="K24"/>
      <c r="L24"/>
      <c r="M24"/>
      <c r="N24"/>
    </row>
    <row r="25" spans="1:57">
      <c r="J25"/>
      <c r="K25"/>
      <c r="L25"/>
      <c r="M25"/>
      <c r="N25"/>
    </row>
    <row r="26" spans="1:57">
      <c r="J26"/>
      <c r="K26"/>
      <c r="L26"/>
      <c r="M26"/>
      <c r="N26"/>
    </row>
    <row r="27" spans="1:57">
      <c r="J27"/>
      <c r="K27"/>
      <c r="L27"/>
      <c r="M27"/>
      <c r="N27"/>
    </row>
    <row r="28" spans="1:57">
      <c r="J28"/>
      <c r="K28"/>
      <c r="L28"/>
      <c r="M28"/>
      <c r="N28"/>
    </row>
    <row r="29" spans="1:57">
      <c r="J29"/>
      <c r="K29"/>
      <c r="L29"/>
      <c r="M29"/>
      <c r="N29"/>
    </row>
    <row r="30" spans="1:57">
      <c r="J30"/>
      <c r="K30"/>
      <c r="L30"/>
      <c r="M30"/>
      <c r="N30"/>
    </row>
    <row r="31" spans="1:57">
      <c r="J31"/>
      <c r="K31"/>
      <c r="L31"/>
      <c r="M31"/>
      <c r="N31"/>
    </row>
    <row r="32" spans="1:57">
      <c r="J32"/>
      <c r="K32"/>
      <c r="L32"/>
      <c r="M32"/>
      <c r="N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O/44e4sIq0xFvxuIZrgTSmgz6b94vXyAM4Jryhu1uLpsuTPEWlHzryz3MpRGgbKqDgBkMnWPXtZYXp40JSNSpg==" saltValue="KX08ynvOd2wi/4nzTSTWwQ==" spinCount="100000" sheet="1" objects="1" scenarios="1"/>
  <hyperlinks>
    <hyperlink ref="BE21" r:id="rId1" xr:uid="{10D64D10-2858-5E4A-9B8F-85D2E6D75105}"/>
    <hyperlink ref="BE16" r:id="rId2" xr:uid="{BADC089A-6BAB-B246-ABA6-BD8061264F16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C0D-1FDA-0943-B7EF-5137F7CEF1C7}">
  <sheetPr codeName="Sheet12"/>
  <dimension ref="A1:BE22"/>
  <sheetViews>
    <sheetView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5" t="s">
        <v>24</v>
      </c>
      <c r="J1" s="21" t="s">
        <v>25</v>
      </c>
      <c r="K1" s="21" t="s">
        <v>191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86</v>
      </c>
      <c r="S1" s="6" t="s">
        <v>87</v>
      </c>
      <c r="T1" s="7" t="s">
        <v>88</v>
      </c>
      <c r="U1" s="8" t="s">
        <v>65</v>
      </c>
      <c r="V1" s="8" t="s">
        <v>76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168</v>
      </c>
      <c r="AE1" s="10" t="s">
        <v>169</v>
      </c>
      <c r="AF1" s="11" t="s">
        <v>170</v>
      </c>
      <c r="AG1" s="12" t="s">
        <v>171</v>
      </c>
      <c r="AH1" s="12" t="s">
        <v>80</v>
      </c>
      <c r="AI1" s="12" t="s">
        <v>192</v>
      </c>
      <c r="AJ1" s="13" t="s">
        <v>165</v>
      </c>
      <c r="AK1" s="12" t="s">
        <v>166</v>
      </c>
      <c r="AL1" s="12" t="s">
        <v>167</v>
      </c>
      <c r="AM1" s="14" t="s">
        <v>81</v>
      </c>
      <c r="AN1" s="15" t="s">
        <v>82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75</v>
      </c>
      <c r="AV1" s="7" t="s">
        <v>72</v>
      </c>
      <c r="AW1" s="1" t="s">
        <v>73</v>
      </c>
      <c r="AX1" s="17" t="s">
        <v>74</v>
      </c>
      <c r="AY1" s="18" t="s">
        <v>134</v>
      </c>
      <c r="AZ1" s="17" t="s">
        <v>66</v>
      </c>
      <c r="BA1" s="1" t="s">
        <v>67</v>
      </c>
      <c r="BB1" s="2" t="s">
        <v>68</v>
      </c>
      <c r="BC1" s="17" t="s">
        <v>69</v>
      </c>
      <c r="BD1" s="17" t="s">
        <v>70</v>
      </c>
      <c r="BE1" s="2" t="s">
        <v>71</v>
      </c>
    </row>
    <row r="2" spans="1:57">
      <c r="A2" s="32">
        <v>4</v>
      </c>
      <c r="B2" s="105">
        <v>41740</v>
      </c>
      <c r="C2" s="31" t="s">
        <v>93</v>
      </c>
      <c r="D2" s="32" t="s">
        <v>133</v>
      </c>
      <c r="E2" s="19">
        <v>41639</v>
      </c>
      <c r="F2" s="31" t="s">
        <v>48</v>
      </c>
      <c r="G2" s="32" t="s">
        <v>135</v>
      </c>
      <c r="H2" s="32">
        <v>75</v>
      </c>
      <c r="I2" s="33" t="s">
        <v>78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2">
        <v>2.5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2.5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24</v>
      </c>
      <c r="AZ2" s="20" t="s">
        <v>6</v>
      </c>
      <c r="BA2" s="31"/>
      <c r="BB2" s="32"/>
      <c r="BC2" s="20"/>
      <c r="BD2" s="20" t="s">
        <v>9</v>
      </c>
      <c r="BE2" s="31"/>
    </row>
    <row r="3" spans="1:57">
      <c r="A3" s="32">
        <v>5</v>
      </c>
      <c r="B3" s="105">
        <v>41740</v>
      </c>
      <c r="C3" s="31" t="s">
        <v>93</v>
      </c>
      <c r="D3" s="32" t="s">
        <v>133</v>
      </c>
      <c r="E3" s="19">
        <v>41639</v>
      </c>
      <c r="F3" s="31" t="s">
        <v>146</v>
      </c>
      <c r="G3" s="32" t="s">
        <v>198</v>
      </c>
      <c r="H3" s="32">
        <v>87</v>
      </c>
      <c r="I3" s="33" t="s">
        <v>78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4.09</v>
      </c>
      <c r="P3" s="32">
        <v>2.72</v>
      </c>
      <c r="Q3" s="32">
        <v>2.5299999999999998</v>
      </c>
      <c r="R3" s="32">
        <v>2.5</v>
      </c>
      <c r="S3" s="32">
        <v>2.4</v>
      </c>
      <c r="T3" s="32">
        <v>2.04</v>
      </c>
      <c r="U3" s="32">
        <v>4.09</v>
      </c>
      <c r="V3" s="32">
        <v>2.72</v>
      </c>
      <c r="W3" s="32">
        <v>2.5299999999999998</v>
      </c>
      <c r="X3" s="32">
        <v>2.5</v>
      </c>
      <c r="Y3" s="32">
        <v>2.4</v>
      </c>
      <c r="Z3" s="32">
        <v>2.04</v>
      </c>
      <c r="AA3" s="32"/>
      <c r="AB3" s="32"/>
      <c r="AC3" s="32"/>
      <c r="AD3" s="32"/>
      <c r="AE3" s="32"/>
      <c r="AF3" s="32"/>
      <c r="AG3" s="20" t="s">
        <v>6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20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>
        <v>12</v>
      </c>
      <c r="AZ3" s="20" t="s">
        <v>6</v>
      </c>
      <c r="BA3" s="31"/>
      <c r="BB3" s="32"/>
      <c r="BC3" s="20"/>
      <c r="BD3" s="20" t="s">
        <v>15</v>
      </c>
      <c r="BE3" s="31"/>
    </row>
    <row r="4" spans="1:57">
      <c r="A4" s="32">
        <v>6</v>
      </c>
      <c r="B4" s="105">
        <v>41740</v>
      </c>
      <c r="C4" s="31" t="s">
        <v>93</v>
      </c>
      <c r="D4" s="32" t="s">
        <v>133</v>
      </c>
      <c r="E4" s="19">
        <v>41640</v>
      </c>
      <c r="F4" s="31" t="s">
        <v>186</v>
      </c>
      <c r="G4" s="32" t="s">
        <v>85</v>
      </c>
      <c r="H4" s="32">
        <v>67.3</v>
      </c>
      <c r="I4" s="33" t="s">
        <v>78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2.75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2.75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14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147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/>
    </row>
    <row r="5" spans="1:57">
      <c r="A5" s="32">
        <v>11</v>
      </c>
      <c r="B5" s="105">
        <v>41740</v>
      </c>
      <c r="C5" s="31" t="s">
        <v>93</v>
      </c>
      <c r="D5" s="32" t="s">
        <v>133</v>
      </c>
      <c r="E5" s="19">
        <v>41720</v>
      </c>
      <c r="F5" s="31" t="s">
        <v>94</v>
      </c>
      <c r="G5" s="32" t="s">
        <v>8</v>
      </c>
      <c r="H5" s="32">
        <v>71</v>
      </c>
      <c r="I5" s="33" t="s">
        <v>78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3.8</v>
      </c>
      <c r="P5" s="32">
        <v>2.8</v>
      </c>
      <c r="Q5" s="32">
        <v>2.4</v>
      </c>
      <c r="R5" s="32">
        <v>2.4</v>
      </c>
      <c r="S5" s="32">
        <v>2.4</v>
      </c>
      <c r="T5" s="32">
        <v>2</v>
      </c>
      <c r="U5" s="32">
        <v>3.8</v>
      </c>
      <c r="V5" s="32">
        <v>2.8</v>
      </c>
      <c r="W5" s="32">
        <v>2.4</v>
      </c>
      <c r="X5" s="32">
        <v>2.4</v>
      </c>
      <c r="Y5" s="32">
        <v>2.4</v>
      </c>
      <c r="Z5" s="32">
        <v>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147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/>
    </row>
    <row r="6" spans="1:57">
      <c r="A6" s="32">
        <v>19</v>
      </c>
      <c r="B6" s="105">
        <v>41740</v>
      </c>
      <c r="C6" s="31" t="s">
        <v>93</v>
      </c>
      <c r="D6" s="32" t="s">
        <v>133</v>
      </c>
      <c r="E6" s="19">
        <v>41657</v>
      </c>
      <c r="F6" s="31" t="s">
        <v>144</v>
      </c>
      <c r="G6" s="32" t="s">
        <v>7</v>
      </c>
      <c r="H6" s="32">
        <v>64.459999999999994</v>
      </c>
      <c r="I6" s="33" t="s">
        <v>78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6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6</v>
      </c>
      <c r="AY6" s="20"/>
      <c r="AZ6" s="20" t="s">
        <v>6</v>
      </c>
      <c r="BA6" s="31"/>
      <c r="BB6" s="32"/>
      <c r="BC6" s="20"/>
      <c r="BD6" s="20" t="s">
        <v>11</v>
      </c>
      <c r="BE6" s="31"/>
    </row>
    <row r="7" spans="1:57">
      <c r="A7" s="32">
        <v>2</v>
      </c>
      <c r="B7" s="105">
        <v>41740</v>
      </c>
      <c r="C7" s="31" t="s">
        <v>93</v>
      </c>
      <c r="D7" s="32" t="s">
        <v>45</v>
      </c>
      <c r="E7" s="19">
        <v>41455</v>
      </c>
      <c r="F7" s="31" t="s">
        <v>47</v>
      </c>
      <c r="G7" s="32" t="s">
        <v>37</v>
      </c>
      <c r="H7" s="32">
        <v>88</v>
      </c>
      <c r="I7" s="33" t="s">
        <v>78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2.4689999999999999</v>
      </c>
      <c r="P7" s="32">
        <v>2.2869999999999999</v>
      </c>
      <c r="Q7" s="32">
        <v>0</v>
      </c>
      <c r="R7" s="32">
        <v>0</v>
      </c>
      <c r="S7" s="32">
        <v>0</v>
      </c>
      <c r="T7" s="32">
        <v>2.2770000000000001</v>
      </c>
      <c r="U7" s="32">
        <v>2.4689999999999999</v>
      </c>
      <c r="V7" s="32">
        <v>2.2869999999999999</v>
      </c>
      <c r="W7" s="32">
        <v>0</v>
      </c>
      <c r="X7" s="32">
        <v>0</v>
      </c>
      <c r="Y7" s="32">
        <v>0</v>
      </c>
      <c r="Z7" s="32">
        <v>2.2770000000000001</v>
      </c>
      <c r="AA7" s="32"/>
      <c r="AB7" s="32"/>
      <c r="AC7" s="32"/>
      <c r="AD7" s="32"/>
      <c r="AE7" s="32"/>
      <c r="AF7" s="32"/>
      <c r="AG7" s="20" t="s">
        <v>6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6</v>
      </c>
      <c r="BA7" s="31"/>
      <c r="BB7" s="32"/>
      <c r="BC7" s="20"/>
      <c r="BD7" s="20" t="s">
        <v>11</v>
      </c>
      <c r="BE7" s="31"/>
    </row>
    <row r="8" spans="1:57">
      <c r="A8" s="32">
        <v>8</v>
      </c>
      <c r="B8" s="105">
        <v>41740</v>
      </c>
      <c r="C8" s="31" t="s">
        <v>93</v>
      </c>
      <c r="D8" s="32" t="s">
        <v>132</v>
      </c>
      <c r="E8" s="19">
        <v>41640</v>
      </c>
      <c r="F8" s="31" t="s">
        <v>186</v>
      </c>
      <c r="G8" s="32" t="s">
        <v>85</v>
      </c>
      <c r="H8" s="32">
        <v>83</v>
      </c>
      <c r="I8" s="33" t="s">
        <v>78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14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6</v>
      </c>
      <c r="BA8" s="31"/>
      <c r="BB8" s="32"/>
      <c r="BC8" s="20"/>
      <c r="BD8" s="20" t="s">
        <v>9</v>
      </c>
      <c r="BE8" s="31"/>
    </row>
    <row r="9" spans="1:57">
      <c r="A9" s="32">
        <v>3</v>
      </c>
      <c r="B9" s="105">
        <v>41740</v>
      </c>
      <c r="C9" s="31" t="s">
        <v>93</v>
      </c>
      <c r="D9" s="32" t="s">
        <v>145</v>
      </c>
      <c r="E9" s="19">
        <v>41455</v>
      </c>
      <c r="F9" s="31" t="s">
        <v>47</v>
      </c>
      <c r="G9" s="32" t="s">
        <v>37</v>
      </c>
      <c r="H9" s="32">
        <v>100.05</v>
      </c>
      <c r="I9" s="33" t="s">
        <v>78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2.6949999999999998</v>
      </c>
      <c r="P9" s="32">
        <v>0</v>
      </c>
      <c r="Q9" s="32">
        <v>0</v>
      </c>
      <c r="R9" s="32">
        <v>0</v>
      </c>
      <c r="S9" s="32">
        <v>0</v>
      </c>
      <c r="T9" s="32">
        <v>2.4129999999999998</v>
      </c>
      <c r="U9" s="32">
        <v>2.6949999999999998</v>
      </c>
      <c r="V9" s="32">
        <v>0</v>
      </c>
      <c r="W9" s="32">
        <v>0</v>
      </c>
      <c r="X9" s="32">
        <v>0</v>
      </c>
      <c r="Y9" s="32">
        <v>0</v>
      </c>
      <c r="Z9" s="32">
        <v>2.4129999999999998</v>
      </c>
      <c r="AA9" s="32"/>
      <c r="AB9" s="32"/>
      <c r="AC9" s="32"/>
      <c r="AD9" s="32"/>
      <c r="AE9" s="32"/>
      <c r="AF9" s="32"/>
      <c r="AG9" s="20" t="s">
        <v>6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6</v>
      </c>
      <c r="AY9" s="20"/>
      <c r="AZ9" s="20" t="s">
        <v>6</v>
      </c>
      <c r="BA9" s="31"/>
      <c r="BB9" s="32"/>
      <c r="BC9" s="20"/>
      <c r="BD9" s="20" t="s">
        <v>9</v>
      </c>
      <c r="BE9" s="31"/>
    </row>
    <row r="10" spans="1:57">
      <c r="A10" s="32">
        <v>1</v>
      </c>
      <c r="B10" s="105">
        <v>41740</v>
      </c>
      <c r="C10" s="31" t="s">
        <v>93</v>
      </c>
      <c r="D10" s="32" t="s">
        <v>39</v>
      </c>
      <c r="E10" s="19">
        <v>41455</v>
      </c>
      <c r="F10" s="31" t="s">
        <v>47</v>
      </c>
      <c r="G10" s="32" t="s">
        <v>37</v>
      </c>
      <c r="H10" s="32">
        <v>90.13</v>
      </c>
      <c r="I10" s="33" t="s">
        <v>78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3.7629999999999999</v>
      </c>
      <c r="P10" s="32">
        <v>2.44</v>
      </c>
      <c r="Q10" s="32">
        <v>2.3919999999999999</v>
      </c>
      <c r="R10" s="32">
        <v>2.3690000000000002</v>
      </c>
      <c r="S10" s="32">
        <v>2.2959999999999998</v>
      </c>
      <c r="T10" s="32">
        <v>1.974</v>
      </c>
      <c r="U10" s="32">
        <v>3.7629999999999999</v>
      </c>
      <c r="V10" s="32">
        <v>2.44</v>
      </c>
      <c r="W10" s="32">
        <v>2.3919999999999999</v>
      </c>
      <c r="X10" s="32">
        <v>2.3690000000000002</v>
      </c>
      <c r="Y10" s="32">
        <v>2.2959999999999998</v>
      </c>
      <c r="Z10" s="32">
        <v>1.974</v>
      </c>
      <c r="AA10" s="32"/>
      <c r="AB10" s="32"/>
      <c r="AC10" s="32"/>
      <c r="AD10" s="32"/>
      <c r="AE10" s="32"/>
      <c r="AF10" s="32"/>
      <c r="AG10" s="20" t="s">
        <v>6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6</v>
      </c>
      <c r="BA10" s="31"/>
      <c r="BB10" s="32"/>
      <c r="BC10" s="20"/>
      <c r="BD10" s="20" t="s">
        <v>11</v>
      </c>
      <c r="BE10" s="31"/>
    </row>
    <row r="11" spans="1:57">
      <c r="A11" s="32">
        <v>7</v>
      </c>
      <c r="B11" s="105">
        <v>41740</v>
      </c>
      <c r="C11" s="31" t="s">
        <v>93</v>
      </c>
      <c r="D11" s="32" t="s">
        <v>39</v>
      </c>
      <c r="E11" s="19">
        <v>41640</v>
      </c>
      <c r="F11" s="31" t="s">
        <v>186</v>
      </c>
      <c r="G11" s="32" t="s">
        <v>85</v>
      </c>
      <c r="H11" s="32">
        <v>66</v>
      </c>
      <c r="I11" s="33" t="s">
        <v>78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14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147</v>
      </c>
      <c r="AY11" s="20">
        <v>24</v>
      </c>
      <c r="AZ11" s="20" t="s">
        <v>6</v>
      </c>
      <c r="BA11" s="31"/>
      <c r="BB11" s="32"/>
      <c r="BC11" s="20"/>
      <c r="BD11" s="20" t="s">
        <v>9</v>
      </c>
      <c r="BE11" s="31"/>
    </row>
    <row r="12" spans="1:57">
      <c r="A12" s="32">
        <v>16</v>
      </c>
      <c r="B12" s="105">
        <v>41740</v>
      </c>
      <c r="C12" s="31" t="s">
        <v>93</v>
      </c>
      <c r="D12" s="32" t="s">
        <v>41</v>
      </c>
      <c r="E12" s="19">
        <v>41720</v>
      </c>
      <c r="F12" s="31" t="s">
        <v>94</v>
      </c>
      <c r="G12" s="32" t="s">
        <v>8</v>
      </c>
      <c r="H12" s="32">
        <v>97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3.61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3.61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6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147</v>
      </c>
      <c r="AY12" s="20">
        <v>12</v>
      </c>
      <c r="AZ12" s="20" t="s">
        <v>6</v>
      </c>
      <c r="BA12" s="31"/>
      <c r="BB12" s="32"/>
      <c r="BC12" s="20"/>
      <c r="BD12" s="20" t="s">
        <v>9</v>
      </c>
      <c r="BE12" s="31"/>
    </row>
    <row r="13" spans="1:57">
      <c r="A13" s="32">
        <v>9</v>
      </c>
      <c r="B13" s="105">
        <v>41740</v>
      </c>
      <c r="C13" s="31" t="s">
        <v>93</v>
      </c>
      <c r="D13" s="32" t="s">
        <v>77</v>
      </c>
      <c r="E13" s="19">
        <v>41667</v>
      </c>
      <c r="F13" s="31" t="s">
        <v>186</v>
      </c>
      <c r="G13" s="32" t="s">
        <v>85</v>
      </c>
      <c r="H13" s="32">
        <v>81</v>
      </c>
      <c r="I13" s="33" t="s">
        <v>78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14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147</v>
      </c>
      <c r="AY13" s="20">
        <v>24</v>
      </c>
      <c r="AZ13" s="20" t="s">
        <v>6</v>
      </c>
      <c r="BA13" s="31"/>
      <c r="BB13" s="32"/>
      <c r="BC13" s="20"/>
      <c r="BD13" s="20" t="s">
        <v>9</v>
      </c>
      <c r="BE13" s="31"/>
    </row>
    <row r="14" spans="1:57">
      <c r="A14" s="32">
        <v>17</v>
      </c>
      <c r="B14" s="105">
        <v>41740</v>
      </c>
      <c r="C14" s="31" t="s">
        <v>93</v>
      </c>
      <c r="D14" s="32" t="s">
        <v>77</v>
      </c>
      <c r="E14" s="19">
        <v>41720</v>
      </c>
      <c r="F14" s="31" t="s">
        <v>94</v>
      </c>
      <c r="G14" s="32" t="s">
        <v>8</v>
      </c>
      <c r="H14" s="32">
        <v>58.71</v>
      </c>
      <c r="I14" s="33" t="s">
        <v>78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2.23</v>
      </c>
      <c r="P14" s="32">
        <v>1.98</v>
      </c>
      <c r="Q14" s="32">
        <v>1.71</v>
      </c>
      <c r="R14" s="32">
        <v>0</v>
      </c>
      <c r="S14" s="32">
        <v>0</v>
      </c>
      <c r="T14" s="32">
        <v>1.58</v>
      </c>
      <c r="U14" s="32">
        <v>2.23</v>
      </c>
      <c r="V14" s="32">
        <v>1.98</v>
      </c>
      <c r="W14" s="32">
        <v>1.71</v>
      </c>
      <c r="X14" s="32">
        <v>0</v>
      </c>
      <c r="Y14" s="32">
        <v>0</v>
      </c>
      <c r="Z14" s="32">
        <v>1.58</v>
      </c>
      <c r="AA14" s="32"/>
      <c r="AB14" s="32"/>
      <c r="AC14" s="32"/>
      <c r="AD14" s="32"/>
      <c r="AE14" s="32"/>
      <c r="AF14" s="32"/>
      <c r="AG14" s="20" t="s">
        <v>6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147</v>
      </c>
      <c r="AY14" s="20">
        <v>12</v>
      </c>
      <c r="AZ14" s="20" t="s">
        <v>6</v>
      </c>
      <c r="BA14" s="31"/>
      <c r="BB14" s="32"/>
      <c r="BC14" s="20"/>
      <c r="BD14" s="20" t="s">
        <v>9</v>
      </c>
      <c r="BE14" s="31"/>
    </row>
    <row r="15" spans="1:57">
      <c r="A15" s="32">
        <v>12</v>
      </c>
      <c r="B15" s="105">
        <v>41740</v>
      </c>
      <c r="C15" s="31" t="s">
        <v>93</v>
      </c>
      <c r="D15" s="32" t="s">
        <v>178</v>
      </c>
      <c r="E15" s="19">
        <v>41720</v>
      </c>
      <c r="F15" s="31" t="s">
        <v>94</v>
      </c>
      <c r="G15" s="32" t="s">
        <v>8</v>
      </c>
      <c r="H15" s="32">
        <v>96.68</v>
      </c>
      <c r="I15" s="33" t="s">
        <v>78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2.34</v>
      </c>
      <c r="P15" s="32">
        <v>0</v>
      </c>
      <c r="Q15" s="32">
        <v>0</v>
      </c>
      <c r="R15" s="32">
        <v>0</v>
      </c>
      <c r="S15" s="32">
        <v>0</v>
      </c>
      <c r="T15" s="32">
        <v>2.02</v>
      </c>
      <c r="U15" s="32">
        <v>2.34</v>
      </c>
      <c r="V15" s="32">
        <v>0</v>
      </c>
      <c r="W15" s="32">
        <v>0</v>
      </c>
      <c r="X15" s="32">
        <v>0</v>
      </c>
      <c r="Y15" s="32">
        <v>0</v>
      </c>
      <c r="Z15" s="32">
        <v>2.02</v>
      </c>
      <c r="AA15" s="32"/>
      <c r="AB15" s="32"/>
      <c r="AC15" s="32"/>
      <c r="AD15" s="32"/>
      <c r="AE15" s="32"/>
      <c r="AF15" s="32"/>
      <c r="AG15" s="20" t="s">
        <v>6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147</v>
      </c>
      <c r="AY15" s="20">
        <v>12</v>
      </c>
      <c r="AZ15" s="20" t="s">
        <v>6</v>
      </c>
      <c r="BA15" s="31"/>
      <c r="BB15" s="32"/>
      <c r="BC15" s="20"/>
      <c r="BD15" s="20" t="s">
        <v>9</v>
      </c>
      <c r="BE15" s="31"/>
    </row>
    <row r="16" spans="1:57">
      <c r="A16" s="32"/>
      <c r="B16" s="105">
        <v>41740</v>
      </c>
      <c r="C16" s="31" t="s">
        <v>93</v>
      </c>
      <c r="D16" s="32" t="s">
        <v>178</v>
      </c>
      <c r="E16" s="19">
        <v>41657</v>
      </c>
      <c r="F16" s="31" t="s">
        <v>144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31"/>
    </row>
    <row r="17" spans="1:57">
      <c r="A17" s="32">
        <v>13</v>
      </c>
      <c r="B17" s="105">
        <v>41740</v>
      </c>
      <c r="C17" s="31" t="s">
        <v>93</v>
      </c>
      <c r="D17" s="32" t="s">
        <v>131</v>
      </c>
      <c r="E17" s="19">
        <v>41720</v>
      </c>
      <c r="F17" s="31" t="s">
        <v>94</v>
      </c>
      <c r="G17" s="32" t="s">
        <v>8</v>
      </c>
      <c r="H17" s="32">
        <v>70.08</v>
      </c>
      <c r="I17" s="33" t="s">
        <v>78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2.38</v>
      </c>
      <c r="P17" s="32">
        <v>0</v>
      </c>
      <c r="Q17" s="32">
        <v>0</v>
      </c>
      <c r="R17" s="32">
        <v>0</v>
      </c>
      <c r="S17" s="32">
        <v>0</v>
      </c>
      <c r="T17" s="32">
        <v>1.85</v>
      </c>
      <c r="U17" s="32">
        <v>2.38</v>
      </c>
      <c r="V17" s="32">
        <v>0</v>
      </c>
      <c r="W17" s="32">
        <v>0</v>
      </c>
      <c r="X17" s="32">
        <v>0</v>
      </c>
      <c r="Y17" s="32">
        <v>0</v>
      </c>
      <c r="Z17" s="32">
        <v>1.85</v>
      </c>
      <c r="AA17" s="32"/>
      <c r="AB17" s="32"/>
      <c r="AC17" s="32"/>
      <c r="AD17" s="32"/>
      <c r="AE17" s="32"/>
      <c r="AF17" s="32"/>
      <c r="AG17" s="20" t="s">
        <v>6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147</v>
      </c>
      <c r="AY17" s="20">
        <v>12</v>
      </c>
      <c r="AZ17" s="20" t="s">
        <v>6</v>
      </c>
      <c r="BA17" s="31"/>
      <c r="BB17" s="32"/>
      <c r="BC17" s="20"/>
      <c r="BD17" s="20" t="s">
        <v>9</v>
      </c>
      <c r="BE17" s="31"/>
    </row>
    <row r="18" spans="1:57">
      <c r="A18" s="32">
        <v>10</v>
      </c>
      <c r="B18" s="105">
        <v>41740</v>
      </c>
      <c r="C18" s="31" t="s">
        <v>93</v>
      </c>
      <c r="D18" s="32" t="s">
        <v>79</v>
      </c>
      <c r="E18" s="19">
        <v>41640</v>
      </c>
      <c r="F18" s="31" t="s">
        <v>186</v>
      </c>
      <c r="G18" s="32" t="s">
        <v>85</v>
      </c>
      <c r="H18" s="32">
        <v>92</v>
      </c>
      <c r="I18" s="33" t="s">
        <v>78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14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147</v>
      </c>
      <c r="AY18" s="20">
        <v>24</v>
      </c>
      <c r="AZ18" s="20" t="s">
        <v>6</v>
      </c>
      <c r="BA18" s="31"/>
      <c r="BB18" s="32"/>
      <c r="BC18" s="20"/>
      <c r="BD18" s="20" t="s">
        <v>9</v>
      </c>
      <c r="BE18" s="31"/>
    </row>
    <row r="19" spans="1:57">
      <c r="A19" s="32">
        <v>18</v>
      </c>
      <c r="B19" s="105">
        <v>41740</v>
      </c>
      <c r="C19" s="31" t="s">
        <v>93</v>
      </c>
      <c r="D19" s="32" t="s">
        <v>79</v>
      </c>
      <c r="E19" s="19">
        <v>41720</v>
      </c>
      <c r="F19" s="31" t="s">
        <v>94</v>
      </c>
      <c r="G19" s="32" t="s">
        <v>8</v>
      </c>
      <c r="H19" s="32">
        <v>77.709999999999994</v>
      </c>
      <c r="I19" s="33" t="s">
        <v>78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2.4</v>
      </c>
      <c r="P19" s="32">
        <v>2.1800000000000002</v>
      </c>
      <c r="Q19" s="32">
        <v>1.97</v>
      </c>
      <c r="R19" s="32">
        <v>0</v>
      </c>
      <c r="S19" s="32">
        <v>0</v>
      </c>
      <c r="T19" s="32">
        <v>1.8</v>
      </c>
      <c r="U19" s="32">
        <v>2.4</v>
      </c>
      <c r="V19" s="32">
        <v>2.1800000000000002</v>
      </c>
      <c r="W19" s="32">
        <v>1.97</v>
      </c>
      <c r="X19" s="32">
        <v>0</v>
      </c>
      <c r="Y19" s="32">
        <v>0</v>
      </c>
      <c r="Z19" s="32">
        <v>1.8</v>
      </c>
      <c r="AA19" s="32"/>
      <c r="AB19" s="32"/>
      <c r="AC19" s="32"/>
      <c r="AD19" s="32"/>
      <c r="AE19" s="32"/>
      <c r="AF19" s="32"/>
      <c r="AG19" s="20" t="s">
        <v>6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147</v>
      </c>
      <c r="AY19" s="20">
        <v>12</v>
      </c>
      <c r="AZ19" s="20" t="s">
        <v>6</v>
      </c>
      <c r="BA19" s="31"/>
      <c r="BB19" s="32"/>
      <c r="BC19" s="20"/>
      <c r="BD19" s="20" t="s">
        <v>9</v>
      </c>
      <c r="BE19" s="31"/>
    </row>
    <row r="20" spans="1:57">
      <c r="A20" s="32">
        <v>14</v>
      </c>
      <c r="B20" s="105">
        <v>41740</v>
      </c>
      <c r="C20" s="31" t="s">
        <v>93</v>
      </c>
      <c r="D20" s="32" t="s">
        <v>181</v>
      </c>
      <c r="E20" s="19">
        <v>41720</v>
      </c>
      <c r="F20" s="31" t="s">
        <v>94</v>
      </c>
      <c r="G20" s="32" t="s">
        <v>8</v>
      </c>
      <c r="H20" s="32">
        <v>94.52</v>
      </c>
      <c r="I20" s="33" t="s">
        <v>78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2.3199999999999998</v>
      </c>
      <c r="P20" s="32">
        <v>0</v>
      </c>
      <c r="Q20" s="32">
        <v>0</v>
      </c>
      <c r="R20" s="32">
        <v>0</v>
      </c>
      <c r="S20" s="32">
        <v>0</v>
      </c>
      <c r="T20" s="32">
        <v>2.0299999999999998</v>
      </c>
      <c r="U20" s="32">
        <v>2.3199999999999998</v>
      </c>
      <c r="V20" s="32">
        <v>0</v>
      </c>
      <c r="W20" s="32">
        <v>0</v>
      </c>
      <c r="X20" s="32">
        <v>0</v>
      </c>
      <c r="Y20" s="32">
        <v>0</v>
      </c>
      <c r="Z20" s="32">
        <v>2.0299999999999998</v>
      </c>
      <c r="AA20" s="32"/>
      <c r="AB20" s="32"/>
      <c r="AC20" s="32"/>
      <c r="AD20" s="32"/>
      <c r="AE20" s="32"/>
      <c r="AF20" s="32"/>
      <c r="AG20" s="20" t="s">
        <v>6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147</v>
      </c>
      <c r="AY20" s="20">
        <v>12</v>
      </c>
      <c r="AZ20" s="20" t="s">
        <v>6</v>
      </c>
      <c r="BA20" s="31"/>
      <c r="BB20" s="32"/>
      <c r="BC20" s="20"/>
      <c r="BD20" s="20" t="s">
        <v>9</v>
      </c>
      <c r="BE20" s="31"/>
    </row>
    <row r="21" spans="1:57">
      <c r="A21" s="32"/>
      <c r="B21" s="105">
        <v>41740</v>
      </c>
      <c r="C21" s="31" t="s">
        <v>93</v>
      </c>
      <c r="D21" s="32" t="s">
        <v>181</v>
      </c>
      <c r="E21" s="19">
        <v>41657</v>
      </c>
      <c r="F21" s="31" t="s">
        <v>144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31"/>
    </row>
    <row r="22" spans="1:57">
      <c r="A22" s="32">
        <v>15</v>
      </c>
      <c r="B22" s="105">
        <v>41740</v>
      </c>
      <c r="C22" s="31" t="s">
        <v>93</v>
      </c>
      <c r="D22" s="32" t="s">
        <v>182</v>
      </c>
      <c r="E22" s="19">
        <v>41720</v>
      </c>
      <c r="F22" s="31" t="s">
        <v>94</v>
      </c>
      <c r="G22" s="32" t="s">
        <v>8</v>
      </c>
      <c r="H22" s="32">
        <v>117.96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1.75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1.75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6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147</v>
      </c>
      <c r="AY22" s="20">
        <v>12</v>
      </c>
      <c r="AZ22" s="20" t="s">
        <v>6</v>
      </c>
      <c r="BA22" s="31"/>
      <c r="BB22" s="32"/>
      <c r="BC22" s="20"/>
      <c r="BD22" s="20" t="s">
        <v>9</v>
      </c>
      <c r="BE22" s="31"/>
    </row>
  </sheetData>
  <sheetProtection algorithmName="SHA-512" hashValue="0Cjp6QklEflbpwNY3Xo2GBkgdErjpZTOlCliczLpUeUYb7ILgto+6v0wmSZoPT/VWWWUjxELWoO1PqBNUoVUCA==" saltValue="Bf6wfiEr3RZG2McVs2njIg==" spinCount="100000" sheet="1" objects="1" scenarios="1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22"/>
  <sheetViews>
    <sheetView topLeftCell="Y1"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5" t="s">
        <v>24</v>
      </c>
      <c r="J1" s="21" t="s">
        <v>25</v>
      </c>
      <c r="K1" s="21" t="s">
        <v>191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86</v>
      </c>
      <c r="S1" s="6" t="s">
        <v>87</v>
      </c>
      <c r="T1" s="7" t="s">
        <v>88</v>
      </c>
      <c r="U1" s="8" t="s">
        <v>65</v>
      </c>
      <c r="V1" s="8" t="s">
        <v>76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168</v>
      </c>
      <c r="AE1" s="10" t="s">
        <v>169</v>
      </c>
      <c r="AF1" s="11" t="s">
        <v>170</v>
      </c>
      <c r="AG1" s="12" t="s">
        <v>171</v>
      </c>
      <c r="AH1" s="12" t="s">
        <v>80</v>
      </c>
      <c r="AI1" s="12" t="s">
        <v>192</v>
      </c>
      <c r="AJ1" s="13" t="s">
        <v>165</v>
      </c>
      <c r="AK1" s="12" t="s">
        <v>166</v>
      </c>
      <c r="AL1" s="12" t="s">
        <v>167</v>
      </c>
      <c r="AM1" s="14" t="s">
        <v>81</v>
      </c>
      <c r="AN1" s="15" t="s">
        <v>84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75</v>
      </c>
      <c r="AV1" s="7" t="s">
        <v>72</v>
      </c>
      <c r="AW1" s="1" t="s">
        <v>73</v>
      </c>
      <c r="AX1" s="17" t="s">
        <v>74</v>
      </c>
      <c r="AY1" s="18" t="s">
        <v>134</v>
      </c>
      <c r="AZ1" s="17" t="s">
        <v>66</v>
      </c>
      <c r="BA1" s="1" t="s">
        <v>67</v>
      </c>
      <c r="BB1" s="2" t="s">
        <v>68</v>
      </c>
      <c r="BC1" s="17" t="s">
        <v>69</v>
      </c>
      <c r="BD1" s="17" t="s">
        <v>70</v>
      </c>
      <c r="BE1" s="2" t="s">
        <v>71</v>
      </c>
    </row>
    <row r="2" spans="1:57">
      <c r="A2" s="32">
        <v>4</v>
      </c>
      <c r="B2" s="19">
        <v>41550</v>
      </c>
      <c r="C2" s="31" t="s">
        <v>93</v>
      </c>
      <c r="D2" s="32" t="s">
        <v>196</v>
      </c>
      <c r="E2" s="19">
        <v>41457</v>
      </c>
      <c r="F2" s="31" t="s">
        <v>48</v>
      </c>
      <c r="G2" s="32" t="s">
        <v>135</v>
      </c>
      <c r="H2" s="32">
        <v>75</v>
      </c>
      <c r="I2" s="33" t="s">
        <v>78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2">
        <v>2.5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2.5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12</v>
      </c>
      <c r="AZ2" s="20" t="s">
        <v>6</v>
      </c>
      <c r="BA2" s="31"/>
      <c r="BB2" s="32"/>
      <c r="BC2" s="20"/>
      <c r="BD2" s="20" t="s">
        <v>9</v>
      </c>
      <c r="BE2" s="31"/>
    </row>
    <row r="3" spans="1:57">
      <c r="A3" s="32">
        <v>5</v>
      </c>
      <c r="B3" s="19">
        <v>41550</v>
      </c>
      <c r="C3" s="31" t="s">
        <v>179</v>
      </c>
      <c r="D3" s="32" t="s">
        <v>133</v>
      </c>
      <c r="E3" s="19">
        <v>41455</v>
      </c>
      <c r="F3" s="31" t="s">
        <v>146</v>
      </c>
      <c r="G3" s="32" t="s">
        <v>198</v>
      </c>
      <c r="H3" s="32">
        <v>75</v>
      </c>
      <c r="I3" s="33" t="s">
        <v>188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3.85</v>
      </c>
      <c r="P3" s="32">
        <v>2.4500000000000002</v>
      </c>
      <c r="Q3" s="32">
        <v>2.31</v>
      </c>
      <c r="R3" s="32">
        <v>2.31</v>
      </c>
      <c r="S3" s="32">
        <v>2.2200000000000002</v>
      </c>
      <c r="T3" s="32">
        <v>1.9</v>
      </c>
      <c r="U3" s="32">
        <v>3.85</v>
      </c>
      <c r="V3" s="32">
        <v>2.4500000000000002</v>
      </c>
      <c r="W3" s="32">
        <v>2.31</v>
      </c>
      <c r="X3" s="32">
        <v>2.31</v>
      </c>
      <c r="Y3" s="32">
        <v>2.2200000000000002</v>
      </c>
      <c r="Z3" s="32">
        <v>1.9</v>
      </c>
      <c r="AA3" s="32"/>
      <c r="AB3" s="32"/>
      <c r="AC3" s="32"/>
      <c r="AD3" s="32"/>
      <c r="AE3" s="32"/>
      <c r="AF3" s="32"/>
      <c r="AG3" s="20" t="s">
        <v>184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18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/>
      <c r="AZ3" s="20" t="s">
        <v>184</v>
      </c>
      <c r="BA3" s="31"/>
      <c r="BB3" s="32"/>
      <c r="BC3" s="20"/>
      <c r="BD3" s="20" t="s">
        <v>15</v>
      </c>
      <c r="BE3" s="31"/>
    </row>
    <row r="4" spans="1:57">
      <c r="A4" s="32">
        <v>6</v>
      </c>
      <c r="B4" s="19">
        <v>41550</v>
      </c>
      <c r="C4" s="31" t="s">
        <v>93</v>
      </c>
      <c r="D4" s="32" t="s">
        <v>196</v>
      </c>
      <c r="E4" s="19">
        <v>41485</v>
      </c>
      <c r="F4" s="31" t="s">
        <v>186</v>
      </c>
      <c r="G4" s="32" t="s">
        <v>85</v>
      </c>
      <c r="H4" s="32">
        <v>67.3</v>
      </c>
      <c r="I4" s="33" t="s">
        <v>78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2.75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2.75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14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197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/>
    </row>
    <row r="5" spans="1:57">
      <c r="A5" s="32">
        <v>11</v>
      </c>
      <c r="B5" s="19">
        <v>41550</v>
      </c>
      <c r="C5" s="31" t="s">
        <v>93</v>
      </c>
      <c r="D5" s="32" t="s">
        <v>196</v>
      </c>
      <c r="E5" s="19">
        <v>41455</v>
      </c>
      <c r="F5" s="31" t="s">
        <v>94</v>
      </c>
      <c r="G5" s="32" t="s">
        <v>8</v>
      </c>
      <c r="H5" s="32">
        <v>71</v>
      </c>
      <c r="I5" s="33" t="s">
        <v>78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3.8</v>
      </c>
      <c r="P5" s="32">
        <v>2.8</v>
      </c>
      <c r="Q5" s="32">
        <v>2.4</v>
      </c>
      <c r="R5" s="32">
        <v>2.4</v>
      </c>
      <c r="S5" s="32">
        <v>2.4</v>
      </c>
      <c r="T5" s="32">
        <v>2</v>
      </c>
      <c r="U5" s="32">
        <v>3.8</v>
      </c>
      <c r="V5" s="32">
        <v>2.8</v>
      </c>
      <c r="W5" s="32">
        <v>2.4</v>
      </c>
      <c r="X5" s="32">
        <v>2.4</v>
      </c>
      <c r="Y5" s="32">
        <v>2.4</v>
      </c>
      <c r="Z5" s="32">
        <v>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197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/>
    </row>
    <row r="6" spans="1:57">
      <c r="A6" s="32">
        <v>19</v>
      </c>
      <c r="B6" s="19">
        <v>41550</v>
      </c>
      <c r="C6" s="31" t="s">
        <v>179</v>
      </c>
      <c r="D6" s="32" t="s">
        <v>133</v>
      </c>
      <c r="E6" s="19">
        <v>41473</v>
      </c>
      <c r="F6" s="31" t="s">
        <v>144</v>
      </c>
      <c r="G6" s="32" t="s">
        <v>7</v>
      </c>
      <c r="H6" s="32">
        <v>64.459999999999994</v>
      </c>
      <c r="I6" s="33" t="s">
        <v>188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184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184</v>
      </c>
      <c r="AY6" s="20"/>
      <c r="AZ6" s="20" t="s">
        <v>184</v>
      </c>
      <c r="BA6" s="31"/>
      <c r="BB6" s="32"/>
      <c r="BC6" s="20"/>
      <c r="BD6" s="20" t="s">
        <v>11</v>
      </c>
      <c r="BE6" s="31"/>
    </row>
    <row r="7" spans="1:57">
      <c r="A7" s="32">
        <v>2</v>
      </c>
      <c r="B7" s="19">
        <v>41550</v>
      </c>
      <c r="C7" s="31" t="s">
        <v>179</v>
      </c>
      <c r="D7" s="32" t="s">
        <v>45</v>
      </c>
      <c r="E7" s="19">
        <v>41455</v>
      </c>
      <c r="F7" s="31" t="s">
        <v>47</v>
      </c>
      <c r="G7" s="32" t="s">
        <v>37</v>
      </c>
      <c r="H7" s="32">
        <v>88</v>
      </c>
      <c r="I7" s="33" t="s">
        <v>188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2.4689999999999999</v>
      </c>
      <c r="P7" s="32">
        <v>2.2869999999999999</v>
      </c>
      <c r="Q7" s="32">
        <v>0</v>
      </c>
      <c r="R7" s="32">
        <v>0</v>
      </c>
      <c r="S7" s="32">
        <v>0</v>
      </c>
      <c r="T7" s="32">
        <v>2.2770000000000001</v>
      </c>
      <c r="U7" s="32">
        <v>2.4689999999999999</v>
      </c>
      <c r="V7" s="32">
        <v>2.2869999999999999</v>
      </c>
      <c r="W7" s="32">
        <v>0</v>
      </c>
      <c r="X7" s="32">
        <v>0</v>
      </c>
      <c r="Y7" s="32">
        <v>0</v>
      </c>
      <c r="Z7" s="32">
        <v>2.2770000000000001</v>
      </c>
      <c r="AA7" s="32"/>
      <c r="AB7" s="32"/>
      <c r="AC7" s="32"/>
      <c r="AD7" s="32"/>
      <c r="AE7" s="32"/>
      <c r="AF7" s="32"/>
      <c r="AG7" s="20" t="s">
        <v>184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184</v>
      </c>
      <c r="BA7" s="31"/>
      <c r="BB7" s="32"/>
      <c r="BC7" s="20"/>
      <c r="BD7" s="20" t="s">
        <v>11</v>
      </c>
      <c r="BE7" s="31"/>
    </row>
    <row r="8" spans="1:57">
      <c r="A8" s="32">
        <v>8</v>
      </c>
      <c r="B8" s="19">
        <v>41550</v>
      </c>
      <c r="C8" s="31" t="s">
        <v>179</v>
      </c>
      <c r="D8" s="32" t="s">
        <v>132</v>
      </c>
      <c r="E8" s="19">
        <v>41485</v>
      </c>
      <c r="F8" s="31" t="s">
        <v>186</v>
      </c>
      <c r="G8" s="32" t="s">
        <v>85</v>
      </c>
      <c r="H8" s="32">
        <v>83</v>
      </c>
      <c r="I8" s="33" t="s">
        <v>188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184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14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184</v>
      </c>
      <c r="BA8" s="31"/>
      <c r="BB8" s="32"/>
      <c r="BC8" s="20"/>
      <c r="BD8" s="20" t="s">
        <v>9</v>
      </c>
      <c r="BE8" s="31"/>
    </row>
    <row r="9" spans="1:57">
      <c r="A9" s="32">
        <v>3</v>
      </c>
      <c r="B9" s="19">
        <v>41550</v>
      </c>
      <c r="C9" s="31" t="s">
        <v>179</v>
      </c>
      <c r="D9" s="32" t="s">
        <v>145</v>
      </c>
      <c r="E9" s="19">
        <v>41455</v>
      </c>
      <c r="F9" s="31" t="s">
        <v>47</v>
      </c>
      <c r="G9" s="32" t="s">
        <v>37</v>
      </c>
      <c r="H9" s="32">
        <v>100.05</v>
      </c>
      <c r="I9" s="33" t="s">
        <v>188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2.6949999999999998</v>
      </c>
      <c r="P9" s="32">
        <v>0</v>
      </c>
      <c r="Q9" s="32">
        <v>0</v>
      </c>
      <c r="R9" s="32">
        <v>0</v>
      </c>
      <c r="S9" s="32">
        <v>0</v>
      </c>
      <c r="T9" s="32">
        <v>2.4129999999999998</v>
      </c>
      <c r="U9" s="32">
        <v>2.6949999999999998</v>
      </c>
      <c r="V9" s="32">
        <v>0</v>
      </c>
      <c r="W9" s="32">
        <v>0</v>
      </c>
      <c r="X9" s="32">
        <v>0</v>
      </c>
      <c r="Y9" s="32">
        <v>0</v>
      </c>
      <c r="Z9" s="32">
        <v>2.4129999999999998</v>
      </c>
      <c r="AA9" s="32"/>
      <c r="AB9" s="32"/>
      <c r="AC9" s="32"/>
      <c r="AD9" s="32"/>
      <c r="AE9" s="32"/>
      <c r="AF9" s="32"/>
      <c r="AG9" s="20" t="s">
        <v>184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184</v>
      </c>
      <c r="AY9" s="20"/>
      <c r="AZ9" s="20" t="s">
        <v>184</v>
      </c>
      <c r="BA9" s="31"/>
      <c r="BB9" s="32"/>
      <c r="BC9" s="20"/>
      <c r="BD9" s="20" t="s">
        <v>185</v>
      </c>
      <c r="BE9" s="31"/>
    </row>
    <row r="10" spans="1:57">
      <c r="A10" s="32">
        <v>1</v>
      </c>
      <c r="B10" s="19">
        <v>41550</v>
      </c>
      <c r="C10" s="31" t="s">
        <v>179</v>
      </c>
      <c r="D10" s="32" t="s">
        <v>39</v>
      </c>
      <c r="E10" s="19">
        <v>41455</v>
      </c>
      <c r="F10" s="31" t="s">
        <v>47</v>
      </c>
      <c r="G10" s="32" t="s">
        <v>37</v>
      </c>
      <c r="H10" s="32">
        <v>90.13</v>
      </c>
      <c r="I10" s="33" t="s">
        <v>188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3.7629999999999999</v>
      </c>
      <c r="P10" s="32">
        <v>2.44</v>
      </c>
      <c r="Q10" s="32">
        <v>2.3919999999999999</v>
      </c>
      <c r="R10" s="32">
        <v>2.3690000000000002</v>
      </c>
      <c r="S10" s="32">
        <v>2.2959999999999998</v>
      </c>
      <c r="T10" s="32">
        <v>1.974</v>
      </c>
      <c r="U10" s="32">
        <v>3.7629999999999999</v>
      </c>
      <c r="V10" s="32">
        <v>2.44</v>
      </c>
      <c r="W10" s="32">
        <v>2.3919999999999999</v>
      </c>
      <c r="X10" s="32">
        <v>2.3690000000000002</v>
      </c>
      <c r="Y10" s="32">
        <v>2.2959999999999998</v>
      </c>
      <c r="Z10" s="32">
        <v>1.974</v>
      </c>
      <c r="AA10" s="32"/>
      <c r="AB10" s="32"/>
      <c r="AC10" s="32"/>
      <c r="AD10" s="32"/>
      <c r="AE10" s="32"/>
      <c r="AF10" s="32"/>
      <c r="AG10" s="20" t="s">
        <v>184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184</v>
      </c>
      <c r="BA10" s="31"/>
      <c r="BB10" s="32"/>
      <c r="BC10" s="20"/>
      <c r="BD10" s="20" t="s">
        <v>11</v>
      </c>
      <c r="BE10" s="31"/>
    </row>
    <row r="11" spans="1:57">
      <c r="A11" s="32">
        <v>7</v>
      </c>
      <c r="B11" s="19">
        <v>41550</v>
      </c>
      <c r="C11" s="31" t="s">
        <v>179</v>
      </c>
      <c r="D11" s="32" t="s">
        <v>39</v>
      </c>
      <c r="E11" s="19">
        <v>41485</v>
      </c>
      <c r="F11" s="31" t="s">
        <v>186</v>
      </c>
      <c r="G11" s="32" t="s">
        <v>85</v>
      </c>
      <c r="H11" s="32">
        <v>66</v>
      </c>
      <c r="I11" s="33" t="s">
        <v>188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184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14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187</v>
      </c>
      <c r="AY11" s="20">
        <v>24</v>
      </c>
      <c r="AZ11" s="20" t="s">
        <v>184</v>
      </c>
      <c r="BA11" s="31"/>
      <c r="BB11" s="32"/>
      <c r="BC11" s="20"/>
      <c r="BD11" s="20" t="s">
        <v>9</v>
      </c>
      <c r="BE11" s="31"/>
    </row>
    <row r="12" spans="1:57">
      <c r="A12" s="32">
        <v>16</v>
      </c>
      <c r="B12" s="19">
        <v>41550</v>
      </c>
      <c r="C12" s="31" t="s">
        <v>179</v>
      </c>
      <c r="D12" s="32" t="s">
        <v>41</v>
      </c>
      <c r="E12" s="19">
        <v>41455</v>
      </c>
      <c r="F12" s="31" t="s">
        <v>180</v>
      </c>
      <c r="G12" s="32" t="s">
        <v>8</v>
      </c>
      <c r="H12" s="32">
        <v>97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3.61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3.61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184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187</v>
      </c>
      <c r="AY12" s="20">
        <v>12</v>
      </c>
      <c r="AZ12" s="20" t="s">
        <v>184</v>
      </c>
      <c r="BA12" s="31"/>
      <c r="BB12" s="32"/>
      <c r="BC12" s="20"/>
      <c r="BD12" s="20" t="s">
        <v>9</v>
      </c>
      <c r="BE12" s="31"/>
    </row>
    <row r="13" spans="1:57">
      <c r="A13" s="32">
        <v>9</v>
      </c>
      <c r="B13" s="19">
        <v>41550</v>
      </c>
      <c r="C13" s="31" t="s">
        <v>179</v>
      </c>
      <c r="D13" s="32" t="s">
        <v>77</v>
      </c>
      <c r="E13" s="19">
        <v>41485</v>
      </c>
      <c r="F13" s="31" t="s">
        <v>186</v>
      </c>
      <c r="G13" s="32" t="s">
        <v>85</v>
      </c>
      <c r="H13" s="32">
        <v>81</v>
      </c>
      <c r="I13" s="33" t="s">
        <v>188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14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187</v>
      </c>
      <c r="AY13" s="20">
        <v>24</v>
      </c>
      <c r="AZ13" s="20" t="s">
        <v>184</v>
      </c>
      <c r="BA13" s="31"/>
      <c r="BB13" s="32"/>
      <c r="BC13" s="20"/>
      <c r="BD13" s="20" t="s">
        <v>185</v>
      </c>
      <c r="BE13" s="31"/>
    </row>
    <row r="14" spans="1:57">
      <c r="A14" s="32">
        <v>17</v>
      </c>
      <c r="B14" s="19">
        <v>41550</v>
      </c>
      <c r="C14" s="31" t="s">
        <v>179</v>
      </c>
      <c r="D14" s="32" t="s">
        <v>77</v>
      </c>
      <c r="E14" s="19">
        <v>41455</v>
      </c>
      <c r="F14" s="31" t="s">
        <v>180</v>
      </c>
      <c r="G14" s="32" t="s">
        <v>8</v>
      </c>
      <c r="H14" s="32">
        <v>58.71</v>
      </c>
      <c r="I14" s="33" t="s">
        <v>188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2.23</v>
      </c>
      <c r="P14" s="32">
        <v>1.98</v>
      </c>
      <c r="Q14" s="32">
        <v>1.71</v>
      </c>
      <c r="R14" s="32">
        <v>0</v>
      </c>
      <c r="S14" s="32">
        <v>0</v>
      </c>
      <c r="T14" s="32">
        <v>1.58</v>
      </c>
      <c r="U14" s="32">
        <v>2.23</v>
      </c>
      <c r="V14" s="32">
        <v>1.98</v>
      </c>
      <c r="W14" s="32">
        <v>1.71</v>
      </c>
      <c r="X14" s="32">
        <v>0</v>
      </c>
      <c r="Y14" s="32">
        <v>0</v>
      </c>
      <c r="Z14" s="32">
        <v>1.58</v>
      </c>
      <c r="AA14" s="32"/>
      <c r="AB14" s="32"/>
      <c r="AC14" s="32"/>
      <c r="AD14" s="32"/>
      <c r="AE14" s="32"/>
      <c r="AF14" s="32"/>
      <c r="AG14" s="20" t="s">
        <v>184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187</v>
      </c>
      <c r="AY14" s="20">
        <v>12</v>
      </c>
      <c r="AZ14" s="20" t="s">
        <v>184</v>
      </c>
      <c r="BA14" s="31"/>
      <c r="BB14" s="32"/>
      <c r="BC14" s="20"/>
      <c r="BD14" s="20" t="s">
        <v>9</v>
      </c>
      <c r="BE14" s="31"/>
    </row>
    <row r="15" spans="1:57">
      <c r="A15" s="32">
        <v>12</v>
      </c>
      <c r="B15" s="19">
        <v>41550</v>
      </c>
      <c r="C15" s="31" t="s">
        <v>190</v>
      </c>
      <c r="D15" s="32" t="s">
        <v>178</v>
      </c>
      <c r="E15" s="19">
        <v>41455</v>
      </c>
      <c r="F15" s="31" t="s">
        <v>94</v>
      </c>
      <c r="G15" s="32" t="s">
        <v>8</v>
      </c>
      <c r="H15" s="32">
        <v>96.68</v>
      </c>
      <c r="I15" s="33" t="s">
        <v>188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2.34</v>
      </c>
      <c r="P15" s="32">
        <v>0</v>
      </c>
      <c r="Q15" s="32">
        <v>0</v>
      </c>
      <c r="R15" s="32">
        <v>0</v>
      </c>
      <c r="S15" s="32">
        <v>0</v>
      </c>
      <c r="T15" s="32">
        <v>2.02</v>
      </c>
      <c r="U15" s="32">
        <v>2.34</v>
      </c>
      <c r="V15" s="32">
        <v>0</v>
      </c>
      <c r="W15" s="32">
        <v>0</v>
      </c>
      <c r="X15" s="32">
        <v>0</v>
      </c>
      <c r="Y15" s="32">
        <v>0</v>
      </c>
      <c r="Z15" s="32">
        <v>2.02</v>
      </c>
      <c r="AA15" s="32"/>
      <c r="AB15" s="32"/>
      <c r="AC15" s="32"/>
      <c r="AD15" s="32"/>
      <c r="AE15" s="32"/>
      <c r="AF15" s="32"/>
      <c r="AG15" s="20" t="s">
        <v>184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187</v>
      </c>
      <c r="AY15" s="20">
        <v>12</v>
      </c>
      <c r="AZ15" s="20" t="s">
        <v>184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41550</v>
      </c>
      <c r="C16" s="31" t="s">
        <v>179</v>
      </c>
      <c r="D16" s="32" t="s">
        <v>178</v>
      </c>
      <c r="E16" s="19">
        <v>41473</v>
      </c>
      <c r="F16" s="31" t="s">
        <v>144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31"/>
    </row>
    <row r="17" spans="1:57">
      <c r="A17" s="32">
        <v>13</v>
      </c>
      <c r="B17" s="19">
        <v>41550</v>
      </c>
      <c r="C17" s="31" t="s">
        <v>179</v>
      </c>
      <c r="D17" s="32" t="s">
        <v>131</v>
      </c>
      <c r="E17" s="19">
        <v>41455</v>
      </c>
      <c r="F17" s="31" t="s">
        <v>180</v>
      </c>
      <c r="G17" s="32" t="s">
        <v>8</v>
      </c>
      <c r="H17" s="32">
        <v>70.08</v>
      </c>
      <c r="I17" s="33" t="s">
        <v>188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2.38</v>
      </c>
      <c r="P17" s="32">
        <v>0</v>
      </c>
      <c r="Q17" s="32">
        <v>0</v>
      </c>
      <c r="R17" s="32">
        <v>0</v>
      </c>
      <c r="S17" s="32">
        <v>0</v>
      </c>
      <c r="T17" s="32">
        <v>1.85</v>
      </c>
      <c r="U17" s="32">
        <v>2.38</v>
      </c>
      <c r="V17" s="32">
        <v>0</v>
      </c>
      <c r="W17" s="32">
        <v>0</v>
      </c>
      <c r="X17" s="32">
        <v>0</v>
      </c>
      <c r="Y17" s="32">
        <v>0</v>
      </c>
      <c r="Z17" s="32">
        <v>1.85</v>
      </c>
      <c r="AA17" s="32"/>
      <c r="AB17" s="32"/>
      <c r="AC17" s="32"/>
      <c r="AD17" s="32"/>
      <c r="AE17" s="32"/>
      <c r="AF17" s="32"/>
      <c r="AG17" s="20" t="s">
        <v>184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187</v>
      </c>
      <c r="AY17" s="20">
        <v>12</v>
      </c>
      <c r="AZ17" s="20" t="s">
        <v>184</v>
      </c>
      <c r="BA17" s="31"/>
      <c r="BB17" s="32"/>
      <c r="BC17" s="20"/>
      <c r="BD17" s="20" t="s">
        <v>9</v>
      </c>
      <c r="BE17" s="31"/>
    </row>
    <row r="18" spans="1:57">
      <c r="A18" s="32">
        <v>10</v>
      </c>
      <c r="B18" s="19">
        <v>41550</v>
      </c>
      <c r="C18" s="31" t="s">
        <v>179</v>
      </c>
      <c r="D18" s="32" t="s">
        <v>79</v>
      </c>
      <c r="E18" s="19">
        <v>41485</v>
      </c>
      <c r="F18" s="31" t="s">
        <v>186</v>
      </c>
      <c r="G18" s="32" t="s">
        <v>85</v>
      </c>
      <c r="H18" s="32">
        <v>92</v>
      </c>
      <c r="I18" s="33" t="s">
        <v>188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14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187</v>
      </c>
      <c r="AY18" s="20">
        <v>24</v>
      </c>
      <c r="AZ18" s="20" t="s">
        <v>184</v>
      </c>
      <c r="BA18" s="31"/>
      <c r="BB18" s="32"/>
      <c r="BC18" s="20"/>
      <c r="BD18" s="20" t="s">
        <v>185</v>
      </c>
      <c r="BE18" s="31"/>
    </row>
    <row r="19" spans="1:57">
      <c r="A19" s="32">
        <v>18</v>
      </c>
      <c r="B19" s="19">
        <v>41550</v>
      </c>
      <c r="C19" s="31" t="s">
        <v>179</v>
      </c>
      <c r="D19" s="32" t="s">
        <v>79</v>
      </c>
      <c r="E19" s="19">
        <v>41455</v>
      </c>
      <c r="F19" s="31" t="s">
        <v>180</v>
      </c>
      <c r="G19" s="32" t="s">
        <v>8</v>
      </c>
      <c r="H19" s="32">
        <v>77.709999999999994</v>
      </c>
      <c r="I19" s="33" t="s">
        <v>188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2.4</v>
      </c>
      <c r="P19" s="32">
        <v>2.1800000000000002</v>
      </c>
      <c r="Q19" s="32">
        <v>1.97</v>
      </c>
      <c r="R19" s="32">
        <v>0</v>
      </c>
      <c r="S19" s="32">
        <v>0</v>
      </c>
      <c r="T19" s="32">
        <v>1.8</v>
      </c>
      <c r="U19" s="32">
        <v>2.4</v>
      </c>
      <c r="V19" s="32">
        <v>2.1800000000000002</v>
      </c>
      <c r="W19" s="32">
        <v>1.97</v>
      </c>
      <c r="X19" s="32">
        <v>0</v>
      </c>
      <c r="Y19" s="32">
        <v>0</v>
      </c>
      <c r="Z19" s="32">
        <v>1.8</v>
      </c>
      <c r="AA19" s="32"/>
      <c r="AB19" s="32"/>
      <c r="AC19" s="32"/>
      <c r="AD19" s="32"/>
      <c r="AE19" s="32"/>
      <c r="AF19" s="32"/>
      <c r="AG19" s="20" t="s">
        <v>184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187</v>
      </c>
      <c r="AY19" s="20">
        <v>12</v>
      </c>
      <c r="AZ19" s="20" t="s">
        <v>184</v>
      </c>
      <c r="BA19" s="31"/>
      <c r="BB19" s="32"/>
      <c r="BC19" s="20"/>
      <c r="BD19" s="20" t="s">
        <v>9</v>
      </c>
      <c r="BE19" s="31"/>
    </row>
    <row r="20" spans="1:57">
      <c r="A20" s="32">
        <v>14</v>
      </c>
      <c r="B20" s="19">
        <v>41550</v>
      </c>
      <c r="C20" s="31" t="s">
        <v>179</v>
      </c>
      <c r="D20" s="32" t="s">
        <v>181</v>
      </c>
      <c r="E20" s="19">
        <v>41455</v>
      </c>
      <c r="F20" s="31" t="s">
        <v>180</v>
      </c>
      <c r="G20" s="32" t="s">
        <v>8</v>
      </c>
      <c r="H20" s="32">
        <v>94.52</v>
      </c>
      <c r="I20" s="33" t="s">
        <v>188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2.3199999999999998</v>
      </c>
      <c r="P20" s="32">
        <v>0</v>
      </c>
      <c r="Q20" s="32">
        <v>0</v>
      </c>
      <c r="R20" s="32">
        <v>0</v>
      </c>
      <c r="S20" s="32">
        <v>0</v>
      </c>
      <c r="T20" s="32">
        <v>2.0299999999999998</v>
      </c>
      <c r="U20" s="32">
        <v>2.3199999999999998</v>
      </c>
      <c r="V20" s="32">
        <v>0</v>
      </c>
      <c r="W20" s="32">
        <v>0</v>
      </c>
      <c r="X20" s="32">
        <v>0</v>
      </c>
      <c r="Y20" s="32">
        <v>0</v>
      </c>
      <c r="Z20" s="32">
        <v>2.0299999999999998</v>
      </c>
      <c r="AA20" s="32"/>
      <c r="AB20" s="32"/>
      <c r="AC20" s="32"/>
      <c r="AD20" s="32"/>
      <c r="AE20" s="32"/>
      <c r="AF20" s="32"/>
      <c r="AG20" s="20" t="s">
        <v>184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187</v>
      </c>
      <c r="AY20" s="20">
        <v>12</v>
      </c>
      <c r="AZ20" s="20" t="s">
        <v>184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41550</v>
      </c>
      <c r="C21" s="31" t="s">
        <v>179</v>
      </c>
      <c r="D21" s="32" t="s">
        <v>181</v>
      </c>
      <c r="E21" s="19">
        <v>41473</v>
      </c>
      <c r="F21" s="31" t="s">
        <v>144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184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31"/>
    </row>
    <row r="22" spans="1:57">
      <c r="A22" s="32">
        <v>15</v>
      </c>
      <c r="B22" s="19">
        <v>41550</v>
      </c>
      <c r="C22" s="31" t="s">
        <v>179</v>
      </c>
      <c r="D22" s="32" t="s">
        <v>182</v>
      </c>
      <c r="E22" s="19">
        <v>41455</v>
      </c>
      <c r="F22" s="31" t="s">
        <v>180</v>
      </c>
      <c r="G22" s="32" t="s">
        <v>8</v>
      </c>
      <c r="H22" s="32">
        <v>117.96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1.75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1.75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184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187</v>
      </c>
      <c r="AY22" s="20">
        <v>12</v>
      </c>
      <c r="AZ22" s="20" t="s">
        <v>184</v>
      </c>
      <c r="BA22" s="31"/>
      <c r="BB22" s="32"/>
      <c r="BC22" s="20"/>
      <c r="BD22" s="20" t="s">
        <v>9</v>
      </c>
      <c r="BE22" s="31"/>
    </row>
  </sheetData>
  <sheetProtection algorithmName="SHA-512" hashValue="bFQgn69wg3f8Nckx6ZnsWTW7bOwgwPf5L1BFeOxTxO2x772U1SmSKn+0V7ml91YqgsQ7ndecJ/62t8fojiH2HQ==" saltValue="SiQzfw6n4p3X+n2UESI4hA==" spinCount="100000" sheet="1" objects="1" scenarios="1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3"/>
  <sheetViews>
    <sheetView zoomScale="120" zoomScaleNormal="120" zoomScalePageLayoutView="120" workbookViewId="0">
      <selection activeCell="E37" sqref="E37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5" t="s">
        <v>24</v>
      </c>
      <c r="J1" s="21" t="s">
        <v>25</v>
      </c>
      <c r="K1" s="21" t="s">
        <v>191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86</v>
      </c>
      <c r="S1" s="6" t="s">
        <v>87</v>
      </c>
      <c r="T1" s="7" t="s">
        <v>88</v>
      </c>
      <c r="U1" s="8" t="s">
        <v>65</v>
      </c>
      <c r="V1" s="8" t="s">
        <v>76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168</v>
      </c>
      <c r="AE1" s="10" t="s">
        <v>169</v>
      </c>
      <c r="AF1" s="11" t="s">
        <v>170</v>
      </c>
      <c r="AG1" s="12" t="s">
        <v>171</v>
      </c>
      <c r="AH1" s="12" t="s">
        <v>80</v>
      </c>
      <c r="AI1" s="12" t="s">
        <v>192</v>
      </c>
      <c r="AJ1" s="13" t="s">
        <v>165</v>
      </c>
      <c r="AK1" s="12" t="s">
        <v>166</v>
      </c>
      <c r="AL1" s="12" t="s">
        <v>167</v>
      </c>
      <c r="AM1" s="14" t="s">
        <v>81</v>
      </c>
      <c r="AN1" s="15" t="s">
        <v>84</v>
      </c>
      <c r="AO1" s="14" t="s">
        <v>164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75</v>
      </c>
      <c r="AV1" s="7" t="s">
        <v>72</v>
      </c>
      <c r="AW1" s="1" t="s">
        <v>73</v>
      </c>
      <c r="AX1" s="17" t="s">
        <v>74</v>
      </c>
      <c r="AY1" s="18" t="s">
        <v>134</v>
      </c>
      <c r="AZ1" s="17" t="s">
        <v>66</v>
      </c>
      <c r="BA1" s="1" t="s">
        <v>67</v>
      </c>
      <c r="BB1" s="2" t="s">
        <v>68</v>
      </c>
      <c r="BC1" s="17" t="s">
        <v>69</v>
      </c>
      <c r="BD1" s="17" t="s">
        <v>70</v>
      </c>
      <c r="BE1" s="2" t="s">
        <v>71</v>
      </c>
    </row>
    <row r="2" spans="1:57">
      <c r="A2" s="30"/>
      <c r="B2" s="19">
        <v>41381</v>
      </c>
      <c r="C2" s="31" t="s">
        <v>179</v>
      </c>
      <c r="D2" s="32" t="s">
        <v>133</v>
      </c>
      <c r="E2" s="19">
        <v>41171</v>
      </c>
      <c r="F2" s="31" t="s">
        <v>48</v>
      </c>
      <c r="G2" s="32" t="s">
        <v>35</v>
      </c>
      <c r="H2" s="32">
        <v>64.459999999999994</v>
      </c>
      <c r="I2" s="33" t="s">
        <v>188</v>
      </c>
      <c r="J2" s="34">
        <v>1243</v>
      </c>
      <c r="K2" s="34">
        <v>2466</v>
      </c>
      <c r="L2" s="34">
        <v>5425</v>
      </c>
      <c r="M2" s="34">
        <v>164712</v>
      </c>
      <c r="N2" s="34">
        <v>822552</v>
      </c>
      <c r="O2" s="32">
        <v>3.7120000000000002</v>
      </c>
      <c r="P2" s="32">
        <v>2.5310000000000001</v>
      </c>
      <c r="Q2" s="32">
        <v>2.343</v>
      </c>
      <c r="R2" s="32">
        <v>2.3109999999999999</v>
      </c>
      <c r="S2" s="32">
        <v>2.1859999999999999</v>
      </c>
      <c r="T2" s="32">
        <v>1.7989999999999999</v>
      </c>
      <c r="U2" s="32">
        <v>3.7120000000000002</v>
      </c>
      <c r="V2" s="32">
        <v>2.5310000000000001</v>
      </c>
      <c r="W2" s="32">
        <v>2.343</v>
      </c>
      <c r="X2" s="32">
        <v>2.3109999999999999</v>
      </c>
      <c r="Y2" s="32">
        <v>2.1859999999999999</v>
      </c>
      <c r="Z2" s="32">
        <v>1.7989999999999999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/>
      <c r="AZ2" s="20"/>
      <c r="BA2" s="31"/>
      <c r="BB2" s="32"/>
      <c r="BC2" s="20"/>
      <c r="BD2" s="20"/>
      <c r="BE2" s="31"/>
    </row>
    <row r="3" spans="1:57">
      <c r="A3" s="32">
        <v>4</v>
      </c>
      <c r="B3" s="19">
        <v>41381</v>
      </c>
      <c r="C3" s="31" t="s">
        <v>179</v>
      </c>
      <c r="D3" s="32" t="s">
        <v>133</v>
      </c>
      <c r="E3" s="19">
        <v>41171</v>
      </c>
      <c r="F3" s="31" t="s">
        <v>48</v>
      </c>
      <c r="G3" s="32" t="s">
        <v>135</v>
      </c>
      <c r="H3" s="32">
        <v>64.459999999999994</v>
      </c>
      <c r="I3" s="33" t="s">
        <v>188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3.7120000000000002</v>
      </c>
      <c r="P3" s="32">
        <v>2.5310000000000001</v>
      </c>
      <c r="Q3" s="32">
        <v>2.343</v>
      </c>
      <c r="R3" s="32">
        <v>2.3109999999999999</v>
      </c>
      <c r="S3" s="32">
        <v>2.1859999999999999</v>
      </c>
      <c r="T3" s="32">
        <v>1.7989999999999999</v>
      </c>
      <c r="U3" s="32">
        <v>3.7120000000000002</v>
      </c>
      <c r="V3" s="32">
        <v>2.5310000000000001</v>
      </c>
      <c r="W3" s="32">
        <v>2.343</v>
      </c>
      <c r="X3" s="32">
        <v>2.3109999999999999</v>
      </c>
      <c r="Y3" s="32">
        <v>2.1859999999999999</v>
      </c>
      <c r="Z3" s="32">
        <v>1.7989999999999999</v>
      </c>
      <c r="AA3" s="32"/>
      <c r="AB3" s="32"/>
      <c r="AC3" s="32"/>
      <c r="AD3" s="32"/>
      <c r="AE3" s="32"/>
      <c r="AF3" s="32"/>
      <c r="AG3" s="20" t="s">
        <v>184</v>
      </c>
      <c r="AH3" s="20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14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184</v>
      </c>
      <c r="AY3" s="20">
        <v>12</v>
      </c>
      <c r="AZ3" s="20" t="s">
        <v>184</v>
      </c>
      <c r="BA3" s="31"/>
      <c r="BB3" s="32"/>
      <c r="BC3" s="20"/>
      <c r="BD3" s="20" t="s">
        <v>9</v>
      </c>
      <c r="BE3" s="31"/>
    </row>
    <row r="4" spans="1:57">
      <c r="A4" s="32">
        <v>5</v>
      </c>
      <c r="B4" s="19">
        <v>41381</v>
      </c>
      <c r="C4" s="31" t="s">
        <v>179</v>
      </c>
      <c r="D4" s="32" t="s">
        <v>133</v>
      </c>
      <c r="E4" s="19">
        <v>41283</v>
      </c>
      <c r="F4" s="31" t="s">
        <v>146</v>
      </c>
      <c r="G4" s="32" t="s">
        <v>14</v>
      </c>
      <c r="H4" s="32">
        <v>65.989999999999995</v>
      </c>
      <c r="I4" s="33" t="s">
        <v>188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4.04</v>
      </c>
      <c r="P4" s="32">
        <v>2.68</v>
      </c>
      <c r="Q4" s="32">
        <v>2.61</v>
      </c>
      <c r="R4" s="32">
        <v>2.58</v>
      </c>
      <c r="S4" s="32">
        <v>2.42</v>
      </c>
      <c r="T4" s="32">
        <v>1.89</v>
      </c>
      <c r="U4" s="32">
        <v>4.04</v>
      </c>
      <c r="V4" s="32">
        <v>2.68</v>
      </c>
      <c r="W4" s="32">
        <v>2.61</v>
      </c>
      <c r="X4" s="32">
        <v>2.58</v>
      </c>
      <c r="Y4" s="32">
        <v>2.42</v>
      </c>
      <c r="Z4" s="32">
        <v>1.89</v>
      </c>
      <c r="AA4" s="32"/>
      <c r="AB4" s="32"/>
      <c r="AC4" s="32"/>
      <c r="AD4" s="32"/>
      <c r="AE4" s="32"/>
      <c r="AF4" s="32"/>
      <c r="AG4" s="20" t="s">
        <v>184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0</v>
      </c>
      <c r="AO4" s="20">
        <v>18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 t="s">
        <v>6</v>
      </c>
      <c r="AY4" s="20"/>
      <c r="AZ4" s="20" t="s">
        <v>184</v>
      </c>
      <c r="BA4" s="31"/>
      <c r="BB4" s="32"/>
      <c r="BC4" s="20"/>
      <c r="BD4" s="20" t="s">
        <v>15</v>
      </c>
      <c r="BE4" s="31"/>
    </row>
    <row r="5" spans="1:57">
      <c r="A5" s="32">
        <v>6</v>
      </c>
      <c r="B5" s="19">
        <v>41381</v>
      </c>
      <c r="C5" s="31" t="s">
        <v>179</v>
      </c>
      <c r="D5" s="32" t="s">
        <v>133</v>
      </c>
      <c r="E5" s="19">
        <v>41341</v>
      </c>
      <c r="F5" s="31" t="s">
        <v>186</v>
      </c>
      <c r="G5" s="32" t="s">
        <v>85</v>
      </c>
      <c r="H5" s="32">
        <v>64.400000000000006</v>
      </c>
      <c r="I5" s="33" t="s">
        <v>188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3.74</v>
      </c>
      <c r="P5" s="32">
        <v>2.5499999999999998</v>
      </c>
      <c r="Q5" s="32">
        <v>2.395</v>
      </c>
      <c r="R5" s="32">
        <v>2.3530000000000002</v>
      </c>
      <c r="S5" s="32">
        <v>2.1909999999999998</v>
      </c>
      <c r="T5" s="32">
        <v>1.8049999999999999</v>
      </c>
      <c r="U5" s="32">
        <v>3.74</v>
      </c>
      <c r="V5" s="32">
        <v>2.5499999999999998</v>
      </c>
      <c r="W5" s="32">
        <v>2.395</v>
      </c>
      <c r="X5" s="32">
        <v>2.3530000000000002</v>
      </c>
      <c r="Y5" s="32">
        <v>2.1909999999999998</v>
      </c>
      <c r="Z5" s="32">
        <v>1.8049999999999999</v>
      </c>
      <c r="AA5" s="32"/>
      <c r="AB5" s="32"/>
      <c r="AC5" s="32"/>
      <c r="AD5" s="32"/>
      <c r="AE5" s="32"/>
      <c r="AF5" s="32"/>
      <c r="AG5" s="20" t="s">
        <v>184</v>
      </c>
      <c r="AH5" s="32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24</v>
      </c>
      <c r="AX5" s="20" t="s">
        <v>187</v>
      </c>
      <c r="AY5" s="20">
        <v>24</v>
      </c>
      <c r="AZ5" s="20" t="s">
        <v>184</v>
      </c>
      <c r="BA5" s="31"/>
      <c r="BB5" s="32"/>
      <c r="BC5" s="20"/>
      <c r="BD5" s="20" t="s">
        <v>185</v>
      </c>
      <c r="BE5" s="31"/>
    </row>
    <row r="6" spans="1:57">
      <c r="A6" s="32">
        <v>11</v>
      </c>
      <c r="B6" s="19">
        <v>41381</v>
      </c>
      <c r="C6" s="31" t="s">
        <v>190</v>
      </c>
      <c r="D6" s="32" t="s">
        <v>133</v>
      </c>
      <c r="E6" s="19">
        <v>41198</v>
      </c>
      <c r="F6" s="31" t="s">
        <v>94</v>
      </c>
      <c r="G6" s="32" t="s">
        <v>8</v>
      </c>
      <c r="H6" s="32">
        <v>64.459999999999994</v>
      </c>
      <c r="I6" s="33" t="s">
        <v>188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3.7120000000000002</v>
      </c>
      <c r="P6" s="32">
        <v>2.5310000000000001</v>
      </c>
      <c r="Q6" s="32">
        <v>2.343</v>
      </c>
      <c r="R6" s="32">
        <v>2.3109999999999999</v>
      </c>
      <c r="S6" s="32">
        <v>2.1859999999999999</v>
      </c>
      <c r="T6" s="32">
        <v>1.7989999999999999</v>
      </c>
      <c r="U6" s="32">
        <v>3.7120000000000002</v>
      </c>
      <c r="V6" s="32">
        <v>2.5310000000000001</v>
      </c>
      <c r="W6" s="32">
        <v>2.343</v>
      </c>
      <c r="X6" s="32">
        <v>2.3109999999999999</v>
      </c>
      <c r="Y6" s="32">
        <v>2.1859999999999999</v>
      </c>
      <c r="Z6" s="32">
        <v>1.7989999999999999</v>
      </c>
      <c r="AA6" s="32"/>
      <c r="AB6" s="32"/>
      <c r="AC6" s="32"/>
      <c r="AD6" s="32"/>
      <c r="AE6" s="32"/>
      <c r="AF6" s="32"/>
      <c r="AG6" s="20" t="s">
        <v>184</v>
      </c>
      <c r="AH6" s="20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14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12</v>
      </c>
      <c r="AX6" s="20" t="s">
        <v>187</v>
      </c>
      <c r="AY6" s="20">
        <v>12</v>
      </c>
      <c r="AZ6" s="20" t="s">
        <v>184</v>
      </c>
      <c r="BA6" s="31"/>
      <c r="BB6" s="32"/>
      <c r="BC6" s="20"/>
      <c r="BD6" s="20" t="s">
        <v>9</v>
      </c>
      <c r="BE6" s="31"/>
    </row>
    <row r="7" spans="1:57">
      <c r="A7" s="32">
        <v>19</v>
      </c>
      <c r="B7" s="19">
        <v>41381</v>
      </c>
      <c r="C7" s="31" t="s">
        <v>179</v>
      </c>
      <c r="D7" s="32" t="s">
        <v>133</v>
      </c>
      <c r="E7" s="19">
        <v>41354</v>
      </c>
      <c r="F7" s="31" t="s">
        <v>144</v>
      </c>
      <c r="G7" s="32" t="s">
        <v>7</v>
      </c>
      <c r="H7" s="32">
        <v>64.459999999999994</v>
      </c>
      <c r="I7" s="33" t="s">
        <v>188</v>
      </c>
      <c r="J7" s="34">
        <v>1243</v>
      </c>
      <c r="K7" s="34">
        <v>2466</v>
      </c>
      <c r="L7" s="34">
        <v>5425</v>
      </c>
      <c r="M7" s="34">
        <v>164712</v>
      </c>
      <c r="N7" s="34">
        <v>822552</v>
      </c>
      <c r="O7" s="32">
        <v>3.71</v>
      </c>
      <c r="P7" s="32">
        <v>2.5299999999999998</v>
      </c>
      <c r="Q7" s="32">
        <v>2.34</v>
      </c>
      <c r="R7" s="32">
        <v>2.31</v>
      </c>
      <c r="S7" s="32">
        <v>2.1800000000000002</v>
      </c>
      <c r="T7" s="32">
        <v>1.79</v>
      </c>
      <c r="U7" s="32">
        <v>3.71</v>
      </c>
      <c r="V7" s="32">
        <v>2.5299999999999998</v>
      </c>
      <c r="W7" s="32">
        <v>2.34</v>
      </c>
      <c r="X7" s="32">
        <v>2.31</v>
      </c>
      <c r="Y7" s="32">
        <v>2.1800000000000002</v>
      </c>
      <c r="Z7" s="32">
        <v>1.79</v>
      </c>
      <c r="AA7" s="32"/>
      <c r="AB7" s="32"/>
      <c r="AC7" s="32"/>
      <c r="AD7" s="32"/>
      <c r="AE7" s="32"/>
      <c r="AF7" s="32"/>
      <c r="AG7" s="20" t="s">
        <v>184</v>
      </c>
      <c r="AH7" s="32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0</v>
      </c>
      <c r="AO7" s="20">
        <v>10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 t="s">
        <v>184</v>
      </c>
      <c r="AY7" s="20"/>
      <c r="AZ7" s="20" t="s">
        <v>184</v>
      </c>
      <c r="BA7" s="31"/>
      <c r="BB7" s="32"/>
      <c r="BC7" s="20"/>
      <c r="BD7" s="20" t="s">
        <v>11</v>
      </c>
      <c r="BE7" s="31"/>
    </row>
    <row r="8" spans="1:57">
      <c r="A8" s="32"/>
      <c r="B8" s="19">
        <v>41381</v>
      </c>
      <c r="C8" s="31" t="s">
        <v>179</v>
      </c>
      <c r="D8" s="32" t="s">
        <v>45</v>
      </c>
      <c r="E8" s="19">
        <v>41090</v>
      </c>
      <c r="F8" s="31" t="s">
        <v>47</v>
      </c>
      <c r="G8" s="32" t="s">
        <v>35</v>
      </c>
      <c r="H8" s="32">
        <v>87.25</v>
      </c>
      <c r="I8" s="33" t="s">
        <v>188</v>
      </c>
      <c r="J8" s="34">
        <v>4920</v>
      </c>
      <c r="K8" s="34">
        <v>192300</v>
      </c>
      <c r="L8" s="34">
        <v>192300</v>
      </c>
      <c r="M8" s="34">
        <v>192300</v>
      </c>
      <c r="N8" s="34">
        <v>192300</v>
      </c>
      <c r="O8" s="32">
        <v>2.1360000000000001</v>
      </c>
      <c r="P8" s="32">
        <v>1.95</v>
      </c>
      <c r="Q8" s="67">
        <v>0</v>
      </c>
      <c r="R8" s="67">
        <v>0</v>
      </c>
      <c r="S8" s="67">
        <v>0</v>
      </c>
      <c r="T8" s="67">
        <v>1.921</v>
      </c>
      <c r="U8" s="67">
        <v>2.1360000000000001</v>
      </c>
      <c r="V8" s="67">
        <v>1.95</v>
      </c>
      <c r="W8" s="67">
        <v>0</v>
      </c>
      <c r="X8" s="67">
        <v>0</v>
      </c>
      <c r="Y8" s="67">
        <v>0</v>
      </c>
      <c r="Z8" s="67">
        <v>1.921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 t="s">
        <v>6</v>
      </c>
      <c r="AY8" s="20"/>
      <c r="AZ8" s="20"/>
      <c r="BA8" s="31"/>
      <c r="BB8" s="32"/>
      <c r="BC8" s="20"/>
      <c r="BD8" s="20"/>
      <c r="BE8" s="31"/>
    </row>
    <row r="9" spans="1:57">
      <c r="A9" s="32">
        <v>2</v>
      </c>
      <c r="B9" s="19">
        <v>41381</v>
      </c>
      <c r="C9" s="31" t="s">
        <v>179</v>
      </c>
      <c r="D9" s="32" t="s">
        <v>45</v>
      </c>
      <c r="E9" s="19">
        <v>41136</v>
      </c>
      <c r="F9" s="31" t="s">
        <v>47</v>
      </c>
      <c r="G9" s="32" t="s">
        <v>37</v>
      </c>
      <c r="H9" s="32">
        <v>87.25</v>
      </c>
      <c r="I9" s="33" t="s">
        <v>188</v>
      </c>
      <c r="J9" s="34">
        <v>4920</v>
      </c>
      <c r="K9" s="34">
        <v>192300</v>
      </c>
      <c r="L9" s="34">
        <v>192300</v>
      </c>
      <c r="M9" s="34">
        <v>192300</v>
      </c>
      <c r="N9" s="34">
        <v>192300</v>
      </c>
      <c r="O9" s="32">
        <v>2.1360000000000001</v>
      </c>
      <c r="P9" s="32">
        <v>1.95</v>
      </c>
      <c r="Q9" s="67">
        <v>0</v>
      </c>
      <c r="R9" s="67">
        <v>0</v>
      </c>
      <c r="S9" s="67">
        <v>0</v>
      </c>
      <c r="T9" s="67">
        <v>1.921</v>
      </c>
      <c r="U9" s="67">
        <v>2.1360000000000001</v>
      </c>
      <c r="V9" s="67">
        <v>1.95</v>
      </c>
      <c r="W9" s="67">
        <v>0</v>
      </c>
      <c r="X9" s="67">
        <v>0</v>
      </c>
      <c r="Y9" s="67">
        <v>0</v>
      </c>
      <c r="Z9" s="67">
        <v>1.921</v>
      </c>
      <c r="AA9" s="32"/>
      <c r="AB9" s="32"/>
      <c r="AC9" s="32"/>
      <c r="AD9" s="32"/>
      <c r="AE9" s="32"/>
      <c r="AF9" s="32"/>
      <c r="AG9" s="20" t="s">
        <v>184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10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24</v>
      </c>
      <c r="AX9" s="20" t="s">
        <v>10</v>
      </c>
      <c r="AY9" s="20">
        <v>24</v>
      </c>
      <c r="AZ9" s="20" t="s">
        <v>184</v>
      </c>
      <c r="BA9" s="31"/>
      <c r="BB9" s="32"/>
      <c r="BC9" s="20"/>
      <c r="BD9" s="20" t="s">
        <v>11</v>
      </c>
      <c r="BE9" s="31"/>
    </row>
    <row r="10" spans="1:57">
      <c r="A10" s="32">
        <v>8</v>
      </c>
      <c r="B10" s="19">
        <v>41381</v>
      </c>
      <c r="C10" s="31" t="s">
        <v>179</v>
      </c>
      <c r="D10" s="32" t="s">
        <v>132</v>
      </c>
      <c r="E10" s="19">
        <v>41341</v>
      </c>
      <c r="F10" s="31" t="s">
        <v>186</v>
      </c>
      <c r="G10" s="32" t="s">
        <v>85</v>
      </c>
      <c r="H10" s="32">
        <v>80.349999999999994</v>
      </c>
      <c r="I10" s="33" t="s">
        <v>188</v>
      </c>
      <c r="J10" s="34">
        <v>2465.7599999999998</v>
      </c>
      <c r="K10" s="34">
        <v>164712.36000000002</v>
      </c>
      <c r="L10" s="34">
        <v>822575.34</v>
      </c>
      <c r="M10" s="34">
        <v>822575.34</v>
      </c>
      <c r="N10" s="34">
        <v>822575.34</v>
      </c>
      <c r="O10" s="32">
        <v>2.4024999999999999</v>
      </c>
      <c r="P10" s="32">
        <v>2.1924000000000001</v>
      </c>
      <c r="Q10" s="32">
        <v>2.1173000000000002</v>
      </c>
      <c r="R10" s="32">
        <v>0</v>
      </c>
      <c r="S10" s="32">
        <v>0</v>
      </c>
      <c r="T10" s="32">
        <v>1.9081999999999999</v>
      </c>
      <c r="U10" s="32">
        <v>2.4024999999999999</v>
      </c>
      <c r="V10" s="32">
        <v>2.1924000000000001</v>
      </c>
      <c r="W10" s="32">
        <v>2.1173000000000002</v>
      </c>
      <c r="X10" s="32">
        <v>0</v>
      </c>
      <c r="Y10" s="32">
        <v>0</v>
      </c>
      <c r="Z10" s="32">
        <v>1.9081999999999999</v>
      </c>
      <c r="AA10" s="32"/>
      <c r="AB10" s="32"/>
      <c r="AC10" s="32"/>
      <c r="AD10" s="32"/>
      <c r="AE10" s="32"/>
      <c r="AF10" s="32"/>
      <c r="AG10" s="20" t="s">
        <v>184</v>
      </c>
      <c r="AH10" s="20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14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184</v>
      </c>
      <c r="BA10" s="31"/>
      <c r="BB10" s="32"/>
      <c r="BC10" s="20"/>
      <c r="BD10" s="20" t="s">
        <v>9</v>
      </c>
      <c r="BE10" s="31"/>
    </row>
    <row r="11" spans="1:57">
      <c r="A11" s="32"/>
      <c r="B11" s="19">
        <v>41381</v>
      </c>
      <c r="C11" s="31" t="s">
        <v>179</v>
      </c>
      <c r="D11" s="32" t="s">
        <v>145</v>
      </c>
      <c r="E11" s="19">
        <v>41090</v>
      </c>
      <c r="F11" s="31" t="s">
        <v>47</v>
      </c>
      <c r="G11" s="32" t="s">
        <v>35</v>
      </c>
      <c r="H11" s="32">
        <v>79.25</v>
      </c>
      <c r="I11" s="33" t="s">
        <v>188</v>
      </c>
      <c r="J11" s="34">
        <v>49315</v>
      </c>
      <c r="K11" s="34">
        <v>49315</v>
      </c>
      <c r="L11" s="34">
        <v>49315</v>
      </c>
      <c r="M11" s="34">
        <v>49315</v>
      </c>
      <c r="N11" s="34">
        <v>49315</v>
      </c>
      <c r="O11" s="32">
        <v>2.4849999999999999</v>
      </c>
      <c r="P11" s="32">
        <v>0</v>
      </c>
      <c r="Q11" s="32">
        <v>0</v>
      </c>
      <c r="R11" s="32">
        <v>0</v>
      </c>
      <c r="S11" s="32">
        <v>0</v>
      </c>
      <c r="T11" s="32">
        <v>2.2010000000000001</v>
      </c>
      <c r="U11" s="32">
        <v>2.4849999999999999</v>
      </c>
      <c r="V11" s="32">
        <v>0</v>
      </c>
      <c r="W11" s="32">
        <v>0</v>
      </c>
      <c r="X11" s="32">
        <v>0</v>
      </c>
      <c r="Y11" s="32">
        <v>0</v>
      </c>
      <c r="Z11" s="32">
        <v>2.2010000000000001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 t="s">
        <v>6</v>
      </c>
      <c r="AY11" s="20"/>
      <c r="AZ11" s="20"/>
      <c r="BA11" s="31"/>
      <c r="BB11" s="32"/>
      <c r="BC11" s="20"/>
      <c r="BD11" s="20"/>
      <c r="BE11" s="31"/>
    </row>
    <row r="12" spans="1:57">
      <c r="A12" s="32">
        <v>3</v>
      </c>
      <c r="B12" s="19">
        <v>41381</v>
      </c>
      <c r="C12" s="31" t="s">
        <v>179</v>
      </c>
      <c r="D12" s="32" t="s">
        <v>145</v>
      </c>
      <c r="E12" s="19">
        <v>41090</v>
      </c>
      <c r="F12" s="31" t="s">
        <v>47</v>
      </c>
      <c r="G12" s="32" t="s">
        <v>37</v>
      </c>
      <c r="H12" s="32">
        <v>79.25</v>
      </c>
      <c r="I12" s="33" t="s">
        <v>188</v>
      </c>
      <c r="J12" s="34">
        <v>49315</v>
      </c>
      <c r="K12" s="34">
        <v>49315</v>
      </c>
      <c r="L12" s="34">
        <v>49315</v>
      </c>
      <c r="M12" s="34">
        <v>49315</v>
      </c>
      <c r="N12" s="34">
        <v>49315</v>
      </c>
      <c r="O12" s="32">
        <v>2.4849999999999999</v>
      </c>
      <c r="P12" s="32">
        <v>0</v>
      </c>
      <c r="Q12" s="32">
        <v>0</v>
      </c>
      <c r="R12" s="32">
        <v>0</v>
      </c>
      <c r="S12" s="32">
        <v>0</v>
      </c>
      <c r="T12" s="32">
        <v>2.2010000000000001</v>
      </c>
      <c r="U12" s="32">
        <v>2.4849999999999999</v>
      </c>
      <c r="V12" s="32">
        <v>0</v>
      </c>
      <c r="W12" s="32">
        <v>0</v>
      </c>
      <c r="X12" s="32">
        <v>0</v>
      </c>
      <c r="Y12" s="32">
        <v>0</v>
      </c>
      <c r="Z12" s="32">
        <v>2.2010000000000001</v>
      </c>
      <c r="AA12" s="32"/>
      <c r="AB12" s="32"/>
      <c r="AC12" s="32"/>
      <c r="AD12" s="32"/>
      <c r="AE12" s="32"/>
      <c r="AF12" s="32"/>
      <c r="AG12" s="20" t="s">
        <v>184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 t="s">
        <v>184</v>
      </c>
      <c r="AY12" s="20"/>
      <c r="AZ12" s="20" t="s">
        <v>184</v>
      </c>
      <c r="BA12" s="31"/>
      <c r="BB12" s="32"/>
      <c r="BC12" s="20"/>
      <c r="BD12" s="20" t="s">
        <v>185</v>
      </c>
      <c r="BE12" s="31"/>
    </row>
    <row r="13" spans="1:57">
      <c r="A13" s="32"/>
      <c r="B13" s="19">
        <v>41381</v>
      </c>
      <c r="C13" s="31" t="s">
        <v>179</v>
      </c>
      <c r="D13" s="32" t="s">
        <v>39</v>
      </c>
      <c r="E13" s="19">
        <v>41090</v>
      </c>
      <c r="F13" s="31" t="s">
        <v>47</v>
      </c>
      <c r="G13" s="32" t="s">
        <v>35</v>
      </c>
      <c r="H13" s="32">
        <v>75.069999999999993</v>
      </c>
      <c r="I13" s="33" t="s">
        <v>188</v>
      </c>
      <c r="J13" s="34">
        <v>1243</v>
      </c>
      <c r="K13" s="34">
        <v>2466</v>
      </c>
      <c r="L13" s="34">
        <v>4425</v>
      </c>
      <c r="M13" s="34">
        <v>163665</v>
      </c>
      <c r="N13" s="34">
        <v>821505</v>
      </c>
      <c r="O13" s="32">
        <v>3.4169999999999998</v>
      </c>
      <c r="P13" s="32">
        <v>2.254</v>
      </c>
      <c r="Q13" s="32">
        <v>2.194</v>
      </c>
      <c r="R13" s="32">
        <v>2.1659999999999999</v>
      </c>
      <c r="S13" s="32">
        <v>2.0499999999999998</v>
      </c>
      <c r="T13" s="32">
        <v>1.69</v>
      </c>
      <c r="U13" s="32">
        <v>3.4169999999999998</v>
      </c>
      <c r="V13" s="32">
        <v>2.254</v>
      </c>
      <c r="W13" s="32">
        <v>2.194</v>
      </c>
      <c r="X13" s="32">
        <v>2.1659999999999999</v>
      </c>
      <c r="Y13" s="32">
        <v>2.0499999999999998</v>
      </c>
      <c r="Z13" s="32">
        <v>1.69</v>
      </c>
      <c r="AA13" s="32"/>
      <c r="AB13" s="32"/>
      <c r="AC13" s="32"/>
      <c r="AD13" s="32"/>
      <c r="AE13" s="32"/>
      <c r="AF13" s="32"/>
      <c r="AG13" s="20" t="s">
        <v>6</v>
      </c>
      <c r="AH13" s="32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 t="s">
        <v>6</v>
      </c>
      <c r="AY13" s="20"/>
      <c r="AZ13" s="20"/>
      <c r="BA13" s="31"/>
      <c r="BB13" s="32"/>
      <c r="BC13" s="20"/>
      <c r="BD13" s="20"/>
      <c r="BE13" s="31"/>
    </row>
    <row r="14" spans="1:57">
      <c r="A14" s="32">
        <v>1</v>
      </c>
      <c r="B14" s="19">
        <v>41381</v>
      </c>
      <c r="C14" s="31" t="s">
        <v>179</v>
      </c>
      <c r="D14" s="32" t="s">
        <v>39</v>
      </c>
      <c r="E14" s="19">
        <v>41136</v>
      </c>
      <c r="F14" s="31" t="s">
        <v>47</v>
      </c>
      <c r="G14" s="32" t="s">
        <v>37</v>
      </c>
      <c r="H14" s="32">
        <v>75.069999999999993</v>
      </c>
      <c r="I14" s="33" t="s">
        <v>188</v>
      </c>
      <c r="J14" s="34">
        <v>1243</v>
      </c>
      <c r="K14" s="34">
        <v>2466</v>
      </c>
      <c r="L14" s="34">
        <v>4425</v>
      </c>
      <c r="M14" s="34">
        <v>163665</v>
      </c>
      <c r="N14" s="34">
        <v>821505</v>
      </c>
      <c r="O14" s="32">
        <v>3.4169999999999998</v>
      </c>
      <c r="P14" s="32">
        <v>2.254</v>
      </c>
      <c r="Q14" s="32">
        <v>2.194</v>
      </c>
      <c r="R14" s="32">
        <v>2.1659999999999999</v>
      </c>
      <c r="S14" s="32">
        <v>2.0499999999999998</v>
      </c>
      <c r="T14" s="32">
        <v>1.69</v>
      </c>
      <c r="U14" s="32">
        <v>3.4169999999999998</v>
      </c>
      <c r="V14" s="32">
        <v>2.254</v>
      </c>
      <c r="W14" s="32">
        <v>2.194</v>
      </c>
      <c r="X14" s="32">
        <v>2.1659999999999999</v>
      </c>
      <c r="Y14" s="32">
        <v>2.0499999999999998</v>
      </c>
      <c r="Z14" s="32">
        <v>1.69</v>
      </c>
      <c r="AA14" s="32"/>
      <c r="AB14" s="32"/>
      <c r="AC14" s="32"/>
      <c r="AD14" s="32"/>
      <c r="AE14" s="32"/>
      <c r="AF14" s="32"/>
      <c r="AG14" s="20" t="s">
        <v>184</v>
      </c>
      <c r="AH14" s="32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24</v>
      </c>
      <c r="AX14" s="20" t="s">
        <v>10</v>
      </c>
      <c r="AY14" s="20">
        <v>24</v>
      </c>
      <c r="AZ14" s="20" t="s">
        <v>184</v>
      </c>
      <c r="BA14" s="31"/>
      <c r="BB14" s="32"/>
      <c r="BC14" s="20"/>
      <c r="BD14" s="20" t="s">
        <v>11</v>
      </c>
      <c r="BE14" s="31"/>
    </row>
    <row r="15" spans="1:57">
      <c r="A15" s="32">
        <v>7</v>
      </c>
      <c r="B15" s="19">
        <v>41381</v>
      </c>
      <c r="C15" s="31" t="s">
        <v>179</v>
      </c>
      <c r="D15" s="32" t="s">
        <v>39</v>
      </c>
      <c r="E15" s="19">
        <v>41341</v>
      </c>
      <c r="F15" s="31" t="s">
        <v>186</v>
      </c>
      <c r="G15" s="32" t="s">
        <v>85</v>
      </c>
      <c r="H15" s="32">
        <v>64.400000000000006</v>
      </c>
      <c r="I15" s="33" t="s">
        <v>188</v>
      </c>
      <c r="J15" s="34">
        <v>1243</v>
      </c>
      <c r="K15" s="34">
        <v>2466</v>
      </c>
      <c r="L15" s="34">
        <v>4425</v>
      </c>
      <c r="M15" s="34">
        <v>163665</v>
      </c>
      <c r="N15" s="34">
        <v>821505</v>
      </c>
      <c r="O15" s="32">
        <v>3.74</v>
      </c>
      <c r="P15" s="32">
        <v>2.5499999999999998</v>
      </c>
      <c r="Q15" s="32">
        <v>2.395</v>
      </c>
      <c r="R15" s="32">
        <v>2.3530000000000002</v>
      </c>
      <c r="S15" s="32">
        <v>2.1909999999999998</v>
      </c>
      <c r="T15" s="32">
        <v>1.8049999999999999</v>
      </c>
      <c r="U15" s="32">
        <v>3.74</v>
      </c>
      <c r="V15" s="32">
        <v>2.5499999999999998</v>
      </c>
      <c r="W15" s="32">
        <v>2.395</v>
      </c>
      <c r="X15" s="32">
        <v>2.3530000000000002</v>
      </c>
      <c r="Y15" s="32">
        <v>2.1909999999999998</v>
      </c>
      <c r="Z15" s="32">
        <v>1.8049999999999999</v>
      </c>
      <c r="AA15" s="32"/>
      <c r="AB15" s="32"/>
      <c r="AC15" s="32"/>
      <c r="AD15" s="32"/>
      <c r="AE15" s="32"/>
      <c r="AF15" s="32"/>
      <c r="AG15" s="20" t="s">
        <v>184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24</v>
      </c>
      <c r="AX15" s="20" t="s">
        <v>187</v>
      </c>
      <c r="AY15" s="20">
        <v>24</v>
      </c>
      <c r="AZ15" s="20" t="s">
        <v>184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41381</v>
      </c>
      <c r="C16" s="31" t="s">
        <v>179</v>
      </c>
      <c r="D16" s="32" t="s">
        <v>41</v>
      </c>
      <c r="E16" s="19">
        <v>41198</v>
      </c>
      <c r="F16" s="31" t="s">
        <v>180</v>
      </c>
      <c r="G16" s="32" t="s">
        <v>35</v>
      </c>
      <c r="H16" s="32">
        <v>97</v>
      </c>
      <c r="I16" s="33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2">
        <v>3.46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3.46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/>
      <c r="AB16" s="32"/>
      <c r="AC16" s="32"/>
      <c r="AD16" s="32"/>
      <c r="AE16" s="32"/>
      <c r="AF16" s="32"/>
      <c r="AG16" s="20" t="s">
        <v>6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6</v>
      </c>
      <c r="AY16" s="20"/>
      <c r="AZ16" s="20"/>
      <c r="BA16" s="31"/>
      <c r="BB16" s="32"/>
      <c r="BC16" s="20"/>
      <c r="BD16" s="20"/>
      <c r="BE16" s="31"/>
    </row>
    <row r="17" spans="1:57">
      <c r="A17" s="32">
        <v>16</v>
      </c>
      <c r="B17" s="19">
        <v>41381</v>
      </c>
      <c r="C17" s="31" t="s">
        <v>179</v>
      </c>
      <c r="D17" s="32" t="s">
        <v>41</v>
      </c>
      <c r="E17" s="19">
        <v>41198</v>
      </c>
      <c r="F17" s="31" t="s">
        <v>180</v>
      </c>
      <c r="G17" s="32" t="s">
        <v>8</v>
      </c>
      <c r="H17" s="32">
        <v>97</v>
      </c>
      <c r="I17" s="33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2">
        <v>3.46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3.46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/>
      <c r="AC17" s="32"/>
      <c r="AD17" s="32"/>
      <c r="AE17" s="32"/>
      <c r="AF17" s="32"/>
      <c r="AG17" s="20" t="s">
        <v>184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187</v>
      </c>
      <c r="AY17" s="20">
        <v>12</v>
      </c>
      <c r="AZ17" s="20" t="s">
        <v>184</v>
      </c>
      <c r="BA17" s="31"/>
      <c r="BB17" s="32"/>
      <c r="BC17" s="20"/>
      <c r="BD17" s="20" t="s">
        <v>9</v>
      </c>
      <c r="BE17" s="31"/>
    </row>
    <row r="18" spans="1:57">
      <c r="A18" s="32"/>
      <c r="B18" s="19">
        <v>41381</v>
      </c>
      <c r="C18" s="31" t="s">
        <v>179</v>
      </c>
      <c r="D18" s="32" t="s">
        <v>77</v>
      </c>
      <c r="E18" s="19">
        <v>41274</v>
      </c>
      <c r="F18" s="31" t="s">
        <v>180</v>
      </c>
      <c r="G18" s="32" t="s">
        <v>35</v>
      </c>
      <c r="H18" s="32">
        <v>59</v>
      </c>
      <c r="I18" s="33" t="s">
        <v>188</v>
      </c>
      <c r="J18" s="34">
        <v>3000</v>
      </c>
      <c r="K18" s="34">
        <v>33000</v>
      </c>
      <c r="L18" s="34">
        <v>82200</v>
      </c>
      <c r="M18" s="34">
        <v>82200</v>
      </c>
      <c r="N18" s="34">
        <v>82200</v>
      </c>
      <c r="O18" s="32">
        <v>2.0499999999999998</v>
      </c>
      <c r="P18" s="32">
        <v>1.82</v>
      </c>
      <c r="Q18" s="32">
        <v>1.56</v>
      </c>
      <c r="R18" s="32">
        <v>0</v>
      </c>
      <c r="S18" s="32">
        <v>0</v>
      </c>
      <c r="T18" s="32">
        <v>1.43</v>
      </c>
      <c r="U18" s="32">
        <v>2.0499999999999998</v>
      </c>
      <c r="V18" s="32">
        <v>1.82</v>
      </c>
      <c r="W18" s="32">
        <v>1.56</v>
      </c>
      <c r="X18" s="32">
        <v>0</v>
      </c>
      <c r="Y18" s="32">
        <v>0</v>
      </c>
      <c r="Z18" s="32">
        <v>1.43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 t="s">
        <v>6</v>
      </c>
      <c r="AY18" s="20"/>
      <c r="AZ18" s="20"/>
      <c r="BA18" s="31"/>
      <c r="BB18" s="32"/>
      <c r="BC18" s="20"/>
      <c r="BD18" s="20"/>
      <c r="BE18" s="31"/>
    </row>
    <row r="19" spans="1:57">
      <c r="A19" s="32">
        <v>9</v>
      </c>
      <c r="B19" s="19">
        <v>41381</v>
      </c>
      <c r="C19" s="31" t="s">
        <v>179</v>
      </c>
      <c r="D19" s="32" t="s">
        <v>77</v>
      </c>
      <c r="E19" s="19">
        <v>41341</v>
      </c>
      <c r="F19" s="31" t="s">
        <v>186</v>
      </c>
      <c r="G19" s="32" t="s">
        <v>85</v>
      </c>
      <c r="H19" s="32">
        <v>80</v>
      </c>
      <c r="I19" s="33" t="s">
        <v>188</v>
      </c>
      <c r="J19" s="34">
        <v>6000</v>
      </c>
      <c r="K19" s="34">
        <v>12000</v>
      </c>
      <c r="L19" s="34">
        <v>84000</v>
      </c>
      <c r="M19" s="34">
        <v>84000</v>
      </c>
      <c r="N19" s="34">
        <v>84000</v>
      </c>
      <c r="O19" s="32">
        <v>2.06</v>
      </c>
      <c r="P19" s="32">
        <v>1.85</v>
      </c>
      <c r="Q19" s="32">
        <v>1.8240000000000001</v>
      </c>
      <c r="R19" s="32">
        <v>0</v>
      </c>
      <c r="S19" s="32">
        <v>0</v>
      </c>
      <c r="T19" s="32">
        <v>1.7070000000000001</v>
      </c>
      <c r="U19" s="32">
        <v>2.06</v>
      </c>
      <c r="V19" s="32">
        <v>1.85</v>
      </c>
      <c r="W19" s="32">
        <v>1.8240000000000001</v>
      </c>
      <c r="X19" s="32">
        <v>0</v>
      </c>
      <c r="Y19" s="32">
        <v>0</v>
      </c>
      <c r="Z19" s="32">
        <v>1.7070000000000001</v>
      </c>
      <c r="AA19" s="32"/>
      <c r="AB19" s="32"/>
      <c r="AC19" s="32"/>
      <c r="AD19" s="32"/>
      <c r="AE19" s="32"/>
      <c r="AF19" s="32"/>
      <c r="AG19" s="20" t="s">
        <v>187</v>
      </c>
      <c r="AH19" s="20" t="s">
        <v>46</v>
      </c>
      <c r="AI19" s="20">
        <v>2</v>
      </c>
      <c r="AJ19" s="20">
        <v>4</v>
      </c>
      <c r="AK19" s="28">
        <v>0.33329999999999999</v>
      </c>
      <c r="AL19" s="28">
        <v>0.66659999999999997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24</v>
      </c>
      <c r="AX19" s="20" t="s">
        <v>187</v>
      </c>
      <c r="AY19" s="20">
        <v>24</v>
      </c>
      <c r="AZ19" s="20" t="s">
        <v>184</v>
      </c>
      <c r="BA19" s="31"/>
      <c r="BB19" s="32"/>
      <c r="BC19" s="20"/>
      <c r="BD19" s="20" t="s">
        <v>185</v>
      </c>
      <c r="BE19" s="31"/>
    </row>
    <row r="20" spans="1:57">
      <c r="A20" s="32">
        <v>17</v>
      </c>
      <c r="B20" s="19">
        <v>41381</v>
      </c>
      <c r="C20" s="31" t="s">
        <v>179</v>
      </c>
      <c r="D20" s="32" t="s">
        <v>77</v>
      </c>
      <c r="E20" s="19">
        <v>41274</v>
      </c>
      <c r="F20" s="31" t="s">
        <v>180</v>
      </c>
      <c r="G20" s="32" t="s">
        <v>8</v>
      </c>
      <c r="H20" s="32">
        <v>59</v>
      </c>
      <c r="I20" s="33" t="s">
        <v>188</v>
      </c>
      <c r="J20" s="34">
        <v>3000</v>
      </c>
      <c r="K20" s="34">
        <v>33000</v>
      </c>
      <c r="L20" s="34">
        <v>82200</v>
      </c>
      <c r="M20" s="34">
        <v>82200</v>
      </c>
      <c r="N20" s="34">
        <v>82200</v>
      </c>
      <c r="O20" s="32">
        <v>2.0499999999999998</v>
      </c>
      <c r="P20" s="32">
        <v>1.82</v>
      </c>
      <c r="Q20" s="32">
        <v>1.56</v>
      </c>
      <c r="R20" s="32">
        <v>0</v>
      </c>
      <c r="S20" s="32">
        <v>0</v>
      </c>
      <c r="T20" s="32">
        <v>1.43</v>
      </c>
      <c r="U20" s="32">
        <v>2.0499999999999998</v>
      </c>
      <c r="V20" s="32">
        <v>1.82</v>
      </c>
      <c r="W20" s="32">
        <v>1.56</v>
      </c>
      <c r="X20" s="32">
        <v>0</v>
      </c>
      <c r="Y20" s="32">
        <v>0</v>
      </c>
      <c r="Z20" s="32">
        <v>1.43</v>
      </c>
      <c r="AA20" s="32"/>
      <c r="AB20" s="32"/>
      <c r="AC20" s="32"/>
      <c r="AD20" s="32"/>
      <c r="AE20" s="32"/>
      <c r="AF20" s="32"/>
      <c r="AG20" s="20" t="s">
        <v>184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187</v>
      </c>
      <c r="AY20" s="20">
        <v>12</v>
      </c>
      <c r="AZ20" s="20" t="s">
        <v>184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41381</v>
      </c>
      <c r="C21" s="31" t="s">
        <v>190</v>
      </c>
      <c r="D21" s="32" t="s">
        <v>178</v>
      </c>
      <c r="E21" s="19">
        <v>41198</v>
      </c>
      <c r="F21" s="31" t="s">
        <v>94</v>
      </c>
      <c r="G21" s="32" t="s">
        <v>35</v>
      </c>
      <c r="H21" s="32">
        <v>96</v>
      </c>
      <c r="I21" s="33" t="s">
        <v>188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2.17</v>
      </c>
      <c r="P21" s="32">
        <v>0</v>
      </c>
      <c r="Q21" s="32">
        <v>0</v>
      </c>
      <c r="R21" s="32">
        <v>0</v>
      </c>
      <c r="S21" s="32">
        <v>0</v>
      </c>
      <c r="T21" s="32">
        <v>1.85</v>
      </c>
      <c r="U21" s="32">
        <v>2.17</v>
      </c>
      <c r="V21" s="32">
        <v>0</v>
      </c>
      <c r="W21" s="32">
        <v>0</v>
      </c>
      <c r="X21" s="32">
        <v>0</v>
      </c>
      <c r="Y21" s="32">
        <v>0</v>
      </c>
      <c r="Z21" s="32">
        <v>1.85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6</v>
      </c>
      <c r="AY21" s="20"/>
      <c r="AZ21" s="20"/>
      <c r="BA21" s="31"/>
      <c r="BB21" s="32"/>
      <c r="BC21" s="20"/>
      <c r="BD21" s="20"/>
      <c r="BE21" s="31"/>
    </row>
    <row r="22" spans="1:57">
      <c r="A22" s="32">
        <v>12</v>
      </c>
      <c r="B22" s="19">
        <v>41381</v>
      </c>
      <c r="C22" s="31" t="s">
        <v>190</v>
      </c>
      <c r="D22" s="32" t="s">
        <v>178</v>
      </c>
      <c r="E22" s="19">
        <v>41198</v>
      </c>
      <c r="F22" s="31" t="s">
        <v>94</v>
      </c>
      <c r="G22" s="32" t="s">
        <v>8</v>
      </c>
      <c r="H22" s="32">
        <v>96</v>
      </c>
      <c r="I22" s="33" t="s">
        <v>188</v>
      </c>
      <c r="J22" s="34">
        <v>98640</v>
      </c>
      <c r="K22" s="34">
        <v>98640</v>
      </c>
      <c r="L22" s="34">
        <v>98640</v>
      </c>
      <c r="M22" s="34">
        <v>98640</v>
      </c>
      <c r="N22" s="34">
        <v>98640</v>
      </c>
      <c r="O22" s="32">
        <v>2.17</v>
      </c>
      <c r="P22" s="32">
        <v>0</v>
      </c>
      <c r="Q22" s="32">
        <v>0</v>
      </c>
      <c r="R22" s="32">
        <v>0</v>
      </c>
      <c r="S22" s="32">
        <v>0</v>
      </c>
      <c r="T22" s="32">
        <v>1.85</v>
      </c>
      <c r="U22" s="32">
        <v>2.17</v>
      </c>
      <c r="V22" s="32">
        <v>0</v>
      </c>
      <c r="W22" s="32">
        <v>0</v>
      </c>
      <c r="X22" s="32">
        <v>0</v>
      </c>
      <c r="Y22" s="32">
        <v>0</v>
      </c>
      <c r="Z22" s="32">
        <v>1.85</v>
      </c>
      <c r="AA22" s="32"/>
      <c r="AB22" s="32"/>
      <c r="AC22" s="32"/>
      <c r="AD22" s="32"/>
      <c r="AE22" s="32"/>
      <c r="AF22" s="32"/>
      <c r="AG22" s="20" t="s">
        <v>184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187</v>
      </c>
      <c r="AY22" s="20">
        <v>12</v>
      </c>
      <c r="AZ22" s="20" t="s">
        <v>184</v>
      </c>
      <c r="BA22" s="31"/>
      <c r="BB22" s="32"/>
      <c r="BC22" s="20"/>
      <c r="BD22" s="20" t="s">
        <v>9</v>
      </c>
      <c r="BE22" s="31"/>
    </row>
    <row r="23" spans="1:57">
      <c r="A23" s="32"/>
      <c r="B23" s="19">
        <v>41381</v>
      </c>
      <c r="C23" s="31" t="s">
        <v>179</v>
      </c>
      <c r="D23" s="32" t="s">
        <v>178</v>
      </c>
      <c r="E23" s="19">
        <v>41354</v>
      </c>
      <c r="F23" s="31" t="s">
        <v>144</v>
      </c>
      <c r="G23" s="32" t="s">
        <v>7</v>
      </c>
      <c r="H23" s="32">
        <v>96</v>
      </c>
      <c r="I23" s="33" t="s">
        <v>12</v>
      </c>
      <c r="J23" s="34">
        <v>98640</v>
      </c>
      <c r="K23" s="34">
        <v>98640</v>
      </c>
      <c r="L23" s="34">
        <v>98640</v>
      </c>
      <c r="M23" s="34">
        <v>98640</v>
      </c>
      <c r="N23" s="34">
        <v>98640</v>
      </c>
      <c r="O23" s="32">
        <v>2.17</v>
      </c>
      <c r="P23" s="32">
        <v>0</v>
      </c>
      <c r="Q23" s="32">
        <v>0</v>
      </c>
      <c r="R23" s="32">
        <v>0</v>
      </c>
      <c r="S23" s="32">
        <v>0</v>
      </c>
      <c r="T23" s="32">
        <v>1.85</v>
      </c>
      <c r="U23" s="32">
        <v>2.17</v>
      </c>
      <c r="V23" s="32">
        <v>0</v>
      </c>
      <c r="W23" s="32">
        <v>0</v>
      </c>
      <c r="X23" s="32">
        <v>0</v>
      </c>
      <c r="Y23" s="32">
        <v>0</v>
      </c>
      <c r="Z23" s="32">
        <v>1.85</v>
      </c>
      <c r="AA23" s="32"/>
      <c r="AB23" s="32"/>
      <c r="AC23" s="32"/>
      <c r="AD23" s="32"/>
      <c r="AE23" s="32"/>
      <c r="AF23" s="32"/>
      <c r="AG23" s="20" t="s">
        <v>13</v>
      </c>
      <c r="AH23" s="20"/>
      <c r="AI23" s="20">
        <v>3</v>
      </c>
      <c r="AJ23" s="20">
        <v>3</v>
      </c>
      <c r="AK23" s="35">
        <v>0.5</v>
      </c>
      <c r="AL23" s="35">
        <v>0.5</v>
      </c>
      <c r="AM23" s="20">
        <v>0</v>
      </c>
      <c r="AN23" s="20">
        <v>0</v>
      </c>
      <c r="AO23" s="20">
        <v>10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 t="s">
        <v>13</v>
      </c>
      <c r="AY23" s="20"/>
      <c r="AZ23" s="20" t="s">
        <v>13</v>
      </c>
      <c r="BA23" s="31"/>
      <c r="BB23" s="32"/>
      <c r="BC23" s="20"/>
      <c r="BD23" s="20" t="s">
        <v>11</v>
      </c>
      <c r="BE23" s="31"/>
    </row>
    <row r="24" spans="1:57">
      <c r="A24" s="32">
        <v>13</v>
      </c>
      <c r="B24" s="19">
        <v>41381</v>
      </c>
      <c r="C24" s="31" t="s">
        <v>179</v>
      </c>
      <c r="D24" s="32" t="s">
        <v>131</v>
      </c>
      <c r="E24" s="19">
        <v>41198</v>
      </c>
      <c r="F24" s="31" t="s">
        <v>180</v>
      </c>
      <c r="G24" s="32" t="s">
        <v>35</v>
      </c>
      <c r="H24" s="32">
        <v>69</v>
      </c>
      <c r="I24" s="33" t="s">
        <v>188</v>
      </c>
      <c r="J24" s="34">
        <v>98640</v>
      </c>
      <c r="K24" s="34">
        <v>98640</v>
      </c>
      <c r="L24" s="34">
        <v>98640</v>
      </c>
      <c r="M24" s="34">
        <v>98640</v>
      </c>
      <c r="N24" s="34">
        <v>98640</v>
      </c>
      <c r="O24" s="32">
        <v>2.21</v>
      </c>
      <c r="P24" s="32">
        <v>0</v>
      </c>
      <c r="Q24" s="32">
        <v>0</v>
      </c>
      <c r="R24" s="32">
        <v>0</v>
      </c>
      <c r="S24" s="32">
        <v>0</v>
      </c>
      <c r="T24" s="32">
        <v>1.68</v>
      </c>
      <c r="U24" s="32">
        <v>2.21</v>
      </c>
      <c r="V24" s="32">
        <v>0</v>
      </c>
      <c r="W24" s="32">
        <v>0</v>
      </c>
      <c r="X24" s="32">
        <v>0</v>
      </c>
      <c r="Y24" s="32">
        <v>0</v>
      </c>
      <c r="Z24" s="32">
        <v>1.68</v>
      </c>
      <c r="AA24" s="32"/>
      <c r="AB24" s="32"/>
      <c r="AC24" s="32"/>
      <c r="AD24" s="32"/>
      <c r="AE24" s="32"/>
      <c r="AF24" s="32"/>
      <c r="AG24" s="20" t="s">
        <v>6</v>
      </c>
      <c r="AH24" s="20"/>
      <c r="AI24" s="20">
        <v>3</v>
      </c>
      <c r="AJ24" s="20">
        <v>3</v>
      </c>
      <c r="AK24" s="35">
        <v>0.5</v>
      </c>
      <c r="AL24" s="35">
        <v>0.5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 t="s">
        <v>6</v>
      </c>
      <c r="AY24" s="20"/>
      <c r="AZ24" s="20"/>
      <c r="BA24" s="31"/>
      <c r="BB24" s="32"/>
      <c r="BC24" s="20"/>
      <c r="BD24" s="20"/>
      <c r="BE24" s="31"/>
    </row>
    <row r="25" spans="1:57">
      <c r="A25" s="32">
        <v>13</v>
      </c>
      <c r="B25" s="19">
        <v>41381</v>
      </c>
      <c r="C25" s="31" t="s">
        <v>179</v>
      </c>
      <c r="D25" s="32" t="s">
        <v>131</v>
      </c>
      <c r="E25" s="19">
        <v>41198</v>
      </c>
      <c r="F25" s="31" t="s">
        <v>180</v>
      </c>
      <c r="G25" s="32" t="s">
        <v>8</v>
      </c>
      <c r="H25" s="32">
        <v>69</v>
      </c>
      <c r="I25" s="33" t="s">
        <v>188</v>
      </c>
      <c r="J25" s="34">
        <v>98640</v>
      </c>
      <c r="K25" s="34">
        <v>98640</v>
      </c>
      <c r="L25" s="34">
        <v>98640</v>
      </c>
      <c r="M25" s="34">
        <v>98640</v>
      </c>
      <c r="N25" s="34">
        <v>98640</v>
      </c>
      <c r="O25" s="32">
        <v>2.21</v>
      </c>
      <c r="P25" s="32">
        <v>0</v>
      </c>
      <c r="Q25" s="32">
        <v>0</v>
      </c>
      <c r="R25" s="32">
        <v>0</v>
      </c>
      <c r="S25" s="32">
        <v>0</v>
      </c>
      <c r="T25" s="32">
        <v>1.68</v>
      </c>
      <c r="U25" s="32">
        <v>2.21</v>
      </c>
      <c r="V25" s="32">
        <v>0</v>
      </c>
      <c r="W25" s="32">
        <v>0</v>
      </c>
      <c r="X25" s="32">
        <v>0</v>
      </c>
      <c r="Y25" s="32">
        <v>0</v>
      </c>
      <c r="Z25" s="32">
        <v>1.68</v>
      </c>
      <c r="AA25" s="32"/>
      <c r="AB25" s="32"/>
      <c r="AC25" s="32"/>
      <c r="AD25" s="32"/>
      <c r="AE25" s="32"/>
      <c r="AF25" s="32"/>
      <c r="AG25" s="20" t="s">
        <v>184</v>
      </c>
      <c r="AH25" s="20"/>
      <c r="AI25" s="20">
        <v>3</v>
      </c>
      <c r="AJ25" s="20">
        <v>3</v>
      </c>
      <c r="AK25" s="35">
        <v>0.5</v>
      </c>
      <c r="AL25" s="35">
        <v>0.5</v>
      </c>
      <c r="AM25" s="20">
        <v>0</v>
      </c>
      <c r="AN25" s="20">
        <v>14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12</v>
      </c>
      <c r="AX25" s="20" t="s">
        <v>187</v>
      </c>
      <c r="AY25" s="20">
        <v>12</v>
      </c>
      <c r="AZ25" s="20" t="s">
        <v>184</v>
      </c>
      <c r="BA25" s="31"/>
      <c r="BB25" s="32"/>
      <c r="BC25" s="20"/>
      <c r="BD25" s="20" t="s">
        <v>9</v>
      </c>
      <c r="BE25" s="31"/>
    </row>
    <row r="26" spans="1:57">
      <c r="A26" s="32">
        <v>18</v>
      </c>
      <c r="B26" s="19">
        <v>41381</v>
      </c>
      <c r="C26" s="31" t="s">
        <v>179</v>
      </c>
      <c r="D26" s="32" t="s">
        <v>79</v>
      </c>
      <c r="E26" s="19">
        <v>41274</v>
      </c>
      <c r="F26" s="31" t="s">
        <v>180</v>
      </c>
      <c r="G26" s="32" t="s">
        <v>35</v>
      </c>
      <c r="H26" s="32">
        <v>78</v>
      </c>
      <c r="I26" s="33" t="s">
        <v>188</v>
      </c>
      <c r="J26" s="34">
        <v>3000</v>
      </c>
      <c r="K26" s="34">
        <v>33000</v>
      </c>
      <c r="L26" s="34">
        <v>82200</v>
      </c>
      <c r="M26" s="34">
        <v>82200</v>
      </c>
      <c r="N26" s="34">
        <v>82200</v>
      </c>
      <c r="O26" s="32">
        <v>2.1800000000000002</v>
      </c>
      <c r="P26" s="32">
        <v>1.99</v>
      </c>
      <c r="Q26" s="32">
        <v>1.81</v>
      </c>
      <c r="R26" s="32">
        <v>0</v>
      </c>
      <c r="S26" s="32">
        <v>0</v>
      </c>
      <c r="T26" s="32">
        <v>1.64</v>
      </c>
      <c r="U26" s="32">
        <v>2.1800000000000002</v>
      </c>
      <c r="V26" s="32">
        <v>1.99</v>
      </c>
      <c r="W26" s="32">
        <v>1.81</v>
      </c>
      <c r="X26" s="32">
        <v>0</v>
      </c>
      <c r="Y26" s="32">
        <v>0</v>
      </c>
      <c r="Z26" s="32">
        <v>1.64</v>
      </c>
      <c r="AA26" s="32"/>
      <c r="AB26" s="32"/>
      <c r="AC26" s="32"/>
      <c r="AD26" s="32"/>
      <c r="AE26" s="32"/>
      <c r="AF26" s="32"/>
      <c r="AG26" s="20" t="s">
        <v>6</v>
      </c>
      <c r="AH26" s="20"/>
      <c r="AI26" s="20">
        <v>3</v>
      </c>
      <c r="AJ26" s="20">
        <v>3</v>
      </c>
      <c r="AK26" s="35">
        <v>0.5</v>
      </c>
      <c r="AL26" s="35">
        <v>0.5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 t="s">
        <v>6</v>
      </c>
      <c r="AY26" s="20"/>
      <c r="AZ26" s="20"/>
      <c r="BA26" s="31"/>
      <c r="BB26" s="32"/>
      <c r="BC26" s="20"/>
      <c r="BD26" s="20"/>
      <c r="BE26" s="31"/>
    </row>
    <row r="27" spans="1:57">
      <c r="A27" s="32">
        <v>10</v>
      </c>
      <c r="B27" s="19">
        <v>41381</v>
      </c>
      <c r="C27" s="31" t="s">
        <v>179</v>
      </c>
      <c r="D27" s="32" t="s">
        <v>79</v>
      </c>
      <c r="E27" s="19">
        <v>41341</v>
      </c>
      <c r="F27" s="31" t="s">
        <v>186</v>
      </c>
      <c r="G27" s="32" t="s">
        <v>85</v>
      </c>
      <c r="H27" s="32">
        <v>90</v>
      </c>
      <c r="I27" s="33" t="s">
        <v>188</v>
      </c>
      <c r="J27" s="34">
        <v>6000</v>
      </c>
      <c r="K27" s="34">
        <v>12000</v>
      </c>
      <c r="L27" s="34">
        <v>84000</v>
      </c>
      <c r="M27" s="34">
        <v>84000</v>
      </c>
      <c r="N27" s="34">
        <v>84000</v>
      </c>
      <c r="O27" s="32">
        <v>2.2000000000000002</v>
      </c>
      <c r="P27" s="32">
        <v>2.15</v>
      </c>
      <c r="Q27" s="32">
        <v>1.95</v>
      </c>
      <c r="R27" s="32">
        <v>0</v>
      </c>
      <c r="S27" s="32">
        <v>0</v>
      </c>
      <c r="T27" s="32">
        <v>1.82</v>
      </c>
      <c r="U27" s="32">
        <v>2.2000000000000002</v>
      </c>
      <c r="V27" s="32">
        <v>2.15</v>
      </c>
      <c r="W27" s="32">
        <v>1.95</v>
      </c>
      <c r="X27" s="32">
        <v>0</v>
      </c>
      <c r="Y27" s="32">
        <v>0</v>
      </c>
      <c r="Z27" s="32">
        <v>1.82</v>
      </c>
      <c r="AA27" s="32"/>
      <c r="AB27" s="32"/>
      <c r="AC27" s="32"/>
      <c r="AD27" s="32"/>
      <c r="AE27" s="32"/>
      <c r="AF27" s="32"/>
      <c r="AG27" s="20" t="s">
        <v>187</v>
      </c>
      <c r="AH27" s="20" t="s">
        <v>46</v>
      </c>
      <c r="AI27" s="20">
        <v>2</v>
      </c>
      <c r="AJ27" s="20">
        <v>4</v>
      </c>
      <c r="AK27" s="28">
        <v>0.33329999999999999</v>
      </c>
      <c r="AL27" s="28">
        <v>0.66659999999999997</v>
      </c>
      <c r="AM27" s="20">
        <v>0</v>
      </c>
      <c r="AN27" s="20">
        <v>14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24</v>
      </c>
      <c r="AX27" s="20" t="s">
        <v>187</v>
      </c>
      <c r="AY27" s="20">
        <v>24</v>
      </c>
      <c r="AZ27" s="20" t="s">
        <v>184</v>
      </c>
      <c r="BA27" s="31"/>
      <c r="BB27" s="32"/>
      <c r="BC27" s="20"/>
      <c r="BD27" s="20" t="s">
        <v>185</v>
      </c>
      <c r="BE27" s="31"/>
    </row>
    <row r="28" spans="1:57">
      <c r="A28" s="32">
        <v>18</v>
      </c>
      <c r="B28" s="19">
        <v>41381</v>
      </c>
      <c r="C28" s="31" t="s">
        <v>179</v>
      </c>
      <c r="D28" s="32" t="s">
        <v>79</v>
      </c>
      <c r="E28" s="19">
        <v>41274</v>
      </c>
      <c r="F28" s="31" t="s">
        <v>180</v>
      </c>
      <c r="G28" s="32" t="s">
        <v>8</v>
      </c>
      <c r="H28" s="32">
        <v>78</v>
      </c>
      <c r="I28" s="33" t="s">
        <v>188</v>
      </c>
      <c r="J28" s="34">
        <v>3000</v>
      </c>
      <c r="K28" s="34">
        <v>33000</v>
      </c>
      <c r="L28" s="34">
        <v>82200</v>
      </c>
      <c r="M28" s="34">
        <v>82200</v>
      </c>
      <c r="N28" s="34">
        <v>82200</v>
      </c>
      <c r="O28" s="32">
        <v>2.1800000000000002</v>
      </c>
      <c r="P28" s="32">
        <v>1.99</v>
      </c>
      <c r="Q28" s="32">
        <v>1.81</v>
      </c>
      <c r="R28" s="32">
        <v>0</v>
      </c>
      <c r="S28" s="32">
        <v>0</v>
      </c>
      <c r="T28" s="32">
        <v>1.64</v>
      </c>
      <c r="U28" s="32">
        <v>2.1800000000000002</v>
      </c>
      <c r="V28" s="32">
        <v>1.99</v>
      </c>
      <c r="W28" s="32">
        <v>1.81</v>
      </c>
      <c r="X28" s="32">
        <v>0</v>
      </c>
      <c r="Y28" s="32">
        <v>0</v>
      </c>
      <c r="Z28" s="32">
        <v>1.64</v>
      </c>
      <c r="AA28" s="32"/>
      <c r="AB28" s="32"/>
      <c r="AC28" s="32"/>
      <c r="AD28" s="32"/>
      <c r="AE28" s="32"/>
      <c r="AF28" s="32"/>
      <c r="AG28" s="20" t="s">
        <v>184</v>
      </c>
      <c r="AH28" s="20"/>
      <c r="AI28" s="20">
        <v>3</v>
      </c>
      <c r="AJ28" s="20">
        <v>3</v>
      </c>
      <c r="AK28" s="35">
        <v>0.5</v>
      </c>
      <c r="AL28" s="35">
        <v>0.5</v>
      </c>
      <c r="AM28" s="20">
        <v>0</v>
      </c>
      <c r="AN28" s="20">
        <v>14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12</v>
      </c>
      <c r="AX28" s="20" t="s">
        <v>187</v>
      </c>
      <c r="AY28" s="20">
        <v>12</v>
      </c>
      <c r="AZ28" s="20" t="s">
        <v>184</v>
      </c>
      <c r="BA28" s="31"/>
      <c r="BB28" s="32"/>
      <c r="BC28" s="20"/>
      <c r="BD28" s="20" t="s">
        <v>9</v>
      </c>
      <c r="BE28" s="31"/>
    </row>
    <row r="29" spans="1:57">
      <c r="A29" s="32">
        <v>14</v>
      </c>
      <c r="B29" s="19">
        <v>41381</v>
      </c>
      <c r="C29" s="31" t="s">
        <v>179</v>
      </c>
      <c r="D29" s="32" t="s">
        <v>181</v>
      </c>
      <c r="E29" s="19">
        <v>41198</v>
      </c>
      <c r="F29" s="31" t="s">
        <v>180</v>
      </c>
      <c r="G29" s="32" t="s">
        <v>35</v>
      </c>
      <c r="H29" s="32">
        <v>93</v>
      </c>
      <c r="I29" s="33" t="s">
        <v>188</v>
      </c>
      <c r="J29" s="34">
        <v>98640</v>
      </c>
      <c r="K29" s="34">
        <v>98640</v>
      </c>
      <c r="L29" s="34">
        <v>98640</v>
      </c>
      <c r="M29" s="34">
        <v>98640</v>
      </c>
      <c r="N29" s="34">
        <v>98640</v>
      </c>
      <c r="O29" s="32">
        <v>2.15</v>
      </c>
      <c r="P29" s="32">
        <v>0</v>
      </c>
      <c r="Q29" s="32">
        <v>0</v>
      </c>
      <c r="R29" s="32">
        <v>0</v>
      </c>
      <c r="S29" s="32">
        <v>0</v>
      </c>
      <c r="T29" s="32">
        <v>1.86</v>
      </c>
      <c r="U29" s="32">
        <v>2.15</v>
      </c>
      <c r="V29" s="32">
        <v>0</v>
      </c>
      <c r="W29" s="32">
        <v>0</v>
      </c>
      <c r="X29" s="32">
        <v>0</v>
      </c>
      <c r="Y29" s="32">
        <v>0</v>
      </c>
      <c r="Z29" s="32">
        <v>1.86</v>
      </c>
      <c r="AA29" s="32"/>
      <c r="AB29" s="32"/>
      <c r="AC29" s="32"/>
      <c r="AD29" s="32"/>
      <c r="AE29" s="32"/>
      <c r="AF29" s="32"/>
      <c r="AG29" s="20" t="s">
        <v>6</v>
      </c>
      <c r="AH29" s="20"/>
      <c r="AI29" s="20">
        <v>3</v>
      </c>
      <c r="AJ29" s="20">
        <v>3</v>
      </c>
      <c r="AK29" s="35">
        <v>0.5</v>
      </c>
      <c r="AL29" s="35">
        <v>0.5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 t="s">
        <v>6</v>
      </c>
      <c r="AY29" s="20"/>
      <c r="AZ29" s="20"/>
      <c r="BA29" s="31"/>
      <c r="BB29" s="32"/>
      <c r="BC29" s="20"/>
      <c r="BD29" s="20"/>
      <c r="BE29" s="31"/>
    </row>
    <row r="30" spans="1:57">
      <c r="A30" s="32">
        <v>14</v>
      </c>
      <c r="B30" s="19">
        <v>41381</v>
      </c>
      <c r="C30" s="31" t="s">
        <v>179</v>
      </c>
      <c r="D30" s="32" t="s">
        <v>181</v>
      </c>
      <c r="E30" s="19">
        <v>41198</v>
      </c>
      <c r="F30" s="31" t="s">
        <v>180</v>
      </c>
      <c r="G30" s="32" t="s">
        <v>8</v>
      </c>
      <c r="H30" s="32">
        <v>93</v>
      </c>
      <c r="I30" s="33" t="s">
        <v>188</v>
      </c>
      <c r="J30" s="34">
        <v>98640</v>
      </c>
      <c r="K30" s="34">
        <v>98640</v>
      </c>
      <c r="L30" s="34">
        <v>98640</v>
      </c>
      <c r="M30" s="34">
        <v>98640</v>
      </c>
      <c r="N30" s="34">
        <v>98640</v>
      </c>
      <c r="O30" s="32">
        <v>2.15</v>
      </c>
      <c r="P30" s="32">
        <v>0</v>
      </c>
      <c r="Q30" s="32">
        <v>0</v>
      </c>
      <c r="R30" s="32">
        <v>0</v>
      </c>
      <c r="S30" s="32">
        <v>0</v>
      </c>
      <c r="T30" s="32">
        <v>1.86</v>
      </c>
      <c r="U30" s="32">
        <v>2.15</v>
      </c>
      <c r="V30" s="32">
        <v>0</v>
      </c>
      <c r="W30" s="32">
        <v>0</v>
      </c>
      <c r="X30" s="32">
        <v>0</v>
      </c>
      <c r="Y30" s="32">
        <v>0</v>
      </c>
      <c r="Z30" s="32">
        <v>1.86</v>
      </c>
      <c r="AA30" s="32"/>
      <c r="AB30" s="32"/>
      <c r="AC30" s="32"/>
      <c r="AD30" s="32"/>
      <c r="AE30" s="32"/>
      <c r="AF30" s="32"/>
      <c r="AG30" s="20" t="s">
        <v>184</v>
      </c>
      <c r="AH30" s="20"/>
      <c r="AI30" s="20">
        <v>3</v>
      </c>
      <c r="AJ30" s="20">
        <v>3</v>
      </c>
      <c r="AK30" s="35">
        <v>0.5</v>
      </c>
      <c r="AL30" s="35">
        <v>0.5</v>
      </c>
      <c r="AM30" s="20">
        <v>0</v>
      </c>
      <c r="AN30" s="20">
        <v>14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12</v>
      </c>
      <c r="AX30" s="20" t="s">
        <v>187</v>
      </c>
      <c r="AY30" s="20">
        <v>12</v>
      </c>
      <c r="AZ30" s="20" t="s">
        <v>184</v>
      </c>
      <c r="BA30" s="31"/>
      <c r="BB30" s="32"/>
      <c r="BC30" s="20"/>
      <c r="BD30" s="20" t="s">
        <v>9</v>
      </c>
      <c r="BE30" s="31"/>
    </row>
    <row r="31" spans="1:57">
      <c r="A31" s="32"/>
      <c r="B31" s="19">
        <v>41381</v>
      </c>
      <c r="C31" s="31" t="s">
        <v>179</v>
      </c>
      <c r="D31" s="32" t="s">
        <v>181</v>
      </c>
      <c r="E31" s="19">
        <v>41354</v>
      </c>
      <c r="F31" s="31" t="s">
        <v>144</v>
      </c>
      <c r="G31" s="32" t="s">
        <v>7</v>
      </c>
      <c r="H31" s="32">
        <v>93</v>
      </c>
      <c r="I31" s="33" t="s">
        <v>12</v>
      </c>
      <c r="J31" s="34">
        <v>98640</v>
      </c>
      <c r="K31" s="34">
        <v>98640</v>
      </c>
      <c r="L31" s="34">
        <v>98640</v>
      </c>
      <c r="M31" s="34">
        <v>98640</v>
      </c>
      <c r="N31" s="34">
        <v>98640</v>
      </c>
      <c r="O31" s="32">
        <v>2.15</v>
      </c>
      <c r="P31" s="32">
        <v>0</v>
      </c>
      <c r="Q31" s="32">
        <v>0</v>
      </c>
      <c r="R31" s="32">
        <v>0</v>
      </c>
      <c r="S31" s="32">
        <v>0</v>
      </c>
      <c r="T31" s="32">
        <v>1.86</v>
      </c>
      <c r="U31" s="32">
        <v>2.15</v>
      </c>
      <c r="V31" s="32">
        <v>0</v>
      </c>
      <c r="W31" s="32">
        <v>0</v>
      </c>
      <c r="X31" s="32">
        <v>0</v>
      </c>
      <c r="Y31" s="32">
        <v>0</v>
      </c>
      <c r="Z31" s="32">
        <v>1.86</v>
      </c>
      <c r="AA31" s="32"/>
      <c r="AB31" s="32"/>
      <c r="AC31" s="32"/>
      <c r="AD31" s="32"/>
      <c r="AE31" s="32"/>
      <c r="AF31" s="32"/>
      <c r="AG31" s="20" t="s">
        <v>184</v>
      </c>
      <c r="AH31" s="20"/>
      <c r="AI31" s="20">
        <v>3</v>
      </c>
      <c r="AJ31" s="20">
        <v>3</v>
      </c>
      <c r="AK31" s="35">
        <v>0.5</v>
      </c>
      <c r="AL31" s="35">
        <v>0.5</v>
      </c>
      <c r="AM31" s="20">
        <v>0</v>
      </c>
      <c r="AN31" s="20">
        <v>0</v>
      </c>
      <c r="AO31" s="20">
        <v>10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 t="s">
        <v>13</v>
      </c>
      <c r="AY31" s="20"/>
      <c r="AZ31" s="20"/>
      <c r="BA31" s="31"/>
      <c r="BB31" s="32"/>
      <c r="BC31" s="20"/>
      <c r="BD31" s="20" t="s">
        <v>11</v>
      </c>
      <c r="BE31" s="31"/>
    </row>
    <row r="32" spans="1:57">
      <c r="A32" s="32">
        <v>15</v>
      </c>
      <c r="B32" s="19">
        <v>41381</v>
      </c>
      <c r="C32" s="31" t="s">
        <v>179</v>
      </c>
      <c r="D32" s="32" t="s">
        <v>182</v>
      </c>
      <c r="E32" s="19">
        <v>41198</v>
      </c>
      <c r="F32" s="31" t="s">
        <v>180</v>
      </c>
      <c r="G32" s="32" t="s">
        <v>35</v>
      </c>
      <c r="H32" s="32">
        <v>116</v>
      </c>
      <c r="I32" s="33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2">
        <v>1.59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1.59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/>
      <c r="AB32" s="32"/>
      <c r="AC32" s="32"/>
      <c r="AD32" s="32"/>
      <c r="AE32" s="32"/>
      <c r="AF32" s="32"/>
      <c r="AG32" s="20" t="s">
        <v>6</v>
      </c>
      <c r="AH32" s="20"/>
      <c r="AI32" s="20">
        <v>3</v>
      </c>
      <c r="AJ32" s="20">
        <v>3</v>
      </c>
      <c r="AK32" s="35">
        <v>0.5</v>
      </c>
      <c r="AL32" s="35">
        <v>0.5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 t="s">
        <v>143</v>
      </c>
      <c r="AY32" s="20"/>
      <c r="AZ32" s="20"/>
      <c r="BA32" s="31"/>
      <c r="BB32" s="32"/>
      <c r="BC32" s="20"/>
      <c r="BD32" s="20"/>
      <c r="BE32" s="31"/>
    </row>
    <row r="33" spans="1:57">
      <c r="A33" s="32">
        <v>15</v>
      </c>
      <c r="B33" s="19">
        <v>41381</v>
      </c>
      <c r="C33" s="31" t="s">
        <v>179</v>
      </c>
      <c r="D33" s="32" t="s">
        <v>182</v>
      </c>
      <c r="E33" s="19">
        <v>41198</v>
      </c>
      <c r="F33" s="31" t="s">
        <v>180</v>
      </c>
      <c r="G33" s="32" t="s">
        <v>8</v>
      </c>
      <c r="H33" s="32">
        <v>116</v>
      </c>
      <c r="I33" s="33"/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2">
        <v>1.59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1.59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/>
      <c r="AB33" s="32"/>
      <c r="AC33" s="32"/>
      <c r="AD33" s="32"/>
      <c r="AE33" s="32"/>
      <c r="AF33" s="32"/>
      <c r="AG33" s="20" t="s">
        <v>184</v>
      </c>
      <c r="AH33" s="20"/>
      <c r="AI33" s="20">
        <v>3</v>
      </c>
      <c r="AJ33" s="20">
        <v>3</v>
      </c>
      <c r="AK33" s="35">
        <v>0.5</v>
      </c>
      <c r="AL33" s="35">
        <v>0.5</v>
      </c>
      <c r="AM33" s="20">
        <v>0</v>
      </c>
      <c r="AN33" s="20">
        <v>14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12</v>
      </c>
      <c r="AX33" s="20" t="s">
        <v>187</v>
      </c>
      <c r="AY33" s="20">
        <v>12</v>
      </c>
      <c r="AZ33" s="20" t="s">
        <v>184</v>
      </c>
      <c r="BA33" s="31"/>
      <c r="BB33" s="32"/>
      <c r="BC33" s="20"/>
      <c r="BD33" s="20" t="s">
        <v>9</v>
      </c>
      <c r="BE33" s="31"/>
    </row>
  </sheetData>
  <sheetProtection algorithmName="SHA-512" hashValue="tBZaJAwkXeVRxMxF3LanL4rNOjKDAiRyxUOU03N3Lhat5tIm/OnWPBH13HeIl2wBP1OCPDgfarfvnXgqouljsQ==" saltValue="v/pITW71JGABA4LtxqeGFA==" spinCount="100000" sheet="1" objects="1" scenarios="1"/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1"/>
  <sheetViews>
    <sheetView zoomScale="120" zoomScaleNormal="120" zoomScalePageLayoutView="120" workbookViewId="0">
      <selection activeCell="D13" sqref="A13:XFD13"/>
    </sheetView>
  </sheetViews>
  <sheetFormatPr baseColWidth="10" defaultRowHeight="13"/>
  <cols>
    <col min="4" max="4" width="20" customWidth="1"/>
    <col min="10" max="14" width="10.83203125" style="23"/>
  </cols>
  <sheetData>
    <row r="1" spans="1:57" ht="70">
      <c r="A1" s="1" t="s">
        <v>95</v>
      </c>
      <c r="B1" s="1" t="s">
        <v>96</v>
      </c>
      <c r="C1" s="2" t="s">
        <v>97</v>
      </c>
      <c r="D1" s="3" t="s">
        <v>98</v>
      </c>
      <c r="E1" s="1" t="s">
        <v>99</v>
      </c>
      <c r="F1" s="2" t="s">
        <v>100</v>
      </c>
      <c r="G1" s="3" t="s">
        <v>101</v>
      </c>
      <c r="H1" s="4" t="s">
        <v>21</v>
      </c>
      <c r="I1" s="5" t="s">
        <v>24</v>
      </c>
      <c r="J1" s="21" t="s">
        <v>25</v>
      </c>
      <c r="K1" s="21" t="s">
        <v>191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86</v>
      </c>
      <c r="S1" s="6" t="s">
        <v>87</v>
      </c>
      <c r="T1" s="7" t="s">
        <v>88</v>
      </c>
      <c r="U1" s="8" t="s">
        <v>65</v>
      </c>
      <c r="V1" s="8" t="s">
        <v>76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168</v>
      </c>
      <c r="AE1" s="10" t="s">
        <v>169</v>
      </c>
      <c r="AF1" s="11" t="s">
        <v>170</v>
      </c>
      <c r="AG1" s="12" t="s">
        <v>171</v>
      </c>
      <c r="AH1" s="12" t="s">
        <v>80</v>
      </c>
      <c r="AI1" s="12" t="s">
        <v>192</v>
      </c>
      <c r="AJ1" s="13" t="s">
        <v>165</v>
      </c>
      <c r="AK1" s="12" t="s">
        <v>166</v>
      </c>
      <c r="AL1" s="12" t="s">
        <v>167</v>
      </c>
      <c r="AM1" s="14" t="s">
        <v>81</v>
      </c>
      <c r="AN1" s="15" t="s">
        <v>82</v>
      </c>
      <c r="AO1" s="14" t="s">
        <v>164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75</v>
      </c>
      <c r="AV1" s="7" t="s">
        <v>72</v>
      </c>
      <c r="AW1" s="1" t="s">
        <v>73</v>
      </c>
      <c r="AX1" s="17" t="s">
        <v>74</v>
      </c>
      <c r="AY1" s="18" t="s">
        <v>134</v>
      </c>
      <c r="AZ1" s="17" t="s">
        <v>66</v>
      </c>
      <c r="BA1" s="1" t="s">
        <v>67</v>
      </c>
      <c r="BB1" s="2" t="s">
        <v>68</v>
      </c>
      <c r="BC1" s="17" t="s">
        <v>69</v>
      </c>
      <c r="BD1" s="17" t="s">
        <v>70</v>
      </c>
      <c r="BE1" s="2" t="s">
        <v>71</v>
      </c>
    </row>
    <row r="2" spans="1:57">
      <c r="A2" s="30"/>
      <c r="B2" s="19">
        <v>41020</v>
      </c>
      <c r="C2" s="31" t="s">
        <v>179</v>
      </c>
      <c r="D2" s="32" t="s">
        <v>133</v>
      </c>
      <c r="E2" s="19">
        <v>40724</v>
      </c>
      <c r="F2" s="31" t="s">
        <v>48</v>
      </c>
      <c r="G2" s="32" t="s">
        <v>35</v>
      </c>
      <c r="H2" s="32">
        <v>63.65</v>
      </c>
      <c r="I2" s="33" t="s">
        <v>78</v>
      </c>
      <c r="J2" s="34">
        <v>1243</v>
      </c>
      <c r="K2" s="34">
        <v>2466</v>
      </c>
      <c r="L2" s="34">
        <v>5425</v>
      </c>
      <c r="M2" s="34">
        <v>164712</v>
      </c>
      <c r="N2" s="34">
        <v>822552</v>
      </c>
      <c r="O2" s="32">
        <v>3.6850000000000001</v>
      </c>
      <c r="P2" s="32">
        <v>2.516</v>
      </c>
      <c r="Q2" s="32">
        <v>2.3239999999999998</v>
      </c>
      <c r="R2" s="32">
        <v>2.2930000000000001</v>
      </c>
      <c r="S2" s="32">
        <v>2.1669999999999998</v>
      </c>
      <c r="T2" s="32">
        <v>1.7809999999999999</v>
      </c>
      <c r="U2" s="32">
        <v>3.6850000000000001</v>
      </c>
      <c r="V2" s="32">
        <v>2.516</v>
      </c>
      <c r="W2" s="32">
        <v>2.3239999999999998</v>
      </c>
      <c r="X2" s="32">
        <v>2.2930000000000001</v>
      </c>
      <c r="Y2" s="32">
        <v>2.1669999999999998</v>
      </c>
      <c r="Z2" s="32">
        <v>1.7809999999999999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/>
      <c r="AZ2" s="20"/>
      <c r="BA2" s="31"/>
      <c r="BB2" s="32"/>
      <c r="BC2" s="20"/>
      <c r="BD2" s="20"/>
      <c r="BE2" s="31"/>
    </row>
    <row r="3" spans="1:57">
      <c r="A3" s="32">
        <v>4</v>
      </c>
      <c r="B3" s="19">
        <v>41020</v>
      </c>
      <c r="C3" s="31" t="s">
        <v>179</v>
      </c>
      <c r="D3" s="32" t="s">
        <v>133</v>
      </c>
      <c r="E3" s="19">
        <v>40946</v>
      </c>
      <c r="F3" s="31" t="s">
        <v>48</v>
      </c>
      <c r="G3" s="32" t="s">
        <v>135</v>
      </c>
      <c r="H3" s="32">
        <v>63.65</v>
      </c>
      <c r="I3" s="33" t="s">
        <v>78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3.6850000000000001</v>
      </c>
      <c r="P3" s="32">
        <v>2.516</v>
      </c>
      <c r="Q3" s="32">
        <v>2.3239999999999998</v>
      </c>
      <c r="R3" s="32">
        <v>2.2930000000000001</v>
      </c>
      <c r="S3" s="32">
        <v>2.1669999999999998</v>
      </c>
      <c r="T3" s="32">
        <v>1.7809999999999999</v>
      </c>
      <c r="U3" s="32">
        <v>3.6850000000000001</v>
      </c>
      <c r="V3" s="32">
        <v>2.516</v>
      </c>
      <c r="W3" s="32">
        <v>2.3239999999999998</v>
      </c>
      <c r="X3" s="32">
        <v>2.2930000000000001</v>
      </c>
      <c r="Y3" s="32">
        <v>2.1669999999999998</v>
      </c>
      <c r="Z3" s="32">
        <v>1.7809999999999999</v>
      </c>
      <c r="AA3" s="32"/>
      <c r="AB3" s="32"/>
      <c r="AC3" s="32"/>
      <c r="AD3" s="32"/>
      <c r="AE3" s="32"/>
      <c r="AF3" s="32"/>
      <c r="AG3" s="20" t="s">
        <v>189</v>
      </c>
      <c r="AH3" s="20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14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189</v>
      </c>
      <c r="AY3" s="20">
        <v>12</v>
      </c>
      <c r="AZ3" s="20" t="s">
        <v>189</v>
      </c>
      <c r="BA3" s="31" t="s">
        <v>136</v>
      </c>
      <c r="BB3" s="32" t="s">
        <v>183</v>
      </c>
      <c r="BC3" s="20">
        <v>75</v>
      </c>
      <c r="BD3" s="20" t="s">
        <v>9</v>
      </c>
      <c r="BE3" s="31"/>
    </row>
    <row r="4" spans="1:57">
      <c r="A4" s="32">
        <v>5</v>
      </c>
      <c r="B4" s="19">
        <v>41020</v>
      </c>
      <c r="C4" s="31" t="s">
        <v>179</v>
      </c>
      <c r="D4" s="32" t="s">
        <v>133</v>
      </c>
      <c r="E4" s="19">
        <v>40724</v>
      </c>
      <c r="F4" s="31" t="s">
        <v>146</v>
      </c>
      <c r="G4" s="32" t="s">
        <v>5</v>
      </c>
      <c r="H4" s="32">
        <v>63.65</v>
      </c>
      <c r="I4" s="33" t="s">
        <v>78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3.69</v>
      </c>
      <c r="P4" s="32">
        <v>2.52</v>
      </c>
      <c r="Q4" s="32">
        <v>2.3199999999999998</v>
      </c>
      <c r="R4" s="32">
        <v>2.29</v>
      </c>
      <c r="S4" s="32">
        <v>2.17</v>
      </c>
      <c r="T4" s="32">
        <v>1.78</v>
      </c>
      <c r="U4" s="32">
        <v>3.69</v>
      </c>
      <c r="V4" s="32">
        <v>2.52</v>
      </c>
      <c r="W4" s="32">
        <v>2.3199999999999998</v>
      </c>
      <c r="X4" s="32">
        <v>2.29</v>
      </c>
      <c r="Y4" s="32">
        <v>2.17</v>
      </c>
      <c r="Z4" s="32">
        <v>1.78</v>
      </c>
      <c r="AA4" s="32"/>
      <c r="AB4" s="32"/>
      <c r="AC4" s="32"/>
      <c r="AD4" s="32"/>
      <c r="AE4" s="32"/>
      <c r="AF4" s="32"/>
      <c r="AG4" s="20" t="s">
        <v>189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0</v>
      </c>
      <c r="AO4" s="20">
        <v>0</v>
      </c>
      <c r="AP4" s="20">
        <v>18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 t="s">
        <v>6</v>
      </c>
      <c r="AY4" s="20"/>
      <c r="AZ4" s="20" t="s">
        <v>189</v>
      </c>
      <c r="BA4" s="31"/>
      <c r="BB4" s="32"/>
      <c r="BC4" s="20"/>
      <c r="BD4" s="20" t="s">
        <v>148</v>
      </c>
      <c r="BE4" s="31"/>
    </row>
    <row r="5" spans="1:57">
      <c r="A5" s="32">
        <v>6</v>
      </c>
      <c r="B5" s="19">
        <v>41020</v>
      </c>
      <c r="C5" s="31" t="s">
        <v>179</v>
      </c>
      <c r="D5" s="32" t="s">
        <v>133</v>
      </c>
      <c r="E5" s="19">
        <v>40795</v>
      </c>
      <c r="F5" s="31" t="s">
        <v>186</v>
      </c>
      <c r="G5" s="32" t="s">
        <v>85</v>
      </c>
      <c r="H5" s="32">
        <v>63.65</v>
      </c>
      <c r="I5" s="33" t="s">
        <v>78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3.6850000000000001</v>
      </c>
      <c r="P5" s="32">
        <v>2.516</v>
      </c>
      <c r="Q5" s="32">
        <v>2.3239999999999998</v>
      </c>
      <c r="R5" s="32">
        <v>2.2930000000000001</v>
      </c>
      <c r="S5" s="32">
        <v>2.1669999999999998</v>
      </c>
      <c r="T5" s="32">
        <v>1.7809999999999999</v>
      </c>
      <c r="U5" s="32">
        <v>3.6850000000000001</v>
      </c>
      <c r="V5" s="32">
        <v>2.516</v>
      </c>
      <c r="W5" s="32">
        <v>2.3239999999999998</v>
      </c>
      <c r="X5" s="32">
        <v>2.2930000000000001</v>
      </c>
      <c r="Y5" s="32">
        <v>2.1669999999999998</v>
      </c>
      <c r="Z5" s="32">
        <v>1.7809999999999999</v>
      </c>
      <c r="AA5" s="32"/>
      <c r="AB5" s="32"/>
      <c r="AC5" s="32"/>
      <c r="AD5" s="32"/>
      <c r="AE5" s="32"/>
      <c r="AF5" s="32"/>
      <c r="AG5" s="20" t="s">
        <v>184</v>
      </c>
      <c r="AH5" s="32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16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24</v>
      </c>
      <c r="AX5" s="20" t="s">
        <v>147</v>
      </c>
      <c r="AY5" s="20">
        <v>24</v>
      </c>
      <c r="AZ5" s="20" t="s">
        <v>184</v>
      </c>
      <c r="BA5" s="31"/>
      <c r="BB5" s="32"/>
      <c r="BC5" s="20"/>
      <c r="BD5" s="20" t="s">
        <v>185</v>
      </c>
      <c r="BE5" s="31"/>
    </row>
    <row r="6" spans="1:57">
      <c r="A6" s="32">
        <v>11</v>
      </c>
      <c r="B6" s="19">
        <v>41020</v>
      </c>
      <c r="C6" s="31" t="s">
        <v>93</v>
      </c>
      <c r="D6" s="32" t="s">
        <v>133</v>
      </c>
      <c r="E6" s="19">
        <v>40999</v>
      </c>
      <c r="F6" s="31" t="s">
        <v>94</v>
      </c>
      <c r="G6" s="32" t="s">
        <v>8</v>
      </c>
      <c r="H6" s="32">
        <v>63.65</v>
      </c>
      <c r="I6" s="33" t="s">
        <v>188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3.6850000000000001</v>
      </c>
      <c r="P6" s="32">
        <v>2.516</v>
      </c>
      <c r="Q6" s="32">
        <v>2.3239999999999998</v>
      </c>
      <c r="R6" s="32">
        <v>2.2930000000000001</v>
      </c>
      <c r="S6" s="32">
        <v>2.1669999999999998</v>
      </c>
      <c r="T6" s="32">
        <v>1.7809999999999999</v>
      </c>
      <c r="U6" s="32">
        <v>3.6850000000000001</v>
      </c>
      <c r="V6" s="32">
        <v>2.516</v>
      </c>
      <c r="W6" s="32">
        <v>2.3239999999999998</v>
      </c>
      <c r="X6" s="32">
        <v>2.2930000000000001</v>
      </c>
      <c r="Y6" s="32">
        <v>2.1669999999999998</v>
      </c>
      <c r="Z6" s="32">
        <v>1.7809999999999999</v>
      </c>
      <c r="AA6" s="32"/>
      <c r="AB6" s="32"/>
      <c r="AC6" s="32"/>
      <c r="AD6" s="32"/>
      <c r="AE6" s="32"/>
      <c r="AF6" s="32"/>
      <c r="AG6" s="20" t="s">
        <v>189</v>
      </c>
      <c r="AH6" s="20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14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12</v>
      </c>
      <c r="AX6" s="20" t="s">
        <v>147</v>
      </c>
      <c r="AY6" s="20">
        <v>12</v>
      </c>
      <c r="AZ6" s="20" t="s">
        <v>189</v>
      </c>
      <c r="BA6" s="31"/>
      <c r="BB6" s="32"/>
      <c r="BC6" s="20"/>
      <c r="BD6" s="20" t="s">
        <v>9</v>
      </c>
      <c r="BE6" s="31"/>
    </row>
    <row r="7" spans="1:57">
      <c r="A7" s="32">
        <v>19</v>
      </c>
      <c r="B7" s="19">
        <v>41020</v>
      </c>
      <c r="C7" s="31" t="s">
        <v>179</v>
      </c>
      <c r="D7" s="32" t="s">
        <v>133</v>
      </c>
      <c r="E7" s="19">
        <v>40939</v>
      </c>
      <c r="F7" s="31" t="s">
        <v>144</v>
      </c>
      <c r="G7" s="32" t="s">
        <v>7</v>
      </c>
      <c r="H7" s="32">
        <v>63.65</v>
      </c>
      <c r="I7" s="33" t="s">
        <v>188</v>
      </c>
      <c r="J7" s="34">
        <v>1243</v>
      </c>
      <c r="K7" s="34">
        <v>2466</v>
      </c>
      <c r="L7" s="34">
        <v>5425</v>
      </c>
      <c r="M7" s="34">
        <v>164712</v>
      </c>
      <c r="N7" s="34">
        <v>822552</v>
      </c>
      <c r="O7" s="32">
        <v>3.6850000000000001</v>
      </c>
      <c r="P7" s="32">
        <v>2.516</v>
      </c>
      <c r="Q7" s="32">
        <v>2.3239999999999998</v>
      </c>
      <c r="R7" s="32">
        <v>2.2930000000000001</v>
      </c>
      <c r="S7" s="32">
        <v>2.1669999999999998</v>
      </c>
      <c r="T7" s="32">
        <v>1.7809999999999999</v>
      </c>
      <c r="U7" s="32">
        <v>3.6850000000000001</v>
      </c>
      <c r="V7" s="32">
        <v>2.516</v>
      </c>
      <c r="W7" s="32">
        <v>2.3239999999999998</v>
      </c>
      <c r="X7" s="32">
        <v>2.2930000000000001</v>
      </c>
      <c r="Y7" s="32">
        <v>2.1669999999999998</v>
      </c>
      <c r="Z7" s="32">
        <v>1.7809999999999999</v>
      </c>
      <c r="AA7" s="32"/>
      <c r="AB7" s="32"/>
      <c r="AC7" s="32"/>
      <c r="AD7" s="32"/>
      <c r="AE7" s="32"/>
      <c r="AF7" s="32"/>
      <c r="AG7" s="20" t="s">
        <v>184</v>
      </c>
      <c r="AH7" s="32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0</v>
      </c>
      <c r="AO7" s="20">
        <v>10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 t="s">
        <v>184</v>
      </c>
      <c r="AY7" s="20"/>
      <c r="AZ7" s="20" t="s">
        <v>189</v>
      </c>
      <c r="BA7" s="31"/>
      <c r="BB7" s="32"/>
      <c r="BC7" s="20"/>
      <c r="BD7" s="20" t="s">
        <v>11</v>
      </c>
      <c r="BE7" s="31"/>
    </row>
    <row r="8" spans="1:57">
      <c r="A8" s="32"/>
      <c r="B8" s="19">
        <v>41020</v>
      </c>
      <c r="C8" s="31" t="s">
        <v>179</v>
      </c>
      <c r="D8" s="32" t="s">
        <v>45</v>
      </c>
      <c r="E8" s="19">
        <v>40724</v>
      </c>
      <c r="F8" s="31" t="s">
        <v>47</v>
      </c>
      <c r="G8" s="32" t="s">
        <v>36</v>
      </c>
      <c r="H8" s="32">
        <v>79.16</v>
      </c>
      <c r="I8" s="33" t="s">
        <v>78</v>
      </c>
      <c r="J8" s="34">
        <v>2465.7599999999998</v>
      </c>
      <c r="K8" s="34">
        <v>164712.33600000001</v>
      </c>
      <c r="L8" s="34">
        <v>822575.35199999996</v>
      </c>
      <c r="M8" s="34">
        <v>822575.35199999996</v>
      </c>
      <c r="N8" s="34">
        <v>822575.35199999996</v>
      </c>
      <c r="O8" s="32">
        <v>2.367</v>
      </c>
      <c r="P8" s="32">
        <v>2.16</v>
      </c>
      <c r="Q8" s="32">
        <v>2.0859999999999999</v>
      </c>
      <c r="R8" s="32">
        <v>0</v>
      </c>
      <c r="S8" s="32">
        <v>0</v>
      </c>
      <c r="T8" s="32">
        <v>1.88</v>
      </c>
      <c r="U8" s="32">
        <v>2.367</v>
      </c>
      <c r="V8" s="32">
        <v>2.16</v>
      </c>
      <c r="W8" s="32">
        <v>2.0859999999999999</v>
      </c>
      <c r="X8" s="32">
        <v>0</v>
      </c>
      <c r="Y8" s="32">
        <v>0</v>
      </c>
      <c r="Z8" s="32">
        <v>1.88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 t="s">
        <v>6</v>
      </c>
      <c r="AY8" s="20"/>
      <c r="AZ8" s="20"/>
      <c r="BA8" s="31"/>
      <c r="BB8" s="32"/>
      <c r="BC8" s="20"/>
      <c r="BD8" s="20"/>
      <c r="BE8" s="31"/>
    </row>
    <row r="9" spans="1:57">
      <c r="A9" s="32">
        <v>2</v>
      </c>
      <c r="B9" s="19">
        <v>41020</v>
      </c>
      <c r="C9" s="31" t="s">
        <v>179</v>
      </c>
      <c r="D9" s="32" t="s">
        <v>45</v>
      </c>
      <c r="E9" s="19">
        <v>40724</v>
      </c>
      <c r="F9" s="31" t="s">
        <v>47</v>
      </c>
      <c r="G9" s="32" t="s">
        <v>37</v>
      </c>
      <c r="H9" s="32">
        <v>79.16</v>
      </c>
      <c r="I9" s="33" t="s">
        <v>78</v>
      </c>
      <c r="J9" s="34">
        <v>2465.7599999999998</v>
      </c>
      <c r="K9" s="34">
        <v>164712.33600000001</v>
      </c>
      <c r="L9" s="34">
        <v>822575.35199999996</v>
      </c>
      <c r="M9" s="34">
        <v>822575.35199999996</v>
      </c>
      <c r="N9" s="34">
        <v>822575.35199999996</v>
      </c>
      <c r="O9" s="32">
        <v>2.367</v>
      </c>
      <c r="P9" s="32">
        <v>2.16</v>
      </c>
      <c r="Q9" s="32">
        <v>2.0859999999999999</v>
      </c>
      <c r="R9" s="32">
        <v>0</v>
      </c>
      <c r="S9" s="32">
        <v>0</v>
      </c>
      <c r="T9" s="32">
        <v>1.88</v>
      </c>
      <c r="U9" s="32">
        <v>2.367</v>
      </c>
      <c r="V9" s="32">
        <v>2.16</v>
      </c>
      <c r="W9" s="32">
        <v>2.0859999999999999</v>
      </c>
      <c r="X9" s="32">
        <v>0</v>
      </c>
      <c r="Y9" s="32">
        <v>0</v>
      </c>
      <c r="Z9" s="32">
        <v>1.88</v>
      </c>
      <c r="AA9" s="32"/>
      <c r="AB9" s="32"/>
      <c r="AC9" s="32"/>
      <c r="AD9" s="32"/>
      <c r="AE9" s="32"/>
      <c r="AF9" s="32"/>
      <c r="AG9" s="20" t="s">
        <v>184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184</v>
      </c>
      <c r="AY9" s="20"/>
      <c r="AZ9" s="20" t="s">
        <v>184</v>
      </c>
      <c r="BA9" s="31"/>
      <c r="BB9" s="32"/>
      <c r="BC9" s="20"/>
      <c r="BD9" s="20" t="s">
        <v>185</v>
      </c>
      <c r="BE9" s="31"/>
    </row>
    <row r="10" spans="1:57">
      <c r="A10" s="32">
        <v>8</v>
      </c>
      <c r="B10" s="19">
        <v>41020</v>
      </c>
      <c r="C10" s="31" t="s">
        <v>179</v>
      </c>
      <c r="D10" s="32" t="s">
        <v>132</v>
      </c>
      <c r="E10" s="19">
        <v>40795</v>
      </c>
      <c r="F10" s="31" t="s">
        <v>186</v>
      </c>
      <c r="G10" s="32" t="s">
        <v>163</v>
      </c>
      <c r="H10" s="32">
        <v>79.16</v>
      </c>
      <c r="I10" s="33" t="s">
        <v>78</v>
      </c>
      <c r="J10" s="34">
        <v>2465.7599999999998</v>
      </c>
      <c r="K10" s="34">
        <v>164712.36000000002</v>
      </c>
      <c r="L10" s="34">
        <v>822575.34</v>
      </c>
      <c r="M10" s="34">
        <v>822575.34</v>
      </c>
      <c r="N10" s="34">
        <v>822575.34</v>
      </c>
      <c r="O10" s="32">
        <v>2.367</v>
      </c>
      <c r="P10" s="32">
        <v>2.16</v>
      </c>
      <c r="Q10" s="32">
        <v>2.0859999999999999</v>
      </c>
      <c r="R10" s="32">
        <v>0</v>
      </c>
      <c r="S10" s="32">
        <v>0</v>
      </c>
      <c r="T10" s="32">
        <v>1.88</v>
      </c>
      <c r="U10" s="32">
        <v>2.367</v>
      </c>
      <c r="V10" s="32">
        <v>2.16</v>
      </c>
      <c r="W10" s="32">
        <v>2.0859999999999999</v>
      </c>
      <c r="X10" s="32">
        <v>0</v>
      </c>
      <c r="Y10" s="32">
        <v>0</v>
      </c>
      <c r="Z10" s="32">
        <v>1.88</v>
      </c>
      <c r="AA10" s="32"/>
      <c r="AB10" s="32"/>
      <c r="AC10" s="32"/>
      <c r="AD10" s="32"/>
      <c r="AE10" s="32"/>
      <c r="AF10" s="32"/>
      <c r="AG10" s="20" t="s">
        <v>184</v>
      </c>
      <c r="AH10" s="20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 t="s">
        <v>184</v>
      </c>
      <c r="AY10" s="20"/>
      <c r="AZ10" s="20" t="s">
        <v>189</v>
      </c>
      <c r="BA10" s="31"/>
      <c r="BB10" s="32"/>
      <c r="BC10" s="20"/>
      <c r="BD10" s="20" t="s">
        <v>9</v>
      </c>
      <c r="BE10" s="31"/>
    </row>
    <row r="11" spans="1:57">
      <c r="A11" s="32"/>
      <c r="B11" s="19">
        <v>41020</v>
      </c>
      <c r="C11" s="31" t="s">
        <v>179</v>
      </c>
      <c r="D11" s="32" t="s">
        <v>145</v>
      </c>
      <c r="E11" s="19">
        <v>40724</v>
      </c>
      <c r="F11" s="31" t="s">
        <v>47</v>
      </c>
      <c r="G11" s="32" t="s">
        <v>38</v>
      </c>
      <c r="H11" s="32">
        <v>79.06</v>
      </c>
      <c r="I11" s="33" t="s">
        <v>188</v>
      </c>
      <c r="J11" s="34">
        <v>49315</v>
      </c>
      <c r="K11" s="34">
        <v>49315</v>
      </c>
      <c r="L11" s="34">
        <v>49315</v>
      </c>
      <c r="M11" s="34">
        <v>49315</v>
      </c>
      <c r="N11" s="34">
        <v>49315</v>
      </c>
      <c r="O11" s="32">
        <v>2.4790000000000001</v>
      </c>
      <c r="P11" s="32">
        <v>0</v>
      </c>
      <c r="Q11" s="32">
        <v>0</v>
      </c>
      <c r="R11" s="32">
        <v>0</v>
      </c>
      <c r="S11" s="32">
        <v>0</v>
      </c>
      <c r="T11" s="32">
        <v>2.1949999999999998</v>
      </c>
      <c r="U11" s="32">
        <v>2.4790000000000001</v>
      </c>
      <c r="V11" s="32">
        <v>0</v>
      </c>
      <c r="W11" s="32">
        <v>0</v>
      </c>
      <c r="X11" s="32">
        <v>0</v>
      </c>
      <c r="Y11" s="32">
        <v>0</v>
      </c>
      <c r="Z11" s="32">
        <v>2.1949999999999998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 t="s">
        <v>6</v>
      </c>
      <c r="AY11" s="20"/>
      <c r="AZ11" s="20"/>
      <c r="BA11" s="31"/>
      <c r="BB11" s="32"/>
      <c r="BC11" s="20"/>
      <c r="BD11" s="20"/>
      <c r="BE11" s="31"/>
    </row>
    <row r="12" spans="1:57">
      <c r="A12" s="32">
        <v>3</v>
      </c>
      <c r="B12" s="19">
        <v>41020</v>
      </c>
      <c r="C12" s="31" t="s">
        <v>179</v>
      </c>
      <c r="D12" s="32" t="s">
        <v>145</v>
      </c>
      <c r="E12" s="19">
        <v>40724</v>
      </c>
      <c r="F12" s="31" t="s">
        <v>47</v>
      </c>
      <c r="G12" s="32" t="s">
        <v>37</v>
      </c>
      <c r="H12" s="32">
        <v>79.06</v>
      </c>
      <c r="I12" s="33" t="s">
        <v>188</v>
      </c>
      <c r="J12" s="34">
        <v>49315</v>
      </c>
      <c r="K12" s="34">
        <v>49315</v>
      </c>
      <c r="L12" s="34">
        <v>49315</v>
      </c>
      <c r="M12" s="34">
        <v>49315</v>
      </c>
      <c r="N12" s="34">
        <v>49315</v>
      </c>
      <c r="O12" s="32">
        <v>2.4790000000000001</v>
      </c>
      <c r="P12" s="32">
        <v>0</v>
      </c>
      <c r="Q12" s="32">
        <v>0</v>
      </c>
      <c r="R12" s="32">
        <v>0</v>
      </c>
      <c r="S12" s="32">
        <v>0</v>
      </c>
      <c r="T12" s="32">
        <v>2.1949999999999998</v>
      </c>
      <c r="U12" s="32">
        <v>2.4790000000000001</v>
      </c>
      <c r="V12" s="32">
        <v>0</v>
      </c>
      <c r="W12" s="32">
        <v>0</v>
      </c>
      <c r="X12" s="32">
        <v>0</v>
      </c>
      <c r="Y12" s="32">
        <v>0</v>
      </c>
      <c r="Z12" s="32">
        <v>2.1949999999999998</v>
      </c>
      <c r="AA12" s="32"/>
      <c r="AB12" s="32"/>
      <c r="AC12" s="32"/>
      <c r="AD12" s="32"/>
      <c r="AE12" s="32"/>
      <c r="AF12" s="32"/>
      <c r="AG12" s="20" t="s">
        <v>184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 t="s">
        <v>184</v>
      </c>
      <c r="AY12" s="20"/>
      <c r="AZ12" s="20" t="s">
        <v>184</v>
      </c>
      <c r="BA12" s="31"/>
      <c r="BB12" s="32"/>
      <c r="BC12" s="20"/>
      <c r="BD12" s="20" t="s">
        <v>185</v>
      </c>
      <c r="BE12" s="31"/>
    </row>
    <row r="13" spans="1:57">
      <c r="A13" s="32"/>
      <c r="B13" s="19">
        <v>41020</v>
      </c>
      <c r="C13" s="31" t="s">
        <v>179</v>
      </c>
      <c r="D13" s="32" t="s">
        <v>39</v>
      </c>
      <c r="E13" s="19">
        <v>40724</v>
      </c>
      <c r="F13" s="31" t="s">
        <v>47</v>
      </c>
      <c r="G13" s="32" t="s">
        <v>38</v>
      </c>
      <c r="H13" s="32">
        <v>75.069999999999993</v>
      </c>
      <c r="I13" s="33" t="s">
        <v>78</v>
      </c>
      <c r="J13" s="34">
        <v>1243</v>
      </c>
      <c r="K13" s="34">
        <v>2466</v>
      </c>
      <c r="L13" s="34">
        <v>4425</v>
      </c>
      <c r="M13" s="34">
        <v>163665</v>
      </c>
      <c r="N13" s="34">
        <v>821505</v>
      </c>
      <c r="O13" s="32">
        <v>3.427</v>
      </c>
      <c r="P13" s="32">
        <v>2.2639999999999998</v>
      </c>
      <c r="Q13" s="32">
        <v>2.2040000000000002</v>
      </c>
      <c r="R13" s="32">
        <v>2.1760000000000002</v>
      </c>
      <c r="S13" s="32">
        <v>2.0590000000000002</v>
      </c>
      <c r="T13" s="32">
        <v>1.7</v>
      </c>
      <c r="U13" s="32">
        <v>3.427</v>
      </c>
      <c r="V13" s="32">
        <v>2.2639999999999998</v>
      </c>
      <c r="W13" s="32">
        <v>2.2040000000000002</v>
      </c>
      <c r="X13" s="32">
        <v>2.1760000000000002</v>
      </c>
      <c r="Y13" s="32">
        <v>2.0590000000000002</v>
      </c>
      <c r="Z13" s="32">
        <v>1.7</v>
      </c>
      <c r="AA13" s="32"/>
      <c r="AB13" s="32"/>
      <c r="AC13" s="32"/>
      <c r="AD13" s="32"/>
      <c r="AE13" s="32"/>
      <c r="AF13" s="32"/>
      <c r="AG13" s="20" t="s">
        <v>6</v>
      </c>
      <c r="AH13" s="32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 t="s">
        <v>6</v>
      </c>
      <c r="AY13" s="20"/>
      <c r="AZ13" s="20"/>
      <c r="BA13" s="31"/>
      <c r="BB13" s="32"/>
      <c r="BC13" s="20"/>
      <c r="BD13" s="20"/>
      <c r="BE13" s="31"/>
    </row>
    <row r="14" spans="1:57">
      <c r="A14" s="32">
        <v>1</v>
      </c>
      <c r="B14" s="19">
        <v>41020</v>
      </c>
      <c r="C14" s="31" t="s">
        <v>179</v>
      </c>
      <c r="D14" s="32" t="s">
        <v>39</v>
      </c>
      <c r="E14" s="19">
        <v>40724</v>
      </c>
      <c r="F14" s="31" t="s">
        <v>47</v>
      </c>
      <c r="G14" s="32" t="s">
        <v>37</v>
      </c>
      <c r="H14" s="32">
        <v>75.069999999999993</v>
      </c>
      <c r="I14" s="33" t="s">
        <v>78</v>
      </c>
      <c r="J14" s="34">
        <v>1243</v>
      </c>
      <c r="K14" s="34">
        <v>2466</v>
      </c>
      <c r="L14" s="34">
        <v>4425</v>
      </c>
      <c r="M14" s="34">
        <v>163665</v>
      </c>
      <c r="N14" s="34">
        <v>821505</v>
      </c>
      <c r="O14" s="32">
        <v>3.427</v>
      </c>
      <c r="P14" s="32">
        <v>2.2639999999999998</v>
      </c>
      <c r="Q14" s="32">
        <v>2.2040000000000002</v>
      </c>
      <c r="R14" s="32">
        <v>2.1760000000000002</v>
      </c>
      <c r="S14" s="32">
        <v>2.0590000000000002</v>
      </c>
      <c r="T14" s="32">
        <v>1.7</v>
      </c>
      <c r="U14" s="32">
        <v>3.427</v>
      </c>
      <c r="V14" s="32">
        <v>2.2639999999999998</v>
      </c>
      <c r="W14" s="32">
        <v>2.2040000000000002</v>
      </c>
      <c r="X14" s="32">
        <v>2.1760000000000002</v>
      </c>
      <c r="Y14" s="32">
        <v>2.0590000000000002</v>
      </c>
      <c r="Z14" s="32">
        <v>1.7</v>
      </c>
      <c r="AA14" s="32"/>
      <c r="AB14" s="32"/>
      <c r="AC14" s="32"/>
      <c r="AD14" s="32"/>
      <c r="AE14" s="32"/>
      <c r="AF14" s="32"/>
      <c r="AG14" s="20" t="s">
        <v>184</v>
      </c>
      <c r="AH14" s="32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 t="s">
        <v>184</v>
      </c>
      <c r="AY14" s="20"/>
      <c r="AZ14" s="20" t="s">
        <v>184</v>
      </c>
      <c r="BA14" s="31"/>
      <c r="BB14" s="32"/>
      <c r="BC14" s="20"/>
      <c r="BD14" s="20" t="s">
        <v>185</v>
      </c>
      <c r="BE14" s="31"/>
    </row>
    <row r="15" spans="1:57">
      <c r="A15" s="32">
        <v>7</v>
      </c>
      <c r="B15" s="19">
        <v>41020</v>
      </c>
      <c r="C15" s="31" t="s">
        <v>179</v>
      </c>
      <c r="D15" s="32" t="s">
        <v>39</v>
      </c>
      <c r="E15" s="19">
        <v>40795</v>
      </c>
      <c r="F15" s="31" t="s">
        <v>186</v>
      </c>
      <c r="G15" s="32" t="s">
        <v>85</v>
      </c>
      <c r="H15" s="32">
        <v>63.65</v>
      </c>
      <c r="I15" s="33" t="s">
        <v>78</v>
      </c>
      <c r="J15" s="34">
        <v>1243</v>
      </c>
      <c r="K15" s="34">
        <v>2466</v>
      </c>
      <c r="L15" s="34">
        <v>4425</v>
      </c>
      <c r="M15" s="34">
        <v>163665</v>
      </c>
      <c r="N15" s="34">
        <v>821505</v>
      </c>
      <c r="O15" s="32">
        <v>3.6850000000000001</v>
      </c>
      <c r="P15" s="32">
        <v>2.516</v>
      </c>
      <c r="Q15" s="32">
        <v>2.3239999999999998</v>
      </c>
      <c r="R15" s="32">
        <v>2.2930000000000001</v>
      </c>
      <c r="S15" s="32">
        <v>2.1669999999999998</v>
      </c>
      <c r="T15" s="32">
        <v>1.7809999999999999</v>
      </c>
      <c r="U15" s="32">
        <v>3.6850000000000001</v>
      </c>
      <c r="V15" s="32">
        <v>2.516</v>
      </c>
      <c r="W15" s="32">
        <v>2.3239999999999998</v>
      </c>
      <c r="X15" s="32">
        <v>2.2930000000000001</v>
      </c>
      <c r="Y15" s="32">
        <v>2.1669999999999998</v>
      </c>
      <c r="Z15" s="32">
        <v>1.7809999999999999</v>
      </c>
      <c r="AA15" s="32"/>
      <c r="AB15" s="32"/>
      <c r="AC15" s="32"/>
      <c r="AD15" s="32"/>
      <c r="AE15" s="32"/>
      <c r="AF15" s="32"/>
      <c r="AG15" s="20" t="s">
        <v>189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16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24</v>
      </c>
      <c r="AX15" s="20" t="s">
        <v>147</v>
      </c>
      <c r="AY15" s="20">
        <v>24</v>
      </c>
      <c r="AZ15" s="20" t="s">
        <v>189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41020</v>
      </c>
      <c r="C16" s="31" t="s">
        <v>179</v>
      </c>
      <c r="D16" s="32" t="s">
        <v>41</v>
      </c>
      <c r="E16" s="19">
        <v>40724</v>
      </c>
      <c r="F16" s="31" t="s">
        <v>180</v>
      </c>
      <c r="G16" s="32" t="s">
        <v>40</v>
      </c>
      <c r="H16" s="32">
        <v>97.13</v>
      </c>
      <c r="I16" s="33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2">
        <v>3.46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3.46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/>
      <c r="AB16" s="32"/>
      <c r="AC16" s="32"/>
      <c r="AD16" s="32"/>
      <c r="AE16" s="32"/>
      <c r="AF16" s="32"/>
      <c r="AG16" s="20" t="s">
        <v>6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6</v>
      </c>
      <c r="AY16" s="20"/>
      <c r="AZ16" s="20"/>
      <c r="BA16" s="31"/>
      <c r="BB16" s="32"/>
      <c r="BC16" s="20"/>
      <c r="BD16" s="20"/>
      <c r="BE16" s="31"/>
    </row>
    <row r="17" spans="1:57">
      <c r="A17" s="32">
        <v>16</v>
      </c>
      <c r="B17" s="19">
        <v>41020</v>
      </c>
      <c r="C17" s="31" t="s">
        <v>179</v>
      </c>
      <c r="D17" s="32" t="s">
        <v>41</v>
      </c>
      <c r="E17" s="19">
        <v>40999</v>
      </c>
      <c r="F17" s="31" t="s">
        <v>180</v>
      </c>
      <c r="G17" s="32" t="s">
        <v>8</v>
      </c>
      <c r="H17" s="32">
        <v>97.13</v>
      </c>
      <c r="I17" s="33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2">
        <v>3.46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3.46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/>
      <c r="AC17" s="32"/>
      <c r="AD17" s="32"/>
      <c r="AE17" s="32"/>
      <c r="AF17" s="32"/>
      <c r="AG17" s="20" t="s">
        <v>189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147</v>
      </c>
      <c r="AY17" s="20">
        <v>12</v>
      </c>
      <c r="AZ17" s="20" t="s">
        <v>189</v>
      </c>
      <c r="BA17" s="31"/>
      <c r="BB17" s="32"/>
      <c r="BC17" s="20"/>
      <c r="BD17" s="20" t="s">
        <v>9</v>
      </c>
      <c r="BE17" s="31"/>
    </row>
    <row r="18" spans="1:57">
      <c r="A18" s="32"/>
      <c r="B18" s="19">
        <v>41020</v>
      </c>
      <c r="C18" s="31" t="s">
        <v>179</v>
      </c>
      <c r="D18" s="32" t="s">
        <v>77</v>
      </c>
      <c r="E18" s="19">
        <v>40724</v>
      </c>
      <c r="F18" s="31" t="s">
        <v>180</v>
      </c>
      <c r="G18" s="32" t="s">
        <v>40</v>
      </c>
      <c r="H18" s="32">
        <v>59</v>
      </c>
      <c r="I18" s="33" t="s">
        <v>78</v>
      </c>
      <c r="J18" s="34">
        <v>3000</v>
      </c>
      <c r="K18" s="34">
        <v>33000</v>
      </c>
      <c r="L18" s="34">
        <v>82200</v>
      </c>
      <c r="M18" s="34">
        <v>82200</v>
      </c>
      <c r="N18" s="34">
        <v>82200</v>
      </c>
      <c r="O18" s="32">
        <v>2.0499999999999998</v>
      </c>
      <c r="P18" s="32">
        <v>1.82</v>
      </c>
      <c r="Q18" s="32">
        <v>1.56</v>
      </c>
      <c r="R18" s="32">
        <v>0</v>
      </c>
      <c r="S18" s="32">
        <v>0</v>
      </c>
      <c r="T18" s="32">
        <v>1.43</v>
      </c>
      <c r="U18" s="32">
        <v>2.0499999999999998</v>
      </c>
      <c r="V18" s="32">
        <v>1.82</v>
      </c>
      <c r="W18" s="32">
        <v>1.56</v>
      </c>
      <c r="X18" s="32">
        <v>0</v>
      </c>
      <c r="Y18" s="32">
        <v>0</v>
      </c>
      <c r="Z18" s="32">
        <v>1.43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 t="s">
        <v>6</v>
      </c>
      <c r="AY18" s="20"/>
      <c r="AZ18" s="20"/>
      <c r="BA18" s="31"/>
      <c r="BB18" s="32"/>
      <c r="BC18" s="20"/>
      <c r="BD18" s="20"/>
      <c r="BE18" s="31"/>
    </row>
    <row r="19" spans="1:57">
      <c r="A19" s="32">
        <v>9</v>
      </c>
      <c r="B19" s="19">
        <v>41020</v>
      </c>
      <c r="C19" s="31" t="s">
        <v>179</v>
      </c>
      <c r="D19" s="32" t="s">
        <v>77</v>
      </c>
      <c r="E19" s="19">
        <v>40795</v>
      </c>
      <c r="F19" s="31" t="s">
        <v>186</v>
      </c>
      <c r="G19" s="32" t="s">
        <v>85</v>
      </c>
      <c r="H19" s="32">
        <v>108.876</v>
      </c>
      <c r="I19" s="33" t="s">
        <v>78</v>
      </c>
      <c r="J19" s="34">
        <v>6000</v>
      </c>
      <c r="K19" s="34">
        <v>12000</v>
      </c>
      <c r="L19" s="34">
        <v>84000</v>
      </c>
      <c r="M19" s="34">
        <v>84000</v>
      </c>
      <c r="N19" s="34">
        <v>84000</v>
      </c>
      <c r="O19" s="32">
        <v>2.056</v>
      </c>
      <c r="P19" s="32">
        <v>2.0184000000000002</v>
      </c>
      <c r="Q19" s="32">
        <v>1.9934000000000001</v>
      </c>
      <c r="R19" s="32">
        <v>0</v>
      </c>
      <c r="S19" s="32">
        <v>0</v>
      </c>
      <c r="T19" s="32">
        <v>1.5555000000000001</v>
      </c>
      <c r="U19" s="32">
        <v>1.9309000000000001</v>
      </c>
      <c r="V19" s="32">
        <v>1.8933</v>
      </c>
      <c r="W19" s="32">
        <v>1.8683000000000001</v>
      </c>
      <c r="X19" s="32">
        <v>0</v>
      </c>
      <c r="Y19" s="32">
        <v>0</v>
      </c>
      <c r="Z19" s="32">
        <v>1.4229000000000001</v>
      </c>
      <c r="AA19" s="32"/>
      <c r="AB19" s="32"/>
      <c r="AC19" s="32"/>
      <c r="AD19" s="32"/>
      <c r="AE19" s="32"/>
      <c r="AF19" s="32"/>
      <c r="AG19" s="20" t="s">
        <v>187</v>
      </c>
      <c r="AH19" s="20" t="s">
        <v>46</v>
      </c>
      <c r="AI19" s="20">
        <v>2</v>
      </c>
      <c r="AJ19" s="20">
        <v>4</v>
      </c>
      <c r="AK19" s="28">
        <v>0.33329999999999999</v>
      </c>
      <c r="AL19" s="28">
        <v>0.66659999999999997</v>
      </c>
      <c r="AM19" s="20">
        <v>0</v>
      </c>
      <c r="AN19" s="20">
        <v>16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24</v>
      </c>
      <c r="AX19" s="20" t="s">
        <v>147</v>
      </c>
      <c r="AY19" s="20">
        <v>24</v>
      </c>
      <c r="AZ19" s="20" t="s">
        <v>184</v>
      </c>
      <c r="BA19" s="31"/>
      <c r="BB19" s="32"/>
      <c r="BC19" s="20"/>
      <c r="BD19" s="20" t="s">
        <v>185</v>
      </c>
      <c r="BE19" s="31"/>
    </row>
    <row r="20" spans="1:57">
      <c r="A20" s="32">
        <v>17</v>
      </c>
      <c r="B20" s="19">
        <v>41020</v>
      </c>
      <c r="C20" s="31" t="s">
        <v>179</v>
      </c>
      <c r="D20" s="32" t="s">
        <v>77</v>
      </c>
      <c r="E20" s="19">
        <v>40999</v>
      </c>
      <c r="F20" s="31" t="s">
        <v>180</v>
      </c>
      <c r="G20" s="32" t="s">
        <v>8</v>
      </c>
      <c r="H20" s="32">
        <v>59</v>
      </c>
      <c r="I20" s="33" t="s">
        <v>78</v>
      </c>
      <c r="J20" s="34">
        <v>3000</v>
      </c>
      <c r="K20" s="34">
        <v>33000</v>
      </c>
      <c r="L20" s="34">
        <v>82200</v>
      </c>
      <c r="M20" s="34">
        <v>82200</v>
      </c>
      <c r="N20" s="34">
        <v>82200</v>
      </c>
      <c r="O20" s="32">
        <v>2.0499999999999998</v>
      </c>
      <c r="P20" s="32">
        <v>1.82</v>
      </c>
      <c r="Q20" s="32">
        <v>1.56</v>
      </c>
      <c r="R20" s="32">
        <v>0</v>
      </c>
      <c r="S20" s="32">
        <v>0</v>
      </c>
      <c r="T20" s="32">
        <v>1.43</v>
      </c>
      <c r="U20" s="32">
        <v>2.0499999999999998</v>
      </c>
      <c r="V20" s="32">
        <v>1.82</v>
      </c>
      <c r="W20" s="32">
        <v>1.56</v>
      </c>
      <c r="X20" s="32">
        <v>0</v>
      </c>
      <c r="Y20" s="32">
        <v>0</v>
      </c>
      <c r="Z20" s="32">
        <v>1.43</v>
      </c>
      <c r="AA20" s="32"/>
      <c r="AB20" s="32"/>
      <c r="AC20" s="32"/>
      <c r="AD20" s="32"/>
      <c r="AE20" s="32"/>
      <c r="AF20" s="32"/>
      <c r="AG20" s="20" t="s">
        <v>189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147</v>
      </c>
      <c r="AY20" s="20">
        <v>12</v>
      </c>
      <c r="AZ20" s="20" t="s">
        <v>189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41020</v>
      </c>
      <c r="C21" s="31" t="s">
        <v>190</v>
      </c>
      <c r="D21" s="32" t="s">
        <v>178</v>
      </c>
      <c r="E21" s="19">
        <v>40724</v>
      </c>
      <c r="F21" s="31" t="s">
        <v>94</v>
      </c>
      <c r="G21" s="32" t="s">
        <v>40</v>
      </c>
      <c r="H21" s="32">
        <v>95.69</v>
      </c>
      <c r="I21" s="33" t="s">
        <v>188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2.38</v>
      </c>
      <c r="P21" s="32">
        <v>0</v>
      </c>
      <c r="Q21" s="32">
        <v>0</v>
      </c>
      <c r="R21" s="32">
        <v>0</v>
      </c>
      <c r="S21" s="32">
        <v>0</v>
      </c>
      <c r="T21" s="32">
        <v>1.84</v>
      </c>
      <c r="U21" s="32">
        <v>2.38</v>
      </c>
      <c r="V21" s="32">
        <v>0</v>
      </c>
      <c r="W21" s="32">
        <v>0</v>
      </c>
      <c r="X21" s="32">
        <v>0</v>
      </c>
      <c r="Y21" s="32">
        <v>0</v>
      </c>
      <c r="Z21" s="32">
        <v>1.84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6</v>
      </c>
      <c r="AY21" s="20"/>
      <c r="AZ21" s="20"/>
      <c r="BA21" s="31"/>
      <c r="BB21" s="32"/>
      <c r="BC21" s="20"/>
      <c r="BD21" s="20"/>
      <c r="BE21" s="31"/>
    </row>
    <row r="22" spans="1:57">
      <c r="A22" s="32">
        <v>12</v>
      </c>
      <c r="B22" s="19">
        <v>41020</v>
      </c>
      <c r="C22" s="31" t="s">
        <v>93</v>
      </c>
      <c r="D22" s="32" t="s">
        <v>178</v>
      </c>
      <c r="E22" s="19">
        <v>40999</v>
      </c>
      <c r="F22" s="31" t="s">
        <v>94</v>
      </c>
      <c r="G22" s="32" t="s">
        <v>8</v>
      </c>
      <c r="H22" s="32">
        <v>95.69</v>
      </c>
      <c r="I22" s="33" t="s">
        <v>188</v>
      </c>
      <c r="J22" s="34">
        <v>98640</v>
      </c>
      <c r="K22" s="34">
        <v>98640</v>
      </c>
      <c r="L22" s="34">
        <v>98640</v>
      </c>
      <c r="M22" s="34">
        <v>98640</v>
      </c>
      <c r="N22" s="34">
        <v>98640</v>
      </c>
      <c r="O22" s="32">
        <v>2.38</v>
      </c>
      <c r="P22" s="32">
        <v>0</v>
      </c>
      <c r="Q22" s="32">
        <v>0</v>
      </c>
      <c r="R22" s="32">
        <v>0</v>
      </c>
      <c r="S22" s="32">
        <v>0</v>
      </c>
      <c r="T22" s="32">
        <v>1.84</v>
      </c>
      <c r="U22" s="32">
        <v>2.38</v>
      </c>
      <c r="V22" s="32">
        <v>0</v>
      </c>
      <c r="W22" s="32">
        <v>0</v>
      </c>
      <c r="X22" s="32">
        <v>0</v>
      </c>
      <c r="Y22" s="32">
        <v>0</v>
      </c>
      <c r="Z22" s="32">
        <v>1.84</v>
      </c>
      <c r="AA22" s="32"/>
      <c r="AB22" s="32"/>
      <c r="AC22" s="32"/>
      <c r="AD22" s="32"/>
      <c r="AE22" s="32"/>
      <c r="AF22" s="32"/>
      <c r="AG22" s="20" t="s">
        <v>189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147</v>
      </c>
      <c r="AY22" s="20">
        <v>12</v>
      </c>
      <c r="AZ22" s="20" t="s">
        <v>189</v>
      </c>
      <c r="BA22" s="31"/>
      <c r="BB22" s="32"/>
      <c r="BC22" s="20"/>
      <c r="BD22" s="20" t="s">
        <v>9</v>
      </c>
      <c r="BE22" s="31"/>
    </row>
    <row r="23" spans="1:57">
      <c r="A23" s="32">
        <v>13</v>
      </c>
      <c r="B23" s="19">
        <v>41020</v>
      </c>
      <c r="C23" s="31" t="s">
        <v>179</v>
      </c>
      <c r="D23" s="32" t="s">
        <v>131</v>
      </c>
      <c r="E23" s="19">
        <v>40724</v>
      </c>
      <c r="F23" s="31" t="s">
        <v>180</v>
      </c>
      <c r="G23" s="32" t="s">
        <v>40</v>
      </c>
      <c r="H23" s="32">
        <v>62.27</v>
      </c>
      <c r="I23" s="33" t="s">
        <v>188</v>
      </c>
      <c r="J23" s="34">
        <v>98640</v>
      </c>
      <c r="K23" s="34">
        <v>98640</v>
      </c>
      <c r="L23" s="34">
        <v>98640</v>
      </c>
      <c r="M23" s="34">
        <v>98640</v>
      </c>
      <c r="N23" s="34">
        <v>98640</v>
      </c>
      <c r="O23" s="32">
        <v>2.2599999999999998</v>
      </c>
      <c r="P23" s="32">
        <v>0</v>
      </c>
      <c r="Q23" s="32">
        <v>0</v>
      </c>
      <c r="R23" s="32">
        <v>0</v>
      </c>
      <c r="S23" s="32">
        <v>0</v>
      </c>
      <c r="T23" s="32">
        <v>1.67</v>
      </c>
      <c r="U23" s="32">
        <v>2.2599999999999998</v>
      </c>
      <c r="V23" s="32">
        <v>0</v>
      </c>
      <c r="W23" s="32">
        <v>0</v>
      </c>
      <c r="X23" s="32">
        <v>0</v>
      </c>
      <c r="Y23" s="32">
        <v>0</v>
      </c>
      <c r="Z23" s="32">
        <v>1.67</v>
      </c>
      <c r="AA23" s="32"/>
      <c r="AB23" s="32"/>
      <c r="AC23" s="32"/>
      <c r="AD23" s="32"/>
      <c r="AE23" s="32"/>
      <c r="AF23" s="32"/>
      <c r="AG23" s="20" t="s">
        <v>6</v>
      </c>
      <c r="AH23" s="20"/>
      <c r="AI23" s="20">
        <v>3</v>
      </c>
      <c r="AJ23" s="20">
        <v>3</v>
      </c>
      <c r="AK23" s="35">
        <v>0.5</v>
      </c>
      <c r="AL23" s="35">
        <v>0.5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 t="s">
        <v>6</v>
      </c>
      <c r="AY23" s="20"/>
      <c r="AZ23" s="20"/>
      <c r="BA23" s="31"/>
      <c r="BB23" s="32"/>
      <c r="BC23" s="20"/>
      <c r="BD23" s="20"/>
      <c r="BE23" s="31"/>
    </row>
    <row r="24" spans="1:57">
      <c r="A24" s="32">
        <v>13</v>
      </c>
      <c r="B24" s="19">
        <v>41020</v>
      </c>
      <c r="C24" s="31" t="s">
        <v>179</v>
      </c>
      <c r="D24" s="32" t="s">
        <v>131</v>
      </c>
      <c r="E24" s="19">
        <v>40999</v>
      </c>
      <c r="F24" s="31" t="s">
        <v>180</v>
      </c>
      <c r="G24" s="32" t="s">
        <v>8</v>
      </c>
      <c r="H24" s="32">
        <v>62.27</v>
      </c>
      <c r="I24" s="33" t="s">
        <v>188</v>
      </c>
      <c r="J24" s="34">
        <v>98640</v>
      </c>
      <c r="K24" s="34">
        <v>98640</v>
      </c>
      <c r="L24" s="34">
        <v>98640</v>
      </c>
      <c r="M24" s="34">
        <v>98640</v>
      </c>
      <c r="N24" s="34">
        <v>98640</v>
      </c>
      <c r="O24" s="32">
        <v>2.2599999999999998</v>
      </c>
      <c r="P24" s="32">
        <v>0</v>
      </c>
      <c r="Q24" s="32">
        <v>0</v>
      </c>
      <c r="R24" s="32">
        <v>0</v>
      </c>
      <c r="S24" s="32">
        <v>0</v>
      </c>
      <c r="T24" s="32">
        <v>1.67</v>
      </c>
      <c r="U24" s="32">
        <v>2.2599999999999998</v>
      </c>
      <c r="V24" s="32">
        <v>0</v>
      </c>
      <c r="W24" s="32">
        <v>0</v>
      </c>
      <c r="X24" s="32">
        <v>0</v>
      </c>
      <c r="Y24" s="32">
        <v>0</v>
      </c>
      <c r="Z24" s="32">
        <v>1.67</v>
      </c>
      <c r="AA24" s="32"/>
      <c r="AB24" s="32"/>
      <c r="AC24" s="32"/>
      <c r="AD24" s="32"/>
      <c r="AE24" s="32"/>
      <c r="AF24" s="32"/>
      <c r="AG24" s="20" t="s">
        <v>189</v>
      </c>
      <c r="AH24" s="20"/>
      <c r="AI24" s="20">
        <v>3</v>
      </c>
      <c r="AJ24" s="20">
        <v>3</v>
      </c>
      <c r="AK24" s="35">
        <v>0.5</v>
      </c>
      <c r="AL24" s="35">
        <v>0.5</v>
      </c>
      <c r="AM24" s="20">
        <v>0</v>
      </c>
      <c r="AN24" s="20">
        <v>14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12</v>
      </c>
      <c r="AX24" s="20" t="s">
        <v>147</v>
      </c>
      <c r="AY24" s="20">
        <v>12</v>
      </c>
      <c r="AZ24" s="20" t="s">
        <v>189</v>
      </c>
      <c r="BA24" s="31"/>
      <c r="BB24" s="32"/>
      <c r="BC24" s="20"/>
      <c r="BD24" s="20" t="s">
        <v>9</v>
      </c>
      <c r="BE24" s="31"/>
    </row>
    <row r="25" spans="1:57">
      <c r="A25" s="32">
        <v>18</v>
      </c>
      <c r="B25" s="19">
        <v>41020</v>
      </c>
      <c r="C25" s="31" t="s">
        <v>179</v>
      </c>
      <c r="D25" s="32" t="s">
        <v>79</v>
      </c>
      <c r="E25" s="19">
        <v>40724</v>
      </c>
      <c r="F25" s="31" t="s">
        <v>180</v>
      </c>
      <c r="G25" s="32" t="s">
        <v>40</v>
      </c>
      <c r="H25" s="32">
        <v>77</v>
      </c>
      <c r="I25" s="33" t="s">
        <v>78</v>
      </c>
      <c r="J25" s="34">
        <v>3000</v>
      </c>
      <c r="K25" s="34">
        <v>33000</v>
      </c>
      <c r="L25" s="34">
        <v>82200</v>
      </c>
      <c r="M25" s="34">
        <v>82200</v>
      </c>
      <c r="N25" s="34">
        <v>82200</v>
      </c>
      <c r="O25" s="32">
        <v>2.1800000000000002</v>
      </c>
      <c r="P25" s="32">
        <v>2</v>
      </c>
      <c r="Q25" s="32">
        <v>1.81</v>
      </c>
      <c r="R25" s="32">
        <v>0</v>
      </c>
      <c r="S25" s="32">
        <v>0</v>
      </c>
      <c r="T25" s="32">
        <v>1.64</v>
      </c>
      <c r="U25" s="32">
        <v>2.1800000000000002</v>
      </c>
      <c r="V25" s="32">
        <v>2</v>
      </c>
      <c r="W25" s="32">
        <v>1.81</v>
      </c>
      <c r="X25" s="32">
        <v>0</v>
      </c>
      <c r="Y25" s="32">
        <v>0</v>
      </c>
      <c r="Z25" s="32">
        <v>1.64</v>
      </c>
      <c r="AA25" s="32"/>
      <c r="AB25" s="32"/>
      <c r="AC25" s="32"/>
      <c r="AD25" s="32"/>
      <c r="AE25" s="32"/>
      <c r="AF25" s="32"/>
      <c r="AG25" s="20" t="s">
        <v>6</v>
      </c>
      <c r="AH25" s="20"/>
      <c r="AI25" s="20">
        <v>3</v>
      </c>
      <c r="AJ25" s="20">
        <v>3</v>
      </c>
      <c r="AK25" s="35">
        <v>0.5</v>
      </c>
      <c r="AL25" s="35">
        <v>0.5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 t="s">
        <v>6</v>
      </c>
      <c r="AY25" s="20"/>
      <c r="AZ25" s="20"/>
      <c r="BA25" s="31"/>
      <c r="BB25" s="32"/>
      <c r="BC25" s="20"/>
      <c r="BD25" s="20"/>
      <c r="BE25" s="31"/>
    </row>
    <row r="26" spans="1:57">
      <c r="A26" s="32">
        <v>10</v>
      </c>
      <c r="B26" s="19">
        <v>41020</v>
      </c>
      <c r="C26" s="31" t="s">
        <v>179</v>
      </c>
      <c r="D26" s="32" t="s">
        <v>79</v>
      </c>
      <c r="E26" s="19">
        <v>40795</v>
      </c>
      <c r="F26" s="31" t="s">
        <v>186</v>
      </c>
      <c r="G26" s="32" t="s">
        <v>85</v>
      </c>
      <c r="H26" s="32">
        <v>87.671000000000006</v>
      </c>
      <c r="I26" s="33" t="s">
        <v>78</v>
      </c>
      <c r="J26" s="34">
        <v>6000</v>
      </c>
      <c r="K26" s="34">
        <v>12000</v>
      </c>
      <c r="L26" s="34">
        <v>84000</v>
      </c>
      <c r="M26" s="34">
        <v>84000</v>
      </c>
      <c r="N26" s="34">
        <v>84000</v>
      </c>
      <c r="O26" s="32">
        <v>3.0257000000000001</v>
      </c>
      <c r="P26" s="32">
        <v>2.3813</v>
      </c>
      <c r="Q26" s="32">
        <v>1.9946999999999999</v>
      </c>
      <c r="R26" s="32">
        <v>0</v>
      </c>
      <c r="S26" s="32">
        <v>0</v>
      </c>
      <c r="T26" s="32">
        <v>1.8657999999999999</v>
      </c>
      <c r="U26" s="32">
        <v>2.9613</v>
      </c>
      <c r="V26" s="32">
        <v>2.3169</v>
      </c>
      <c r="W26" s="32">
        <v>1.9301999999999999</v>
      </c>
      <c r="X26" s="32">
        <v>0</v>
      </c>
      <c r="Y26" s="32">
        <v>0</v>
      </c>
      <c r="Z26" s="32">
        <v>1.8012999999999999</v>
      </c>
      <c r="AA26" s="32"/>
      <c r="AB26" s="32"/>
      <c r="AC26" s="32"/>
      <c r="AD26" s="32"/>
      <c r="AE26" s="32"/>
      <c r="AF26" s="32"/>
      <c r="AG26" s="20" t="s">
        <v>187</v>
      </c>
      <c r="AH26" s="20" t="s">
        <v>46</v>
      </c>
      <c r="AI26" s="20">
        <v>2</v>
      </c>
      <c r="AJ26" s="20">
        <v>4</v>
      </c>
      <c r="AK26" s="28">
        <v>0.33329999999999999</v>
      </c>
      <c r="AL26" s="28">
        <v>0.66659999999999997</v>
      </c>
      <c r="AM26" s="20">
        <v>0</v>
      </c>
      <c r="AN26" s="20">
        <v>16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24</v>
      </c>
      <c r="AX26" s="20" t="s">
        <v>147</v>
      </c>
      <c r="AY26" s="20">
        <v>24</v>
      </c>
      <c r="AZ26" s="20" t="s">
        <v>184</v>
      </c>
      <c r="BA26" s="31"/>
      <c r="BB26" s="32"/>
      <c r="BC26" s="20"/>
      <c r="BD26" s="20" t="s">
        <v>185</v>
      </c>
      <c r="BE26" s="31"/>
    </row>
    <row r="27" spans="1:57">
      <c r="A27" s="32">
        <v>18</v>
      </c>
      <c r="B27" s="19">
        <v>41020</v>
      </c>
      <c r="C27" s="31" t="s">
        <v>179</v>
      </c>
      <c r="D27" s="32" t="s">
        <v>79</v>
      </c>
      <c r="E27" s="19">
        <v>40999</v>
      </c>
      <c r="F27" s="31" t="s">
        <v>180</v>
      </c>
      <c r="G27" s="32" t="s">
        <v>8</v>
      </c>
      <c r="H27" s="32">
        <v>77</v>
      </c>
      <c r="I27" s="33" t="s">
        <v>78</v>
      </c>
      <c r="J27" s="34">
        <v>3000</v>
      </c>
      <c r="K27" s="34">
        <v>33000</v>
      </c>
      <c r="L27" s="34">
        <v>82200</v>
      </c>
      <c r="M27" s="34">
        <v>82200</v>
      </c>
      <c r="N27" s="34">
        <v>82200</v>
      </c>
      <c r="O27" s="32">
        <v>2.1800000000000002</v>
      </c>
      <c r="P27" s="32">
        <v>2</v>
      </c>
      <c r="Q27" s="32">
        <v>1.81</v>
      </c>
      <c r="R27" s="32">
        <v>0</v>
      </c>
      <c r="S27" s="32">
        <v>0</v>
      </c>
      <c r="T27" s="32">
        <v>1.64</v>
      </c>
      <c r="U27" s="32">
        <v>2.1800000000000002</v>
      </c>
      <c r="V27" s="32">
        <v>2</v>
      </c>
      <c r="W27" s="32">
        <v>1.81</v>
      </c>
      <c r="X27" s="32">
        <v>0</v>
      </c>
      <c r="Y27" s="32">
        <v>0</v>
      </c>
      <c r="Z27" s="32">
        <v>1.64</v>
      </c>
      <c r="AA27" s="32"/>
      <c r="AB27" s="32"/>
      <c r="AC27" s="32"/>
      <c r="AD27" s="32"/>
      <c r="AE27" s="32"/>
      <c r="AF27" s="32"/>
      <c r="AG27" s="20" t="s">
        <v>189</v>
      </c>
      <c r="AH27" s="20"/>
      <c r="AI27" s="20">
        <v>3</v>
      </c>
      <c r="AJ27" s="20">
        <v>3</v>
      </c>
      <c r="AK27" s="35">
        <v>0.5</v>
      </c>
      <c r="AL27" s="35">
        <v>0.5</v>
      </c>
      <c r="AM27" s="20">
        <v>0</v>
      </c>
      <c r="AN27" s="20">
        <v>14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12</v>
      </c>
      <c r="AX27" s="20" t="s">
        <v>147</v>
      </c>
      <c r="AY27" s="20">
        <v>12</v>
      </c>
      <c r="AZ27" s="20" t="s">
        <v>189</v>
      </c>
      <c r="BA27" s="31"/>
      <c r="BB27" s="32"/>
      <c r="BC27" s="20"/>
      <c r="BD27" s="20" t="s">
        <v>9</v>
      </c>
      <c r="BE27" s="31"/>
    </row>
    <row r="28" spans="1:57">
      <c r="A28" s="32">
        <v>14</v>
      </c>
      <c r="B28" s="19">
        <v>41020</v>
      </c>
      <c r="C28" s="31" t="s">
        <v>179</v>
      </c>
      <c r="D28" s="32" t="s">
        <v>181</v>
      </c>
      <c r="E28" s="19">
        <v>40724</v>
      </c>
      <c r="F28" s="31" t="s">
        <v>180</v>
      </c>
      <c r="G28" s="32" t="s">
        <v>40</v>
      </c>
      <c r="H28" s="32">
        <v>83.16</v>
      </c>
      <c r="I28" s="33" t="s">
        <v>188</v>
      </c>
      <c r="J28" s="34">
        <v>98640</v>
      </c>
      <c r="K28" s="34">
        <v>98640</v>
      </c>
      <c r="L28" s="34">
        <v>98640</v>
      </c>
      <c r="M28" s="34">
        <v>98640</v>
      </c>
      <c r="N28" s="34">
        <v>98640</v>
      </c>
      <c r="O28" s="32">
        <v>2.16</v>
      </c>
      <c r="P28" s="32">
        <v>0</v>
      </c>
      <c r="Q28" s="32">
        <v>0</v>
      </c>
      <c r="R28" s="32">
        <v>0</v>
      </c>
      <c r="S28" s="32">
        <v>0</v>
      </c>
      <c r="T28" s="32">
        <v>1.85</v>
      </c>
      <c r="U28" s="32">
        <v>2.16</v>
      </c>
      <c r="V28" s="32">
        <v>0</v>
      </c>
      <c r="W28" s="32">
        <v>0</v>
      </c>
      <c r="X28" s="32">
        <v>0</v>
      </c>
      <c r="Y28" s="32">
        <v>0</v>
      </c>
      <c r="Z28" s="32">
        <v>1.85</v>
      </c>
      <c r="AA28" s="32"/>
      <c r="AB28" s="32"/>
      <c r="AC28" s="32"/>
      <c r="AD28" s="32"/>
      <c r="AE28" s="32"/>
      <c r="AF28" s="32"/>
      <c r="AG28" s="20" t="s">
        <v>6</v>
      </c>
      <c r="AH28" s="20"/>
      <c r="AI28" s="20">
        <v>3</v>
      </c>
      <c r="AJ28" s="20">
        <v>3</v>
      </c>
      <c r="AK28" s="35">
        <v>0.5</v>
      </c>
      <c r="AL28" s="35">
        <v>0.5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 t="s">
        <v>6</v>
      </c>
      <c r="AY28" s="20"/>
      <c r="AZ28" s="20"/>
      <c r="BA28" s="31"/>
      <c r="BB28" s="32"/>
      <c r="BC28" s="20"/>
      <c r="BD28" s="20"/>
      <c r="BE28" s="31"/>
    </row>
    <row r="29" spans="1:57">
      <c r="A29" s="32">
        <v>14</v>
      </c>
      <c r="B29" s="19">
        <v>41020</v>
      </c>
      <c r="C29" s="31" t="s">
        <v>179</v>
      </c>
      <c r="D29" s="32" t="s">
        <v>181</v>
      </c>
      <c r="E29" s="19">
        <v>40999</v>
      </c>
      <c r="F29" s="31" t="s">
        <v>180</v>
      </c>
      <c r="G29" s="32" t="s">
        <v>8</v>
      </c>
      <c r="H29" s="32">
        <v>83.16</v>
      </c>
      <c r="I29" s="33" t="s">
        <v>188</v>
      </c>
      <c r="J29" s="34">
        <v>98640</v>
      </c>
      <c r="K29" s="34">
        <v>98640</v>
      </c>
      <c r="L29" s="34">
        <v>98640</v>
      </c>
      <c r="M29" s="34">
        <v>98640</v>
      </c>
      <c r="N29" s="34">
        <v>98640</v>
      </c>
      <c r="O29" s="32">
        <v>2.16</v>
      </c>
      <c r="P29" s="32">
        <v>0</v>
      </c>
      <c r="Q29" s="32">
        <v>0</v>
      </c>
      <c r="R29" s="32">
        <v>0</v>
      </c>
      <c r="S29" s="32">
        <v>0</v>
      </c>
      <c r="T29" s="32">
        <v>1.85</v>
      </c>
      <c r="U29" s="32">
        <v>2.16</v>
      </c>
      <c r="V29" s="32">
        <v>0</v>
      </c>
      <c r="W29" s="32">
        <v>0</v>
      </c>
      <c r="X29" s="32">
        <v>0</v>
      </c>
      <c r="Y29" s="32">
        <v>0</v>
      </c>
      <c r="Z29" s="32">
        <v>1.85</v>
      </c>
      <c r="AA29" s="32"/>
      <c r="AB29" s="32"/>
      <c r="AC29" s="32"/>
      <c r="AD29" s="32"/>
      <c r="AE29" s="32"/>
      <c r="AF29" s="32"/>
      <c r="AG29" s="20" t="s">
        <v>189</v>
      </c>
      <c r="AH29" s="20"/>
      <c r="AI29" s="20">
        <v>3</v>
      </c>
      <c r="AJ29" s="20">
        <v>3</v>
      </c>
      <c r="AK29" s="35">
        <v>0.5</v>
      </c>
      <c r="AL29" s="35">
        <v>0.5</v>
      </c>
      <c r="AM29" s="20">
        <v>0</v>
      </c>
      <c r="AN29" s="20">
        <v>14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12</v>
      </c>
      <c r="AX29" s="20" t="s">
        <v>147</v>
      </c>
      <c r="AY29" s="20">
        <v>12</v>
      </c>
      <c r="AZ29" s="20" t="s">
        <v>189</v>
      </c>
      <c r="BA29" s="31"/>
      <c r="BB29" s="32"/>
      <c r="BC29" s="20"/>
      <c r="BD29" s="20" t="s">
        <v>9</v>
      </c>
      <c r="BE29" s="31"/>
    </row>
    <row r="30" spans="1:57">
      <c r="A30" s="32">
        <v>15</v>
      </c>
      <c r="B30" s="19">
        <v>41020</v>
      </c>
      <c r="C30" s="31" t="s">
        <v>179</v>
      </c>
      <c r="D30" s="32" t="s">
        <v>182</v>
      </c>
      <c r="E30" s="19">
        <v>40724</v>
      </c>
      <c r="F30" s="31" t="s">
        <v>180</v>
      </c>
      <c r="G30" s="32" t="s">
        <v>40</v>
      </c>
      <c r="H30" s="32">
        <v>102.93</v>
      </c>
      <c r="I30" s="33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2">
        <v>1.59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1.59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/>
      <c r="AB30" s="32"/>
      <c r="AC30" s="32"/>
      <c r="AD30" s="32"/>
      <c r="AE30" s="32"/>
      <c r="AF30" s="32"/>
      <c r="AG30" s="20" t="s">
        <v>6</v>
      </c>
      <c r="AH30" s="20"/>
      <c r="AI30" s="20">
        <v>3</v>
      </c>
      <c r="AJ30" s="20">
        <v>3</v>
      </c>
      <c r="AK30" s="35">
        <v>0.5</v>
      </c>
      <c r="AL30" s="35">
        <v>0.5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 t="s">
        <v>143</v>
      </c>
      <c r="AY30" s="20"/>
      <c r="AZ30" s="20"/>
      <c r="BA30" s="31"/>
      <c r="BB30" s="32"/>
      <c r="BC30" s="20"/>
      <c r="BD30" s="20"/>
      <c r="BE30" s="31"/>
    </row>
    <row r="31" spans="1:57">
      <c r="A31" s="32">
        <v>15</v>
      </c>
      <c r="B31" s="19">
        <v>41020</v>
      </c>
      <c r="C31" s="31" t="s">
        <v>179</v>
      </c>
      <c r="D31" s="32" t="s">
        <v>182</v>
      </c>
      <c r="E31" s="19">
        <v>40999</v>
      </c>
      <c r="F31" s="31" t="s">
        <v>180</v>
      </c>
      <c r="G31" s="32" t="s">
        <v>8</v>
      </c>
      <c r="H31" s="32">
        <v>102.93</v>
      </c>
      <c r="I31" s="33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2">
        <v>1.59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1.59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/>
      <c r="AB31" s="32"/>
      <c r="AC31" s="32"/>
      <c r="AD31" s="32"/>
      <c r="AE31" s="32"/>
      <c r="AF31" s="32"/>
      <c r="AG31" s="20" t="s">
        <v>189</v>
      </c>
      <c r="AH31" s="20"/>
      <c r="AI31" s="20">
        <v>3</v>
      </c>
      <c r="AJ31" s="20">
        <v>3</v>
      </c>
      <c r="AK31" s="35">
        <v>0.5</v>
      </c>
      <c r="AL31" s="35">
        <v>0.5</v>
      </c>
      <c r="AM31" s="20">
        <v>0</v>
      </c>
      <c r="AN31" s="20">
        <v>14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12</v>
      </c>
      <c r="AX31" s="20" t="s">
        <v>147</v>
      </c>
      <c r="AY31" s="20">
        <v>12</v>
      </c>
      <c r="AZ31" s="20" t="s">
        <v>189</v>
      </c>
      <c r="BA31" s="31"/>
      <c r="BB31" s="32"/>
      <c r="BC31" s="20"/>
      <c r="BD31" s="20" t="s">
        <v>9</v>
      </c>
      <c r="BE31" s="31"/>
    </row>
  </sheetData>
  <sheetProtection algorithmName="SHA-512" hashValue="fxPaOs5hn2HQeurLYAbEIAWITWb69PyIOKLGHt/WKJL/8gBnr5ZSGXDMtM+5782U9rX1xszHSLThKHj0RqKldQ==" saltValue="wzAFYcXXv3uVhaRy20cECw==" spinCount="100000" sheet="1" objects="1" scenarios="1"/>
  <sortState xmlns:xlrd2="http://schemas.microsoft.com/office/spreadsheetml/2017/richdata2" ref="A2:XFD1048576">
    <sortCondition ref="D3:D1048576"/>
    <sortCondition ref="F3:F1048576"/>
  </sortState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Bills NSW April 2024</vt:lpstr>
      <vt:lpstr>Bills NSW October 2023</vt:lpstr>
      <vt:lpstr>Bills NSW April 2023</vt:lpstr>
      <vt:lpstr>Bills NSW October 2022</vt:lpstr>
      <vt:lpstr>Bills NSW Apr 2022</vt:lpstr>
      <vt:lpstr>Bills NSW October 2021</vt:lpstr>
      <vt:lpstr>Bills NSW April 2021</vt:lpstr>
      <vt:lpstr>Bills NSW October 2020</vt:lpstr>
      <vt:lpstr>Bills NSW April 2020</vt:lpstr>
      <vt:lpstr>Bills NSW October 2019</vt:lpstr>
      <vt:lpstr>Bills NSW April 2019</vt:lpstr>
      <vt:lpstr>Bills NSW October 2018</vt:lpstr>
      <vt:lpstr>Bills NSW April 2018</vt:lpstr>
      <vt:lpstr>Bills NSW October 2017</vt:lpstr>
      <vt:lpstr>Bills NSW April 2017</vt:lpstr>
      <vt:lpstr>Bills NSW April 2016</vt:lpstr>
      <vt:lpstr>NSW Apr 2024</vt:lpstr>
      <vt:lpstr>NSW Oct 2023</vt:lpstr>
      <vt:lpstr>NSW Apr 2023</vt:lpstr>
      <vt:lpstr>NSW Oct 2022</vt:lpstr>
      <vt:lpstr>NSW Apr 2022</vt:lpstr>
      <vt:lpstr>NSW Oct 2021</vt:lpstr>
      <vt:lpstr>NSW Apr 2021</vt:lpstr>
      <vt:lpstr>NSW Oct 2020</vt:lpstr>
      <vt:lpstr>NSW Apr 2020</vt:lpstr>
      <vt:lpstr>NSW Oct 2019</vt:lpstr>
      <vt:lpstr>NSW Apr 2019</vt:lpstr>
      <vt:lpstr>NSW Oct 2018</vt:lpstr>
      <vt:lpstr>NSW Apr 2018</vt:lpstr>
      <vt:lpstr>NSW Oct 2017</vt:lpstr>
      <vt:lpstr>NSW Apr 2017</vt:lpstr>
      <vt:lpstr>NSW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2016-04-22T04:56:43Z</dcterms:created>
  <dcterms:modified xsi:type="dcterms:W3CDTF">2024-06-07T03:38:15Z</dcterms:modified>
</cp:coreProperties>
</file>