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Tas/"/>
    </mc:Choice>
  </mc:AlternateContent>
  <xr:revisionPtr revIDLastSave="0" documentId="13_ncr:1_{D5B45926-D604-D94B-A2CF-BD43553D3EF3}" xr6:coauthVersionLast="38" xr6:coauthVersionMax="38" xr10:uidLastSave="{00000000-0000-0000-0000-000000000000}"/>
  <workbookProtection workbookAlgorithmName="SHA-512" workbookHashValue="rP3jhryjklHFdruwO01Z+0h437/d+geHPsFVMMe7VHWcCYbtAZn0hVhraxbGefGonQwY36aMRWqaEHQX/9GdOg==" workbookSaltValue="E942MAJ6QPDBr1zUMuU8Cw==" workbookSpinCount="100000" lockStructure="1"/>
  <bookViews>
    <workbookView xWindow="0" yWindow="460" windowWidth="38400" windowHeight="19020" tabRatio="500" activeTab="1" xr2:uid="{00000000-000D-0000-FFFF-FFFF00000000}"/>
  </bookViews>
  <sheets>
    <sheet name="Notes" sheetId="3" r:id="rId1"/>
    <sheet name="TAS Bills October 2018" sheetId="11" r:id="rId2"/>
    <sheet name="TAS Bills April 2018" sheetId="9" r:id="rId3"/>
    <sheet name="TAS Bills October 2017" sheetId="7" r:id="rId4"/>
    <sheet name="TAS Bills April 2017" sheetId="5" r:id="rId5"/>
    <sheet name="TAS Bills April 2016" sheetId="2" r:id="rId6"/>
    <sheet name="TAS Oct 2018" sheetId="10" state="hidden" r:id="rId7"/>
    <sheet name="TAS Apr 2018" sheetId="8" state="hidden" r:id="rId8"/>
    <sheet name="TAS Oct 2017" sheetId="6" state="hidden" r:id="rId9"/>
    <sheet name="TAS Apr 2017" sheetId="4" state="hidden" r:id="rId10"/>
    <sheet name="TAS Apr 2016" sheetId="1" state="hidden" r:id="rId11"/>
  </sheets>
  <calcPr calcId="179021" calcMode="autoNoTable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7" i="11" l="1"/>
  <c r="S27" i="11"/>
  <c r="N27" i="11"/>
  <c r="M27" i="11"/>
  <c r="L27" i="11"/>
  <c r="H27" i="11"/>
  <c r="G27" i="11"/>
  <c r="D27" i="11"/>
  <c r="C27" i="11"/>
  <c r="B27" i="11"/>
  <c r="A27" i="11"/>
  <c r="T17" i="11"/>
  <c r="S17" i="11"/>
  <c r="N17" i="11"/>
  <c r="M17" i="11"/>
  <c r="L17" i="11"/>
  <c r="H17" i="11"/>
  <c r="G17" i="11"/>
  <c r="D17" i="11"/>
  <c r="C17" i="11"/>
  <c r="B17" i="11"/>
  <c r="A17" i="11"/>
  <c r="T8" i="11"/>
  <c r="S8" i="11"/>
  <c r="N8" i="11"/>
  <c r="M8" i="11"/>
  <c r="L8" i="11"/>
  <c r="H8" i="11"/>
  <c r="D8" i="11"/>
  <c r="C8" i="11"/>
  <c r="B8" i="11"/>
  <c r="A8" i="11"/>
  <c r="I8" i="11" l="1"/>
  <c r="J8" i="11" s="1"/>
  <c r="O8" i="11" s="1"/>
  <c r="I17" i="11"/>
  <c r="J17" i="11" s="1"/>
  <c r="O17" i="11" s="1"/>
  <c r="I27" i="11"/>
  <c r="J27" i="11" s="1"/>
  <c r="O27" i="11" s="1"/>
  <c r="P27" i="11" s="1"/>
  <c r="R27" i="11" s="1"/>
  <c r="Q8" i="11"/>
  <c r="P8" i="11"/>
  <c r="R8" i="11" s="1"/>
  <c r="Q17" i="11"/>
  <c r="P17" i="11"/>
  <c r="R17" i="11" s="1"/>
  <c r="T30" i="9"/>
  <c r="S30" i="9"/>
  <c r="N30" i="9"/>
  <c r="M30" i="9"/>
  <c r="L30" i="9"/>
  <c r="H30" i="9"/>
  <c r="G30" i="9"/>
  <c r="D30" i="9"/>
  <c r="C30" i="9"/>
  <c r="B30" i="9"/>
  <c r="A30" i="9"/>
  <c r="T29" i="9"/>
  <c r="S29" i="9"/>
  <c r="N29" i="9"/>
  <c r="M29" i="9"/>
  <c r="L29" i="9"/>
  <c r="H29" i="9"/>
  <c r="G29" i="9"/>
  <c r="D29" i="9"/>
  <c r="C29" i="9"/>
  <c r="I29" i="9" s="1"/>
  <c r="J29" i="9" s="1"/>
  <c r="O29" i="9" s="1"/>
  <c r="B29" i="9"/>
  <c r="A29" i="9"/>
  <c r="T19" i="9"/>
  <c r="S19" i="9"/>
  <c r="N19" i="9"/>
  <c r="M19" i="9"/>
  <c r="L19" i="9"/>
  <c r="H19" i="9"/>
  <c r="C19" i="9"/>
  <c r="D19" i="9"/>
  <c r="B19" i="9"/>
  <c r="A19" i="9"/>
  <c r="T18" i="9"/>
  <c r="S18" i="9"/>
  <c r="N18" i="9"/>
  <c r="M18" i="9"/>
  <c r="L18" i="9"/>
  <c r="H18" i="9"/>
  <c r="G18" i="9"/>
  <c r="D18" i="9"/>
  <c r="I18" i="9" s="1"/>
  <c r="J18" i="9" s="1"/>
  <c r="O18" i="9" s="1"/>
  <c r="C18" i="9"/>
  <c r="B18" i="9"/>
  <c r="A18" i="9"/>
  <c r="T9" i="9"/>
  <c r="S9" i="9"/>
  <c r="N9" i="9"/>
  <c r="M9" i="9"/>
  <c r="L9" i="9"/>
  <c r="D9" i="9"/>
  <c r="C9" i="9"/>
  <c r="B9" i="9"/>
  <c r="A9" i="9"/>
  <c r="T8" i="9"/>
  <c r="S8" i="9"/>
  <c r="N8" i="9"/>
  <c r="M8" i="9"/>
  <c r="L8" i="9"/>
  <c r="H8" i="9"/>
  <c r="D8" i="9"/>
  <c r="C8" i="9"/>
  <c r="B8" i="9"/>
  <c r="A8" i="9"/>
  <c r="I9" i="9"/>
  <c r="J9" i="9" s="1"/>
  <c r="O9" i="9" s="1"/>
  <c r="T30" i="7"/>
  <c r="S30" i="7"/>
  <c r="N30" i="7"/>
  <c r="M30" i="7"/>
  <c r="L30" i="7"/>
  <c r="H30" i="7"/>
  <c r="G30" i="7"/>
  <c r="D30" i="7"/>
  <c r="C30" i="7"/>
  <c r="B30" i="7"/>
  <c r="A30" i="7"/>
  <c r="T29" i="7"/>
  <c r="S29" i="7"/>
  <c r="N29" i="7"/>
  <c r="M29" i="7"/>
  <c r="L29" i="7"/>
  <c r="H29" i="7"/>
  <c r="G29" i="7"/>
  <c r="D29" i="7"/>
  <c r="C29" i="7"/>
  <c r="B29" i="7"/>
  <c r="A29" i="7"/>
  <c r="T19" i="7"/>
  <c r="S19" i="7"/>
  <c r="N19" i="7"/>
  <c r="M19" i="7"/>
  <c r="L19" i="7"/>
  <c r="H19" i="7"/>
  <c r="C19" i="7"/>
  <c r="D19" i="7"/>
  <c r="B19" i="7"/>
  <c r="A19" i="7"/>
  <c r="T18" i="7"/>
  <c r="S18" i="7"/>
  <c r="N18" i="7"/>
  <c r="M18" i="7"/>
  <c r="L18" i="7"/>
  <c r="H18" i="7"/>
  <c r="G18" i="7"/>
  <c r="D18" i="7"/>
  <c r="C18" i="7"/>
  <c r="B18" i="7"/>
  <c r="A18" i="7"/>
  <c r="T9" i="7"/>
  <c r="S9" i="7"/>
  <c r="N9" i="7"/>
  <c r="M9" i="7"/>
  <c r="L9" i="7"/>
  <c r="D9" i="7"/>
  <c r="C9" i="7"/>
  <c r="B9" i="7"/>
  <c r="A9" i="7"/>
  <c r="T8" i="7"/>
  <c r="S8" i="7"/>
  <c r="N8" i="7"/>
  <c r="M8" i="7"/>
  <c r="L8" i="7"/>
  <c r="H8" i="7"/>
  <c r="D8" i="7"/>
  <c r="C8" i="7"/>
  <c r="I8" i="7" s="1"/>
  <c r="J8" i="7" s="1"/>
  <c r="O8" i="7" s="1"/>
  <c r="B8" i="7"/>
  <c r="A8" i="7"/>
  <c r="C30" i="2"/>
  <c r="D30" i="2"/>
  <c r="G30" i="2"/>
  <c r="H30" i="2"/>
  <c r="L30" i="2"/>
  <c r="M30" i="2"/>
  <c r="C29" i="2"/>
  <c r="D29" i="2"/>
  <c r="G29" i="2"/>
  <c r="H29" i="2"/>
  <c r="M29" i="2"/>
  <c r="C19" i="2"/>
  <c r="D19" i="2"/>
  <c r="H19" i="2"/>
  <c r="L19" i="2"/>
  <c r="M19" i="2"/>
  <c r="C18" i="2"/>
  <c r="D18" i="2"/>
  <c r="I18" i="2" s="1"/>
  <c r="J18" i="2" s="1"/>
  <c r="O18" i="2" s="1"/>
  <c r="G18" i="2"/>
  <c r="H18" i="2"/>
  <c r="M18" i="2"/>
  <c r="C9" i="2"/>
  <c r="I9" i="2" s="1"/>
  <c r="J9" i="2" s="1"/>
  <c r="O9" i="2" s="1"/>
  <c r="D9" i="2"/>
  <c r="L9" i="2"/>
  <c r="M9" i="2"/>
  <c r="C8" i="2"/>
  <c r="D8" i="2"/>
  <c r="H8" i="2"/>
  <c r="I8" i="2"/>
  <c r="J8" i="2" s="1"/>
  <c r="O8" i="2" s="1"/>
  <c r="M8" i="2"/>
  <c r="N30" i="2"/>
  <c r="S30" i="2"/>
  <c r="T30" i="2"/>
  <c r="T29" i="2"/>
  <c r="S29" i="2"/>
  <c r="N29" i="2"/>
  <c r="L29" i="2"/>
  <c r="A30" i="2"/>
  <c r="B30" i="2"/>
  <c r="B29" i="2"/>
  <c r="A29" i="2"/>
  <c r="A19" i="2"/>
  <c r="B19" i="2"/>
  <c r="B18" i="2"/>
  <c r="A18" i="2"/>
  <c r="S19" i="2"/>
  <c r="T19" i="2"/>
  <c r="T18" i="2"/>
  <c r="S18" i="2"/>
  <c r="N19" i="2"/>
  <c r="N18" i="2"/>
  <c r="L18" i="2"/>
  <c r="S9" i="2"/>
  <c r="T9" i="2"/>
  <c r="T8" i="2"/>
  <c r="S8" i="2"/>
  <c r="N9" i="2"/>
  <c r="N8" i="2"/>
  <c r="L8" i="2"/>
  <c r="A9" i="2"/>
  <c r="B9" i="2"/>
  <c r="B8" i="2"/>
  <c r="A8" i="2"/>
  <c r="T30" i="5"/>
  <c r="S30" i="5"/>
  <c r="N30" i="5"/>
  <c r="M30" i="5"/>
  <c r="L30" i="5"/>
  <c r="H30" i="5"/>
  <c r="G30" i="5"/>
  <c r="D30" i="5"/>
  <c r="C30" i="5"/>
  <c r="B30" i="5"/>
  <c r="A30" i="5"/>
  <c r="T29" i="5"/>
  <c r="S29" i="5"/>
  <c r="N29" i="5"/>
  <c r="M29" i="5"/>
  <c r="L29" i="5"/>
  <c r="H29" i="5"/>
  <c r="G29" i="5"/>
  <c r="D29" i="5"/>
  <c r="C29" i="5"/>
  <c r="B29" i="5"/>
  <c r="A29" i="5"/>
  <c r="T19" i="5"/>
  <c r="S19" i="5"/>
  <c r="N19" i="5"/>
  <c r="M19" i="5"/>
  <c r="L19" i="5"/>
  <c r="H19" i="5"/>
  <c r="C19" i="5"/>
  <c r="D19" i="5"/>
  <c r="B19" i="5"/>
  <c r="A19" i="5"/>
  <c r="T18" i="5"/>
  <c r="S18" i="5"/>
  <c r="N18" i="5"/>
  <c r="M18" i="5"/>
  <c r="L18" i="5"/>
  <c r="H18" i="5"/>
  <c r="G18" i="5"/>
  <c r="D18" i="5"/>
  <c r="C18" i="5"/>
  <c r="B18" i="5"/>
  <c r="A18" i="5"/>
  <c r="T9" i="5"/>
  <c r="S9" i="5"/>
  <c r="N9" i="5"/>
  <c r="M9" i="5"/>
  <c r="L9" i="5"/>
  <c r="D9" i="5"/>
  <c r="C9" i="5"/>
  <c r="B9" i="5"/>
  <c r="A9" i="5"/>
  <c r="T8" i="5"/>
  <c r="S8" i="5"/>
  <c r="N8" i="5"/>
  <c r="M8" i="5"/>
  <c r="L8" i="5"/>
  <c r="H8" i="5"/>
  <c r="D8" i="5"/>
  <c r="C8" i="5"/>
  <c r="B8" i="5"/>
  <c r="A8" i="5"/>
  <c r="Q27" i="11" l="1"/>
  <c r="I9" i="5"/>
  <c r="J9" i="5" s="1"/>
  <c r="O9" i="5" s="1"/>
  <c r="I19" i="5"/>
  <c r="J19" i="5" s="1"/>
  <c r="O19" i="5" s="1"/>
  <c r="I29" i="5"/>
  <c r="J29" i="5" s="1"/>
  <c r="O29" i="5" s="1"/>
  <c r="I30" i="5"/>
  <c r="J30" i="5" s="1"/>
  <c r="O30" i="5" s="1"/>
  <c r="I19" i="2"/>
  <c r="J19" i="2" s="1"/>
  <c r="O19" i="2" s="1"/>
  <c r="I18" i="7"/>
  <c r="J18" i="7" s="1"/>
  <c r="O18" i="7" s="1"/>
  <c r="I8" i="9"/>
  <c r="J8" i="9" s="1"/>
  <c r="O8" i="9" s="1"/>
  <c r="I8" i="5"/>
  <c r="J8" i="5" s="1"/>
  <c r="O8" i="5" s="1"/>
  <c r="I29" i="2"/>
  <c r="J29" i="2" s="1"/>
  <c r="O29" i="2" s="1"/>
  <c r="I18" i="5"/>
  <c r="J18" i="5" s="1"/>
  <c r="O18" i="5" s="1"/>
  <c r="I30" i="2"/>
  <c r="J30" i="2" s="1"/>
  <c r="O30" i="2" s="1"/>
  <c r="I9" i="7"/>
  <c r="J9" i="7" s="1"/>
  <c r="O9" i="7" s="1"/>
  <c r="I19" i="7"/>
  <c r="J19" i="7" s="1"/>
  <c r="O19" i="7" s="1"/>
  <c r="P19" i="7" s="1"/>
  <c r="R19" i="7" s="1"/>
  <c r="I29" i="7"/>
  <c r="J29" i="7" s="1"/>
  <c r="O29" i="7" s="1"/>
  <c r="I30" i="7"/>
  <c r="J30" i="7" s="1"/>
  <c r="O30" i="7" s="1"/>
  <c r="I19" i="9"/>
  <c r="J19" i="9" s="1"/>
  <c r="O19" i="9" s="1"/>
  <c r="I30" i="9"/>
  <c r="J30" i="9" s="1"/>
  <c r="O30" i="9" s="1"/>
  <c r="Q30" i="9" s="1"/>
  <c r="P9" i="9"/>
  <c r="R9" i="9" s="1"/>
  <c r="Q9" i="9"/>
  <c r="P8" i="2"/>
  <c r="R8" i="2" s="1"/>
  <c r="Q8" i="2"/>
  <c r="Q18" i="2"/>
  <c r="P18" i="2"/>
  <c r="R18" i="2" s="1"/>
  <c r="P8" i="7"/>
  <c r="R8" i="7" s="1"/>
  <c r="Q8" i="7"/>
  <c r="Q18" i="9"/>
  <c r="P18" i="9"/>
  <c r="R18" i="9" s="1"/>
  <c r="Q9" i="5"/>
  <c r="P9" i="5"/>
  <c r="R9" i="5" s="1"/>
  <c r="Q19" i="5"/>
  <c r="P19" i="5"/>
  <c r="R19" i="5" s="1"/>
  <c r="Q29" i="5"/>
  <c r="P29" i="5"/>
  <c r="R29" i="5" s="1"/>
  <c r="P30" i="5"/>
  <c r="R30" i="5" s="1"/>
  <c r="Q30" i="5"/>
  <c r="P19" i="2"/>
  <c r="R19" i="2" s="1"/>
  <c r="Q19" i="2"/>
  <c r="Q18" i="7"/>
  <c r="P18" i="7"/>
  <c r="R18" i="7" s="1"/>
  <c r="Q29" i="9"/>
  <c r="P29" i="9"/>
  <c r="R29" i="9" s="1"/>
  <c r="P8" i="9"/>
  <c r="R8" i="9" s="1"/>
  <c r="Q8" i="9"/>
  <c r="Q8" i="5"/>
  <c r="P8" i="5"/>
  <c r="R8" i="5" s="1"/>
  <c r="P9" i="2"/>
  <c r="R9" i="2" s="1"/>
  <c r="Q9" i="2"/>
  <c r="Q29" i="2"/>
  <c r="P29" i="2"/>
  <c r="R29" i="2" s="1"/>
  <c r="Q18" i="5"/>
  <c r="P18" i="5"/>
  <c r="R18" i="5" s="1"/>
  <c r="P30" i="2"/>
  <c r="R30" i="2" s="1"/>
  <c r="Q30" i="2"/>
  <c r="P9" i="7"/>
  <c r="R9" i="7" s="1"/>
  <c r="Q9" i="7"/>
  <c r="Q19" i="7"/>
  <c r="Q29" i="7"/>
  <c r="P29" i="7"/>
  <c r="R29" i="7" s="1"/>
  <c r="P30" i="7"/>
  <c r="R30" i="7" s="1"/>
  <c r="Q30" i="7"/>
  <c r="Q19" i="9"/>
  <c r="P19" i="9"/>
  <c r="R19" i="9" s="1"/>
  <c r="P30" i="9"/>
  <c r="R30" i="9" s="1"/>
</calcChain>
</file>

<file path=xl/sharedStrings.xml><?xml version="1.0" encoding="utf-8"?>
<sst xmlns="http://schemas.openxmlformats.org/spreadsheetml/2006/main" count="1153" uniqueCount="206">
  <si>
    <t xml:space="preserve">Alviss Consulting Pty Ltd does not accept liability for any action taken based on the information provided in this workbook or for any loss, </t>
    <phoneticPr fontId="0" type="noConversion"/>
  </si>
  <si>
    <t xml:space="preserve">economic or otherwise, suffered as a result of reliance on the information presented in this workbook.  </t>
    <phoneticPr fontId="0" type="noConversion"/>
  </si>
  <si>
    <t>This workbook contains:</t>
  </si>
  <si>
    <t>If you would like to obtain information about energy offers available to you as a customer, go to AER’s "Energy Made Easy" website</t>
    <phoneticPr fontId="3" type="noConversion"/>
  </si>
  <si>
    <t>www.energymadeeasy.gov.au or contact the energy retailers directly.</t>
    <phoneticPr fontId="3" type="noConversion"/>
  </si>
  <si>
    <t xml:space="preserve">*Analysis of bills (consumption level/pattern variable) </t>
    <phoneticPr fontId="3" type="noConversion"/>
  </si>
  <si>
    <t xml:space="preserve">*The spreadsheets are interactive where the user can adjust quarterly consumption (kWh) and peak/off peak  </t>
    <phoneticPr fontId="3" type="noConversion"/>
  </si>
  <si>
    <t>proportions (%). All red cells contain variables for the user to insert</t>
    <phoneticPr fontId="3" type="noConversion"/>
  </si>
  <si>
    <t>Dual fuel condition? (y/n)</t>
    <phoneticPr fontId="3" type="noConversion"/>
  </si>
  <si>
    <t>Split week tariff: Shoulder - weekends (c/kWh)</t>
    <phoneticPr fontId="3" type="noConversion"/>
  </si>
  <si>
    <t>Seasonal: Peak season shoulder rate (c/kWh)</t>
    <phoneticPr fontId="3" type="noConversion"/>
  </si>
  <si>
    <t>Comments</t>
    <phoneticPr fontId="3" type="noConversion"/>
  </si>
  <si>
    <t>Other incentives</t>
    <phoneticPr fontId="3" type="noConversion"/>
  </si>
  <si>
    <t>Single rate</t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</si>
  <si>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</si>
  <si>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</si>
  <si>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</si>
  <si>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DB Zone</t>
    <phoneticPr fontId="3" type="noConversion"/>
  </si>
  <si>
    <t>Meter type</t>
    <phoneticPr fontId="3" type="noConversion"/>
  </si>
  <si>
    <t>Effective from</t>
    <phoneticPr fontId="3" type="noConversion"/>
  </si>
  <si>
    <t>Solar (y/n)</t>
    <phoneticPr fontId="3" type="noConversion"/>
  </si>
  <si>
    <t>Insert off-peak proportion (%):</t>
    <phoneticPr fontId="3" type="noConversion"/>
  </si>
  <si>
    <t>Insert quarterly consumption (kWh):</t>
    <phoneticPr fontId="3" type="noConversion"/>
  </si>
  <si>
    <t>Insert peak proportion (%):</t>
    <phoneticPr fontId="3" type="noConversion"/>
  </si>
  <si>
    <t>Insert shoulder proportion (%):</t>
    <phoneticPr fontId="3" type="noConversion"/>
  </si>
  <si>
    <t>Annual bill incl guaranteed discounts (incl GST)</t>
    <phoneticPr fontId="3" type="noConversion"/>
  </si>
  <si>
    <t>Annual bill incl conditional discounts (incl GST)</t>
    <phoneticPr fontId="3" type="noConversion"/>
  </si>
  <si>
    <t>Supply charge</t>
    <phoneticPr fontId="3" type="noConversion"/>
  </si>
  <si>
    <t>Single</t>
    <phoneticPr fontId="3" type="noConversion"/>
  </si>
  <si>
    <t>ERM Power</t>
    <phoneticPr fontId="3" type="noConversion"/>
  </si>
  <si>
    <t>Adjustable</t>
    <phoneticPr fontId="3" type="noConversion"/>
  </si>
  <si>
    <t>Controlled</t>
    <phoneticPr fontId="3" type="noConversion"/>
  </si>
  <si>
    <t>Tas-Controlled 1</t>
    <phoneticPr fontId="3" type="noConversion"/>
  </si>
  <si>
    <t>TOU</t>
    <phoneticPr fontId="3" type="noConversion"/>
  </si>
  <si>
    <t>Tas-TOU</t>
    <phoneticPr fontId="3" type="noConversion"/>
  </si>
  <si>
    <t>Retailer</t>
    <phoneticPr fontId="3" type="noConversion"/>
  </si>
  <si>
    <t>Offer</t>
    <phoneticPr fontId="3" type="noConversion"/>
  </si>
  <si>
    <t>*As SME electricity offers currently depend on the type of metering installed at the premises,</t>
    <phoneticPr fontId="3" type="noConversion"/>
  </si>
  <si>
    <t>this analysis include the three most common electricity offers based on meter type:</t>
  </si>
  <si>
    <t xml:space="preserve">1) Single rate (also known as flat rate). </t>
    <phoneticPr fontId="3" type="noConversion"/>
  </si>
  <si>
    <t>3) Time of Use (TOU). Three part tariff with peak, shoulder and off-peak rates.</t>
    <phoneticPr fontId="3" type="noConversion"/>
  </si>
  <si>
    <t>*All supply charges published as quarterly charges have been divided by 91 days.</t>
  </si>
  <si>
    <t>*All daily inclining block thresholds have been multiplied by 91 to calculate quarterly bills.</t>
    <phoneticPr fontId="3" type="noConversion"/>
  </si>
  <si>
    <t>TAS Workbook 1 - Electricity offers</t>
    <phoneticPr fontId="3" type="noConversion"/>
  </si>
  <si>
    <t xml:space="preserve">changes to SME energy offers in the Tasmania.  </t>
    <phoneticPr fontId="3" type="noConversion"/>
  </si>
  <si>
    <t>2) Controlled load (also known as dedicated circuit). Typically used for hot water and heating.</t>
    <phoneticPr fontId="3" type="noConversion"/>
  </si>
  <si>
    <t>TAS Retailers:</t>
    <phoneticPr fontId="3" type="noConversion"/>
  </si>
  <si>
    <t>Aurora</t>
    <phoneticPr fontId="3" type="noConversion"/>
  </si>
  <si>
    <t xml:space="preserve">workbook, it is suitable for use only as a research and advocacy tool. We do not accept any legal responsibility for errors or inaccuracies. </t>
  </si>
  <si>
    <t>TASMANIA, TasNetworks</t>
    <phoneticPr fontId="3" type="noConversion"/>
  </si>
  <si>
    <t>Cont' off peak 1st step (kWh)</t>
    <phoneticPr fontId="3" type="noConversion"/>
  </si>
  <si>
    <t>Cont' off peak 2nd rate</t>
    <phoneticPr fontId="3" type="noConversion"/>
  </si>
  <si>
    <t>Shoulder (c/kWh)</t>
    <phoneticPr fontId="3" type="noConversion"/>
  </si>
  <si>
    <t>Split week tariff: Shoulder - weekdays (c/kWh)</t>
    <phoneticPr fontId="3" type="noConversion"/>
  </si>
  <si>
    <t>Approx. incentive value ($)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</si>
  <si>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</si>
  <si>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</si>
  <si>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</si>
  <si>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</si>
  <si>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</si>
  <si>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Service fee ($ per month)</t>
    <phoneticPr fontId="3" type="noConversion"/>
  </si>
  <si>
    <t>Incentive type</t>
    <phoneticPr fontId="3" type="noConversion"/>
  </si>
  <si>
    <t>Annual bill (excl GST)</t>
  </si>
  <si>
    <t>Guaranteed discount off bill (%)</t>
  </si>
  <si>
    <t>Guaranteed discount off usage (%)</t>
  </si>
  <si>
    <t>POT discount off bill (%)</t>
  </si>
  <si>
    <t>POT discount off usage (%)</t>
  </si>
  <si>
    <t>Annual bill incl guaranteed discounts</t>
  </si>
  <si>
    <t>Annual bill incl conditional discounts</t>
  </si>
  <si>
    <t>Contract length (months)</t>
  </si>
  <si>
    <t>TOU</t>
    <phoneticPr fontId="3" type="noConversion"/>
  </si>
  <si>
    <t>y</t>
    <phoneticPr fontId="3" type="noConversion"/>
  </si>
  <si>
    <t>o</t>
    <phoneticPr fontId="3" type="noConversion"/>
  </si>
  <si>
    <t>Solar meter fee (c/day)</t>
  </si>
  <si>
    <t>Retailer</t>
  </si>
  <si>
    <t>Name</t>
    <phoneticPr fontId="3" type="noConversion"/>
  </si>
  <si>
    <t>Supply (c/day)</t>
  </si>
  <si>
    <t>Single or peak rate (c/kWh)</t>
    <phoneticPr fontId="3" type="noConversion"/>
  </si>
  <si>
    <t>block type</t>
  </si>
  <si>
    <t>Peak 1st step (kWh)</t>
    <phoneticPr fontId="3" type="noConversion"/>
  </si>
  <si>
    <t>Insert quarterly consumption (kWh):</t>
  </si>
  <si>
    <t>Offer</t>
  </si>
  <si>
    <t>Supply charge</t>
  </si>
  <si>
    <t>1st block</t>
  </si>
  <si>
    <t>2nd block</t>
  </si>
  <si>
    <t>3rd block</t>
  </si>
  <si>
    <t>4th block</t>
  </si>
  <si>
    <t>Peak balance</t>
  </si>
  <si>
    <t>Quarterly bill</t>
  </si>
  <si>
    <t>Summer or winter peak (s/w)</t>
    <phoneticPr fontId="3" type="noConversion"/>
  </si>
  <si>
    <t>Number of peak months</t>
    <phoneticPr fontId="3" type="noConversion"/>
  </si>
  <si>
    <t>solar (net/gross)</t>
  </si>
  <si>
    <t>FIT (c/kWh)</t>
    <phoneticPr fontId="3" type="noConversion"/>
  </si>
  <si>
    <t>Green (y/n/o)</t>
    <phoneticPr fontId="3" type="noConversion"/>
  </si>
  <si>
    <t>Green note</t>
    <phoneticPr fontId="3" type="noConversion"/>
  </si>
  <si>
    <t>Guaranteed discount off bill (%)</t>
    <phoneticPr fontId="3" type="noConversion"/>
  </si>
  <si>
    <t>Exit fee (yes/no)</t>
  </si>
  <si>
    <t>Controlled load</t>
  </si>
  <si>
    <t>Insert peak proportion (%):</t>
  </si>
  <si>
    <t>Seasonal: Off-peak/ Off-peak rate (c/kWh)</t>
    <phoneticPr fontId="3" type="noConversion"/>
  </si>
  <si>
    <t>Cont' off peak</t>
    <phoneticPr fontId="3" type="noConversion"/>
  </si>
  <si>
    <t>Restricted eligibility? (n/so/nso)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</si>
  <si>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</si>
  <si>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</si>
  <si>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</si>
  <si>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</si>
  <si>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</si>
  <si>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>Aurora Energy</t>
    <phoneticPr fontId="3" type="noConversion"/>
  </si>
  <si>
    <t>quarter</t>
    <phoneticPr fontId="3" type="noConversion"/>
  </si>
  <si>
    <t>Tas-Single</t>
    <phoneticPr fontId="3" type="noConversion"/>
  </si>
  <si>
    <t>net</t>
    <phoneticPr fontId="3" type="noConversion"/>
  </si>
  <si>
    <t>TAS</t>
    <phoneticPr fontId="3" type="noConversion"/>
  </si>
  <si>
    <t>Aurora</t>
    <phoneticPr fontId="3" type="noConversion"/>
  </si>
  <si>
    <t>Seasonal: Off peak season shoulder rate (c/kWh)</t>
    <phoneticPr fontId="3" type="noConversion"/>
  </si>
  <si>
    <t>Peak or single Capacity charge  (c/kVA/day)</t>
    <phoneticPr fontId="3" type="noConversion"/>
  </si>
  <si>
    <t>Shoulder Capacity charge  (c/kVA/day)</t>
    <phoneticPr fontId="3" type="noConversion"/>
  </si>
  <si>
    <t>Off-peak Capacity charge  (c/kVA/day)</t>
    <phoneticPr fontId="3" type="noConversion"/>
  </si>
  <si>
    <t>Time structure Code</t>
    <phoneticPr fontId="3" type="noConversion"/>
  </si>
  <si>
    <t>Seasonal? (y/n)</t>
    <phoneticPr fontId="3" type="noConversion"/>
  </si>
  <si>
    <t>Peak 2nd rate (c/kWh)</t>
    <phoneticPr fontId="3" type="noConversion"/>
  </si>
  <si>
    <t>Peak 2nd step (kWh)</t>
    <phoneticPr fontId="3" type="noConversion"/>
  </si>
  <si>
    <t>Peak 3rd rate (c/kWh)</t>
    <phoneticPr fontId="3" type="noConversion"/>
  </si>
  <si>
    <t>Peak 3rd step (kWh)</t>
    <phoneticPr fontId="3" type="noConversion"/>
  </si>
  <si>
    <t>Peak 4th rate (c/kWh)</t>
    <phoneticPr fontId="3" type="noConversion"/>
  </si>
  <si>
    <t>Seasonal: peak/ off-peak rate (c/kWh)</t>
    <phoneticPr fontId="3" type="noConversion"/>
  </si>
  <si>
    <t>Off-peak rate (c/kWh)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</si>
  <si>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</si>
  <si>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</si>
  <si>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POT discount off usage (%)</t>
    <phoneticPr fontId="3" type="noConversion"/>
  </si>
  <si>
    <t>ID</t>
  </si>
  <si>
    <t>Timestamp</t>
    <phoneticPr fontId="3" type="noConversion"/>
  </si>
  <si>
    <t>State</t>
    <phoneticPr fontId="3" type="noConversion"/>
  </si>
  <si>
    <t>DB</t>
    <phoneticPr fontId="3" type="noConversion"/>
  </si>
  <si>
    <t>quarter</t>
    <phoneticPr fontId="8" type="noConversion"/>
  </si>
  <si>
    <t>Regulated offer</t>
  </si>
  <si>
    <t>Tab colors:</t>
  </si>
  <si>
    <t>April</t>
  </si>
  <si>
    <t>Source: www.tasnetworks.com.au</t>
  </si>
  <si>
    <t>DD discount off bill (%)</t>
    <phoneticPr fontId="3" type="noConversion"/>
  </si>
  <si>
    <t>DD discount off usage (%)</t>
    <phoneticPr fontId="3" type="noConversion"/>
  </si>
  <si>
    <t>E-bill discount off bill (%)</t>
    <phoneticPr fontId="3" type="noConversion"/>
  </si>
  <si>
    <t>E-bill discount off usage (%)</t>
    <phoneticPr fontId="3" type="noConversion"/>
  </si>
  <si>
    <t>Dual Fuel discount off bill (%)</t>
    <phoneticPr fontId="3" type="noConversion"/>
  </si>
  <si>
    <t>Off peak 1st step (kWh)</t>
    <phoneticPr fontId="3" type="noConversion"/>
  </si>
  <si>
    <t>Off peak 2nd rate (c/kWh)</t>
    <phoneticPr fontId="3" type="noConversion"/>
  </si>
  <si>
    <t>Off peak 2nd step (kWh)</t>
    <phoneticPr fontId="3" type="noConversion"/>
  </si>
  <si>
    <t>Off peak 3rd rate (c/kWh)</t>
    <phoneticPr fontId="3" type="noConversion"/>
  </si>
  <si>
    <t>Off peak 3rd step (kWh)</t>
    <phoneticPr fontId="3" type="noConversion"/>
  </si>
  <si>
    <t>Off peak 4th rate (c/kWh)</t>
    <phoneticPr fontId="3" type="noConversion"/>
  </si>
  <si>
    <t>Seasonal tariff with non-seasonal off-peak rate (c/kWh)</t>
    <phoneticPr fontId="3" type="noConversion"/>
  </si>
  <si>
    <t>n</t>
    <phoneticPr fontId="3" type="noConversion"/>
  </si>
  <si>
    <t>Insert controlled off-peak proportion (%):</t>
  </si>
  <si>
    <t>Small Business Electricity Offers</t>
    <phoneticPr fontId="3" type="noConversion"/>
  </si>
  <si>
    <t>TAS</t>
    <phoneticPr fontId="3" type="noConversion"/>
  </si>
  <si>
    <t>Aurora</t>
    <phoneticPr fontId="3" type="noConversion"/>
  </si>
  <si>
    <t>Single</t>
    <phoneticPr fontId="3" type="noConversion"/>
  </si>
  <si>
    <t>1st block</t>
    <phoneticPr fontId="3" type="noConversion"/>
  </si>
  <si>
    <t>Peak balance</t>
    <phoneticPr fontId="3" type="noConversion"/>
  </si>
  <si>
    <t>Shoulder</t>
    <phoneticPr fontId="3" type="noConversion"/>
  </si>
  <si>
    <t>Off-Peak</t>
    <phoneticPr fontId="3" type="noConversion"/>
  </si>
  <si>
    <t>Annual bill (excl GST)</t>
    <phoneticPr fontId="3" type="noConversion"/>
  </si>
  <si>
    <t>Annual bill incl guaranteed discounts</t>
    <phoneticPr fontId="3" type="noConversion"/>
  </si>
  <si>
    <t>Annual bill incl conditional discounts</t>
    <phoneticPr fontId="3" type="noConversion"/>
  </si>
  <si>
    <t>Exit fee (yes/no)</t>
    <phoneticPr fontId="3" type="noConversion"/>
  </si>
  <si>
    <t>October</t>
  </si>
  <si>
    <t>TAS</t>
    <phoneticPr fontId="9" type="noConversion"/>
  </si>
  <si>
    <t>Controlled</t>
    <phoneticPr fontId="9" type="noConversion"/>
  </si>
  <si>
    <t>y</t>
    <phoneticPr fontId="9" type="noConversion"/>
  </si>
  <si>
    <t>n</t>
    <phoneticPr fontId="9" type="noConversion"/>
  </si>
  <si>
    <t>Aurora Energy</t>
    <phoneticPr fontId="9" type="noConversion"/>
  </si>
  <si>
    <t>Regulated</t>
    <phoneticPr fontId="9" type="noConversion"/>
  </si>
  <si>
    <t>quarter</t>
    <phoneticPr fontId="9" type="noConversion"/>
  </si>
  <si>
    <t>Tas-Controlled 1</t>
    <phoneticPr fontId="9" type="noConversion"/>
  </si>
  <si>
    <t>net</t>
    <phoneticPr fontId="9" type="noConversion"/>
  </si>
  <si>
    <t>o</t>
    <phoneticPr fontId="9" type="noConversion"/>
  </si>
  <si>
    <t>DD discount of 5 cents/day</t>
  </si>
  <si>
    <t>Account credit</t>
  </si>
  <si>
    <t>TOU</t>
    <phoneticPr fontId="9" type="noConversion"/>
  </si>
  <si>
    <t>Tas-TOU</t>
    <phoneticPr fontId="9" type="noConversion"/>
  </si>
  <si>
    <t>net</t>
    <phoneticPr fontId="9" type="noConversion"/>
  </si>
  <si>
    <t>Single</t>
    <phoneticPr fontId="9" type="noConversion"/>
  </si>
  <si>
    <t>Tas-Single</t>
    <phoneticPr fontId="9" type="noConversion"/>
  </si>
  <si>
    <t>Tasnetworks</t>
  </si>
  <si>
    <t>Aurora</t>
    <phoneticPr fontId="9" type="noConversion"/>
  </si>
  <si>
    <t>Single</t>
    <phoneticPr fontId="9" type="noConversion"/>
  </si>
  <si>
    <t>ERM Power</t>
    <phoneticPr fontId="9" type="noConversion"/>
  </si>
  <si>
    <t>Adjustable</t>
    <phoneticPr fontId="9" type="noConversion"/>
  </si>
  <si>
    <t>net</t>
    <phoneticPr fontId="9" type="noConversion"/>
  </si>
  <si>
    <t>n</t>
    <phoneticPr fontId="9" type="noConversion"/>
  </si>
  <si>
    <t>TAS</t>
    <phoneticPr fontId="8" type="noConversion"/>
  </si>
  <si>
    <t>Single</t>
    <phoneticPr fontId="8" type="noConversion"/>
  </si>
  <si>
    <t>y</t>
    <phoneticPr fontId="8" type="noConversion"/>
  </si>
  <si>
    <t>n</t>
    <phoneticPr fontId="8" type="noConversion"/>
  </si>
  <si>
    <t>Aurora Energy</t>
    <phoneticPr fontId="8" type="noConversion"/>
  </si>
  <si>
    <t>Regulated</t>
    <phoneticPr fontId="8" type="noConversion"/>
  </si>
  <si>
    <t>Tas-Single</t>
    <phoneticPr fontId="8" type="noConversion"/>
  </si>
  <si>
    <t>net</t>
    <phoneticPr fontId="8" type="noConversion"/>
  </si>
  <si>
    <t>o</t>
    <phoneticPr fontId="8" type="noConversion"/>
  </si>
  <si>
    <t>Controlled</t>
    <phoneticPr fontId="8" type="noConversion"/>
  </si>
  <si>
    <t>Tas-Controlled 1</t>
    <phoneticPr fontId="8" type="noConversion"/>
  </si>
  <si>
    <t>TOU</t>
    <phoneticPr fontId="8" type="noConversion"/>
  </si>
  <si>
    <t>Tas-TOU</t>
    <phoneticPr fontId="8" type="noConversion"/>
  </si>
  <si>
    <t>ERM Power</t>
    <phoneticPr fontId="8" type="noConversion"/>
  </si>
  <si>
    <t>Adjustable</t>
    <phoneticPr fontId="8" type="noConversion"/>
  </si>
  <si>
    <t>*Electricity market offers  as of April 2016, April 2017, October 2017, April 2018 and October 2018</t>
  </si>
  <si>
    <t>Aurora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</si>
</sst>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14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3" borderId="3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4" borderId="2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6" borderId="0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8" borderId="0" xfId="0" applyFill="1" applyAlignment="1">
      <alignment horizontal="right" wrapText="1"/>
    </xf>
    <xf numFmtId="0" fontId="0" fillId="9" borderId="3" xfId="0" applyFill="1" applyBorder="1" applyAlignment="1">
      <alignment horizontal="right" wrapText="1"/>
    </xf>
    <xf numFmtId="0" fontId="0" fillId="10" borderId="0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1" borderId="0" xfId="0" applyFill="1" applyBorder="1" applyAlignment="1">
      <alignment horizontal="center" wrapText="1"/>
    </xf>
    <xf numFmtId="0" fontId="0" fillId="11" borderId="2" xfId="0" applyFill="1" applyBorder="1" applyAlignment="1">
      <alignment horizontal="center" wrapText="1"/>
    </xf>
    <xf numFmtId="0" fontId="0" fillId="12" borderId="0" xfId="0" applyFill="1" applyBorder="1" applyAlignment="1">
      <alignment horizontal="center" wrapText="1"/>
    </xf>
    <xf numFmtId="0" fontId="0" fillId="12" borderId="2" xfId="0" applyFill="1" applyBorder="1" applyAlignment="1">
      <alignment horizontal="right" wrapText="1"/>
    </xf>
    <xf numFmtId="0" fontId="0" fillId="7" borderId="0" xfId="0" applyFill="1" applyBorder="1" applyAlignment="1">
      <alignment horizontal="center" wrapText="1"/>
    </xf>
    <xf numFmtId="0" fontId="0" fillId="4" borderId="0" xfId="0" applyFill="1" applyAlignment="1">
      <alignment horizontal="center" wrapText="1"/>
    </xf>
    <xf numFmtId="0" fontId="0" fillId="7" borderId="0" xfId="0" applyFill="1" applyAlignment="1">
      <alignment horizontal="center" wrapText="1"/>
    </xf>
    <xf numFmtId="0" fontId="0" fillId="4" borderId="0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0" fontId="4" fillId="13" borderId="8" xfId="0" applyFont="1" applyFill="1" applyBorder="1"/>
    <xf numFmtId="0" fontId="4" fillId="13" borderId="0" xfId="0" applyFont="1" applyFill="1" applyBorder="1"/>
    <xf numFmtId="0" fontId="4" fillId="13" borderId="5" xfId="0" applyFont="1" applyFill="1" applyBorder="1"/>
    <xf numFmtId="14" fontId="2" fillId="0" borderId="1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8" fillId="13" borderId="0" xfId="0" applyFont="1" applyFill="1"/>
    <xf numFmtId="0" fontId="4" fillId="13" borderId="0" xfId="0" applyFont="1" applyFill="1"/>
    <xf numFmtId="0" fontId="10" fillId="13" borderId="0" xfId="0" applyFont="1" applyFill="1"/>
    <xf numFmtId="0" fontId="9" fillId="13" borderId="0" xfId="0" applyFont="1" applyFill="1"/>
    <xf numFmtId="0" fontId="9" fillId="13" borderId="7" xfId="0" applyFont="1" applyFill="1" applyBorder="1"/>
    <xf numFmtId="0" fontId="11" fillId="13" borderId="8" xfId="0" applyFont="1" applyFill="1" applyBorder="1"/>
    <xf numFmtId="0" fontId="10" fillId="13" borderId="8" xfId="0" applyFont="1" applyFill="1" applyBorder="1"/>
    <xf numFmtId="0" fontId="10" fillId="13" borderId="9" xfId="0" applyFont="1" applyFill="1" applyBorder="1"/>
    <xf numFmtId="0" fontId="10" fillId="13" borderId="0" xfId="0" applyFont="1" applyFill="1" applyBorder="1"/>
    <xf numFmtId="0" fontId="10" fillId="13" borderId="6" xfId="0" applyFont="1" applyFill="1" applyBorder="1"/>
    <xf numFmtId="0" fontId="5" fillId="13" borderId="0" xfId="0" applyFont="1" applyFill="1"/>
    <xf numFmtId="0" fontId="11" fillId="13" borderId="0" xfId="0" applyFont="1" applyFill="1"/>
    <xf numFmtId="0" fontId="0" fillId="13" borderId="0" xfId="0" applyFill="1"/>
    <xf numFmtId="0" fontId="11" fillId="13" borderId="0" xfId="0" applyFont="1" applyFill="1" applyBorder="1"/>
    <xf numFmtId="0" fontId="12" fillId="13" borderId="0" xfId="0" applyFont="1" applyFill="1" applyBorder="1"/>
    <xf numFmtId="0" fontId="4" fillId="13" borderId="0" xfId="0" applyFont="1" applyFill="1" applyProtection="1">
      <protection hidden="1"/>
    </xf>
    <xf numFmtId="0" fontId="11" fillId="0" borderId="0" xfId="0" applyFont="1" applyFill="1" applyBorder="1"/>
    <xf numFmtId="0" fontId="4" fillId="13" borderId="10" xfId="0" applyFont="1" applyFill="1" applyBorder="1"/>
    <xf numFmtId="0" fontId="4" fillId="13" borderId="11" xfId="0" applyFont="1" applyFill="1" applyBorder="1"/>
    <xf numFmtId="0" fontId="11" fillId="13" borderId="11" xfId="0" applyFont="1" applyFill="1" applyBorder="1"/>
    <xf numFmtId="0" fontId="10" fillId="13" borderId="11" xfId="0" applyFont="1" applyFill="1" applyBorder="1"/>
    <xf numFmtId="0" fontId="10" fillId="13" borderId="17" xfId="0" applyFont="1" applyFill="1" applyBorder="1"/>
    <xf numFmtId="0" fontId="1" fillId="3" borderId="7" xfId="0" applyFont="1" applyFill="1" applyBorder="1"/>
    <xf numFmtId="0" fontId="10" fillId="3" borderId="9" xfId="0" applyFont="1" applyFill="1" applyBorder="1"/>
    <xf numFmtId="0" fontId="4" fillId="14" borderId="0" xfId="0" applyFont="1" applyFill="1"/>
    <xf numFmtId="0" fontId="0" fillId="13" borderId="10" xfId="0" applyFill="1" applyBorder="1"/>
    <xf numFmtId="0" fontId="10" fillId="13" borderId="7" xfId="0" applyFont="1" applyFill="1" applyBorder="1"/>
    <xf numFmtId="17" fontId="10" fillId="16" borderId="5" xfId="0" applyNumberFormat="1" applyFont="1" applyFill="1" applyBorder="1"/>
    <xf numFmtId="0" fontId="10" fillId="16" borderId="6" xfId="0" applyFont="1" applyFill="1" applyBorder="1"/>
    <xf numFmtId="17" fontId="10" fillId="17" borderId="10" xfId="0" applyNumberFormat="1" applyFont="1" applyFill="1" applyBorder="1"/>
    <xf numFmtId="0" fontId="10" fillId="17" borderId="17" xfId="0" applyFont="1" applyFill="1" applyBorder="1"/>
    <xf numFmtId="17" fontId="10" fillId="18" borderId="5" xfId="0" applyNumberFormat="1" applyFont="1" applyFill="1" applyBorder="1"/>
    <xf numFmtId="0" fontId="10" fillId="18" borderId="6" xfId="0" applyFont="1" applyFill="1" applyBorder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15" borderId="0" xfId="0" applyFont="1" applyFill="1" applyProtection="1">
      <protection hidden="1"/>
    </xf>
    <xf numFmtId="0" fontId="0" fillId="0" borderId="0" xfId="0" applyProtection="1">
      <protection hidden="1"/>
    </xf>
    <xf numFmtId="0" fontId="5" fillId="15" borderId="0" xfId="0" applyFont="1" applyFill="1" applyProtection="1">
      <protection hidden="1"/>
    </xf>
    <xf numFmtId="0" fontId="4" fillId="15" borderId="11" xfId="0" applyFont="1" applyFill="1" applyBorder="1" applyProtection="1">
      <protection hidden="1"/>
    </xf>
    <xf numFmtId="0" fontId="6" fillId="13" borderId="7" xfId="0" applyFont="1" applyFill="1" applyBorder="1" applyProtection="1">
      <protection hidden="1"/>
    </xf>
    <xf numFmtId="0" fontId="4" fillId="13" borderId="8" xfId="0" applyFont="1" applyFill="1" applyBorder="1" applyProtection="1">
      <protection hidden="1"/>
    </xf>
    <xf numFmtId="0" fontId="4" fillId="13" borderId="0" xfId="0" applyFont="1" applyFill="1" applyBorder="1" applyProtection="1">
      <protection hidden="1"/>
    </xf>
    <xf numFmtId="0" fontId="4" fillId="13" borderId="9" xfId="0" applyFont="1" applyFill="1" applyBorder="1" applyProtection="1">
      <protection hidden="1"/>
    </xf>
    <xf numFmtId="0" fontId="4" fillId="13" borderId="5" xfId="0" applyFont="1" applyFill="1" applyBorder="1" applyProtection="1">
      <protection hidden="1"/>
    </xf>
    <xf numFmtId="0" fontId="4" fillId="13" borderId="6" xfId="0" applyFont="1" applyFill="1" applyBorder="1" applyProtection="1">
      <protection hidden="1"/>
    </xf>
    <xf numFmtId="0" fontId="4" fillId="15" borderId="0" xfId="0" applyFont="1" applyFill="1" applyAlignment="1" applyProtection="1">
      <alignment wrapText="1"/>
      <protection hidden="1"/>
    </xf>
    <xf numFmtId="4" fontId="4" fillId="13" borderId="3" xfId="0" applyNumberFormat="1" applyFont="1" applyFill="1" applyBorder="1" applyProtection="1">
      <protection hidden="1"/>
    </xf>
    <xf numFmtId="4" fontId="4" fillId="13" borderId="4" xfId="0" applyNumberFormat="1" applyFont="1" applyFill="1" applyBorder="1" applyProtection="1">
      <protection hidden="1"/>
    </xf>
    <xf numFmtId="2" fontId="4" fillId="13" borderId="3" xfId="0" applyNumberFormat="1" applyFont="1" applyFill="1" applyBorder="1" applyAlignment="1" applyProtection="1">
      <alignment horizontal="right"/>
      <protection hidden="1"/>
    </xf>
    <xf numFmtId="4" fontId="4" fillId="13" borderId="2" xfId="0" applyNumberFormat="1" applyFont="1" applyFill="1" applyBorder="1" applyProtection="1">
      <protection hidden="1"/>
    </xf>
    <xf numFmtId="3" fontId="4" fillId="13" borderId="3" xfId="0" applyNumberFormat="1" applyFont="1" applyFill="1" applyBorder="1" applyProtection="1">
      <protection hidden="1"/>
    </xf>
    <xf numFmtId="3" fontId="5" fillId="13" borderId="3" xfId="0" applyNumberFormat="1" applyFont="1" applyFill="1" applyBorder="1" applyProtection="1">
      <protection hidden="1"/>
    </xf>
    <xf numFmtId="0" fontId="4" fillId="13" borderId="3" xfId="0" applyFont="1" applyFill="1" applyBorder="1" applyProtection="1">
      <protection hidden="1"/>
    </xf>
    <xf numFmtId="0" fontId="4" fillId="13" borderId="3" xfId="0" applyFont="1" applyFill="1" applyBorder="1" applyAlignment="1" applyProtection="1">
      <alignment horizontal="center"/>
      <protection hidden="1"/>
    </xf>
    <xf numFmtId="0" fontId="4" fillId="13" borderId="16" xfId="0" applyFont="1" applyFill="1" applyBorder="1" applyAlignment="1" applyProtection="1">
      <alignment horizontal="center"/>
      <protection hidden="1"/>
    </xf>
    <xf numFmtId="0" fontId="0" fillId="15" borderId="0" xfId="0" applyFill="1" applyProtection="1">
      <protection hidden="1"/>
    </xf>
    <xf numFmtId="4" fontId="4" fillId="13" borderId="8" xfId="0" applyNumberFormat="1" applyFont="1" applyFill="1" applyBorder="1" applyProtection="1">
      <protection hidden="1"/>
    </xf>
    <xf numFmtId="3" fontId="5" fillId="13" borderId="8" xfId="0" applyNumberFormat="1" applyFont="1" applyFill="1" applyBorder="1" applyProtection="1">
      <protection hidden="1"/>
    </xf>
    <xf numFmtId="4" fontId="4" fillId="13" borderId="0" xfId="0" applyNumberFormat="1" applyFont="1" applyFill="1" applyBorder="1" applyProtection="1">
      <protection hidden="1"/>
    </xf>
    <xf numFmtId="3" fontId="5" fillId="13" borderId="0" xfId="0" applyNumberFormat="1" applyFont="1" applyFill="1" applyBorder="1" applyProtection="1">
      <protection hidden="1"/>
    </xf>
    <xf numFmtId="4" fontId="7" fillId="13" borderId="0" xfId="0" applyNumberFormat="1" applyFont="1" applyFill="1" applyProtection="1">
      <protection hidden="1"/>
    </xf>
    <xf numFmtId="0" fontId="4" fillId="15" borderId="0" xfId="0" applyFont="1" applyFill="1" applyBorder="1" applyProtection="1">
      <protection hidden="1"/>
    </xf>
    <xf numFmtId="0" fontId="5" fillId="14" borderId="0" xfId="0" applyFont="1" applyFill="1" applyBorder="1" applyProtection="1">
      <protection locked="0"/>
    </xf>
    <xf numFmtId="9" fontId="5" fillId="14" borderId="0" xfId="0" applyNumberFormat="1" applyFont="1" applyFill="1" applyBorder="1" applyProtection="1">
      <protection locked="0"/>
    </xf>
    <xf numFmtId="0" fontId="4" fillId="16" borderId="0" xfId="0" applyFont="1" applyFill="1" applyProtection="1">
      <protection hidden="1"/>
    </xf>
    <xf numFmtId="0" fontId="0" fillId="16" borderId="0" xfId="0" applyFill="1" applyProtection="1">
      <protection hidden="1"/>
    </xf>
    <xf numFmtId="0" fontId="5" fillId="16" borderId="0" xfId="0" applyFont="1" applyFill="1" applyProtection="1">
      <protection hidden="1"/>
    </xf>
    <xf numFmtId="0" fontId="4" fillId="16" borderId="11" xfId="0" applyFont="1" applyFill="1" applyBorder="1" applyProtection="1"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Border="1" applyProtection="1">
      <protection hidden="1"/>
    </xf>
    <xf numFmtId="0" fontId="4" fillId="18" borderId="0" xfId="0" applyFont="1" applyFill="1" applyProtection="1">
      <protection hidden="1"/>
    </xf>
    <xf numFmtId="0" fontId="0" fillId="18" borderId="0" xfId="0" applyFill="1" applyProtection="1">
      <protection hidden="1"/>
    </xf>
    <xf numFmtId="0" fontId="5" fillId="18" borderId="0" xfId="0" applyFont="1" applyFill="1" applyProtection="1">
      <protection hidden="1"/>
    </xf>
    <xf numFmtId="0" fontId="4" fillId="18" borderId="11" xfId="0" applyFont="1" applyFill="1" applyBorder="1" applyProtection="1">
      <protection hidden="1"/>
    </xf>
    <xf numFmtId="0" fontId="4" fillId="18" borderId="0" xfId="0" applyFont="1" applyFill="1" applyAlignment="1" applyProtection="1">
      <alignment wrapText="1"/>
      <protection hidden="1"/>
    </xf>
    <xf numFmtId="0" fontId="4" fillId="19" borderId="10" xfId="0" applyFont="1" applyFill="1" applyBorder="1" applyProtection="1">
      <protection hidden="1"/>
    </xf>
    <xf numFmtId="4" fontId="4" fillId="19" borderId="12" xfId="0" applyNumberFormat="1" applyFont="1" applyFill="1" applyBorder="1" applyProtection="1">
      <protection hidden="1"/>
    </xf>
    <xf numFmtId="4" fontId="4" fillId="19" borderId="13" xfId="0" applyNumberFormat="1" applyFont="1" applyFill="1" applyBorder="1" applyProtection="1">
      <protection hidden="1"/>
    </xf>
    <xf numFmtId="2" fontId="4" fillId="19" borderId="12" xfId="0" applyNumberFormat="1" applyFont="1" applyFill="1" applyBorder="1" applyAlignment="1" applyProtection="1">
      <alignment horizontal="right"/>
      <protection hidden="1"/>
    </xf>
    <xf numFmtId="4" fontId="4" fillId="19" borderId="14" xfId="0" applyNumberFormat="1" applyFont="1" applyFill="1" applyBorder="1" applyProtection="1">
      <protection hidden="1"/>
    </xf>
    <xf numFmtId="3" fontId="4" fillId="19" borderId="12" xfId="0" applyNumberFormat="1" applyFont="1" applyFill="1" applyBorder="1" applyProtection="1">
      <protection hidden="1"/>
    </xf>
    <xf numFmtId="3" fontId="5" fillId="19" borderId="12" xfId="0" applyNumberFormat="1" applyFont="1" applyFill="1" applyBorder="1" applyProtection="1">
      <protection hidden="1"/>
    </xf>
    <xf numFmtId="0" fontId="4" fillId="19" borderId="12" xfId="0" applyFont="1" applyFill="1" applyBorder="1" applyProtection="1">
      <protection hidden="1"/>
    </xf>
    <xf numFmtId="0" fontId="4" fillId="19" borderId="12" xfId="0" applyFont="1" applyFill="1" applyBorder="1" applyAlignment="1" applyProtection="1">
      <alignment horizontal="center"/>
      <protection hidden="1"/>
    </xf>
    <xf numFmtId="0" fontId="4" fillId="19" borderId="15" xfId="0" applyFont="1" applyFill="1" applyBorder="1" applyAlignment="1" applyProtection="1">
      <alignment horizontal="center"/>
      <protection hidden="1"/>
    </xf>
    <xf numFmtId="0" fontId="0" fillId="19" borderId="0" xfId="0" applyFill="1" applyProtection="1">
      <protection hidden="1"/>
    </xf>
    <xf numFmtId="4" fontId="7" fillId="19" borderId="11" xfId="0" applyNumberFormat="1" applyFont="1" applyFill="1" applyBorder="1" applyProtection="1">
      <protection hidden="1"/>
    </xf>
    <xf numFmtId="0" fontId="4" fillId="18" borderId="0" xfId="0" applyFont="1" applyFill="1" applyBorder="1" applyProtection="1">
      <protection hidden="1"/>
    </xf>
    <xf numFmtId="0" fontId="4" fillId="20" borderId="0" xfId="0" applyFont="1" applyFill="1" applyProtection="1">
      <protection hidden="1"/>
    </xf>
    <xf numFmtId="0" fontId="0" fillId="20" borderId="0" xfId="0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4" fillId="21" borderId="0" xfId="0" applyFont="1" applyFill="1" applyProtection="1">
      <protection hidden="1"/>
    </xf>
    <xf numFmtId="0" fontId="0" fillId="21" borderId="0" xfId="0" applyFill="1" applyProtection="1">
      <protection hidden="1"/>
    </xf>
    <xf numFmtId="0" fontId="5" fillId="21" borderId="0" xfId="0" applyFont="1" applyFill="1" applyProtection="1">
      <protection hidden="1"/>
    </xf>
    <xf numFmtId="0" fontId="4" fillId="21" borderId="11" xfId="0" applyFont="1" applyFill="1" applyBorder="1" applyProtection="1">
      <protection hidden="1"/>
    </xf>
    <xf numFmtId="0" fontId="4" fillId="21" borderId="0" xfId="0" applyFont="1" applyFill="1" applyAlignment="1" applyProtection="1">
      <alignment wrapText="1"/>
      <protection hidden="1"/>
    </xf>
    <xf numFmtId="0" fontId="4" fillId="21" borderId="0" xfId="0" applyFont="1" applyFill="1" applyBorder="1" applyProtection="1">
      <protection hidden="1"/>
    </xf>
    <xf numFmtId="0" fontId="4" fillId="0" borderId="3" xfId="0" applyFont="1" applyFill="1" applyBorder="1" applyProtection="1">
      <protection hidden="1"/>
    </xf>
    <xf numFmtId="4" fontId="4" fillId="0" borderId="3" xfId="0" applyNumberFormat="1" applyFont="1" applyFill="1" applyBorder="1" applyProtection="1">
      <protection hidden="1"/>
    </xf>
    <xf numFmtId="4" fontId="4" fillId="0" borderId="4" xfId="0" applyNumberFormat="1" applyFont="1" applyFill="1" applyBorder="1" applyProtection="1">
      <protection hidden="1"/>
    </xf>
    <xf numFmtId="2" fontId="4" fillId="0" borderId="3" xfId="0" applyNumberFormat="1" applyFont="1" applyFill="1" applyBorder="1" applyAlignment="1" applyProtection="1">
      <alignment horizontal="right"/>
      <protection hidden="1"/>
    </xf>
    <xf numFmtId="4" fontId="4" fillId="0" borderId="2" xfId="0" applyNumberFormat="1" applyFont="1" applyFill="1" applyBorder="1" applyProtection="1">
      <protection hidden="1"/>
    </xf>
    <xf numFmtId="3" fontId="4" fillId="0" borderId="3" xfId="0" applyNumberFormat="1" applyFont="1" applyFill="1" applyBorder="1" applyProtection="1">
      <protection hidden="1"/>
    </xf>
    <xf numFmtId="3" fontId="5" fillId="0" borderId="3" xfId="0" applyNumberFormat="1" applyFont="1" applyFill="1" applyBorder="1" applyProtection="1">
      <protection hidden="1"/>
    </xf>
    <xf numFmtId="0" fontId="4" fillId="0" borderId="3" xfId="0" applyFont="1" applyFill="1" applyBorder="1" applyAlignment="1" applyProtection="1">
      <alignment horizontal="right"/>
      <protection hidden="1"/>
    </xf>
    <xf numFmtId="0" fontId="4" fillId="0" borderId="16" xfId="0" applyFont="1" applyFill="1" applyBorder="1" applyAlignment="1" applyProtection="1">
      <alignment horizontal="right"/>
      <protection hidden="1"/>
    </xf>
    <xf numFmtId="0" fontId="4" fillId="0" borderId="12" xfId="0" applyFont="1" applyFill="1" applyBorder="1" applyProtection="1">
      <protection hidden="1"/>
    </xf>
    <xf numFmtId="4" fontId="4" fillId="0" borderId="12" xfId="0" applyNumberFormat="1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2" fontId="4" fillId="0" borderId="12" xfId="0" applyNumberFormat="1" applyFont="1" applyFill="1" applyBorder="1" applyAlignment="1" applyProtection="1">
      <alignment horizontal="right"/>
      <protection hidden="1"/>
    </xf>
    <xf numFmtId="4" fontId="4" fillId="0" borderId="14" xfId="0" applyNumberFormat="1" applyFont="1" applyFill="1" applyBorder="1" applyProtection="1">
      <protection hidden="1"/>
    </xf>
    <xf numFmtId="3" fontId="4" fillId="0" borderId="12" xfId="0" applyNumberFormat="1" applyFont="1" applyFill="1" applyBorder="1" applyProtection="1">
      <protection hidden="1"/>
    </xf>
    <xf numFmtId="3" fontId="5" fillId="0" borderId="12" xfId="0" applyNumberFormat="1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right"/>
      <protection hidden="1"/>
    </xf>
    <xf numFmtId="0" fontId="4" fillId="0" borderId="15" xfId="0" applyFont="1" applyFill="1" applyBorder="1" applyAlignment="1" applyProtection="1">
      <alignment horizontal="right"/>
      <protection hidden="1"/>
    </xf>
    <xf numFmtId="0" fontId="6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4" fillId="3" borderId="18" xfId="0" applyFont="1" applyFill="1" applyBorder="1" applyAlignment="1" applyProtection="1">
      <alignment horizontal="center" wrapText="1"/>
      <protection hidden="1"/>
    </xf>
    <xf numFmtId="0" fontId="6" fillId="3" borderId="19" xfId="0" applyFont="1" applyFill="1" applyBorder="1" applyAlignment="1" applyProtection="1">
      <alignment wrapText="1"/>
      <protection hidden="1"/>
    </xf>
    <xf numFmtId="0" fontId="6" fillId="3" borderId="20" xfId="0" applyFont="1" applyFill="1" applyBorder="1" applyAlignment="1" applyProtection="1">
      <alignment wrapText="1"/>
      <protection hidden="1"/>
    </xf>
    <xf numFmtId="0" fontId="4" fillId="3" borderId="20" xfId="0" applyFont="1" applyFill="1" applyBorder="1" applyAlignment="1" applyProtection="1">
      <alignment horizontal="center" wrapText="1"/>
      <protection hidden="1"/>
    </xf>
    <xf numFmtId="0" fontId="5" fillId="3" borderId="19" xfId="0" applyFont="1" applyFill="1" applyBorder="1" applyAlignment="1" applyProtection="1">
      <alignment horizontal="center" wrapText="1"/>
      <protection hidden="1"/>
    </xf>
    <xf numFmtId="0" fontId="4" fillId="0" borderId="5" xfId="0" applyFont="1" applyFill="1" applyBorder="1" applyProtection="1">
      <protection hidden="1"/>
    </xf>
    <xf numFmtId="0" fontId="4" fillId="0" borderId="3" xfId="0" applyFont="1" applyFill="1" applyBorder="1" applyAlignment="1" applyProtection="1">
      <alignment horizontal="center"/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Protection="1"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4" fontId="7" fillId="0" borderId="0" xfId="0" applyNumberFormat="1" applyFont="1" applyFill="1" applyProtection="1">
      <protection hidden="1"/>
    </xf>
    <xf numFmtId="4" fontId="7" fillId="0" borderId="11" xfId="0" applyNumberFormat="1" applyFont="1" applyFill="1" applyBorder="1" applyProtection="1">
      <protection hidden="1"/>
    </xf>
    <xf numFmtId="0" fontId="4" fillId="3" borderId="21" xfId="0" applyFont="1" applyFill="1" applyBorder="1" applyAlignment="1" applyProtection="1">
      <alignment horizontal="center" wrapText="1"/>
      <protection hidden="1"/>
    </xf>
    <xf numFmtId="17" fontId="10" fillId="20" borderId="5" xfId="0" applyNumberFormat="1" applyFont="1" applyFill="1" applyBorder="1"/>
    <xf numFmtId="0" fontId="10" fillId="20" borderId="6" xfId="0" applyFont="1" applyFill="1" applyBorder="1"/>
    <xf numFmtId="17" fontId="10" fillId="21" borderId="5" xfId="0" applyNumberFormat="1" applyFont="1" applyFill="1" applyBorder="1"/>
    <xf numFmtId="0" fontId="10" fillId="21" borderId="6" xfId="0" applyFont="1" applyFill="1" applyBorder="1"/>
    <xf numFmtId="0" fontId="4" fillId="0" borderId="2" xfId="0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13" borderId="22" xfId="0" applyFont="1" applyFill="1" applyBorder="1" applyProtection="1">
      <protection hidden="1"/>
    </xf>
    <xf numFmtId="0" fontId="4" fillId="19" borderId="14" xfId="0" applyFont="1" applyFill="1" applyBorder="1" applyProtection="1">
      <protection hidden="1"/>
    </xf>
    <xf numFmtId="0" fontId="4" fillId="0" borderId="23" xfId="0" applyFont="1" applyFill="1" applyBorder="1" applyProtection="1">
      <protection hidden="1"/>
    </xf>
    <xf numFmtId="0" fontId="4" fillId="0" borderId="24" xfId="0" applyFont="1" applyFill="1" applyBorder="1" applyProtection="1">
      <protection hidden="1"/>
    </xf>
    <xf numFmtId="4" fontId="4" fillId="0" borderId="25" xfId="0" applyNumberFormat="1" applyFont="1" applyFill="1" applyBorder="1" applyProtection="1">
      <protection hidden="1"/>
    </xf>
    <xf numFmtId="4" fontId="4" fillId="0" borderId="26" xfId="0" applyNumberFormat="1" applyFont="1" applyFill="1" applyBorder="1" applyProtection="1">
      <protection hidden="1"/>
    </xf>
    <xf numFmtId="2" fontId="4" fillId="0" borderId="25" xfId="0" applyNumberFormat="1" applyFont="1" applyFill="1" applyBorder="1" applyAlignment="1" applyProtection="1">
      <alignment horizontal="right"/>
      <protection hidden="1"/>
    </xf>
    <xf numFmtId="4" fontId="4" fillId="0" borderId="24" xfId="0" applyNumberFormat="1" applyFont="1" applyFill="1" applyBorder="1" applyProtection="1">
      <protection hidden="1"/>
    </xf>
    <xf numFmtId="3" fontId="4" fillId="0" borderId="25" xfId="0" applyNumberFormat="1" applyFont="1" applyFill="1" applyBorder="1" applyProtection="1">
      <protection hidden="1"/>
    </xf>
    <xf numFmtId="3" fontId="5" fillId="0" borderId="25" xfId="0" applyNumberFormat="1" applyFont="1" applyFill="1" applyBorder="1" applyProtection="1">
      <protection hidden="1"/>
    </xf>
    <xf numFmtId="0" fontId="4" fillId="0" borderId="25" xfId="0" applyFont="1" applyFill="1" applyBorder="1" applyProtection="1">
      <protection hidden="1"/>
    </xf>
    <xf numFmtId="0" fontId="4" fillId="0" borderId="25" xfId="0" applyFont="1" applyFill="1" applyBorder="1" applyAlignment="1" applyProtection="1">
      <alignment horizontal="right"/>
      <protection hidden="1"/>
    </xf>
    <xf numFmtId="0" fontId="4" fillId="0" borderId="27" xfId="0" applyFont="1" applyFill="1" applyBorder="1" applyAlignment="1" applyProtection="1">
      <alignment horizontal="right"/>
      <protection hidden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FF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0</xdr:rowOff>
    </xdr:from>
    <xdr:to>
      <xdr:col>5</xdr:col>
      <xdr:colOff>876300</xdr:colOff>
      <xdr:row>50</xdr:row>
      <xdr:rowOff>17900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6500"/>
          <a:ext cx="5956300" cy="36501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8</xdr:col>
      <xdr:colOff>1103554</xdr:colOff>
      <xdr:row>8</xdr:row>
      <xdr:rowOff>63500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45300" y="3429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workbookViewId="0">
      <selection activeCell="H22" sqref="H22"/>
    </sheetView>
  </sheetViews>
  <sheetFormatPr baseColWidth="10" defaultRowHeight="13"/>
  <cols>
    <col min="1" max="2" width="10.83203125" style="41"/>
    <col min="3" max="3" width="16" style="41" customWidth="1"/>
    <col min="4" max="4" width="18.1640625" style="41" customWidth="1"/>
    <col min="5" max="5" width="10.83203125" style="41"/>
    <col min="6" max="6" width="23.6640625" style="41" customWidth="1"/>
    <col min="7" max="8" width="10.83203125" style="41"/>
    <col min="9" max="9" width="16" style="41" customWidth="1"/>
    <col min="10" max="13" width="10.83203125" style="41"/>
    <col min="14" max="14" width="14.6640625" style="41" customWidth="1"/>
    <col min="15" max="16" width="10.83203125" style="41"/>
    <col min="17" max="17" width="16" style="41" customWidth="1"/>
    <col min="18" max="18" width="17" style="41" customWidth="1"/>
    <col min="19" max="16384" width="10.83203125" style="41"/>
  </cols>
  <sheetData>
    <row r="1" spans="1:18" ht="14">
      <c r="A1" s="39" t="s">
        <v>102</v>
      </c>
      <c r="B1" s="40"/>
      <c r="C1" s="40"/>
      <c r="D1" s="40"/>
      <c r="E1" s="40"/>
      <c r="F1" s="40"/>
      <c r="G1" s="40"/>
      <c r="H1" s="40"/>
    </row>
    <row r="2" spans="1:18" ht="15" thickBot="1">
      <c r="A2" s="42" t="s">
        <v>103</v>
      </c>
      <c r="B2" s="42"/>
      <c r="C2" s="42"/>
      <c r="D2" s="40"/>
      <c r="E2" s="40"/>
      <c r="F2" s="40"/>
      <c r="G2" s="40"/>
      <c r="H2" s="40"/>
    </row>
    <row r="3" spans="1:18" ht="14">
      <c r="A3" s="42" t="s">
        <v>43</v>
      </c>
      <c r="B3" s="42"/>
      <c r="C3" s="42"/>
      <c r="D3" s="40"/>
      <c r="E3" s="40"/>
      <c r="F3" s="40"/>
      <c r="G3" s="40"/>
      <c r="H3" s="40"/>
      <c r="J3" s="43" t="s">
        <v>104</v>
      </c>
      <c r="K3" s="33"/>
      <c r="L3" s="33"/>
      <c r="M3" s="33"/>
      <c r="N3" s="44"/>
      <c r="O3" s="44"/>
      <c r="P3" s="44"/>
      <c r="Q3" s="45"/>
      <c r="R3" s="46"/>
    </row>
    <row r="4" spans="1:18" ht="14">
      <c r="A4" s="40"/>
      <c r="B4" s="40"/>
      <c r="C4" s="40"/>
      <c r="D4" s="40"/>
      <c r="E4" s="40"/>
      <c r="F4" s="40"/>
      <c r="G4" s="40"/>
      <c r="H4" s="40"/>
      <c r="J4" s="35" t="s">
        <v>105</v>
      </c>
      <c r="K4" s="34"/>
      <c r="L4" s="34"/>
      <c r="M4" s="34"/>
      <c r="N4" s="34"/>
      <c r="O4" s="34"/>
      <c r="P4" s="34"/>
      <c r="Q4" s="47"/>
      <c r="R4" s="48"/>
    </row>
    <row r="5" spans="1:18" ht="14">
      <c r="A5" s="49" t="s">
        <v>106</v>
      </c>
      <c r="B5" s="40"/>
      <c r="C5" s="40"/>
      <c r="D5" s="40"/>
      <c r="E5" s="40"/>
      <c r="F5" s="50"/>
      <c r="G5" s="50"/>
      <c r="H5" s="50"/>
      <c r="I5" s="51"/>
      <c r="J5" s="35" t="s">
        <v>14</v>
      </c>
      <c r="K5" s="34"/>
      <c r="L5" s="34"/>
      <c r="M5" s="34"/>
      <c r="N5" s="34"/>
      <c r="O5" s="34"/>
      <c r="P5" s="34"/>
      <c r="Q5" s="47"/>
      <c r="R5" s="48"/>
    </row>
    <row r="6" spans="1:18" ht="14">
      <c r="A6" s="40" t="s">
        <v>15</v>
      </c>
      <c r="B6" s="40"/>
      <c r="C6" s="40"/>
      <c r="D6" s="40"/>
      <c r="E6" s="40"/>
      <c r="F6" s="50"/>
      <c r="G6" s="50"/>
      <c r="H6" s="50"/>
      <c r="I6" s="51"/>
      <c r="J6" s="35" t="s">
        <v>16</v>
      </c>
      <c r="K6" s="34"/>
      <c r="L6" s="34"/>
      <c r="M6" s="34"/>
      <c r="N6" s="34"/>
      <c r="O6" s="34"/>
      <c r="P6" s="34"/>
      <c r="Q6" s="47"/>
      <c r="R6" s="48"/>
    </row>
    <row r="7" spans="1:18" ht="14">
      <c r="A7" s="40" t="s">
        <v>44</v>
      </c>
      <c r="B7" s="40"/>
      <c r="C7" s="40"/>
      <c r="D7" s="40"/>
      <c r="E7" s="40"/>
      <c r="F7" s="50"/>
      <c r="G7" s="50"/>
      <c r="H7" s="50"/>
      <c r="I7" s="51"/>
      <c r="J7" s="35" t="s">
        <v>48</v>
      </c>
      <c r="K7" s="34"/>
      <c r="L7" s="34"/>
      <c r="M7" s="34"/>
      <c r="N7" s="52"/>
      <c r="O7" s="52"/>
      <c r="P7" s="52"/>
      <c r="Q7" s="47"/>
      <c r="R7" s="48"/>
    </row>
    <row r="8" spans="1:18" ht="14">
      <c r="A8" s="40"/>
      <c r="B8" s="40"/>
      <c r="C8" s="40"/>
      <c r="D8" s="40"/>
      <c r="E8" s="40"/>
      <c r="F8" s="50"/>
      <c r="G8" s="50"/>
      <c r="H8" s="53"/>
      <c r="I8" s="51"/>
      <c r="J8" s="35" t="s">
        <v>0</v>
      </c>
      <c r="K8" s="34"/>
      <c r="L8" s="34"/>
      <c r="M8" s="34"/>
      <c r="N8" s="52"/>
      <c r="O8" s="52"/>
      <c r="P8" s="52"/>
      <c r="Q8" s="47"/>
      <c r="R8" s="48"/>
    </row>
    <row r="9" spans="1:18" ht="14">
      <c r="A9" s="54"/>
      <c r="B9" s="40"/>
      <c r="C9" s="40"/>
      <c r="D9" s="40"/>
      <c r="E9" s="40"/>
      <c r="F9" s="50"/>
      <c r="G9" s="50"/>
      <c r="H9" s="50"/>
      <c r="I9" s="51"/>
      <c r="J9" s="35" t="s">
        <v>1</v>
      </c>
      <c r="K9" s="34"/>
      <c r="L9" s="34"/>
      <c r="M9" s="34"/>
      <c r="N9" s="52"/>
      <c r="O9" s="52"/>
      <c r="P9" s="52"/>
      <c r="Q9" s="47"/>
      <c r="R9" s="48"/>
    </row>
    <row r="10" spans="1:18" ht="14">
      <c r="A10" s="49" t="s">
        <v>2</v>
      </c>
      <c r="B10" s="40"/>
      <c r="C10" s="40"/>
      <c r="D10" s="40"/>
      <c r="E10" s="40"/>
      <c r="F10" s="50"/>
      <c r="G10" s="50"/>
      <c r="H10" s="40"/>
      <c r="I10" s="51"/>
      <c r="J10" s="35" t="s">
        <v>3</v>
      </c>
      <c r="K10" s="34"/>
      <c r="L10" s="34"/>
      <c r="M10" s="34"/>
      <c r="N10" s="55"/>
      <c r="O10" s="55"/>
      <c r="P10" s="55"/>
      <c r="Q10" s="47"/>
      <c r="R10" s="48"/>
    </row>
    <row r="11" spans="1:18" ht="15" thickBot="1">
      <c r="A11" s="40" t="s">
        <v>204</v>
      </c>
      <c r="B11" s="40"/>
      <c r="C11" s="40"/>
      <c r="D11" s="40"/>
      <c r="E11" s="40"/>
      <c r="F11" s="50"/>
      <c r="G11" s="50"/>
      <c r="H11" s="40"/>
      <c r="I11" s="51"/>
      <c r="J11" s="56" t="s">
        <v>4</v>
      </c>
      <c r="K11" s="57"/>
      <c r="L11" s="57"/>
      <c r="M11" s="57"/>
      <c r="N11" s="58"/>
      <c r="O11" s="58"/>
      <c r="P11" s="58"/>
      <c r="Q11" s="59"/>
      <c r="R11" s="60"/>
    </row>
    <row r="12" spans="1:18" ht="14">
      <c r="A12" s="40" t="s">
        <v>5</v>
      </c>
      <c r="B12" s="40"/>
      <c r="C12" s="40"/>
      <c r="D12" s="40"/>
      <c r="E12" s="40"/>
      <c r="F12" s="50"/>
      <c r="G12" s="50"/>
      <c r="H12" s="40"/>
      <c r="I12" s="51"/>
    </row>
    <row r="13" spans="1:18" ht="14">
      <c r="E13" s="40"/>
      <c r="F13" s="50"/>
      <c r="G13" s="50"/>
      <c r="H13" s="40"/>
      <c r="I13" s="51"/>
    </row>
    <row r="14" spans="1:18" ht="15" thickBot="1">
      <c r="A14" s="40"/>
      <c r="B14" s="40"/>
      <c r="C14" s="40"/>
      <c r="D14" s="40"/>
      <c r="E14" s="40"/>
      <c r="F14" s="50"/>
      <c r="G14" s="50"/>
      <c r="H14" s="50"/>
      <c r="I14" s="51"/>
    </row>
    <row r="15" spans="1:18" ht="14">
      <c r="A15" s="40" t="s">
        <v>6</v>
      </c>
      <c r="B15" s="40"/>
      <c r="C15" s="40"/>
      <c r="D15" s="40"/>
      <c r="E15" s="40"/>
      <c r="F15" s="50"/>
      <c r="G15" s="50"/>
      <c r="H15" s="50"/>
      <c r="I15" s="51"/>
      <c r="J15" s="61" t="s">
        <v>46</v>
      </c>
      <c r="K15" s="62"/>
    </row>
    <row r="16" spans="1:18" ht="15" thickBot="1">
      <c r="A16" s="40" t="s">
        <v>7</v>
      </c>
      <c r="B16" s="40"/>
      <c r="C16" s="40"/>
      <c r="D16" s="40"/>
      <c r="E16" s="63"/>
      <c r="F16" s="50"/>
      <c r="G16" s="50"/>
      <c r="H16" s="50"/>
      <c r="I16" s="51"/>
      <c r="J16" s="64" t="s">
        <v>47</v>
      </c>
      <c r="K16" s="60"/>
    </row>
    <row r="17" spans="1:12" ht="14">
      <c r="A17" s="50"/>
      <c r="B17" s="40"/>
      <c r="C17" s="40"/>
      <c r="D17" s="40"/>
      <c r="E17" s="40"/>
      <c r="F17" s="50"/>
      <c r="G17" s="50"/>
      <c r="H17" s="50"/>
      <c r="I17" s="51"/>
      <c r="J17" s="51"/>
      <c r="K17" s="51"/>
    </row>
    <row r="18" spans="1:12" ht="15" thickBot="1">
      <c r="A18" s="40" t="s">
        <v>37</v>
      </c>
      <c r="B18" s="40"/>
      <c r="C18" s="40"/>
      <c r="D18" s="40"/>
      <c r="E18" s="40"/>
      <c r="F18" s="50"/>
      <c r="G18" s="50"/>
      <c r="H18" s="50"/>
      <c r="I18" s="51"/>
      <c r="J18" s="51"/>
      <c r="K18" s="51"/>
      <c r="L18" s="51"/>
    </row>
    <row r="19" spans="1:12" ht="14">
      <c r="A19" s="40" t="s">
        <v>38</v>
      </c>
      <c r="B19" s="50"/>
      <c r="C19" s="50"/>
      <c r="D19" s="50"/>
      <c r="E19" s="50"/>
      <c r="F19" s="50"/>
      <c r="G19" s="50"/>
      <c r="H19" s="50"/>
      <c r="I19" s="51"/>
      <c r="J19" s="65" t="s">
        <v>135</v>
      </c>
      <c r="K19" s="46"/>
      <c r="L19" s="51"/>
    </row>
    <row r="20" spans="1:12" ht="14">
      <c r="A20" s="40" t="s">
        <v>39</v>
      </c>
      <c r="B20" s="40"/>
      <c r="C20" s="40"/>
      <c r="D20" s="40"/>
      <c r="E20" s="40"/>
      <c r="F20" s="50"/>
      <c r="G20" s="50"/>
      <c r="H20" s="50"/>
      <c r="I20" s="51"/>
      <c r="J20" s="179" t="s">
        <v>164</v>
      </c>
      <c r="K20" s="180">
        <v>2018</v>
      </c>
    </row>
    <row r="21" spans="1:12" ht="14">
      <c r="A21" s="40" t="s">
        <v>45</v>
      </c>
      <c r="B21" s="40"/>
      <c r="C21" s="40"/>
      <c r="D21" s="40"/>
      <c r="E21" s="40"/>
      <c r="F21" s="50"/>
      <c r="G21" s="50"/>
      <c r="H21" s="50"/>
      <c r="I21" s="51"/>
      <c r="J21" s="177" t="s">
        <v>136</v>
      </c>
      <c r="K21" s="178">
        <v>2018</v>
      </c>
    </row>
    <row r="22" spans="1:12" ht="14">
      <c r="A22" s="40" t="s">
        <v>40</v>
      </c>
      <c r="B22" s="40"/>
      <c r="C22" s="40"/>
      <c r="D22" s="40"/>
      <c r="E22" s="40"/>
      <c r="F22" s="50"/>
      <c r="G22" s="50"/>
      <c r="H22" s="50"/>
      <c r="I22" s="51"/>
      <c r="J22" s="70" t="s">
        <v>164</v>
      </c>
      <c r="K22" s="71">
        <v>2017</v>
      </c>
    </row>
    <row r="23" spans="1:12" ht="14">
      <c r="A23" s="40"/>
      <c r="B23" s="50"/>
      <c r="C23" s="50"/>
      <c r="D23" s="50"/>
      <c r="E23" s="50"/>
      <c r="F23" s="50"/>
      <c r="G23" s="50"/>
      <c r="H23" s="50"/>
      <c r="I23" s="51"/>
      <c r="J23" s="66" t="s">
        <v>136</v>
      </c>
      <c r="K23" s="67">
        <v>2017</v>
      </c>
    </row>
    <row r="24" spans="1:12" ht="15" thickBot="1">
      <c r="A24" s="40" t="s">
        <v>41</v>
      </c>
      <c r="B24" s="51"/>
      <c r="C24" s="51"/>
      <c r="D24" s="51"/>
      <c r="E24" s="51"/>
      <c r="F24" s="51"/>
      <c r="G24" s="51"/>
      <c r="H24" s="51"/>
      <c r="I24" s="51"/>
      <c r="J24" s="68" t="s">
        <v>136</v>
      </c>
      <c r="K24" s="69">
        <v>2016</v>
      </c>
    </row>
    <row r="25" spans="1:12" ht="14">
      <c r="A25" s="40" t="s">
        <v>42</v>
      </c>
      <c r="B25" s="51"/>
      <c r="C25" s="51"/>
      <c r="D25" s="51"/>
      <c r="E25" s="51"/>
      <c r="F25" s="51"/>
      <c r="G25" s="51"/>
      <c r="H25" s="51"/>
      <c r="I25" s="51"/>
    </row>
    <row r="26" spans="1:12">
      <c r="B26" s="51"/>
      <c r="C26" s="51"/>
      <c r="D26" s="51"/>
      <c r="E26" s="51"/>
      <c r="F26" s="51"/>
      <c r="G26" s="51"/>
      <c r="H26" s="51"/>
      <c r="I26" s="51"/>
    </row>
    <row r="27" spans="1:12">
      <c r="E27" s="51"/>
      <c r="F27" s="51"/>
      <c r="G27" s="51"/>
      <c r="H27" s="51"/>
      <c r="I27" s="51"/>
    </row>
    <row r="28" spans="1:12">
      <c r="E28" s="51"/>
      <c r="F28" s="51"/>
      <c r="G28" s="51"/>
      <c r="H28" s="51"/>
      <c r="I28" s="51"/>
    </row>
    <row r="29" spans="1:12">
      <c r="E29" s="51"/>
      <c r="F29" s="51"/>
      <c r="G29" s="51"/>
      <c r="H29" s="51"/>
      <c r="I29" s="51"/>
    </row>
    <row r="30" spans="1:12">
      <c r="E30" s="51"/>
      <c r="F30" s="51"/>
      <c r="G30" s="51"/>
      <c r="H30" s="51"/>
      <c r="I30" s="51"/>
    </row>
    <row r="31" spans="1:12">
      <c r="E31" s="51"/>
      <c r="F31" s="51"/>
      <c r="G31" s="51"/>
      <c r="H31" s="51"/>
      <c r="I31" s="51"/>
    </row>
    <row r="32" spans="1:12">
      <c r="E32" s="51"/>
      <c r="F32" s="51"/>
      <c r="G32" s="51"/>
      <c r="H32" s="51"/>
      <c r="I32" s="51"/>
    </row>
    <row r="33" spans="5:9">
      <c r="E33" s="51"/>
      <c r="F33" s="51"/>
      <c r="G33" s="51"/>
      <c r="H33" s="51"/>
      <c r="I33" s="51"/>
    </row>
    <row r="34" spans="5:9">
      <c r="E34" s="51"/>
      <c r="F34" s="51"/>
      <c r="G34" s="51"/>
      <c r="H34" s="51"/>
      <c r="I34" s="51"/>
    </row>
    <row r="51" spans="1:1">
      <c r="A51" s="41" t="s">
        <v>137</v>
      </c>
    </row>
  </sheetData>
  <sheetProtection algorithmName="SHA-512" hashValue="kTvlQPb8rRPcITKhDWVLRXQEI8XXn24ry3gShOlAR3RD95Itgt5Ylin8MzR/VU1mVVdDSmSdIKM1nwHLBIaEsg==" saltValue="bJdyzE30k5Vjh8XeJx/fdQ==" spinCount="100000" sheet="1" objects="1" scenarios="1"/>
  <phoneticPr fontId="3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S7"/>
  <sheetViews>
    <sheetView topLeftCell="B1"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41466</v>
      </c>
      <c r="C2" s="1" t="s">
        <v>153</v>
      </c>
      <c r="D2" s="2" t="s">
        <v>154</v>
      </c>
      <c r="E2" s="2"/>
      <c r="F2" s="2" t="s">
        <v>155</v>
      </c>
      <c r="G2" s="3">
        <v>41090</v>
      </c>
      <c r="H2" s="4" t="s">
        <v>71</v>
      </c>
      <c r="I2" s="4" t="s">
        <v>150</v>
      </c>
      <c r="J2" s="4"/>
      <c r="K2" s="2" t="s">
        <v>107</v>
      </c>
      <c r="L2" s="2" t="s">
        <v>134</v>
      </c>
      <c r="M2" s="2">
        <v>90.801000000000002</v>
      </c>
      <c r="N2" s="2">
        <v>32.32</v>
      </c>
      <c r="O2" s="2" t="s">
        <v>133</v>
      </c>
      <c r="P2" s="2">
        <v>500</v>
      </c>
      <c r="Q2" s="2">
        <v>23.725000000000001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109</v>
      </c>
      <c r="AR2" s="4" t="s">
        <v>150</v>
      </c>
      <c r="AS2" s="4"/>
      <c r="AT2" s="4"/>
      <c r="AU2" s="4" t="s">
        <v>110</v>
      </c>
      <c r="AV2" s="4">
        <v>6.6710000000000003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150</v>
      </c>
      <c r="BK2" s="4"/>
      <c r="BL2" s="4" t="s">
        <v>150</v>
      </c>
      <c r="BM2" s="4"/>
      <c r="BN2" s="2"/>
      <c r="BO2" s="2"/>
      <c r="BP2" s="4"/>
      <c r="BQ2" s="4" t="s">
        <v>150</v>
      </c>
      <c r="BR2" s="2"/>
    </row>
    <row r="3" spans="1:97" s="37" customFormat="1">
      <c r="A3" s="2">
        <v>711</v>
      </c>
      <c r="B3" s="36">
        <v>41466</v>
      </c>
      <c r="C3" s="1" t="s">
        <v>111</v>
      </c>
      <c r="D3" s="2" t="s">
        <v>112</v>
      </c>
      <c r="E3" s="2"/>
      <c r="F3" s="2" t="s">
        <v>28</v>
      </c>
      <c r="G3" s="3">
        <v>41152</v>
      </c>
      <c r="H3" s="4" t="s">
        <v>71</v>
      </c>
      <c r="I3" s="4" t="s">
        <v>150</v>
      </c>
      <c r="J3" s="4"/>
      <c r="K3" s="2" t="s">
        <v>29</v>
      </c>
      <c r="L3" s="2" t="s">
        <v>30</v>
      </c>
      <c r="M3" s="2">
        <v>89</v>
      </c>
      <c r="N3" s="2">
        <v>23.12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109</v>
      </c>
      <c r="AR3" s="4" t="s">
        <v>150</v>
      </c>
      <c r="AS3" s="4"/>
      <c r="AT3" s="4"/>
      <c r="AU3" s="4" t="s">
        <v>110</v>
      </c>
      <c r="AV3" s="4">
        <v>6.7709999999999999</v>
      </c>
      <c r="AW3" s="4" t="s">
        <v>150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150</v>
      </c>
      <c r="BK3" s="4"/>
      <c r="BL3" s="4" t="s">
        <v>150</v>
      </c>
      <c r="BM3" s="4"/>
      <c r="BN3" s="2"/>
      <c r="BO3" s="2"/>
      <c r="BP3" s="4"/>
      <c r="BQ3" s="4" t="s">
        <v>150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41466</v>
      </c>
      <c r="C4" s="1" t="s">
        <v>111</v>
      </c>
      <c r="D4" s="2" t="s">
        <v>112</v>
      </c>
      <c r="E4" s="2"/>
      <c r="F4" s="2" t="s">
        <v>31</v>
      </c>
      <c r="G4" s="3">
        <v>41090</v>
      </c>
      <c r="H4" s="4" t="s">
        <v>71</v>
      </c>
      <c r="I4" s="4" t="s">
        <v>150</v>
      </c>
      <c r="J4" s="4"/>
      <c r="K4" s="2" t="s">
        <v>107</v>
      </c>
      <c r="L4" s="2" t="s">
        <v>134</v>
      </c>
      <c r="M4" s="2">
        <v>107.08</v>
      </c>
      <c r="N4" s="2">
        <v>32.32</v>
      </c>
      <c r="O4" s="2" t="s">
        <v>133</v>
      </c>
      <c r="P4" s="2">
        <v>500</v>
      </c>
      <c r="Q4" s="2">
        <v>23.725000000000001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150</v>
      </c>
      <c r="AS4" s="4"/>
      <c r="AT4" s="4"/>
      <c r="AU4" s="4" t="s">
        <v>110</v>
      </c>
      <c r="AV4" s="4">
        <v>6.6710000000000003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150</v>
      </c>
      <c r="BK4" s="4"/>
      <c r="BL4" s="4" t="s">
        <v>150</v>
      </c>
      <c r="BM4" s="4"/>
      <c r="BN4" s="2"/>
      <c r="BO4" s="2"/>
      <c r="BP4" s="4"/>
      <c r="BQ4" s="4" t="s">
        <v>150</v>
      </c>
      <c r="BR4" s="2"/>
    </row>
    <row r="5" spans="1:97" s="37" customFormat="1">
      <c r="A5" s="2">
        <v>710</v>
      </c>
      <c r="B5" s="36">
        <v>41466</v>
      </c>
      <c r="C5" s="1" t="s">
        <v>111</v>
      </c>
      <c r="D5" s="2" t="s">
        <v>112</v>
      </c>
      <c r="E5" s="2"/>
      <c r="F5" s="2" t="s">
        <v>31</v>
      </c>
      <c r="G5" s="3">
        <v>41152</v>
      </c>
      <c r="H5" s="4" t="s">
        <v>71</v>
      </c>
      <c r="I5" s="4" t="s">
        <v>150</v>
      </c>
      <c r="J5" s="4"/>
      <c r="K5" s="2" t="s">
        <v>29</v>
      </c>
      <c r="L5" s="2" t="s">
        <v>30</v>
      </c>
      <c r="M5" s="2">
        <v>153</v>
      </c>
      <c r="N5" s="2">
        <v>23.12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13.79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150</v>
      </c>
      <c r="AS5" s="4"/>
      <c r="AT5" s="4"/>
      <c r="AU5" s="4" t="s">
        <v>110</v>
      </c>
      <c r="AV5" s="4">
        <v>6.7709999999999999</v>
      </c>
      <c r="AW5" s="4" t="s">
        <v>150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150</v>
      </c>
      <c r="BK5" s="4"/>
      <c r="BL5" s="4" t="s">
        <v>150</v>
      </c>
      <c r="BM5" s="4"/>
      <c r="BN5" s="2"/>
      <c r="BO5" s="2"/>
      <c r="BP5" s="4"/>
      <c r="BQ5" s="4" t="s">
        <v>150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41466</v>
      </c>
      <c r="C6" s="1" t="s">
        <v>111</v>
      </c>
      <c r="D6" s="2" t="s">
        <v>112</v>
      </c>
      <c r="E6" s="2"/>
      <c r="F6" s="2" t="s">
        <v>33</v>
      </c>
      <c r="G6" s="3">
        <v>41090</v>
      </c>
      <c r="H6" s="4" t="s">
        <v>71</v>
      </c>
      <c r="I6" s="4" t="s">
        <v>150</v>
      </c>
      <c r="J6" s="4"/>
      <c r="K6" s="2" t="s">
        <v>107</v>
      </c>
      <c r="L6" s="2" t="s">
        <v>134</v>
      </c>
      <c r="M6" s="2">
        <v>98.355000000000004</v>
      </c>
      <c r="N6" s="2">
        <v>25.841999999999999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18.317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150</v>
      </c>
      <c r="AS6" s="4"/>
      <c r="AT6" s="4"/>
      <c r="AU6" s="4" t="s">
        <v>110</v>
      </c>
      <c r="AV6" s="4">
        <v>6.6710000000000003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150</v>
      </c>
      <c r="BK6" s="4"/>
      <c r="BL6" s="4" t="s">
        <v>150</v>
      </c>
      <c r="BM6" s="4"/>
      <c r="BN6" s="2"/>
      <c r="BO6" s="2"/>
      <c r="BP6" s="4"/>
      <c r="BQ6" s="4" t="s">
        <v>150</v>
      </c>
      <c r="BR6" s="2"/>
    </row>
    <row r="7" spans="1:97" s="37" customFormat="1">
      <c r="A7" s="2">
        <v>712</v>
      </c>
      <c r="B7" s="36">
        <v>41466</v>
      </c>
      <c r="C7" s="1" t="s">
        <v>111</v>
      </c>
      <c r="D7" s="2" t="s">
        <v>112</v>
      </c>
      <c r="E7" s="2"/>
      <c r="F7" s="2" t="s">
        <v>33</v>
      </c>
      <c r="G7" s="3">
        <v>41152</v>
      </c>
      <c r="H7" s="4" t="s">
        <v>71</v>
      </c>
      <c r="I7" s="4" t="s">
        <v>150</v>
      </c>
      <c r="J7" s="4"/>
      <c r="K7" s="2" t="s">
        <v>29</v>
      </c>
      <c r="L7" s="2" t="s">
        <v>30</v>
      </c>
      <c r="M7" s="2">
        <v>92</v>
      </c>
      <c r="N7" s="2">
        <v>24.58</v>
      </c>
      <c r="O7" s="2"/>
      <c r="P7" s="2"/>
      <c r="Q7" s="2"/>
      <c r="R7" s="2"/>
      <c r="S7" s="2"/>
      <c r="T7" s="2"/>
      <c r="U7" s="2"/>
      <c r="V7" s="2"/>
      <c r="W7" s="2">
        <v>8.5399999999999991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16.149999999999999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150</v>
      </c>
      <c r="AS7" s="4"/>
      <c r="AT7" s="4"/>
      <c r="AU7" s="4" t="s">
        <v>110</v>
      </c>
      <c r="AV7" s="4">
        <v>6.7709999999999999</v>
      </c>
      <c r="AW7" s="4" t="s">
        <v>150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150</v>
      </c>
      <c r="BK7" s="4"/>
      <c r="BL7" s="4" t="s">
        <v>150</v>
      </c>
      <c r="BM7" s="4"/>
      <c r="BN7" s="2"/>
      <c r="BO7" s="2"/>
      <c r="BP7" s="4"/>
      <c r="BQ7" s="4" t="s">
        <v>150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S7"/>
  <sheetViews>
    <sheetView zoomScale="125" zoomScaleNormal="125" zoomScalePageLayoutView="125" workbookViewId="0">
      <selection activeCell="G2" sqref="G2:G7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97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97" s="37" customFormat="1">
      <c r="A2" s="2">
        <v>1638</v>
      </c>
      <c r="B2" s="36">
        <v>41013</v>
      </c>
      <c r="C2" s="1" t="s">
        <v>153</v>
      </c>
      <c r="D2" s="2" t="s">
        <v>154</v>
      </c>
      <c r="E2" s="2"/>
      <c r="F2" s="2" t="s">
        <v>155</v>
      </c>
      <c r="G2" s="3">
        <v>40724</v>
      </c>
      <c r="H2" s="4" t="s">
        <v>71</v>
      </c>
      <c r="I2" s="4" t="s">
        <v>150</v>
      </c>
      <c r="J2" s="4"/>
      <c r="K2" s="2" t="s">
        <v>107</v>
      </c>
      <c r="L2" s="2" t="s">
        <v>134</v>
      </c>
      <c r="M2" s="2">
        <v>87.79</v>
      </c>
      <c r="N2" s="2">
        <v>31.25</v>
      </c>
      <c r="O2" s="2" t="s">
        <v>108</v>
      </c>
      <c r="P2" s="2">
        <v>500</v>
      </c>
      <c r="Q2" s="2">
        <v>22.94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 t="s">
        <v>109</v>
      </c>
      <c r="AR2" s="4" t="s">
        <v>150</v>
      </c>
      <c r="AS2" s="4"/>
      <c r="AT2" s="4"/>
      <c r="AU2" s="4" t="s">
        <v>110</v>
      </c>
      <c r="AV2" s="4">
        <v>5.5</v>
      </c>
      <c r="AW2" s="4" t="s">
        <v>72</v>
      </c>
      <c r="AX2" s="2"/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0</v>
      </c>
      <c r="BI2" s="4"/>
      <c r="BJ2" s="4" t="s">
        <v>150</v>
      </c>
      <c r="BK2" s="4"/>
      <c r="BL2" s="4" t="s">
        <v>150</v>
      </c>
      <c r="BM2" s="4"/>
      <c r="BN2" s="2"/>
      <c r="BO2" s="2"/>
      <c r="BP2" s="4"/>
      <c r="BQ2" s="4" t="s">
        <v>150</v>
      </c>
      <c r="BR2" s="2"/>
    </row>
    <row r="3" spans="1:97" s="37" customFormat="1">
      <c r="A3" s="2">
        <v>711</v>
      </c>
      <c r="B3" s="36">
        <v>41012</v>
      </c>
      <c r="C3" s="1" t="s">
        <v>111</v>
      </c>
      <c r="D3" s="2" t="s">
        <v>112</v>
      </c>
      <c r="E3" s="2"/>
      <c r="F3" s="2" t="s">
        <v>28</v>
      </c>
      <c r="G3" s="3">
        <v>40999</v>
      </c>
      <c r="H3" s="4" t="s">
        <v>71</v>
      </c>
      <c r="I3" s="4" t="s">
        <v>150</v>
      </c>
      <c r="J3" s="4"/>
      <c r="K3" s="2" t="s">
        <v>29</v>
      </c>
      <c r="L3" s="2" t="s">
        <v>30</v>
      </c>
      <c r="M3" s="2">
        <v>88</v>
      </c>
      <c r="N3" s="2">
        <v>23.64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 t="s">
        <v>109</v>
      </c>
      <c r="AR3" s="4" t="s">
        <v>150</v>
      </c>
      <c r="AS3" s="4"/>
      <c r="AT3" s="4"/>
      <c r="AU3" s="4" t="s">
        <v>110</v>
      </c>
      <c r="AV3" s="4">
        <v>5.5510000000000002</v>
      </c>
      <c r="AW3" s="4" t="s">
        <v>150</v>
      </c>
      <c r="AX3" s="2"/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/>
      <c r="BJ3" s="4" t="s">
        <v>150</v>
      </c>
      <c r="BK3" s="4"/>
      <c r="BL3" s="4" t="s">
        <v>150</v>
      </c>
      <c r="BM3" s="4"/>
      <c r="BN3" s="2"/>
      <c r="BO3" s="2"/>
      <c r="BP3" s="4"/>
      <c r="BQ3" s="4" t="s">
        <v>150</v>
      </c>
      <c r="BR3" s="2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</row>
    <row r="4" spans="1:97" s="37" customFormat="1">
      <c r="A4" s="2">
        <v>1636</v>
      </c>
      <c r="B4" s="36">
        <v>41013</v>
      </c>
      <c r="C4" s="1" t="s">
        <v>111</v>
      </c>
      <c r="D4" s="2" t="s">
        <v>112</v>
      </c>
      <c r="E4" s="2"/>
      <c r="F4" s="2" t="s">
        <v>31</v>
      </c>
      <c r="G4" s="3">
        <v>40724</v>
      </c>
      <c r="H4" s="4" t="s">
        <v>71</v>
      </c>
      <c r="I4" s="4" t="s">
        <v>150</v>
      </c>
      <c r="J4" s="4"/>
      <c r="K4" s="2" t="s">
        <v>107</v>
      </c>
      <c r="L4" s="2" t="s">
        <v>134</v>
      </c>
      <c r="M4" s="2">
        <v>107.73</v>
      </c>
      <c r="N4" s="2">
        <v>31.25</v>
      </c>
      <c r="O4" s="2" t="s">
        <v>108</v>
      </c>
      <c r="P4" s="2">
        <v>500</v>
      </c>
      <c r="Q4" s="2">
        <v>22.94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10.47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 t="s">
        <v>32</v>
      </c>
      <c r="AR4" s="4" t="s">
        <v>150</v>
      </c>
      <c r="AS4" s="4"/>
      <c r="AT4" s="4"/>
      <c r="AU4" s="4" t="s">
        <v>110</v>
      </c>
      <c r="AV4" s="4">
        <v>5.5</v>
      </c>
      <c r="AW4" s="4" t="s">
        <v>72</v>
      </c>
      <c r="AX4" s="2"/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/>
      <c r="BJ4" s="4" t="s">
        <v>150</v>
      </c>
      <c r="BK4" s="4"/>
      <c r="BL4" s="4" t="s">
        <v>150</v>
      </c>
      <c r="BM4" s="4"/>
      <c r="BN4" s="2"/>
      <c r="BO4" s="2"/>
      <c r="BP4" s="4"/>
      <c r="BQ4" s="4" t="s">
        <v>150</v>
      </c>
      <c r="BR4" s="2"/>
    </row>
    <row r="5" spans="1:97" s="37" customFormat="1">
      <c r="A5" s="2">
        <v>710</v>
      </c>
      <c r="B5" s="36">
        <v>41012</v>
      </c>
      <c r="C5" s="1" t="s">
        <v>111</v>
      </c>
      <c r="D5" s="2" t="s">
        <v>112</v>
      </c>
      <c r="E5" s="2"/>
      <c r="F5" s="2" t="s">
        <v>31</v>
      </c>
      <c r="G5" s="3">
        <v>40999</v>
      </c>
      <c r="H5" s="4" t="s">
        <v>71</v>
      </c>
      <c r="I5" s="4" t="s">
        <v>150</v>
      </c>
      <c r="J5" s="4"/>
      <c r="K5" s="2" t="s">
        <v>29</v>
      </c>
      <c r="L5" s="2" t="s">
        <v>30</v>
      </c>
      <c r="M5" s="2">
        <v>118</v>
      </c>
      <c r="N5" s="2">
        <v>23.64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10.75</v>
      </c>
      <c r="AG5" s="2"/>
      <c r="AH5" s="2"/>
      <c r="AI5" s="2"/>
      <c r="AJ5" s="2"/>
      <c r="AK5" s="2"/>
      <c r="AL5" s="2"/>
      <c r="AM5" s="2"/>
      <c r="AN5" s="2"/>
      <c r="AO5" s="2"/>
      <c r="AP5" s="2"/>
      <c r="AQ5" s="2" t="s">
        <v>32</v>
      </c>
      <c r="AR5" s="4" t="s">
        <v>150</v>
      </c>
      <c r="AS5" s="4"/>
      <c r="AT5" s="4"/>
      <c r="AU5" s="4" t="s">
        <v>110</v>
      </c>
      <c r="AV5" s="4">
        <v>5.5510000000000002</v>
      </c>
      <c r="AW5" s="4" t="s">
        <v>150</v>
      </c>
      <c r="AX5" s="2"/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/>
      <c r="BJ5" s="4" t="s">
        <v>150</v>
      </c>
      <c r="BK5" s="4"/>
      <c r="BL5" s="4" t="s">
        <v>150</v>
      </c>
      <c r="BM5" s="4"/>
      <c r="BN5" s="2"/>
      <c r="BO5" s="2"/>
      <c r="BP5" s="4"/>
      <c r="BQ5" s="4" t="s">
        <v>150</v>
      </c>
      <c r="BR5" s="2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</row>
    <row r="6" spans="1:97" s="37" customFormat="1">
      <c r="A6" s="2">
        <v>1639</v>
      </c>
      <c r="B6" s="36">
        <v>41013</v>
      </c>
      <c r="C6" s="1" t="s">
        <v>111</v>
      </c>
      <c r="D6" s="2" t="s">
        <v>112</v>
      </c>
      <c r="E6" s="2"/>
      <c r="F6" s="2" t="s">
        <v>33</v>
      </c>
      <c r="G6" s="3">
        <v>40724</v>
      </c>
      <c r="H6" s="4" t="s">
        <v>71</v>
      </c>
      <c r="I6" s="4" t="s">
        <v>150</v>
      </c>
      <c r="J6" s="4"/>
      <c r="K6" s="2" t="s">
        <v>107</v>
      </c>
      <c r="L6" s="2" t="s">
        <v>134</v>
      </c>
      <c r="M6" s="2">
        <v>86.36</v>
      </c>
      <c r="N6" s="2">
        <v>24.55</v>
      </c>
      <c r="O6" s="2"/>
      <c r="P6" s="2"/>
      <c r="Q6" s="2"/>
      <c r="R6" s="2"/>
      <c r="S6" s="2"/>
      <c r="T6" s="2"/>
      <c r="U6" s="2"/>
      <c r="V6" s="2"/>
      <c r="W6" s="2">
        <v>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</v>
      </c>
      <c r="AJ6" s="2"/>
      <c r="AK6" s="2"/>
      <c r="AL6" s="2"/>
      <c r="AM6" s="2"/>
      <c r="AN6" s="2"/>
      <c r="AO6" s="2"/>
      <c r="AP6" s="2"/>
      <c r="AQ6" s="2" t="s">
        <v>34</v>
      </c>
      <c r="AR6" s="4" t="s">
        <v>150</v>
      </c>
      <c r="AS6" s="4"/>
      <c r="AT6" s="4"/>
      <c r="AU6" s="4" t="s">
        <v>110</v>
      </c>
      <c r="AV6" s="4">
        <v>5.5</v>
      </c>
      <c r="AW6" s="4" t="s">
        <v>72</v>
      </c>
      <c r="AX6" s="2"/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/>
      <c r="BJ6" s="4" t="s">
        <v>150</v>
      </c>
      <c r="BK6" s="4"/>
      <c r="BL6" s="4" t="s">
        <v>150</v>
      </c>
      <c r="BM6" s="4"/>
      <c r="BN6" s="2"/>
      <c r="BO6" s="2"/>
      <c r="BP6" s="4"/>
      <c r="BQ6" s="4" t="s">
        <v>150</v>
      </c>
      <c r="BR6" s="2"/>
    </row>
    <row r="7" spans="1:97" s="37" customFormat="1">
      <c r="A7" s="2">
        <v>712</v>
      </c>
      <c r="B7" s="36">
        <v>41012</v>
      </c>
      <c r="C7" s="1" t="s">
        <v>111</v>
      </c>
      <c r="D7" s="2" t="s">
        <v>112</v>
      </c>
      <c r="E7" s="2"/>
      <c r="F7" s="2" t="s">
        <v>33</v>
      </c>
      <c r="G7" s="3">
        <v>40999</v>
      </c>
      <c r="H7" s="4" t="s">
        <v>71</v>
      </c>
      <c r="I7" s="4" t="s">
        <v>150</v>
      </c>
      <c r="J7" s="4"/>
      <c r="K7" s="2" t="s">
        <v>29</v>
      </c>
      <c r="L7" s="2" t="s">
        <v>30</v>
      </c>
      <c r="M7" s="2">
        <v>89</v>
      </c>
      <c r="N7" s="2">
        <v>25.5</v>
      </c>
      <c r="O7" s="2"/>
      <c r="P7" s="2"/>
      <c r="Q7" s="2"/>
      <c r="R7" s="2"/>
      <c r="S7" s="2"/>
      <c r="T7" s="2"/>
      <c r="U7" s="2"/>
      <c r="V7" s="2"/>
      <c r="W7" s="2">
        <v>7.32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15.85</v>
      </c>
      <c r="AJ7" s="2"/>
      <c r="AK7" s="2"/>
      <c r="AL7" s="2"/>
      <c r="AM7" s="2"/>
      <c r="AN7" s="2"/>
      <c r="AO7" s="2"/>
      <c r="AP7" s="2"/>
      <c r="AQ7" s="2" t="s">
        <v>34</v>
      </c>
      <c r="AR7" s="4" t="s">
        <v>150</v>
      </c>
      <c r="AS7" s="4"/>
      <c r="AT7" s="4"/>
      <c r="AU7" s="4" t="s">
        <v>110</v>
      </c>
      <c r="AV7" s="4">
        <v>5.5510000000000002</v>
      </c>
      <c r="AW7" s="4" t="s">
        <v>150</v>
      </c>
      <c r="AX7" s="2"/>
      <c r="AY7" s="4">
        <v>0</v>
      </c>
      <c r="AZ7" s="4">
        <v>0</v>
      </c>
      <c r="BA7" s="4">
        <v>0</v>
      </c>
      <c r="BB7" s="4">
        <v>0</v>
      </c>
      <c r="BC7" s="4">
        <v>0</v>
      </c>
      <c r="BD7" s="4">
        <v>0</v>
      </c>
      <c r="BE7" s="4">
        <v>0</v>
      </c>
      <c r="BF7" s="4">
        <v>0</v>
      </c>
      <c r="BG7" s="4">
        <v>0</v>
      </c>
      <c r="BH7" s="4">
        <v>0</v>
      </c>
      <c r="BI7" s="4"/>
      <c r="BJ7" s="4" t="s">
        <v>150</v>
      </c>
      <c r="BK7" s="4"/>
      <c r="BL7" s="4" t="s">
        <v>150</v>
      </c>
      <c r="BM7" s="4"/>
      <c r="BN7" s="2"/>
      <c r="BO7" s="2"/>
      <c r="BP7" s="4"/>
      <c r="BQ7" s="4" t="s">
        <v>150</v>
      </c>
      <c r="BR7" s="2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</row>
  </sheetData>
  <sortState ref="A1:XFD1048576">
    <sortCondition ref="F2:F1048576"/>
    <sortCondition ref="K2:K1048576"/>
  </sortState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A109-F19F-BF4F-B463-921A19F90958}">
  <sheetPr>
    <tabColor theme="0" tint="-0.34998626667073579"/>
  </sheetPr>
  <dimension ref="A1:AW71"/>
  <sheetViews>
    <sheetView tabSelected="1" zoomScale="86" zoomScaleNormal="120" zoomScalePageLayoutView="120" workbookViewId="0">
      <selection activeCell="C17" sqref="C17"/>
    </sheetView>
  </sheetViews>
  <sheetFormatPr baseColWidth="10" defaultRowHeight="13"/>
  <cols>
    <col min="1" max="1" width="20.33203125" style="136" customWidth="1"/>
    <col min="2" max="2" width="13.5" style="136" customWidth="1"/>
    <col min="3" max="20" width="12.1640625" style="136" customWidth="1"/>
    <col min="21" max="49" width="7.5" style="136" customWidth="1"/>
    <col min="50" max="16384" width="10.83203125" style="136"/>
  </cols>
  <sheetData>
    <row r="1" spans="1:49" ht="14">
      <c r="A1" s="135" t="s">
        <v>152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</row>
    <row r="2" spans="1:49" ht="14">
      <c r="A2" s="137" t="s">
        <v>49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</row>
    <row r="3" spans="1:49" ht="15" thickBot="1">
      <c r="A3" s="135"/>
      <c r="B3" s="135"/>
      <c r="C3" s="135"/>
      <c r="D3" s="135"/>
      <c r="E3" s="135"/>
      <c r="F3" s="135"/>
      <c r="G3" s="138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</row>
    <row r="4" spans="1:49" ht="14">
      <c r="A4" s="80" t="s">
        <v>13</v>
      </c>
      <c r="B4" s="81"/>
      <c r="C4" s="81"/>
      <c r="D4" s="81"/>
      <c r="E4" s="81"/>
      <c r="F4" s="81"/>
      <c r="G4" s="82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3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</row>
    <row r="5" spans="1:49" ht="14">
      <c r="A5" s="84" t="s">
        <v>80</v>
      </c>
      <c r="B5" s="82"/>
      <c r="C5" s="103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</row>
    <row r="6" spans="1:49" ht="14">
      <c r="A6" s="84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</row>
    <row r="7" spans="1:49" ht="75">
      <c r="A7" s="164" t="s">
        <v>74</v>
      </c>
      <c r="B7" s="165" t="s">
        <v>81</v>
      </c>
      <c r="C7" s="159" t="s">
        <v>82</v>
      </c>
      <c r="D7" s="159" t="s">
        <v>83</v>
      </c>
      <c r="E7" s="159" t="s">
        <v>84</v>
      </c>
      <c r="F7" s="159" t="s">
        <v>85</v>
      </c>
      <c r="G7" s="159" t="s">
        <v>86</v>
      </c>
      <c r="H7" s="159" t="s">
        <v>87</v>
      </c>
      <c r="I7" s="159" t="s">
        <v>88</v>
      </c>
      <c r="J7" s="160" t="s">
        <v>62</v>
      </c>
      <c r="K7" s="161" t="s">
        <v>63</v>
      </c>
      <c r="L7" s="161" t="s">
        <v>64</v>
      </c>
      <c r="M7" s="161" t="s">
        <v>65</v>
      </c>
      <c r="N7" s="161" t="s">
        <v>66</v>
      </c>
      <c r="O7" s="162" t="s">
        <v>67</v>
      </c>
      <c r="P7" s="162" t="s">
        <v>68</v>
      </c>
      <c r="Q7" s="162" t="s">
        <v>25</v>
      </c>
      <c r="R7" s="162" t="s">
        <v>26</v>
      </c>
      <c r="S7" s="161" t="s">
        <v>69</v>
      </c>
      <c r="T7" s="163" t="s">
        <v>96</v>
      </c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</row>
    <row r="8" spans="1:49" ht="15" thickBot="1">
      <c r="A8" s="185" t="str">
        <f>'TAS Oct 2018'!K2</f>
        <v>Aurora Energy</v>
      </c>
      <c r="B8" s="186" t="str">
        <f>'TAS Oct 2018'!L2</f>
        <v>Regulated</v>
      </c>
      <c r="C8" s="187">
        <f>91*'TAS Oct 2018'!M2/100</f>
        <v>84.320599999999999</v>
      </c>
      <c r="D8" s="187">
        <f>IF($C$5&gt;='TAS Oct 2018'!P2,('TAS Oct 2018'!P2*'TAS Oct 2018'!N2/100),('TAS Bills October 2018'!$C$5*'TAS Oct 2018'!N2/100))</f>
        <v>153.92500000000001</v>
      </c>
      <c r="E8" s="187">
        <v>0</v>
      </c>
      <c r="F8" s="188">
        <v>0</v>
      </c>
      <c r="G8" s="189">
        <v>0</v>
      </c>
      <c r="H8" s="190">
        <f>IF(($C$5&lt;'TAS Oct 2018'!P2),(0),('TAS Bills October 2018'!$C$5-'TAS Oct 2018'!P2)*'TAS Oct 2018'!Q2/100)</f>
        <v>1024.83</v>
      </c>
      <c r="I8" s="191">
        <f>SUM(C8:H8)</f>
        <v>1263.0755999999999</v>
      </c>
      <c r="J8" s="192">
        <f>I8*4</f>
        <v>5052.3023999999996</v>
      </c>
      <c r="K8" s="193">
        <v>0</v>
      </c>
      <c r="L8" s="193">
        <f>'TAS Oct 2018'!AY2</f>
        <v>0</v>
      </c>
      <c r="M8" s="193">
        <f>'TAS Oct 2018'!AZ2</f>
        <v>0</v>
      </c>
      <c r="N8" s="193">
        <f>'TAS Oct 2018'!BA2</f>
        <v>0</v>
      </c>
      <c r="O8" s="192">
        <f>J8</f>
        <v>5052.3023999999996</v>
      </c>
      <c r="P8" s="192">
        <f>O8-(O8*M8/100)</f>
        <v>5052.3023999999996</v>
      </c>
      <c r="Q8" s="192">
        <f>O8*1.1</f>
        <v>5557.5326400000004</v>
      </c>
      <c r="R8" s="192">
        <f>P8*1.1</f>
        <v>5557.5326400000004</v>
      </c>
      <c r="S8" s="194">
        <f>'TAS Oct 2018'!BH2</f>
        <v>0</v>
      </c>
      <c r="T8" s="195">
        <f>'TAS Oct 2018'!BI2</f>
        <v>0</v>
      </c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</row>
    <row r="9" spans="1:49" ht="14"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</row>
    <row r="10" spans="1:49" ht="15" thickBot="1"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</row>
    <row r="11" spans="1:49" ht="14">
      <c r="A11" s="80" t="s">
        <v>97</v>
      </c>
      <c r="B11" s="81"/>
      <c r="C11" s="81"/>
      <c r="D11" s="97"/>
      <c r="E11" s="97"/>
      <c r="F11" s="97"/>
      <c r="G11" s="97"/>
      <c r="H11" s="97"/>
      <c r="I11" s="98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3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</row>
    <row r="12" spans="1:49" ht="14">
      <c r="A12" s="84" t="s">
        <v>80</v>
      </c>
      <c r="B12" s="82"/>
      <c r="C12" s="103">
        <v>5000</v>
      </c>
      <c r="D12" s="99"/>
      <c r="E12" s="99"/>
      <c r="F12" s="99"/>
      <c r="G12" s="99"/>
      <c r="H12" s="99"/>
      <c r="I12" s="100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5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</row>
    <row r="13" spans="1:49" ht="14">
      <c r="A13" s="84" t="s">
        <v>98</v>
      </c>
      <c r="B13" s="82"/>
      <c r="C13" s="104">
        <v>0.7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5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</row>
    <row r="14" spans="1:49" ht="14">
      <c r="A14" s="84" t="s">
        <v>151</v>
      </c>
      <c r="B14" s="82"/>
      <c r="C14" s="104">
        <v>0.3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5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</row>
    <row r="15" spans="1:49" ht="14">
      <c r="A15" s="84"/>
      <c r="B15" s="82"/>
      <c r="C15" s="99"/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5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</row>
    <row r="16" spans="1:49" ht="75">
      <c r="A16" s="164" t="s">
        <v>74</v>
      </c>
      <c r="B16" s="165" t="s">
        <v>81</v>
      </c>
      <c r="C16" s="159" t="s">
        <v>82</v>
      </c>
      <c r="D16" s="159" t="s">
        <v>83</v>
      </c>
      <c r="E16" s="159" t="s">
        <v>84</v>
      </c>
      <c r="F16" s="159" t="s">
        <v>85</v>
      </c>
      <c r="G16" s="159" t="s">
        <v>87</v>
      </c>
      <c r="H16" s="159" t="s">
        <v>97</v>
      </c>
      <c r="I16" s="159" t="s">
        <v>88</v>
      </c>
      <c r="J16" s="160" t="s">
        <v>62</v>
      </c>
      <c r="K16" s="161" t="s">
        <v>63</v>
      </c>
      <c r="L16" s="161" t="s">
        <v>64</v>
      </c>
      <c r="M16" s="161" t="s">
        <v>65</v>
      </c>
      <c r="N16" s="161" t="s">
        <v>66</v>
      </c>
      <c r="O16" s="162" t="s">
        <v>67</v>
      </c>
      <c r="P16" s="162" t="s">
        <v>68</v>
      </c>
      <c r="Q16" s="162" t="s">
        <v>25</v>
      </c>
      <c r="R16" s="162" t="s">
        <v>26</v>
      </c>
      <c r="S16" s="161" t="s">
        <v>69</v>
      </c>
      <c r="T16" s="163" t="s">
        <v>96</v>
      </c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</row>
    <row r="17" spans="1:49" ht="15" thickBot="1">
      <c r="A17" s="185" t="str">
        <f>'TAS Oct 2018'!K3</f>
        <v>Aurora Energy</v>
      </c>
      <c r="B17" s="186" t="str">
        <f>'TAS Oct 2018'!L3</f>
        <v>Regulated</v>
      </c>
      <c r="C17" s="187">
        <f>91*'TAS Oct 2018'!M3/100</f>
        <v>99.437520000000006</v>
      </c>
      <c r="D17" s="187">
        <f>IF(($C$12*$C$13)&gt;='TAS Oct 2018'!P3,('TAS Oct 2018'!P3*'TAS Oct 2018'!N3/100),(('TAS Bills October 2018'!$C$12*'TAS Bills October 2018'!$C$13)*'TAS Oct 2018'!N3/100))</f>
        <v>153.92500000000001</v>
      </c>
      <c r="E17" s="187">
        <v>0</v>
      </c>
      <c r="F17" s="188">
        <v>0</v>
      </c>
      <c r="G17" s="189">
        <f>IF($C$12*$C$13&lt;'TAS Oct 2018'!P3,(0),((('TAS Bills October 2018'!$C$12*'TAS Bills October 2018'!$C$13)-('TAS Oct 2018'!P3))*'TAS Oct 2018'!Q3/100))</f>
        <v>683.22</v>
      </c>
      <c r="H17" s="190">
        <f>($C$12*$C$14)*'TAS Oct 2018'!AF3/100</f>
        <v>218.745</v>
      </c>
      <c r="I17" s="191">
        <f>SUM(C17:H17)</f>
        <v>1155.32752</v>
      </c>
      <c r="J17" s="192">
        <f>I17*4</f>
        <v>4621.3100800000002</v>
      </c>
      <c r="K17" s="193">
        <v>0</v>
      </c>
      <c r="L17" s="193">
        <f>'TAS Oct 2018'!AY3</f>
        <v>0</v>
      </c>
      <c r="M17" s="193">
        <f>'TAS Oct 2018'!AZ3</f>
        <v>0</v>
      </c>
      <c r="N17" s="193">
        <f>'TAS Oct 2018'!BA3</f>
        <v>0</v>
      </c>
      <c r="O17" s="192">
        <f>J17</f>
        <v>4621.3100800000002</v>
      </c>
      <c r="P17" s="192">
        <f>O17-(O17*M17/100)</f>
        <v>4621.3100800000002</v>
      </c>
      <c r="Q17" s="192">
        <f>O17*1.1</f>
        <v>5083.4410880000005</v>
      </c>
      <c r="R17" s="192">
        <f>P17*1.1</f>
        <v>5083.4410880000005</v>
      </c>
      <c r="S17" s="194">
        <f>'TAS Oct 2018'!BH3</f>
        <v>0</v>
      </c>
      <c r="T17" s="195">
        <f>'TAS Oct 2018'!BI3</f>
        <v>0</v>
      </c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</row>
    <row r="18" spans="1:49" ht="14">
      <c r="A18" s="135"/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</row>
    <row r="19" spans="1:49" ht="15" thickBot="1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8"/>
      <c r="P19" s="135"/>
      <c r="Q19" s="138"/>
      <c r="R19" s="138"/>
      <c r="S19" s="138"/>
      <c r="T19" s="135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</row>
    <row r="20" spans="1:49" ht="14">
      <c r="A20" s="80" t="s">
        <v>33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2"/>
      <c r="R20" s="82"/>
      <c r="S20" s="82"/>
      <c r="T20" s="83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</row>
    <row r="21" spans="1:49" ht="14">
      <c r="A21" s="84" t="s">
        <v>22</v>
      </c>
      <c r="B21" s="82"/>
      <c r="C21" s="103">
        <v>5000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5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</row>
    <row r="22" spans="1:49" ht="14">
      <c r="A22" s="84" t="s">
        <v>23</v>
      </c>
      <c r="B22" s="82"/>
      <c r="C22" s="104">
        <v>0.3</v>
      </c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5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</row>
    <row r="23" spans="1:49" ht="14">
      <c r="A23" s="84" t="s">
        <v>24</v>
      </c>
      <c r="B23" s="82"/>
      <c r="C23" s="104">
        <v>0.4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5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</row>
    <row r="24" spans="1:49" ht="14">
      <c r="A24" s="84" t="s">
        <v>21</v>
      </c>
      <c r="B24" s="82"/>
      <c r="C24" s="104">
        <v>0.3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5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</row>
    <row r="25" spans="1:49" ht="14">
      <c r="A25" s="84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5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</row>
    <row r="26" spans="1:49" ht="75">
      <c r="A26" s="164" t="s">
        <v>35</v>
      </c>
      <c r="B26" s="165" t="s">
        <v>36</v>
      </c>
      <c r="C26" s="159" t="s">
        <v>27</v>
      </c>
      <c r="D26" s="159" t="s">
        <v>156</v>
      </c>
      <c r="E26" s="159" t="s">
        <v>84</v>
      </c>
      <c r="F26" s="159" t="s">
        <v>157</v>
      </c>
      <c r="G26" s="159" t="s">
        <v>158</v>
      </c>
      <c r="H26" s="159" t="s">
        <v>159</v>
      </c>
      <c r="I26" s="159" t="s">
        <v>88</v>
      </c>
      <c r="J26" s="160" t="s">
        <v>160</v>
      </c>
      <c r="K26" s="161" t="s">
        <v>95</v>
      </c>
      <c r="L26" s="161" t="s">
        <v>126</v>
      </c>
      <c r="M26" s="161" t="s">
        <v>127</v>
      </c>
      <c r="N26" s="161" t="s">
        <v>128</v>
      </c>
      <c r="O26" s="162" t="s">
        <v>161</v>
      </c>
      <c r="P26" s="162" t="s">
        <v>162</v>
      </c>
      <c r="Q26" s="162" t="s">
        <v>25</v>
      </c>
      <c r="R26" s="162" t="s">
        <v>26</v>
      </c>
      <c r="S26" s="161" t="s">
        <v>56</v>
      </c>
      <c r="T26" s="163" t="s">
        <v>163</v>
      </c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</row>
    <row r="27" spans="1:49" ht="15" thickBot="1">
      <c r="A27" s="185" t="str">
        <f>'TAS Oct 2018'!K4</f>
        <v>Aurora Energy</v>
      </c>
      <c r="B27" s="186" t="str">
        <f>'TAS Oct 2018'!L4</f>
        <v>Regulated</v>
      </c>
      <c r="C27" s="187">
        <f>91*'TAS Oct 2018'!M4/100</f>
        <v>91.336700000000008</v>
      </c>
      <c r="D27" s="187">
        <f>($C$21*$C$22)*'TAS Oct 2018'!N4/100</f>
        <v>379.995</v>
      </c>
      <c r="E27" s="187">
        <v>0</v>
      </c>
      <c r="F27" s="188">
        <v>0</v>
      </c>
      <c r="G27" s="189">
        <f>($C$21*$C$23)*'TAS Oct 2018'!AI4/100</f>
        <v>366.2</v>
      </c>
      <c r="H27" s="190">
        <f>($C$21*$C$24)*'TAS Oct 2018'!W4/100</f>
        <v>160.65</v>
      </c>
      <c r="I27" s="191">
        <f>SUM(C27:H27)</f>
        <v>998.18169999999998</v>
      </c>
      <c r="J27" s="192">
        <f>I27*4</f>
        <v>3992.7267999999999</v>
      </c>
      <c r="K27" s="193">
        <v>0</v>
      </c>
      <c r="L27" s="193">
        <f>'TAS Oct 2018'!AY4</f>
        <v>0</v>
      </c>
      <c r="M27" s="193">
        <f>'TAS Oct 2018'!AZ4</f>
        <v>0</v>
      </c>
      <c r="N27" s="193">
        <f>'TAS Oct 2018'!BA4</f>
        <v>0</v>
      </c>
      <c r="O27" s="192">
        <f>J27</f>
        <v>3992.7267999999999</v>
      </c>
      <c r="P27" s="192">
        <f>O27-(O27*M27/100)</f>
        <v>3992.7267999999999</v>
      </c>
      <c r="Q27" s="192">
        <f>O27*1.1</f>
        <v>4391.9994800000004</v>
      </c>
      <c r="R27" s="192">
        <f>P27*1.1</f>
        <v>4391.9994800000004</v>
      </c>
      <c r="S27" s="194">
        <f>'TAS Oct 2018'!BH4</f>
        <v>0</v>
      </c>
      <c r="T27" s="195">
        <f>'TAS Oct 2018'!BI4</f>
        <v>0</v>
      </c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</row>
    <row r="28" spans="1:49" ht="14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</row>
    <row r="29" spans="1:49" ht="14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40"/>
      <c r="P29" s="140"/>
      <c r="Q29" s="140"/>
      <c r="R29" s="140"/>
      <c r="S29" s="140"/>
      <c r="T29" s="135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</row>
    <row r="30" spans="1:49" ht="14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40"/>
      <c r="P30" s="140"/>
      <c r="Q30" s="140"/>
      <c r="R30" s="140"/>
      <c r="S30" s="140"/>
      <c r="T30" s="135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</row>
    <row r="31" spans="1:49" ht="14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40"/>
      <c r="P31" s="140"/>
      <c r="Q31" s="140"/>
      <c r="R31" s="140"/>
      <c r="S31" s="140"/>
      <c r="T31" s="135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</row>
    <row r="32" spans="1:49" ht="14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40"/>
      <c r="P32" s="140"/>
      <c r="Q32" s="140"/>
      <c r="R32" s="140"/>
      <c r="S32" s="140"/>
      <c r="T32" s="135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</row>
    <row r="33" spans="1:49" ht="14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40"/>
      <c r="P33" s="140"/>
      <c r="Q33" s="140"/>
      <c r="R33" s="140"/>
      <c r="S33" s="140"/>
      <c r="T33" s="135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</row>
    <row r="34" spans="1:49" ht="14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40"/>
      <c r="P34" s="140"/>
      <c r="Q34" s="140"/>
      <c r="R34" s="140"/>
      <c r="S34" s="140"/>
      <c r="T34" s="135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</row>
    <row r="35" spans="1:49" ht="14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40"/>
      <c r="P35" s="140"/>
      <c r="Q35" s="140"/>
      <c r="R35" s="140"/>
      <c r="S35" s="140"/>
      <c r="T35" s="135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</row>
    <row r="36" spans="1:49" ht="14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40"/>
      <c r="P36" s="140"/>
      <c r="Q36" s="140"/>
      <c r="R36" s="140"/>
      <c r="S36" s="140"/>
      <c r="T36" s="135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</row>
    <row r="37" spans="1:49" ht="14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40"/>
      <c r="P37" s="140"/>
      <c r="Q37" s="140"/>
      <c r="R37" s="140"/>
      <c r="S37" s="140"/>
      <c r="T37" s="135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</row>
    <row r="38" spans="1:49" ht="14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40"/>
      <c r="P38" s="140"/>
      <c r="Q38" s="140"/>
      <c r="R38" s="140"/>
      <c r="S38" s="140"/>
      <c r="T38" s="135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</row>
    <row r="39" spans="1:49" ht="14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40"/>
      <c r="P39" s="140"/>
      <c r="Q39" s="140"/>
      <c r="R39" s="140"/>
      <c r="S39" s="140"/>
      <c r="T39" s="135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</row>
    <row r="40" spans="1:49" ht="14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40"/>
      <c r="P40" s="140"/>
      <c r="Q40" s="140"/>
      <c r="R40" s="140"/>
      <c r="S40" s="140"/>
      <c r="T40" s="135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</row>
    <row r="41" spans="1:49" ht="14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40"/>
      <c r="P41" s="140"/>
      <c r="Q41" s="140"/>
      <c r="R41" s="140"/>
      <c r="S41" s="140"/>
      <c r="T41" s="135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</row>
    <row r="42" spans="1:49" ht="14">
      <c r="A42" s="135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40"/>
      <c r="P42" s="140"/>
      <c r="Q42" s="140"/>
      <c r="R42" s="140"/>
      <c r="S42" s="140"/>
      <c r="T42" s="135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</row>
    <row r="43" spans="1:49" ht="14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40"/>
      <c r="P43" s="140"/>
      <c r="Q43" s="140"/>
      <c r="R43" s="140"/>
      <c r="S43" s="140"/>
      <c r="T43" s="135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</row>
    <row r="44" spans="1:49" ht="14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40"/>
      <c r="P44" s="140"/>
      <c r="Q44" s="140"/>
      <c r="R44" s="140"/>
      <c r="S44" s="140"/>
      <c r="T44" s="135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</row>
    <row r="45" spans="1:49" ht="14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40"/>
      <c r="P45" s="140"/>
      <c r="Q45" s="140"/>
      <c r="R45" s="140"/>
      <c r="S45" s="140"/>
      <c r="T45" s="135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</row>
    <row r="46" spans="1:49" ht="14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40"/>
      <c r="P46" s="140"/>
      <c r="Q46" s="140"/>
      <c r="R46" s="140"/>
      <c r="S46" s="140"/>
      <c r="T46" s="135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</row>
    <row r="47" spans="1:49" ht="14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40"/>
      <c r="P47" s="140"/>
      <c r="Q47" s="140"/>
      <c r="R47" s="140"/>
      <c r="S47" s="140"/>
      <c r="T47" s="135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</row>
    <row r="48" spans="1:49" ht="14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40"/>
      <c r="P48" s="140"/>
      <c r="Q48" s="140"/>
      <c r="R48" s="140"/>
      <c r="S48" s="140"/>
      <c r="T48" s="135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</row>
    <row r="49" spans="1:49" ht="14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40"/>
      <c r="P49" s="140"/>
      <c r="Q49" s="140"/>
      <c r="R49" s="140"/>
      <c r="S49" s="140"/>
      <c r="T49" s="135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</row>
    <row r="50" spans="1:49" ht="14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40"/>
      <c r="P50" s="140"/>
      <c r="Q50" s="140"/>
      <c r="R50" s="140"/>
      <c r="S50" s="140"/>
      <c r="T50" s="135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</row>
    <row r="51" spans="1:49" ht="14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40"/>
      <c r="P51" s="140"/>
      <c r="Q51" s="140"/>
      <c r="R51" s="140"/>
      <c r="S51" s="140"/>
      <c r="T51" s="135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</row>
    <row r="52" spans="1:49" ht="14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40"/>
      <c r="P52" s="140"/>
      <c r="Q52" s="140"/>
      <c r="R52" s="140"/>
      <c r="S52" s="140"/>
      <c r="T52" s="135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</row>
    <row r="53" spans="1:49" ht="14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40"/>
      <c r="P53" s="140"/>
      <c r="Q53" s="140"/>
      <c r="R53" s="140"/>
      <c r="S53" s="140"/>
      <c r="T53" s="135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</row>
    <row r="54" spans="1:49" ht="14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40"/>
      <c r="P54" s="140"/>
      <c r="Q54" s="140"/>
      <c r="R54" s="140"/>
      <c r="S54" s="140"/>
      <c r="T54" s="135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</row>
    <row r="55" spans="1:49" ht="14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40"/>
      <c r="P55" s="140"/>
      <c r="Q55" s="140"/>
      <c r="R55" s="140"/>
      <c r="S55" s="140"/>
      <c r="T55" s="135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</row>
    <row r="56" spans="1:49" ht="14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40"/>
      <c r="P56" s="140"/>
      <c r="Q56" s="140"/>
      <c r="R56" s="140"/>
      <c r="S56" s="140"/>
      <c r="T56" s="135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</row>
    <row r="57" spans="1:49" ht="14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40"/>
      <c r="P57" s="140"/>
      <c r="Q57" s="140"/>
      <c r="R57" s="140"/>
      <c r="S57" s="140"/>
      <c r="T57" s="135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</row>
    <row r="58" spans="1:49" ht="14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40"/>
      <c r="P58" s="140"/>
      <c r="Q58" s="140"/>
      <c r="R58" s="140"/>
      <c r="S58" s="140"/>
      <c r="T58" s="135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</row>
    <row r="59" spans="1:49" ht="14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40"/>
      <c r="P59" s="140"/>
      <c r="Q59" s="140"/>
      <c r="R59" s="140"/>
      <c r="S59" s="140"/>
      <c r="T59" s="135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</row>
    <row r="60" spans="1:49" ht="14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40"/>
      <c r="P60" s="140"/>
      <c r="Q60" s="140"/>
      <c r="R60" s="140"/>
      <c r="S60" s="140"/>
      <c r="T60" s="135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</row>
    <row r="61" spans="1:49" ht="14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40"/>
      <c r="P61" s="140"/>
      <c r="Q61" s="140"/>
      <c r="R61" s="140"/>
      <c r="S61" s="140"/>
      <c r="T61" s="135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</row>
    <row r="62" spans="1:49" ht="14">
      <c r="A62" s="135"/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40"/>
      <c r="P62" s="140"/>
      <c r="Q62" s="140"/>
      <c r="R62" s="140"/>
      <c r="S62" s="140"/>
      <c r="T62" s="135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</row>
    <row r="63" spans="1:49" ht="14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40"/>
      <c r="P63" s="140"/>
      <c r="Q63" s="140"/>
      <c r="R63" s="140"/>
      <c r="S63" s="140"/>
      <c r="T63" s="135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</row>
    <row r="64" spans="1:49" ht="14">
      <c r="A64" s="135"/>
      <c r="B64" s="135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40"/>
      <c r="P64" s="140"/>
      <c r="Q64" s="140"/>
      <c r="R64" s="140"/>
      <c r="S64" s="140"/>
      <c r="T64" s="135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</row>
    <row r="65" spans="1:49" ht="14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40"/>
      <c r="P65" s="140"/>
      <c r="Q65" s="140"/>
      <c r="R65" s="140"/>
      <c r="S65" s="140"/>
      <c r="T65" s="135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</row>
    <row r="66" spans="1:49" ht="14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40"/>
      <c r="P66" s="140"/>
      <c r="Q66" s="140"/>
      <c r="R66" s="140"/>
      <c r="S66" s="140"/>
      <c r="T66" s="135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</row>
    <row r="67" spans="1:49" ht="14">
      <c r="A67" s="135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40"/>
      <c r="P67" s="140"/>
      <c r="Q67" s="140"/>
      <c r="R67" s="140"/>
      <c r="S67" s="140"/>
      <c r="T67" s="135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</row>
    <row r="68" spans="1:49" ht="14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40"/>
      <c r="P68" s="140"/>
      <c r="Q68" s="140"/>
      <c r="R68" s="140"/>
      <c r="S68" s="140"/>
      <c r="T68" s="135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</row>
    <row r="69" spans="1:49" ht="14">
      <c r="A69" s="135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40"/>
      <c r="P69" s="140"/>
      <c r="Q69" s="140"/>
      <c r="R69" s="140"/>
      <c r="S69" s="140"/>
      <c r="T69" s="135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</row>
    <row r="70" spans="1:49" ht="14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40"/>
      <c r="P70" s="140"/>
      <c r="Q70" s="140"/>
      <c r="R70" s="140"/>
      <c r="S70" s="140"/>
      <c r="T70" s="135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</row>
    <row r="71" spans="1:49" ht="14">
      <c r="A71" s="135"/>
      <c r="B71" s="135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40"/>
      <c r="P71" s="140"/>
      <c r="Q71" s="140"/>
      <c r="R71" s="140"/>
      <c r="S71" s="140"/>
      <c r="T71" s="135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</row>
  </sheetData>
  <sheetProtection algorithmName="SHA-512" hashValue="DijAD2RY07o2RSJlenuiiu56AXh0NMylnAjeawrbkd3d/b10gPGXm8kCunUIHGkl1hfKkLSEdPi1fFOiDkInwA==" saltValue="Zz5oBxROzNSpn+WfqbQOvg==" spinCount="100000" sheet="1" objects="1" scenarios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84ED-74F8-8E40-9691-97AA1133955A}">
  <sheetPr>
    <tabColor theme="9"/>
  </sheetPr>
  <dimension ref="A1:WM405"/>
  <sheetViews>
    <sheetView topLeftCell="A2" zoomScale="75" zoomScaleNormal="120" zoomScalePageLayoutView="120" workbookViewId="0">
      <selection activeCell="E41" sqref="E41"/>
    </sheetView>
  </sheetViews>
  <sheetFormatPr baseColWidth="10" defaultRowHeight="13"/>
  <cols>
    <col min="1" max="1" width="20.33203125" style="77" customWidth="1"/>
    <col min="2" max="2" width="13.5" style="77" customWidth="1"/>
    <col min="3" max="14" width="12.1640625" style="77" customWidth="1"/>
    <col min="15" max="16" width="12.1640625" style="77" hidden="1" customWidth="1"/>
    <col min="17" max="20" width="12.1640625" style="77" customWidth="1"/>
    <col min="21" max="49" width="7.5" style="130" customWidth="1"/>
    <col min="50" max="137" width="10.83203125" style="130"/>
    <col min="138" max="611" width="10.83203125" style="112"/>
    <col min="612" max="16384" width="10.83203125" style="77"/>
  </cols>
  <sheetData>
    <row r="1" spans="1:611" s="130" customFormat="1" ht="14">
      <c r="A1" s="129" t="s">
        <v>152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</row>
    <row r="2" spans="1:611" s="130" customFormat="1" ht="14">
      <c r="A2" s="131" t="s">
        <v>49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</row>
    <row r="3" spans="1:611" s="130" customFormat="1" ht="15" thickBot="1">
      <c r="A3" s="129"/>
      <c r="B3" s="129"/>
      <c r="C3" s="129"/>
      <c r="D3" s="129"/>
      <c r="E3" s="129"/>
      <c r="F3" s="129"/>
      <c r="G3" s="132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</row>
    <row r="4" spans="1:611" ht="14">
      <c r="A4" s="80" t="s">
        <v>13</v>
      </c>
      <c r="B4" s="81"/>
      <c r="C4" s="81"/>
      <c r="D4" s="81"/>
      <c r="E4" s="81"/>
      <c r="F4" s="81"/>
      <c r="G4" s="82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3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</row>
    <row r="5" spans="1:611" ht="14">
      <c r="A5" s="84" t="s">
        <v>80</v>
      </c>
      <c r="B5" s="82"/>
      <c r="C5" s="103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5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9"/>
    </row>
    <row r="6" spans="1:611" ht="14">
      <c r="A6" s="84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5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</row>
    <row r="7" spans="1:611" ht="75">
      <c r="A7" s="164" t="s">
        <v>74</v>
      </c>
      <c r="B7" s="165" t="s">
        <v>81</v>
      </c>
      <c r="C7" s="159" t="s">
        <v>82</v>
      </c>
      <c r="D7" s="159" t="s">
        <v>83</v>
      </c>
      <c r="E7" s="159" t="s">
        <v>84</v>
      </c>
      <c r="F7" s="159" t="s">
        <v>85</v>
      </c>
      <c r="G7" s="159" t="s">
        <v>86</v>
      </c>
      <c r="H7" s="159" t="s">
        <v>87</v>
      </c>
      <c r="I7" s="159" t="s">
        <v>88</v>
      </c>
      <c r="J7" s="160" t="s">
        <v>62</v>
      </c>
      <c r="K7" s="161" t="s">
        <v>63</v>
      </c>
      <c r="L7" s="161" t="s">
        <v>64</v>
      </c>
      <c r="M7" s="161" t="s">
        <v>65</v>
      </c>
      <c r="N7" s="161" t="s">
        <v>66</v>
      </c>
      <c r="O7" s="162" t="s">
        <v>67</v>
      </c>
      <c r="P7" s="162" t="s">
        <v>68</v>
      </c>
      <c r="Q7" s="162" t="s">
        <v>25</v>
      </c>
      <c r="R7" s="162" t="s">
        <v>26</v>
      </c>
      <c r="S7" s="161" t="s">
        <v>69</v>
      </c>
      <c r="T7" s="163" t="s">
        <v>96</v>
      </c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</row>
    <row r="8" spans="1:611" ht="14">
      <c r="A8" s="168" t="str">
        <f>'TAS Apr 2018'!K2</f>
        <v>Aurora Energy</v>
      </c>
      <c r="B8" s="181" t="str">
        <f>'TAS Apr 2018'!L2</f>
        <v>Regulated</v>
      </c>
      <c r="C8" s="142">
        <f>91*'TAS Apr 2018'!M2/100</f>
        <v>82.628909999999991</v>
      </c>
      <c r="D8" s="142">
        <f>IF($C$5&gt;='TAS Apr 2018'!P2,('TAS Apr 2018'!P2*'TAS Apr 2018'!N2/100),('TAS Bills April 2018'!$C$5*'TAS Apr 2018'!N2/100))</f>
        <v>150.83500000000001</v>
      </c>
      <c r="E8" s="142">
        <v>0</v>
      </c>
      <c r="F8" s="143">
        <v>0</v>
      </c>
      <c r="G8" s="144">
        <v>0</v>
      </c>
      <c r="H8" s="145">
        <f>IF(($C$5&lt;'TAS Apr 2018'!P2),(0),('TAS Bills April 2018'!$C$5-'TAS Apr 2018'!P2)*'TAS Apr 2018'!Q2/100)</f>
        <v>1004.265</v>
      </c>
      <c r="I8" s="146">
        <f>SUM(C8:H8)</f>
        <v>1237.72891</v>
      </c>
      <c r="J8" s="147">
        <f>I8*4</f>
        <v>4950.9156400000002</v>
      </c>
      <c r="K8" s="141">
        <v>0</v>
      </c>
      <c r="L8" s="141">
        <f>'TAS Apr 2018'!AY2</f>
        <v>0</v>
      </c>
      <c r="M8" s="141">
        <f>'TAS Apr 2018'!AZ2</f>
        <v>0</v>
      </c>
      <c r="N8" s="141">
        <f>'TAS Apr 2018'!BA2</f>
        <v>0</v>
      </c>
      <c r="O8" s="147">
        <f>J8</f>
        <v>4950.9156400000002</v>
      </c>
      <c r="P8" s="147">
        <f>O8-(O8*M8/100)</f>
        <v>4950.9156400000002</v>
      </c>
      <c r="Q8" s="147">
        <f>O8*1.1</f>
        <v>5446.0072040000005</v>
      </c>
      <c r="R8" s="147">
        <f>P8*1.1</f>
        <v>5446.0072040000005</v>
      </c>
      <c r="S8" s="148">
        <f>'TAS Apr 2018'!BH2</f>
        <v>0</v>
      </c>
      <c r="T8" s="149">
        <f>'TAS Apr 2018'!BI2</f>
        <v>0</v>
      </c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</row>
    <row r="9" spans="1:611" s="126" customFormat="1" ht="15" thickBot="1">
      <c r="A9" s="171" t="str">
        <f>'TAS Apr 2018'!K3</f>
        <v>ERM Power</v>
      </c>
      <c r="B9" s="182" t="str">
        <f>'TAS Apr 2018'!L3</f>
        <v>Adjustable</v>
      </c>
      <c r="C9" s="151">
        <f>91*'TAS Apr 2018'!M3/100</f>
        <v>98.28</v>
      </c>
      <c r="D9" s="151">
        <f>C5*'TAS Apr 2018'!N3/100</f>
        <v>1161.9999999999998</v>
      </c>
      <c r="E9" s="151">
        <v>0</v>
      </c>
      <c r="F9" s="152">
        <v>0</v>
      </c>
      <c r="G9" s="153">
        <v>0</v>
      </c>
      <c r="H9" s="154">
        <v>0</v>
      </c>
      <c r="I9" s="155">
        <f t="shared" ref="I9" si="0">SUM(C9:H9)</f>
        <v>1260.2799999999997</v>
      </c>
      <c r="J9" s="156">
        <f t="shared" ref="J9" si="1">I9*4</f>
        <v>5041.119999999999</v>
      </c>
      <c r="K9" s="150">
        <v>0</v>
      </c>
      <c r="L9" s="150">
        <f>'TAS Apr 2018'!AY3</f>
        <v>0</v>
      </c>
      <c r="M9" s="150">
        <f>'TAS Apr 2018'!AZ3</f>
        <v>0</v>
      </c>
      <c r="N9" s="150">
        <f>'TAS Apr 2018'!BA3</f>
        <v>0</v>
      </c>
      <c r="O9" s="156">
        <f>J9-((I9-C9)*L9/100)*4</f>
        <v>5041.119999999999</v>
      </c>
      <c r="P9" s="156">
        <f>O9-(O9*M9/100)</f>
        <v>5041.119999999999</v>
      </c>
      <c r="Q9" s="156">
        <f>O9*1.1</f>
        <v>5545.2319999999991</v>
      </c>
      <c r="R9" s="156">
        <f>P9*1.1</f>
        <v>5545.2319999999991</v>
      </c>
      <c r="S9" s="157">
        <f>'TAS Apr 2018'!BH3</f>
        <v>0</v>
      </c>
      <c r="T9" s="158">
        <f>'TAS Apr 2018'!BI3</f>
        <v>0</v>
      </c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0"/>
      <c r="CC9" s="130"/>
      <c r="CD9" s="130"/>
      <c r="CE9" s="130"/>
      <c r="CF9" s="130"/>
      <c r="CG9" s="130"/>
      <c r="CH9" s="130"/>
      <c r="CI9" s="130"/>
      <c r="CJ9" s="130"/>
      <c r="CK9" s="130"/>
      <c r="CL9" s="130"/>
      <c r="CM9" s="130"/>
      <c r="CN9" s="130"/>
      <c r="CO9" s="130"/>
      <c r="CP9" s="130"/>
      <c r="CQ9" s="130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  <c r="EG9" s="130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  <c r="FR9" s="112"/>
      <c r="FS9" s="112"/>
      <c r="FT9" s="112"/>
      <c r="FU9" s="112"/>
      <c r="FV9" s="112"/>
      <c r="FW9" s="112"/>
      <c r="FX9" s="112"/>
      <c r="FY9" s="112"/>
      <c r="FZ9" s="112"/>
      <c r="GA9" s="112"/>
      <c r="GB9" s="112"/>
      <c r="GC9" s="112"/>
      <c r="GD9" s="112"/>
      <c r="GE9" s="112"/>
      <c r="GF9" s="112"/>
      <c r="GG9" s="112"/>
      <c r="GH9" s="112"/>
      <c r="GI9" s="112"/>
      <c r="GJ9" s="112"/>
      <c r="GK9" s="112"/>
      <c r="GL9" s="112"/>
      <c r="GM9" s="112"/>
      <c r="GN9" s="112"/>
      <c r="GO9" s="112"/>
      <c r="GP9" s="112"/>
      <c r="GQ9" s="112"/>
      <c r="GR9" s="112"/>
      <c r="GS9" s="112"/>
      <c r="GT9" s="112"/>
      <c r="GU9" s="112"/>
      <c r="GV9" s="112"/>
      <c r="GW9" s="112"/>
      <c r="GX9" s="112"/>
      <c r="GY9" s="112"/>
      <c r="GZ9" s="112"/>
      <c r="HA9" s="112"/>
      <c r="HB9" s="112"/>
      <c r="HC9" s="112"/>
      <c r="HD9" s="112"/>
      <c r="HE9" s="112"/>
      <c r="HF9" s="112"/>
      <c r="HG9" s="112"/>
      <c r="HH9" s="112"/>
      <c r="HI9" s="112"/>
      <c r="HJ9" s="112"/>
      <c r="HK9" s="112"/>
      <c r="HL9" s="112"/>
      <c r="HM9" s="112"/>
      <c r="HN9" s="112"/>
      <c r="HO9" s="112"/>
      <c r="HP9" s="112"/>
      <c r="HQ9" s="112"/>
      <c r="HR9" s="112"/>
      <c r="HS9" s="112"/>
      <c r="HT9" s="112"/>
      <c r="HU9" s="112"/>
      <c r="HV9" s="112"/>
      <c r="HW9" s="112"/>
      <c r="HX9" s="112"/>
      <c r="HY9" s="112"/>
      <c r="HZ9" s="112"/>
      <c r="IA9" s="112"/>
      <c r="IB9" s="112"/>
      <c r="IC9" s="112"/>
      <c r="ID9" s="112"/>
      <c r="IE9" s="112"/>
      <c r="IF9" s="112"/>
      <c r="IG9" s="112"/>
      <c r="IH9" s="112"/>
      <c r="II9" s="112"/>
      <c r="IJ9" s="112"/>
      <c r="IK9" s="112"/>
      <c r="IL9" s="112"/>
      <c r="IM9" s="112"/>
      <c r="IN9" s="112"/>
      <c r="IO9" s="112"/>
      <c r="IP9" s="112"/>
      <c r="IQ9" s="112"/>
      <c r="IR9" s="112"/>
      <c r="IS9" s="112"/>
      <c r="IT9" s="112"/>
      <c r="IU9" s="112"/>
      <c r="IV9" s="112"/>
      <c r="IW9" s="112"/>
      <c r="IX9" s="112"/>
      <c r="IY9" s="112"/>
      <c r="IZ9" s="112"/>
      <c r="JA9" s="112"/>
      <c r="JB9" s="112"/>
      <c r="JC9" s="112"/>
      <c r="JD9" s="112"/>
      <c r="JE9" s="112"/>
      <c r="JF9" s="112"/>
      <c r="JG9" s="112"/>
      <c r="JH9" s="112"/>
      <c r="JI9" s="112"/>
      <c r="JJ9" s="112"/>
      <c r="JK9" s="112"/>
      <c r="JL9" s="112"/>
      <c r="JM9" s="112"/>
      <c r="JN9" s="112"/>
      <c r="JO9" s="112"/>
      <c r="JP9" s="112"/>
      <c r="JQ9" s="112"/>
      <c r="JR9" s="112"/>
      <c r="JS9" s="112"/>
      <c r="JT9" s="112"/>
      <c r="JU9" s="112"/>
      <c r="JV9" s="112"/>
      <c r="JW9" s="112"/>
      <c r="JX9" s="112"/>
      <c r="JY9" s="112"/>
      <c r="JZ9" s="112"/>
      <c r="KA9" s="112"/>
      <c r="KB9" s="112"/>
      <c r="KC9" s="112"/>
      <c r="KD9" s="112"/>
      <c r="KE9" s="112"/>
      <c r="KF9" s="112"/>
      <c r="KG9" s="112"/>
      <c r="KH9" s="112"/>
      <c r="KI9" s="112"/>
      <c r="KJ9" s="112"/>
      <c r="KK9" s="112"/>
      <c r="KL9" s="112"/>
      <c r="KM9" s="112"/>
      <c r="KN9" s="112"/>
      <c r="KO9" s="112"/>
      <c r="KP9" s="112"/>
      <c r="KQ9" s="112"/>
      <c r="KR9" s="112"/>
      <c r="KS9" s="112"/>
      <c r="KT9" s="112"/>
      <c r="KU9" s="112"/>
      <c r="KV9" s="112"/>
      <c r="KW9" s="112"/>
      <c r="KX9" s="112"/>
      <c r="KY9" s="112"/>
      <c r="KZ9" s="112"/>
      <c r="LA9" s="112"/>
      <c r="LB9" s="112"/>
      <c r="LC9" s="112"/>
      <c r="LD9" s="112"/>
      <c r="LE9" s="112"/>
      <c r="LF9" s="112"/>
      <c r="LG9" s="112"/>
      <c r="LH9" s="112"/>
      <c r="LI9" s="112"/>
      <c r="LJ9" s="112"/>
      <c r="LK9" s="112"/>
      <c r="LL9" s="112"/>
      <c r="LM9" s="112"/>
      <c r="LN9" s="112"/>
      <c r="LO9" s="112"/>
      <c r="LP9" s="112"/>
      <c r="LQ9" s="112"/>
      <c r="LR9" s="112"/>
      <c r="LS9" s="112"/>
      <c r="LT9" s="112"/>
      <c r="LU9" s="112"/>
      <c r="LV9" s="112"/>
      <c r="LW9" s="112"/>
      <c r="LX9" s="112"/>
      <c r="LY9" s="112"/>
      <c r="LZ9" s="112"/>
      <c r="MA9" s="112"/>
      <c r="MB9" s="112"/>
      <c r="MC9" s="112"/>
      <c r="MD9" s="112"/>
      <c r="ME9" s="112"/>
      <c r="MF9" s="112"/>
      <c r="MG9" s="112"/>
      <c r="MH9" s="112"/>
      <c r="MI9" s="112"/>
      <c r="MJ9" s="112"/>
      <c r="MK9" s="112"/>
      <c r="ML9" s="112"/>
      <c r="MM9" s="112"/>
      <c r="MN9" s="112"/>
      <c r="MO9" s="112"/>
      <c r="MP9" s="112"/>
      <c r="MQ9" s="112"/>
      <c r="MR9" s="112"/>
      <c r="MS9" s="112"/>
      <c r="MT9" s="112"/>
      <c r="MU9" s="112"/>
      <c r="MV9" s="112"/>
      <c r="MW9" s="112"/>
      <c r="MX9" s="112"/>
      <c r="MY9" s="112"/>
      <c r="MZ9" s="112"/>
      <c r="NA9" s="112"/>
      <c r="NB9" s="112"/>
      <c r="NC9" s="112"/>
      <c r="ND9" s="112"/>
      <c r="NE9" s="112"/>
      <c r="NF9" s="112"/>
      <c r="NG9" s="112"/>
      <c r="NH9" s="112"/>
      <c r="NI9" s="112"/>
      <c r="NJ9" s="112"/>
      <c r="NK9" s="112"/>
      <c r="NL9" s="112"/>
      <c r="NM9" s="112"/>
      <c r="NN9" s="112"/>
      <c r="NO9" s="112"/>
      <c r="NP9" s="112"/>
      <c r="NQ9" s="112"/>
      <c r="NR9" s="112"/>
      <c r="NS9" s="112"/>
      <c r="NT9" s="112"/>
      <c r="NU9" s="112"/>
      <c r="NV9" s="112"/>
      <c r="NW9" s="112"/>
      <c r="NX9" s="112"/>
      <c r="NY9" s="112"/>
      <c r="NZ9" s="112"/>
      <c r="OA9" s="112"/>
      <c r="OB9" s="112"/>
      <c r="OC9" s="112"/>
      <c r="OD9" s="112"/>
      <c r="OE9" s="112"/>
      <c r="OF9" s="112"/>
      <c r="OG9" s="112"/>
      <c r="OH9" s="112"/>
      <c r="OI9" s="112"/>
      <c r="OJ9" s="112"/>
      <c r="OK9" s="112"/>
      <c r="OL9" s="112"/>
      <c r="OM9" s="112"/>
      <c r="ON9" s="112"/>
      <c r="OO9" s="112"/>
      <c r="OP9" s="112"/>
      <c r="OQ9" s="112"/>
      <c r="OR9" s="112"/>
      <c r="OS9" s="112"/>
      <c r="OT9" s="112"/>
      <c r="OU9" s="112"/>
      <c r="OV9" s="112"/>
      <c r="OW9" s="112"/>
      <c r="OX9" s="112"/>
      <c r="OY9" s="112"/>
      <c r="OZ9" s="112"/>
      <c r="PA9" s="112"/>
      <c r="PB9" s="112"/>
      <c r="PC9" s="112"/>
      <c r="PD9" s="112"/>
      <c r="PE9" s="112"/>
      <c r="PF9" s="112"/>
      <c r="PG9" s="112"/>
      <c r="PH9" s="112"/>
      <c r="PI9" s="112"/>
      <c r="PJ9" s="112"/>
      <c r="PK9" s="112"/>
      <c r="PL9" s="112"/>
      <c r="PM9" s="112"/>
      <c r="PN9" s="112"/>
      <c r="PO9" s="112"/>
      <c r="PP9" s="112"/>
      <c r="PQ9" s="112"/>
      <c r="PR9" s="112"/>
      <c r="PS9" s="112"/>
      <c r="PT9" s="112"/>
      <c r="PU9" s="112"/>
      <c r="PV9" s="112"/>
      <c r="PW9" s="112"/>
      <c r="PX9" s="112"/>
      <c r="PY9" s="112"/>
      <c r="PZ9" s="112"/>
      <c r="QA9" s="112"/>
      <c r="QB9" s="112"/>
      <c r="QC9" s="112"/>
      <c r="QD9" s="112"/>
      <c r="QE9" s="112"/>
      <c r="QF9" s="112"/>
      <c r="QG9" s="112"/>
      <c r="QH9" s="112"/>
      <c r="QI9" s="112"/>
      <c r="QJ9" s="112"/>
      <c r="QK9" s="112"/>
      <c r="QL9" s="112"/>
      <c r="QM9" s="112"/>
      <c r="QN9" s="112"/>
      <c r="QO9" s="112"/>
      <c r="QP9" s="112"/>
      <c r="QQ9" s="112"/>
      <c r="QR9" s="112"/>
      <c r="QS9" s="112"/>
      <c r="QT9" s="112"/>
      <c r="QU9" s="112"/>
      <c r="QV9" s="112"/>
      <c r="QW9" s="112"/>
      <c r="QX9" s="112"/>
      <c r="QY9" s="112"/>
      <c r="QZ9" s="112"/>
      <c r="RA9" s="112"/>
      <c r="RB9" s="112"/>
      <c r="RC9" s="112"/>
      <c r="RD9" s="112"/>
      <c r="RE9" s="112"/>
      <c r="RF9" s="112"/>
      <c r="RG9" s="112"/>
      <c r="RH9" s="112"/>
      <c r="RI9" s="112"/>
      <c r="RJ9" s="112"/>
      <c r="RK9" s="112"/>
      <c r="RL9" s="112"/>
      <c r="RM9" s="112"/>
      <c r="RN9" s="112"/>
      <c r="RO9" s="112"/>
      <c r="RP9" s="112"/>
      <c r="RQ9" s="112"/>
      <c r="RR9" s="112"/>
      <c r="RS9" s="112"/>
      <c r="RT9" s="112"/>
      <c r="RU9" s="112"/>
      <c r="RV9" s="112"/>
      <c r="RW9" s="112"/>
      <c r="RX9" s="112"/>
      <c r="RY9" s="112"/>
      <c r="RZ9" s="112"/>
      <c r="SA9" s="112"/>
      <c r="SB9" s="112"/>
      <c r="SC9" s="112"/>
      <c r="SD9" s="112"/>
      <c r="SE9" s="112"/>
      <c r="SF9" s="112"/>
      <c r="SG9" s="112"/>
      <c r="SH9" s="112"/>
      <c r="SI9" s="112"/>
      <c r="SJ9" s="112"/>
      <c r="SK9" s="112"/>
      <c r="SL9" s="112"/>
      <c r="SM9" s="112"/>
      <c r="SN9" s="112"/>
      <c r="SO9" s="112"/>
      <c r="SP9" s="112"/>
      <c r="SQ9" s="112"/>
      <c r="SR9" s="112"/>
      <c r="SS9" s="112"/>
      <c r="ST9" s="112"/>
      <c r="SU9" s="112"/>
      <c r="SV9" s="112"/>
      <c r="SW9" s="112"/>
      <c r="SX9" s="112"/>
      <c r="SY9" s="112"/>
      <c r="SZ9" s="112"/>
      <c r="TA9" s="112"/>
      <c r="TB9" s="112"/>
      <c r="TC9" s="112"/>
      <c r="TD9" s="112"/>
      <c r="TE9" s="112"/>
      <c r="TF9" s="112"/>
      <c r="TG9" s="112"/>
      <c r="TH9" s="112"/>
      <c r="TI9" s="112"/>
      <c r="TJ9" s="112"/>
      <c r="TK9" s="112"/>
      <c r="TL9" s="112"/>
      <c r="TM9" s="112"/>
      <c r="TN9" s="112"/>
      <c r="TO9" s="112"/>
      <c r="TP9" s="112"/>
      <c r="TQ9" s="112"/>
      <c r="TR9" s="112"/>
      <c r="TS9" s="112"/>
      <c r="TT9" s="112"/>
      <c r="TU9" s="112"/>
      <c r="TV9" s="112"/>
      <c r="TW9" s="112"/>
      <c r="TX9" s="112"/>
      <c r="TY9" s="112"/>
      <c r="TZ9" s="112"/>
      <c r="UA9" s="112"/>
      <c r="UB9" s="112"/>
      <c r="UC9" s="112"/>
      <c r="UD9" s="112"/>
      <c r="UE9" s="112"/>
      <c r="UF9" s="112"/>
      <c r="UG9" s="112"/>
      <c r="UH9" s="112"/>
      <c r="UI9" s="112"/>
      <c r="UJ9" s="112"/>
      <c r="UK9" s="112"/>
      <c r="UL9" s="112"/>
      <c r="UM9" s="112"/>
      <c r="UN9" s="112"/>
      <c r="UO9" s="112"/>
      <c r="UP9" s="112"/>
      <c r="UQ9" s="112"/>
      <c r="UR9" s="112"/>
      <c r="US9" s="112"/>
      <c r="UT9" s="112"/>
      <c r="UU9" s="112"/>
      <c r="UV9" s="112"/>
      <c r="UW9" s="112"/>
      <c r="UX9" s="112"/>
      <c r="UY9" s="112"/>
      <c r="UZ9" s="112"/>
      <c r="VA9" s="112"/>
      <c r="VB9" s="112"/>
      <c r="VC9" s="112"/>
      <c r="VD9" s="112"/>
      <c r="VE9" s="112"/>
      <c r="VF9" s="112"/>
      <c r="VG9" s="112"/>
      <c r="VH9" s="112"/>
      <c r="VI9" s="112"/>
      <c r="VJ9" s="112"/>
      <c r="VK9" s="112"/>
      <c r="VL9" s="112"/>
      <c r="VM9" s="112"/>
      <c r="VN9" s="112"/>
      <c r="VO9" s="112"/>
      <c r="VP9" s="112"/>
      <c r="VQ9" s="112"/>
      <c r="VR9" s="112"/>
      <c r="VS9" s="112"/>
      <c r="VT9" s="112"/>
      <c r="VU9" s="112"/>
      <c r="VV9" s="112"/>
      <c r="VW9" s="112"/>
      <c r="VX9" s="112"/>
      <c r="VY9" s="112"/>
      <c r="VZ9" s="112"/>
      <c r="WA9" s="112"/>
      <c r="WB9" s="112"/>
      <c r="WC9" s="112"/>
      <c r="WD9" s="112"/>
      <c r="WE9" s="112"/>
      <c r="WF9" s="112"/>
      <c r="WG9" s="112"/>
      <c r="WH9" s="112"/>
      <c r="WI9" s="112"/>
      <c r="WJ9" s="112"/>
      <c r="WK9" s="112"/>
      <c r="WL9" s="112"/>
      <c r="WM9" s="112"/>
    </row>
    <row r="10" spans="1:611" s="130" customFormat="1" ht="14"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</row>
    <row r="11" spans="1:611" s="130" customFormat="1" ht="15" thickBot="1"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</row>
    <row r="12" spans="1:611" ht="14">
      <c r="A12" s="80" t="s">
        <v>97</v>
      </c>
      <c r="B12" s="81"/>
      <c r="C12" s="81"/>
      <c r="D12" s="97"/>
      <c r="E12" s="97"/>
      <c r="F12" s="97"/>
      <c r="G12" s="97"/>
      <c r="H12" s="97"/>
      <c r="I12" s="98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</row>
    <row r="13" spans="1:611" ht="14">
      <c r="A13" s="84" t="s">
        <v>80</v>
      </c>
      <c r="B13" s="82"/>
      <c r="C13" s="103">
        <v>5000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5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</row>
    <row r="14" spans="1:611" ht="14">
      <c r="A14" s="84" t="s">
        <v>98</v>
      </c>
      <c r="B14" s="82"/>
      <c r="C14" s="104">
        <v>0.7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5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</row>
    <row r="15" spans="1:611" ht="14">
      <c r="A15" s="84" t="s">
        <v>151</v>
      </c>
      <c r="B15" s="82"/>
      <c r="C15" s="104">
        <v>0.3</v>
      </c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5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</row>
    <row r="16" spans="1:611" ht="14">
      <c r="A16" s="84"/>
      <c r="B16" s="82"/>
      <c r="C16" s="99"/>
      <c r="D16" s="99"/>
      <c r="E16" s="99"/>
      <c r="F16" s="99"/>
      <c r="G16" s="99"/>
      <c r="H16" s="99"/>
      <c r="I16" s="100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5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</row>
    <row r="17" spans="1:611" ht="75">
      <c r="A17" s="164" t="s">
        <v>74</v>
      </c>
      <c r="B17" s="165" t="s">
        <v>81</v>
      </c>
      <c r="C17" s="159" t="s">
        <v>82</v>
      </c>
      <c r="D17" s="159" t="s">
        <v>83</v>
      </c>
      <c r="E17" s="159" t="s">
        <v>84</v>
      </c>
      <c r="F17" s="159" t="s">
        <v>85</v>
      </c>
      <c r="G17" s="159" t="s">
        <v>87</v>
      </c>
      <c r="H17" s="159" t="s">
        <v>97</v>
      </c>
      <c r="I17" s="159" t="s">
        <v>88</v>
      </c>
      <c r="J17" s="160" t="s">
        <v>62</v>
      </c>
      <c r="K17" s="161" t="s">
        <v>63</v>
      </c>
      <c r="L17" s="161" t="s">
        <v>64</v>
      </c>
      <c r="M17" s="161" t="s">
        <v>65</v>
      </c>
      <c r="N17" s="161" t="s">
        <v>66</v>
      </c>
      <c r="O17" s="162" t="s">
        <v>67</v>
      </c>
      <c r="P17" s="162" t="s">
        <v>68</v>
      </c>
      <c r="Q17" s="162" t="s">
        <v>25</v>
      </c>
      <c r="R17" s="162" t="s">
        <v>26</v>
      </c>
      <c r="S17" s="161" t="s">
        <v>69</v>
      </c>
      <c r="T17" s="163" t="s">
        <v>96</v>
      </c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</row>
    <row r="18" spans="1:611" ht="14">
      <c r="A18" s="168" t="str">
        <f>'TAS Apr 2018'!K4</f>
        <v>Aurora Energy</v>
      </c>
      <c r="B18" s="181" t="str">
        <f>'TAS Apr 2018'!L4</f>
        <v>Regulated</v>
      </c>
      <c r="C18" s="142">
        <f>91*'TAS Apr 2018'!M4/100</f>
        <v>97.442800000000005</v>
      </c>
      <c r="D18" s="142">
        <f>IF(($C$13*$C$14)&gt;='TAS Apr 2018'!P4,('TAS Apr 2018'!P4*'TAS Apr 2018'!N4/100),(('TAS Bills April 2018'!$C$13*'TAS Bills April 2018'!$C$14)*'TAS Apr 2018'!N4/100))</f>
        <v>150.83500000000001</v>
      </c>
      <c r="E18" s="142">
        <v>0</v>
      </c>
      <c r="F18" s="143">
        <v>0</v>
      </c>
      <c r="G18" s="144">
        <f>IF($C$13*$C$14&lt;'TAS Apr 2018'!P4,(0),((('TAS Bills April 2018'!$C$13*'TAS Bills April 2018'!$C$14)-('TAS Apr 2018'!P4))*'TAS Apr 2018'!Q4/100))</f>
        <v>669.51</v>
      </c>
      <c r="H18" s="145">
        <f>($C$13*$C$15)*'TAS Apr 2018'!AF4/100</f>
        <v>214.35</v>
      </c>
      <c r="I18" s="146">
        <f>SUM(C18:H18)</f>
        <v>1132.1378</v>
      </c>
      <c r="J18" s="147">
        <f>I18*4</f>
        <v>4528.5511999999999</v>
      </c>
      <c r="K18" s="141">
        <v>0</v>
      </c>
      <c r="L18" s="141">
        <f>'TAS Apr 2018'!AY4</f>
        <v>0</v>
      </c>
      <c r="M18" s="141">
        <f>'TAS Apr 2018'!AZ4</f>
        <v>0</v>
      </c>
      <c r="N18" s="141">
        <f>'TAS Apr 2018'!BA4</f>
        <v>0</v>
      </c>
      <c r="O18" s="147">
        <f>J18</f>
        <v>4528.5511999999999</v>
      </c>
      <c r="P18" s="147">
        <f>O18-(O18*M18/100)</f>
        <v>4528.5511999999999</v>
      </c>
      <c r="Q18" s="147">
        <f>O18*1.1</f>
        <v>4981.4063200000001</v>
      </c>
      <c r="R18" s="147">
        <f>P18*1.1</f>
        <v>4981.4063200000001</v>
      </c>
      <c r="S18" s="148">
        <f>'TAS Apr 2018'!BH4</f>
        <v>0</v>
      </c>
      <c r="T18" s="149">
        <f>'TAS Apr 2018'!BI4</f>
        <v>0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</row>
    <row r="19" spans="1:611" s="126" customFormat="1" ht="15" thickBot="1">
      <c r="A19" s="171" t="str">
        <f>'TAS Apr 2018'!K5</f>
        <v>ERM Power</v>
      </c>
      <c r="B19" s="182" t="str">
        <f>'TAS Apr 2018'!L5</f>
        <v>Adjustable</v>
      </c>
      <c r="C19" s="151">
        <f>91*'TAS Apr 2018'!M5/100</f>
        <v>162.88999999999999</v>
      </c>
      <c r="D19" s="151">
        <f>(C13*C14)*'TAS Apr 2018'!N5/100</f>
        <v>813.4</v>
      </c>
      <c r="E19" s="151">
        <v>0</v>
      </c>
      <c r="F19" s="152">
        <v>0</v>
      </c>
      <c r="G19" s="153">
        <v>0</v>
      </c>
      <c r="H19" s="154">
        <f>($C$13*$C$15)*'TAS Apr 2018'!AF5/100</f>
        <v>229.95</v>
      </c>
      <c r="I19" s="155">
        <f>SUM(C19:H19)</f>
        <v>1206.24</v>
      </c>
      <c r="J19" s="156">
        <f t="shared" ref="J19" si="2">I19*4</f>
        <v>4824.96</v>
      </c>
      <c r="K19" s="150">
        <v>0</v>
      </c>
      <c r="L19" s="150">
        <f>'TAS Apr 2018'!AY5</f>
        <v>0</v>
      </c>
      <c r="M19" s="150">
        <f>'TAS Apr 2018'!AZ5</f>
        <v>0</v>
      </c>
      <c r="N19" s="150">
        <f>'TAS Apr 2018'!BA5</f>
        <v>0</v>
      </c>
      <c r="O19" s="156">
        <f>J19-((I19-C19)*L19/100)*4</f>
        <v>4824.96</v>
      </c>
      <c r="P19" s="156">
        <f>O19-(O19*M19/100)</f>
        <v>4824.96</v>
      </c>
      <c r="Q19" s="156">
        <f>O19*1.1</f>
        <v>5307.4560000000001</v>
      </c>
      <c r="R19" s="156">
        <f>P19*1.1</f>
        <v>5307.4560000000001</v>
      </c>
      <c r="S19" s="157">
        <f>'TAS Apr 2018'!BH5</f>
        <v>0</v>
      </c>
      <c r="T19" s="158">
        <f>'TAS Apr 2018'!BI5</f>
        <v>0</v>
      </c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  <c r="IV19" s="112"/>
      <c r="IW19" s="112"/>
      <c r="IX19" s="112"/>
      <c r="IY19" s="112"/>
      <c r="IZ19" s="112"/>
      <c r="JA19" s="112"/>
      <c r="JB19" s="112"/>
      <c r="JC19" s="112"/>
      <c r="JD19" s="112"/>
      <c r="JE19" s="112"/>
      <c r="JF19" s="112"/>
      <c r="JG19" s="112"/>
      <c r="JH19" s="112"/>
      <c r="JI19" s="112"/>
      <c r="JJ19" s="112"/>
      <c r="JK19" s="112"/>
      <c r="JL19" s="112"/>
      <c r="JM19" s="112"/>
      <c r="JN19" s="112"/>
      <c r="JO19" s="112"/>
      <c r="JP19" s="112"/>
      <c r="JQ19" s="112"/>
      <c r="JR19" s="112"/>
      <c r="JS19" s="112"/>
      <c r="JT19" s="112"/>
      <c r="JU19" s="112"/>
      <c r="JV19" s="112"/>
      <c r="JW19" s="112"/>
      <c r="JX19" s="112"/>
      <c r="JY19" s="112"/>
      <c r="JZ19" s="112"/>
      <c r="KA19" s="112"/>
      <c r="KB19" s="112"/>
      <c r="KC19" s="112"/>
      <c r="KD19" s="112"/>
      <c r="KE19" s="112"/>
      <c r="KF19" s="112"/>
      <c r="KG19" s="112"/>
      <c r="KH19" s="112"/>
      <c r="KI19" s="112"/>
      <c r="KJ19" s="112"/>
      <c r="KK19" s="112"/>
      <c r="KL19" s="112"/>
      <c r="KM19" s="112"/>
      <c r="KN19" s="112"/>
      <c r="KO19" s="112"/>
      <c r="KP19" s="112"/>
      <c r="KQ19" s="112"/>
      <c r="KR19" s="112"/>
      <c r="KS19" s="112"/>
      <c r="KT19" s="112"/>
      <c r="KU19" s="112"/>
      <c r="KV19" s="112"/>
      <c r="KW19" s="112"/>
      <c r="KX19" s="112"/>
      <c r="KY19" s="112"/>
      <c r="KZ19" s="112"/>
      <c r="LA19" s="112"/>
      <c r="LB19" s="112"/>
      <c r="LC19" s="112"/>
      <c r="LD19" s="112"/>
      <c r="LE19" s="112"/>
      <c r="LF19" s="112"/>
      <c r="LG19" s="112"/>
      <c r="LH19" s="112"/>
      <c r="LI19" s="112"/>
      <c r="LJ19" s="112"/>
      <c r="LK19" s="112"/>
      <c r="LL19" s="112"/>
      <c r="LM19" s="112"/>
      <c r="LN19" s="112"/>
      <c r="LO19" s="112"/>
      <c r="LP19" s="112"/>
      <c r="LQ19" s="112"/>
      <c r="LR19" s="112"/>
      <c r="LS19" s="112"/>
      <c r="LT19" s="112"/>
      <c r="LU19" s="112"/>
      <c r="LV19" s="112"/>
      <c r="LW19" s="112"/>
      <c r="LX19" s="112"/>
      <c r="LY19" s="112"/>
      <c r="LZ19" s="112"/>
      <c r="MA19" s="112"/>
      <c r="MB19" s="112"/>
      <c r="MC19" s="112"/>
      <c r="MD19" s="112"/>
      <c r="ME19" s="112"/>
      <c r="MF19" s="112"/>
      <c r="MG19" s="112"/>
      <c r="MH19" s="112"/>
      <c r="MI19" s="112"/>
      <c r="MJ19" s="112"/>
      <c r="MK19" s="112"/>
      <c r="ML19" s="112"/>
      <c r="MM19" s="112"/>
      <c r="MN19" s="112"/>
      <c r="MO19" s="112"/>
      <c r="MP19" s="112"/>
      <c r="MQ19" s="112"/>
      <c r="MR19" s="112"/>
      <c r="MS19" s="112"/>
      <c r="MT19" s="112"/>
      <c r="MU19" s="112"/>
      <c r="MV19" s="112"/>
      <c r="MW19" s="112"/>
      <c r="MX19" s="112"/>
      <c r="MY19" s="112"/>
      <c r="MZ19" s="112"/>
      <c r="NA19" s="112"/>
      <c r="NB19" s="112"/>
      <c r="NC19" s="112"/>
      <c r="ND19" s="112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2"/>
      <c r="NS19" s="112"/>
      <c r="NT19" s="112"/>
      <c r="NU19" s="112"/>
      <c r="NV19" s="112"/>
      <c r="NW19" s="112"/>
      <c r="NX19" s="112"/>
      <c r="NY19" s="112"/>
      <c r="NZ19" s="112"/>
      <c r="OA19" s="112"/>
      <c r="OB19" s="112"/>
      <c r="OC19" s="112"/>
      <c r="OD19" s="112"/>
      <c r="OE19" s="112"/>
      <c r="OF19" s="112"/>
      <c r="OG19" s="112"/>
      <c r="OH19" s="112"/>
      <c r="OI19" s="112"/>
      <c r="OJ19" s="112"/>
      <c r="OK19" s="112"/>
      <c r="OL19" s="112"/>
      <c r="OM19" s="112"/>
      <c r="ON19" s="112"/>
      <c r="OO19" s="112"/>
      <c r="OP19" s="112"/>
      <c r="OQ19" s="112"/>
      <c r="OR19" s="112"/>
      <c r="OS19" s="112"/>
      <c r="OT19" s="112"/>
      <c r="OU19" s="112"/>
      <c r="OV19" s="112"/>
      <c r="OW19" s="112"/>
      <c r="OX19" s="112"/>
      <c r="OY19" s="112"/>
      <c r="OZ19" s="112"/>
      <c r="PA19" s="112"/>
      <c r="PB19" s="112"/>
      <c r="PC19" s="112"/>
      <c r="PD19" s="112"/>
      <c r="PE19" s="112"/>
      <c r="PF19" s="112"/>
      <c r="PG19" s="112"/>
      <c r="PH19" s="112"/>
      <c r="PI19" s="112"/>
      <c r="PJ19" s="112"/>
      <c r="PK19" s="112"/>
      <c r="PL19" s="112"/>
      <c r="PM19" s="112"/>
      <c r="PN19" s="112"/>
      <c r="PO19" s="112"/>
      <c r="PP19" s="112"/>
      <c r="PQ19" s="112"/>
      <c r="PR19" s="112"/>
      <c r="PS19" s="112"/>
      <c r="PT19" s="112"/>
      <c r="PU19" s="112"/>
      <c r="PV19" s="112"/>
      <c r="PW19" s="112"/>
      <c r="PX19" s="112"/>
      <c r="PY19" s="112"/>
      <c r="PZ19" s="112"/>
      <c r="QA19" s="112"/>
      <c r="QB19" s="112"/>
      <c r="QC19" s="112"/>
      <c r="QD19" s="112"/>
      <c r="QE19" s="112"/>
      <c r="QF19" s="112"/>
      <c r="QG19" s="112"/>
      <c r="QH19" s="112"/>
      <c r="QI19" s="112"/>
      <c r="QJ19" s="112"/>
      <c r="QK19" s="112"/>
      <c r="QL19" s="112"/>
      <c r="QM19" s="112"/>
      <c r="QN19" s="112"/>
      <c r="QO19" s="112"/>
      <c r="QP19" s="112"/>
      <c r="QQ19" s="112"/>
      <c r="QR19" s="112"/>
      <c r="QS19" s="112"/>
      <c r="QT19" s="112"/>
      <c r="QU19" s="112"/>
      <c r="QV19" s="112"/>
      <c r="QW19" s="112"/>
      <c r="QX19" s="112"/>
      <c r="QY19" s="112"/>
      <c r="QZ19" s="112"/>
      <c r="RA19" s="112"/>
      <c r="RB19" s="112"/>
      <c r="RC19" s="112"/>
      <c r="RD19" s="112"/>
      <c r="RE19" s="112"/>
      <c r="RF19" s="112"/>
      <c r="RG19" s="112"/>
      <c r="RH19" s="112"/>
      <c r="RI19" s="112"/>
      <c r="RJ19" s="112"/>
      <c r="RK19" s="112"/>
      <c r="RL19" s="112"/>
      <c r="RM19" s="112"/>
      <c r="RN19" s="112"/>
      <c r="RO19" s="112"/>
      <c r="RP19" s="112"/>
      <c r="RQ19" s="112"/>
      <c r="RR19" s="112"/>
      <c r="RS19" s="112"/>
      <c r="RT19" s="112"/>
      <c r="RU19" s="112"/>
      <c r="RV19" s="112"/>
      <c r="RW19" s="112"/>
      <c r="RX19" s="112"/>
      <c r="RY19" s="112"/>
      <c r="RZ19" s="112"/>
      <c r="SA19" s="112"/>
      <c r="SB19" s="112"/>
      <c r="SC19" s="112"/>
      <c r="SD19" s="112"/>
      <c r="SE19" s="112"/>
      <c r="SF19" s="112"/>
      <c r="SG19" s="112"/>
      <c r="SH19" s="112"/>
      <c r="SI19" s="112"/>
      <c r="SJ19" s="112"/>
      <c r="SK19" s="112"/>
      <c r="SL19" s="112"/>
      <c r="SM19" s="112"/>
      <c r="SN19" s="112"/>
      <c r="SO19" s="112"/>
      <c r="SP19" s="112"/>
      <c r="SQ19" s="112"/>
      <c r="SR19" s="112"/>
      <c r="SS19" s="112"/>
      <c r="ST19" s="112"/>
      <c r="SU19" s="112"/>
      <c r="SV19" s="112"/>
      <c r="SW19" s="112"/>
      <c r="SX19" s="112"/>
      <c r="SY19" s="112"/>
      <c r="SZ19" s="112"/>
      <c r="TA19" s="112"/>
      <c r="TB19" s="112"/>
      <c r="TC19" s="112"/>
      <c r="TD19" s="112"/>
      <c r="TE19" s="112"/>
      <c r="TF19" s="112"/>
      <c r="TG19" s="112"/>
      <c r="TH19" s="112"/>
      <c r="TI19" s="112"/>
      <c r="TJ19" s="112"/>
      <c r="TK19" s="112"/>
      <c r="TL19" s="112"/>
      <c r="TM19" s="112"/>
      <c r="TN19" s="112"/>
      <c r="TO19" s="112"/>
      <c r="TP19" s="112"/>
      <c r="TQ19" s="112"/>
      <c r="TR19" s="112"/>
      <c r="TS19" s="112"/>
      <c r="TT19" s="112"/>
      <c r="TU19" s="112"/>
      <c r="TV19" s="112"/>
      <c r="TW19" s="112"/>
      <c r="TX19" s="112"/>
      <c r="TY19" s="112"/>
      <c r="TZ19" s="112"/>
      <c r="UA19" s="112"/>
      <c r="UB19" s="112"/>
      <c r="UC19" s="112"/>
      <c r="UD19" s="112"/>
      <c r="UE19" s="112"/>
      <c r="UF19" s="112"/>
      <c r="UG19" s="112"/>
      <c r="UH19" s="112"/>
      <c r="UI19" s="112"/>
      <c r="UJ19" s="112"/>
      <c r="UK19" s="112"/>
      <c r="UL19" s="112"/>
      <c r="UM19" s="112"/>
      <c r="UN19" s="112"/>
      <c r="UO19" s="112"/>
      <c r="UP19" s="112"/>
      <c r="UQ19" s="112"/>
      <c r="UR19" s="112"/>
      <c r="US19" s="112"/>
      <c r="UT19" s="112"/>
      <c r="UU19" s="112"/>
      <c r="UV19" s="112"/>
      <c r="UW19" s="112"/>
      <c r="UX19" s="112"/>
      <c r="UY19" s="112"/>
      <c r="UZ19" s="112"/>
      <c r="VA19" s="112"/>
      <c r="VB19" s="112"/>
      <c r="VC19" s="112"/>
      <c r="VD19" s="112"/>
      <c r="VE19" s="112"/>
      <c r="VF19" s="112"/>
      <c r="VG19" s="112"/>
      <c r="VH19" s="112"/>
      <c r="VI19" s="112"/>
      <c r="VJ19" s="112"/>
      <c r="VK19" s="112"/>
      <c r="VL19" s="112"/>
      <c r="VM19" s="112"/>
      <c r="VN19" s="112"/>
      <c r="VO19" s="112"/>
      <c r="VP19" s="112"/>
      <c r="VQ19" s="112"/>
      <c r="VR19" s="112"/>
      <c r="VS19" s="112"/>
      <c r="VT19" s="112"/>
      <c r="VU19" s="112"/>
      <c r="VV19" s="112"/>
      <c r="VW19" s="112"/>
      <c r="VX19" s="112"/>
      <c r="VY19" s="112"/>
      <c r="VZ19" s="112"/>
      <c r="WA19" s="112"/>
      <c r="WB19" s="112"/>
      <c r="WC19" s="112"/>
      <c r="WD19" s="112"/>
      <c r="WE19" s="112"/>
      <c r="WF19" s="112"/>
      <c r="WG19" s="112"/>
      <c r="WH19" s="112"/>
      <c r="WI19" s="112"/>
      <c r="WJ19" s="112"/>
      <c r="WK19" s="112"/>
      <c r="WL19" s="112"/>
      <c r="WM19" s="112"/>
    </row>
    <row r="20" spans="1:611" s="130" customFormat="1" ht="14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</row>
    <row r="21" spans="1:611" s="130" customFormat="1" ht="15" thickBot="1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32"/>
      <c r="P21" s="129"/>
      <c r="Q21" s="132"/>
      <c r="R21" s="132"/>
      <c r="S21" s="132"/>
      <c r="T21" s="129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</row>
    <row r="22" spans="1:611" ht="14">
      <c r="A22" s="80" t="s">
        <v>33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R22" s="82"/>
      <c r="S22" s="82"/>
      <c r="T22" s="8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</row>
    <row r="23" spans="1:611" ht="14">
      <c r="A23" s="84" t="s">
        <v>22</v>
      </c>
      <c r="B23" s="82"/>
      <c r="C23" s="103">
        <v>5000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5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</row>
    <row r="24" spans="1:611" ht="14">
      <c r="A24" s="84" t="s">
        <v>23</v>
      </c>
      <c r="B24" s="82"/>
      <c r="C24" s="104">
        <v>0.3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5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</row>
    <row r="25" spans="1:611" ht="14">
      <c r="A25" s="84" t="s">
        <v>24</v>
      </c>
      <c r="B25" s="82"/>
      <c r="C25" s="104">
        <v>0.4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5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</row>
    <row r="26" spans="1:611" ht="14">
      <c r="A26" s="84" t="s">
        <v>21</v>
      </c>
      <c r="B26" s="82"/>
      <c r="C26" s="104">
        <v>0.3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5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</row>
    <row r="27" spans="1:611" ht="14">
      <c r="A27" s="84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5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</row>
    <row r="28" spans="1:611" ht="75">
      <c r="A28" s="164" t="s">
        <v>35</v>
      </c>
      <c r="B28" s="165" t="s">
        <v>36</v>
      </c>
      <c r="C28" s="159" t="s">
        <v>27</v>
      </c>
      <c r="D28" s="159" t="s">
        <v>156</v>
      </c>
      <c r="E28" s="159" t="s">
        <v>84</v>
      </c>
      <c r="F28" s="159" t="s">
        <v>157</v>
      </c>
      <c r="G28" s="159" t="s">
        <v>158</v>
      </c>
      <c r="H28" s="159" t="s">
        <v>159</v>
      </c>
      <c r="I28" s="159" t="s">
        <v>88</v>
      </c>
      <c r="J28" s="160" t="s">
        <v>160</v>
      </c>
      <c r="K28" s="161" t="s">
        <v>95</v>
      </c>
      <c r="L28" s="161" t="s">
        <v>126</v>
      </c>
      <c r="M28" s="161" t="s">
        <v>127</v>
      </c>
      <c r="N28" s="161" t="s">
        <v>128</v>
      </c>
      <c r="O28" s="162" t="s">
        <v>161</v>
      </c>
      <c r="P28" s="162" t="s">
        <v>162</v>
      </c>
      <c r="Q28" s="162" t="s">
        <v>25</v>
      </c>
      <c r="R28" s="162" t="s">
        <v>26</v>
      </c>
      <c r="S28" s="161" t="s">
        <v>56</v>
      </c>
      <c r="T28" s="163" t="s">
        <v>163</v>
      </c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</row>
    <row r="29" spans="1:611" ht="14">
      <c r="A29" s="168" t="str">
        <f>'TAS Apr 2018'!K6</f>
        <v>Aurora Energy</v>
      </c>
      <c r="B29" s="181" t="str">
        <f>'TAS Apr 2018'!L6</f>
        <v>Regulated</v>
      </c>
      <c r="C29" s="142">
        <f>91*'TAS Apr 2018'!M6/100</f>
        <v>89.503050000000002</v>
      </c>
      <c r="D29" s="142">
        <f>($C$23*$C$24)*'TAS Apr 2018'!N6/100</f>
        <v>372.375</v>
      </c>
      <c r="E29" s="142">
        <v>0</v>
      </c>
      <c r="F29" s="143">
        <v>0</v>
      </c>
      <c r="G29" s="144">
        <f>($C$23*$C$25)*'TAS Apr 2018'!AI6/100</f>
        <v>358.86</v>
      </c>
      <c r="H29" s="145">
        <f>($C$23*$C$26)*'TAS Apr 2018'!W6/100</f>
        <v>157.42499999999998</v>
      </c>
      <c r="I29" s="146">
        <f>SUM(C29:H29)</f>
        <v>978.16305</v>
      </c>
      <c r="J29" s="147">
        <f>I29*4</f>
        <v>3912.6522</v>
      </c>
      <c r="K29" s="141">
        <v>0</v>
      </c>
      <c r="L29" s="141">
        <f>'TAS Apr 2018'!AY6</f>
        <v>0</v>
      </c>
      <c r="M29" s="141">
        <f>'TAS Apr 2018'!AZ6</f>
        <v>0</v>
      </c>
      <c r="N29" s="141">
        <f>'TAS Apr 2018'!BA6</f>
        <v>0</v>
      </c>
      <c r="O29" s="147">
        <f>J29</f>
        <v>3912.6522</v>
      </c>
      <c r="P29" s="147">
        <f>O29-(O29*M29/100)</f>
        <v>3912.6522</v>
      </c>
      <c r="Q29" s="147">
        <f>O29*1.1</f>
        <v>4303.9174200000007</v>
      </c>
      <c r="R29" s="147">
        <f>P29*1.1</f>
        <v>4303.9174200000007</v>
      </c>
      <c r="S29" s="148">
        <f>'TAS Apr 2018'!BH6</f>
        <v>0</v>
      </c>
      <c r="T29" s="149">
        <f>'TAS Apr 2018'!BI6</f>
        <v>0</v>
      </c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</row>
    <row r="30" spans="1:611" s="126" customFormat="1" ht="15" thickBot="1">
      <c r="A30" s="171" t="str">
        <f>'TAS Apr 2018'!K7</f>
        <v>ERM Power</v>
      </c>
      <c r="B30" s="182" t="str">
        <f>'TAS Apr 2018'!L7</f>
        <v>Adjustable</v>
      </c>
      <c r="C30" s="151">
        <f>91*'TAS Apr 2018'!M7/100</f>
        <v>106.47</v>
      </c>
      <c r="D30" s="151">
        <f>($C$23*$C$24)*'TAS Apr 2018'!N7/100</f>
        <v>377.85</v>
      </c>
      <c r="E30" s="151">
        <v>0</v>
      </c>
      <c r="F30" s="152">
        <v>0</v>
      </c>
      <c r="G30" s="153">
        <f>($C$23*$C$25)*'TAS Apr 2018'!AI7/100</f>
        <v>375.2</v>
      </c>
      <c r="H30" s="154">
        <f>($C$23*$C$26)*'TAS Apr 2018'!W7/100</f>
        <v>196.5</v>
      </c>
      <c r="I30" s="155">
        <f>SUM(C30:H30)</f>
        <v>1056.02</v>
      </c>
      <c r="J30" s="156">
        <f t="shared" ref="J30" si="3">I30*4</f>
        <v>4224.08</v>
      </c>
      <c r="K30" s="150">
        <v>0</v>
      </c>
      <c r="L30" s="150">
        <f>'TAS Apr 2018'!AY7</f>
        <v>0</v>
      </c>
      <c r="M30" s="150">
        <f>'TAS Apr 2018'!AZ7</f>
        <v>0</v>
      </c>
      <c r="N30" s="150">
        <f>'TAS Apr 2018'!BA7</f>
        <v>0</v>
      </c>
      <c r="O30" s="156">
        <f>J30-((I30-C30)*L30/100)*4</f>
        <v>4224.08</v>
      </c>
      <c r="P30" s="156">
        <f>O30-(O30*M30/100)</f>
        <v>4224.08</v>
      </c>
      <c r="Q30" s="156">
        <f>O30*1.1</f>
        <v>4646.4880000000003</v>
      </c>
      <c r="R30" s="156">
        <f>P30*1.1</f>
        <v>4646.4880000000003</v>
      </c>
      <c r="S30" s="157">
        <f>'TAS Apr 2018'!BH7</f>
        <v>0</v>
      </c>
      <c r="T30" s="158">
        <f>'TAS Apr 2018'!BI7</f>
        <v>0</v>
      </c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0"/>
      <c r="CY30" s="130"/>
      <c r="CZ30" s="130"/>
      <c r="DA30" s="130"/>
      <c r="DB30" s="130"/>
      <c r="DC30" s="130"/>
      <c r="DD30" s="130"/>
      <c r="DE30" s="130"/>
      <c r="DF30" s="130"/>
      <c r="DG30" s="130"/>
      <c r="DH30" s="130"/>
      <c r="DI30" s="130"/>
      <c r="DJ30" s="130"/>
      <c r="DK30" s="130"/>
      <c r="DL30" s="130"/>
      <c r="DM30" s="130"/>
      <c r="DN30" s="130"/>
      <c r="DO30" s="130"/>
      <c r="DP30" s="130"/>
      <c r="DQ30" s="130"/>
      <c r="DR30" s="130"/>
      <c r="DS30" s="130"/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0"/>
      <c r="EE30" s="130"/>
      <c r="EF30" s="130"/>
      <c r="EG30" s="130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  <c r="GO30" s="112"/>
      <c r="GP30" s="112"/>
      <c r="GQ30" s="112"/>
      <c r="GR30" s="112"/>
      <c r="GS30" s="112"/>
      <c r="GT30" s="112"/>
      <c r="GU30" s="112"/>
      <c r="GV30" s="112"/>
      <c r="GW30" s="112"/>
      <c r="GX30" s="112"/>
      <c r="GY30" s="112"/>
      <c r="GZ30" s="112"/>
      <c r="HA30" s="112"/>
      <c r="HB30" s="112"/>
      <c r="HC30" s="112"/>
      <c r="HD30" s="112"/>
      <c r="HE30" s="112"/>
      <c r="HF30" s="112"/>
      <c r="HG30" s="112"/>
      <c r="HH30" s="112"/>
      <c r="HI30" s="112"/>
      <c r="HJ30" s="112"/>
      <c r="HK30" s="112"/>
      <c r="HL30" s="112"/>
      <c r="HM30" s="112"/>
      <c r="HN30" s="112"/>
      <c r="HO30" s="112"/>
      <c r="HP30" s="112"/>
      <c r="HQ30" s="112"/>
      <c r="HR30" s="112"/>
      <c r="HS30" s="112"/>
      <c r="HT30" s="112"/>
      <c r="HU30" s="112"/>
      <c r="HV30" s="112"/>
      <c r="HW30" s="112"/>
      <c r="HX30" s="112"/>
      <c r="HY30" s="112"/>
      <c r="HZ30" s="112"/>
      <c r="IA30" s="112"/>
      <c r="IB30" s="112"/>
      <c r="IC30" s="112"/>
      <c r="ID30" s="112"/>
      <c r="IE30" s="112"/>
      <c r="IF30" s="112"/>
      <c r="IG30" s="112"/>
      <c r="IH30" s="112"/>
      <c r="II30" s="112"/>
      <c r="IJ30" s="112"/>
      <c r="IK30" s="112"/>
      <c r="IL30" s="112"/>
      <c r="IM30" s="112"/>
      <c r="IN30" s="112"/>
      <c r="IO30" s="112"/>
      <c r="IP30" s="112"/>
      <c r="IQ30" s="112"/>
      <c r="IR30" s="112"/>
      <c r="IS30" s="112"/>
      <c r="IT30" s="112"/>
      <c r="IU30" s="112"/>
      <c r="IV30" s="112"/>
      <c r="IW30" s="112"/>
      <c r="IX30" s="112"/>
      <c r="IY30" s="112"/>
      <c r="IZ30" s="112"/>
      <c r="JA30" s="112"/>
      <c r="JB30" s="112"/>
      <c r="JC30" s="112"/>
      <c r="JD30" s="112"/>
      <c r="JE30" s="112"/>
      <c r="JF30" s="112"/>
      <c r="JG30" s="112"/>
      <c r="JH30" s="112"/>
      <c r="JI30" s="112"/>
      <c r="JJ30" s="112"/>
      <c r="JK30" s="112"/>
      <c r="JL30" s="112"/>
      <c r="JM30" s="112"/>
      <c r="JN30" s="112"/>
      <c r="JO30" s="112"/>
      <c r="JP30" s="112"/>
      <c r="JQ30" s="112"/>
      <c r="JR30" s="112"/>
      <c r="JS30" s="112"/>
      <c r="JT30" s="112"/>
      <c r="JU30" s="112"/>
      <c r="JV30" s="112"/>
      <c r="JW30" s="112"/>
      <c r="JX30" s="112"/>
      <c r="JY30" s="112"/>
      <c r="JZ30" s="112"/>
      <c r="KA30" s="112"/>
      <c r="KB30" s="112"/>
      <c r="KC30" s="112"/>
      <c r="KD30" s="112"/>
      <c r="KE30" s="112"/>
      <c r="KF30" s="112"/>
      <c r="KG30" s="112"/>
      <c r="KH30" s="112"/>
      <c r="KI30" s="112"/>
      <c r="KJ30" s="112"/>
      <c r="KK30" s="112"/>
      <c r="KL30" s="112"/>
      <c r="KM30" s="112"/>
      <c r="KN30" s="112"/>
      <c r="KO30" s="112"/>
      <c r="KP30" s="112"/>
      <c r="KQ30" s="112"/>
      <c r="KR30" s="112"/>
      <c r="KS30" s="112"/>
      <c r="KT30" s="112"/>
      <c r="KU30" s="112"/>
      <c r="KV30" s="112"/>
      <c r="KW30" s="112"/>
      <c r="KX30" s="112"/>
      <c r="KY30" s="112"/>
      <c r="KZ30" s="112"/>
      <c r="LA30" s="112"/>
      <c r="LB30" s="112"/>
      <c r="LC30" s="112"/>
      <c r="LD30" s="112"/>
      <c r="LE30" s="112"/>
      <c r="LF30" s="112"/>
      <c r="LG30" s="112"/>
      <c r="LH30" s="112"/>
      <c r="LI30" s="112"/>
      <c r="LJ30" s="112"/>
      <c r="LK30" s="112"/>
      <c r="LL30" s="112"/>
      <c r="LM30" s="112"/>
      <c r="LN30" s="112"/>
      <c r="LO30" s="112"/>
      <c r="LP30" s="112"/>
      <c r="LQ30" s="112"/>
      <c r="LR30" s="112"/>
      <c r="LS30" s="112"/>
      <c r="LT30" s="112"/>
      <c r="LU30" s="112"/>
      <c r="LV30" s="112"/>
      <c r="LW30" s="112"/>
      <c r="LX30" s="112"/>
      <c r="LY30" s="112"/>
      <c r="LZ30" s="112"/>
      <c r="MA30" s="112"/>
      <c r="MB30" s="112"/>
      <c r="MC30" s="112"/>
      <c r="MD30" s="112"/>
      <c r="ME30" s="112"/>
      <c r="MF30" s="112"/>
      <c r="MG30" s="112"/>
      <c r="MH30" s="112"/>
      <c r="MI30" s="112"/>
      <c r="MJ30" s="112"/>
      <c r="MK30" s="112"/>
      <c r="ML30" s="112"/>
      <c r="MM30" s="112"/>
      <c r="MN30" s="112"/>
      <c r="MO30" s="112"/>
      <c r="MP30" s="112"/>
      <c r="MQ30" s="112"/>
      <c r="MR30" s="112"/>
      <c r="MS30" s="112"/>
      <c r="MT30" s="112"/>
      <c r="MU30" s="112"/>
      <c r="MV30" s="112"/>
      <c r="MW30" s="112"/>
      <c r="MX30" s="112"/>
      <c r="MY30" s="112"/>
      <c r="MZ30" s="112"/>
      <c r="NA30" s="112"/>
      <c r="NB30" s="112"/>
      <c r="NC30" s="112"/>
      <c r="ND30" s="112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2"/>
      <c r="NS30" s="112"/>
      <c r="NT30" s="112"/>
      <c r="NU30" s="112"/>
      <c r="NV30" s="112"/>
      <c r="NW30" s="112"/>
      <c r="NX30" s="112"/>
      <c r="NY30" s="112"/>
      <c r="NZ30" s="112"/>
      <c r="OA30" s="112"/>
      <c r="OB30" s="112"/>
      <c r="OC30" s="112"/>
      <c r="OD30" s="112"/>
      <c r="OE30" s="112"/>
      <c r="OF30" s="112"/>
      <c r="OG30" s="112"/>
      <c r="OH30" s="112"/>
      <c r="OI30" s="112"/>
      <c r="OJ30" s="112"/>
      <c r="OK30" s="112"/>
      <c r="OL30" s="112"/>
      <c r="OM30" s="112"/>
      <c r="ON30" s="112"/>
      <c r="OO30" s="112"/>
      <c r="OP30" s="112"/>
      <c r="OQ30" s="112"/>
      <c r="OR30" s="112"/>
      <c r="OS30" s="112"/>
      <c r="OT30" s="112"/>
      <c r="OU30" s="112"/>
      <c r="OV30" s="112"/>
      <c r="OW30" s="112"/>
      <c r="OX30" s="112"/>
      <c r="OY30" s="112"/>
      <c r="OZ30" s="112"/>
      <c r="PA30" s="112"/>
      <c r="PB30" s="112"/>
      <c r="PC30" s="112"/>
      <c r="PD30" s="112"/>
      <c r="PE30" s="112"/>
      <c r="PF30" s="112"/>
      <c r="PG30" s="112"/>
      <c r="PH30" s="112"/>
      <c r="PI30" s="112"/>
      <c r="PJ30" s="112"/>
      <c r="PK30" s="112"/>
      <c r="PL30" s="112"/>
      <c r="PM30" s="112"/>
      <c r="PN30" s="112"/>
      <c r="PO30" s="112"/>
      <c r="PP30" s="112"/>
      <c r="PQ30" s="112"/>
      <c r="PR30" s="112"/>
      <c r="PS30" s="112"/>
      <c r="PT30" s="112"/>
      <c r="PU30" s="112"/>
      <c r="PV30" s="112"/>
      <c r="PW30" s="112"/>
      <c r="PX30" s="112"/>
      <c r="PY30" s="112"/>
      <c r="PZ30" s="112"/>
      <c r="QA30" s="112"/>
      <c r="QB30" s="112"/>
      <c r="QC30" s="112"/>
      <c r="QD30" s="112"/>
      <c r="QE30" s="112"/>
      <c r="QF30" s="112"/>
      <c r="QG30" s="112"/>
      <c r="QH30" s="112"/>
      <c r="QI30" s="112"/>
      <c r="QJ30" s="112"/>
      <c r="QK30" s="112"/>
      <c r="QL30" s="112"/>
      <c r="QM30" s="112"/>
      <c r="QN30" s="112"/>
      <c r="QO30" s="112"/>
      <c r="QP30" s="112"/>
      <c r="QQ30" s="112"/>
      <c r="QR30" s="112"/>
      <c r="QS30" s="112"/>
      <c r="QT30" s="112"/>
      <c r="QU30" s="112"/>
      <c r="QV30" s="112"/>
      <c r="QW30" s="112"/>
      <c r="QX30" s="112"/>
      <c r="QY30" s="112"/>
      <c r="QZ30" s="112"/>
      <c r="RA30" s="112"/>
      <c r="RB30" s="112"/>
      <c r="RC30" s="112"/>
      <c r="RD30" s="112"/>
      <c r="RE30" s="112"/>
      <c r="RF30" s="112"/>
      <c r="RG30" s="112"/>
      <c r="RH30" s="112"/>
      <c r="RI30" s="112"/>
      <c r="RJ30" s="112"/>
      <c r="RK30" s="112"/>
      <c r="RL30" s="112"/>
      <c r="RM30" s="112"/>
      <c r="RN30" s="112"/>
      <c r="RO30" s="112"/>
      <c r="RP30" s="112"/>
      <c r="RQ30" s="112"/>
      <c r="RR30" s="112"/>
      <c r="RS30" s="112"/>
      <c r="RT30" s="112"/>
      <c r="RU30" s="112"/>
      <c r="RV30" s="112"/>
      <c r="RW30" s="112"/>
      <c r="RX30" s="112"/>
      <c r="RY30" s="112"/>
      <c r="RZ30" s="112"/>
      <c r="SA30" s="112"/>
      <c r="SB30" s="112"/>
      <c r="SC30" s="112"/>
      <c r="SD30" s="112"/>
      <c r="SE30" s="112"/>
      <c r="SF30" s="112"/>
      <c r="SG30" s="112"/>
      <c r="SH30" s="112"/>
      <c r="SI30" s="112"/>
      <c r="SJ30" s="112"/>
      <c r="SK30" s="112"/>
      <c r="SL30" s="112"/>
      <c r="SM30" s="112"/>
      <c r="SN30" s="112"/>
      <c r="SO30" s="112"/>
      <c r="SP30" s="112"/>
      <c r="SQ30" s="112"/>
      <c r="SR30" s="112"/>
      <c r="SS30" s="112"/>
      <c r="ST30" s="112"/>
      <c r="SU30" s="112"/>
      <c r="SV30" s="112"/>
      <c r="SW30" s="112"/>
      <c r="SX30" s="112"/>
      <c r="SY30" s="112"/>
      <c r="SZ30" s="112"/>
      <c r="TA30" s="112"/>
      <c r="TB30" s="112"/>
      <c r="TC30" s="112"/>
      <c r="TD30" s="112"/>
      <c r="TE30" s="112"/>
      <c r="TF30" s="112"/>
      <c r="TG30" s="112"/>
      <c r="TH30" s="112"/>
      <c r="TI30" s="112"/>
      <c r="TJ30" s="112"/>
      <c r="TK30" s="112"/>
      <c r="TL30" s="112"/>
      <c r="TM30" s="112"/>
      <c r="TN30" s="112"/>
      <c r="TO30" s="112"/>
      <c r="TP30" s="112"/>
      <c r="TQ30" s="112"/>
      <c r="TR30" s="112"/>
      <c r="TS30" s="112"/>
      <c r="TT30" s="112"/>
      <c r="TU30" s="112"/>
      <c r="TV30" s="112"/>
      <c r="TW30" s="112"/>
      <c r="TX30" s="112"/>
      <c r="TY30" s="112"/>
      <c r="TZ30" s="112"/>
      <c r="UA30" s="112"/>
      <c r="UB30" s="112"/>
      <c r="UC30" s="112"/>
      <c r="UD30" s="112"/>
      <c r="UE30" s="112"/>
      <c r="UF30" s="112"/>
      <c r="UG30" s="112"/>
      <c r="UH30" s="112"/>
      <c r="UI30" s="112"/>
      <c r="UJ30" s="112"/>
      <c r="UK30" s="112"/>
      <c r="UL30" s="112"/>
      <c r="UM30" s="112"/>
      <c r="UN30" s="112"/>
      <c r="UO30" s="112"/>
      <c r="UP30" s="112"/>
      <c r="UQ30" s="112"/>
      <c r="UR30" s="112"/>
      <c r="US30" s="112"/>
      <c r="UT30" s="112"/>
      <c r="UU30" s="112"/>
      <c r="UV30" s="112"/>
      <c r="UW30" s="112"/>
      <c r="UX30" s="112"/>
      <c r="UY30" s="112"/>
      <c r="UZ30" s="112"/>
      <c r="VA30" s="112"/>
      <c r="VB30" s="112"/>
      <c r="VC30" s="112"/>
      <c r="VD30" s="112"/>
      <c r="VE30" s="112"/>
      <c r="VF30" s="112"/>
      <c r="VG30" s="112"/>
      <c r="VH30" s="112"/>
      <c r="VI30" s="112"/>
      <c r="VJ30" s="112"/>
      <c r="VK30" s="112"/>
      <c r="VL30" s="112"/>
      <c r="VM30" s="112"/>
      <c r="VN30" s="112"/>
      <c r="VO30" s="112"/>
      <c r="VP30" s="112"/>
      <c r="VQ30" s="112"/>
      <c r="VR30" s="112"/>
      <c r="VS30" s="112"/>
      <c r="VT30" s="112"/>
      <c r="VU30" s="112"/>
      <c r="VV30" s="112"/>
      <c r="VW30" s="112"/>
      <c r="VX30" s="112"/>
      <c r="VY30" s="112"/>
      <c r="VZ30" s="112"/>
      <c r="WA30" s="112"/>
      <c r="WB30" s="112"/>
      <c r="WC30" s="112"/>
      <c r="WD30" s="112"/>
      <c r="WE30" s="112"/>
      <c r="WF30" s="112"/>
      <c r="WG30" s="112"/>
      <c r="WH30" s="112"/>
      <c r="WI30" s="112"/>
      <c r="WJ30" s="112"/>
      <c r="WK30" s="112"/>
      <c r="WL30" s="112"/>
      <c r="WM30" s="112"/>
    </row>
    <row r="31" spans="1:611" s="130" customFormat="1" ht="14">
      <c r="A31" s="129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</row>
    <row r="32" spans="1:611" s="130" customFormat="1" ht="14">
      <c r="A32" s="129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34"/>
      <c r="P32" s="134"/>
      <c r="Q32" s="134"/>
      <c r="R32" s="134"/>
      <c r="S32" s="134"/>
      <c r="T32" s="129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</row>
    <row r="33" spans="1:49" s="130" customFormat="1" ht="14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34"/>
      <c r="P33" s="134"/>
      <c r="Q33" s="134"/>
      <c r="R33" s="134"/>
      <c r="S33" s="134"/>
      <c r="T33" s="129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</row>
    <row r="34" spans="1:49" s="130" customFormat="1" ht="14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34"/>
      <c r="P34" s="134"/>
      <c r="Q34" s="134"/>
      <c r="R34" s="134"/>
      <c r="S34" s="134"/>
      <c r="T34" s="129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</row>
    <row r="35" spans="1:49" s="130" customFormat="1" ht="14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34"/>
      <c r="P35" s="134"/>
      <c r="Q35" s="134"/>
      <c r="R35" s="134"/>
      <c r="S35" s="134"/>
      <c r="T35" s="129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</row>
    <row r="36" spans="1:49" s="130" customFormat="1" ht="14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34"/>
      <c r="P36" s="134"/>
      <c r="Q36" s="134"/>
      <c r="R36" s="134"/>
      <c r="S36" s="134"/>
      <c r="T36" s="129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</row>
    <row r="37" spans="1:49" s="130" customFormat="1" ht="14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34"/>
      <c r="P37" s="134"/>
      <c r="Q37" s="134"/>
      <c r="R37" s="134"/>
      <c r="S37" s="134"/>
      <c r="T37" s="129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</row>
    <row r="38" spans="1:49" s="130" customFormat="1" ht="14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34"/>
      <c r="P38" s="134"/>
      <c r="Q38" s="134"/>
      <c r="R38" s="134"/>
      <c r="S38" s="134"/>
      <c r="T38" s="129"/>
      <c r="U38" s="133"/>
      <c r="V38" s="133"/>
      <c r="W38" s="133"/>
      <c r="X38" s="133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</row>
    <row r="39" spans="1:49" s="130" customFormat="1" ht="14">
      <c r="A39" s="129"/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34"/>
      <c r="P39" s="134"/>
      <c r="Q39" s="134"/>
      <c r="R39" s="134"/>
      <c r="S39" s="134"/>
      <c r="T39" s="129"/>
      <c r="U39" s="13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</row>
    <row r="40" spans="1:49" s="130" customFormat="1" ht="14">
      <c r="A40" s="129"/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4"/>
      <c r="P40" s="134"/>
      <c r="Q40" s="134"/>
      <c r="R40" s="134"/>
      <c r="S40" s="134"/>
      <c r="T40" s="129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</row>
    <row r="41" spans="1:49" s="130" customFormat="1" ht="14">
      <c r="A41" s="129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4"/>
      <c r="P41" s="134"/>
      <c r="Q41" s="134"/>
      <c r="R41" s="134"/>
      <c r="S41" s="134"/>
      <c r="T41" s="129"/>
      <c r="U41" s="133"/>
      <c r="V41" s="133"/>
      <c r="W41" s="133"/>
      <c r="X41" s="133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</row>
    <row r="42" spans="1:49" s="130" customFormat="1" ht="14">
      <c r="A42" s="129"/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34"/>
      <c r="P42" s="134"/>
      <c r="Q42" s="134"/>
      <c r="R42" s="134"/>
      <c r="S42" s="134"/>
      <c r="T42" s="129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</row>
    <row r="43" spans="1:49" s="130" customFormat="1" ht="14">
      <c r="A43" s="129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34"/>
      <c r="P43" s="134"/>
      <c r="Q43" s="134"/>
      <c r="R43" s="134"/>
      <c r="S43" s="134"/>
      <c r="T43" s="129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</row>
    <row r="44" spans="1:49" s="130" customFormat="1" ht="14">
      <c r="A44" s="129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34"/>
      <c r="P44" s="134"/>
      <c r="Q44" s="134"/>
      <c r="R44" s="134"/>
      <c r="S44" s="134"/>
      <c r="T44" s="129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</row>
    <row r="45" spans="1:49" s="130" customFormat="1" ht="14">
      <c r="A45" s="129"/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34"/>
      <c r="P45" s="134"/>
      <c r="Q45" s="134"/>
      <c r="R45" s="134"/>
      <c r="S45" s="134"/>
      <c r="T45" s="129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</row>
    <row r="46" spans="1:49" s="130" customFormat="1" ht="14">
      <c r="A46" s="129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34"/>
      <c r="P46" s="134"/>
      <c r="Q46" s="134"/>
      <c r="R46" s="134"/>
      <c r="S46" s="134"/>
      <c r="T46" s="129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</row>
    <row r="47" spans="1:49" s="130" customFormat="1" ht="14">
      <c r="A47" s="129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34"/>
      <c r="P47" s="134"/>
      <c r="Q47" s="134"/>
      <c r="R47" s="134"/>
      <c r="S47" s="134"/>
      <c r="T47" s="129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</row>
    <row r="48" spans="1:49" s="130" customFormat="1" ht="14">
      <c r="A48" s="129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34"/>
      <c r="P48" s="134"/>
      <c r="Q48" s="134"/>
      <c r="R48" s="134"/>
      <c r="S48" s="134"/>
      <c r="T48" s="129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</row>
    <row r="49" spans="1:49" s="130" customFormat="1" ht="14">
      <c r="A49" s="129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34"/>
      <c r="P49" s="134"/>
      <c r="Q49" s="134"/>
      <c r="R49" s="134"/>
      <c r="S49" s="134"/>
      <c r="T49" s="129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</row>
    <row r="50" spans="1:49" s="130" customFormat="1" ht="14">
      <c r="A50" s="129"/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34"/>
      <c r="P50" s="134"/>
      <c r="Q50" s="134"/>
      <c r="R50" s="134"/>
      <c r="S50" s="134"/>
      <c r="T50" s="129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AM50" s="133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</row>
    <row r="51" spans="1:49" s="130" customFormat="1" ht="14">
      <c r="A51" s="129"/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34"/>
      <c r="P51" s="134"/>
      <c r="Q51" s="134"/>
      <c r="R51" s="134"/>
      <c r="S51" s="134"/>
      <c r="T51" s="129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</row>
    <row r="52" spans="1:49" s="130" customFormat="1" ht="14">
      <c r="A52" s="129"/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34"/>
      <c r="P52" s="134"/>
      <c r="Q52" s="134"/>
      <c r="R52" s="134"/>
      <c r="S52" s="134"/>
      <c r="T52" s="129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</row>
    <row r="53" spans="1:49" s="130" customFormat="1" ht="14">
      <c r="A53" s="129"/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34"/>
      <c r="P53" s="134"/>
      <c r="Q53" s="134"/>
      <c r="R53" s="134"/>
      <c r="S53" s="134"/>
      <c r="T53" s="129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</row>
    <row r="54" spans="1:49" s="130" customFormat="1" ht="14">
      <c r="A54" s="129"/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34"/>
      <c r="P54" s="134"/>
      <c r="Q54" s="134"/>
      <c r="R54" s="134"/>
      <c r="S54" s="134"/>
      <c r="T54" s="129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</row>
    <row r="55" spans="1:49" s="130" customFormat="1" ht="14">
      <c r="A55" s="129"/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4"/>
      <c r="P55" s="134"/>
      <c r="Q55" s="134"/>
      <c r="R55" s="134"/>
      <c r="S55" s="134"/>
      <c r="T55" s="129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</row>
    <row r="56" spans="1:49" s="130" customFormat="1" ht="14">
      <c r="A56" s="129"/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34"/>
      <c r="P56" s="134"/>
      <c r="Q56" s="134"/>
      <c r="R56" s="134"/>
      <c r="S56" s="134"/>
      <c r="T56" s="129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</row>
    <row r="57" spans="1:49" s="130" customFormat="1" ht="14">
      <c r="A57" s="129"/>
      <c r="B57" s="129"/>
      <c r="C57" s="129"/>
      <c r="D57" s="129"/>
      <c r="E57" s="129"/>
      <c r="F57" s="129"/>
      <c r="G57" s="129"/>
      <c r="H57" s="129"/>
      <c r="I57" s="129"/>
      <c r="J57" s="129"/>
      <c r="K57" s="129"/>
      <c r="L57" s="129"/>
      <c r="M57" s="129"/>
      <c r="N57" s="129"/>
      <c r="O57" s="134"/>
      <c r="P57" s="134"/>
      <c r="Q57" s="134"/>
      <c r="R57" s="134"/>
      <c r="S57" s="134"/>
      <c r="T57" s="129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</row>
    <row r="58" spans="1:49" s="130" customFormat="1" ht="14">
      <c r="A58" s="129"/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34"/>
      <c r="P58" s="134"/>
      <c r="Q58" s="134"/>
      <c r="R58" s="134"/>
      <c r="S58" s="134"/>
      <c r="T58" s="129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</row>
    <row r="59" spans="1:49" s="130" customFormat="1" ht="14">
      <c r="A59" s="129"/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34"/>
      <c r="P59" s="134"/>
      <c r="Q59" s="134"/>
      <c r="R59" s="134"/>
      <c r="S59" s="134"/>
      <c r="T59" s="129"/>
      <c r="U59" s="133"/>
      <c r="V59" s="133"/>
      <c r="W59" s="133"/>
      <c r="X59" s="133"/>
      <c r="Y59" s="133"/>
      <c r="Z59" s="133"/>
      <c r="AA59" s="133"/>
      <c r="AB59" s="133"/>
      <c r="AC59" s="133"/>
      <c r="AD59" s="133"/>
      <c r="AE59" s="133"/>
      <c r="AF59" s="133"/>
      <c r="AG59" s="133"/>
      <c r="AH59" s="133"/>
      <c r="AI59" s="133"/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</row>
    <row r="60" spans="1:49" s="130" customFormat="1" ht="14">
      <c r="A60" s="129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34"/>
      <c r="P60" s="134"/>
      <c r="Q60" s="134"/>
      <c r="R60" s="134"/>
      <c r="S60" s="134"/>
      <c r="T60" s="129"/>
      <c r="U60" s="133"/>
      <c r="V60" s="133"/>
      <c r="W60" s="133"/>
      <c r="X60" s="133"/>
      <c r="Y60" s="133"/>
      <c r="Z60" s="133"/>
      <c r="AA60" s="133"/>
      <c r="AB60" s="133"/>
      <c r="AC60" s="133"/>
      <c r="AD60" s="133"/>
      <c r="AE60" s="133"/>
      <c r="AF60" s="133"/>
      <c r="AG60" s="133"/>
      <c r="AH60" s="133"/>
      <c r="AI60" s="133"/>
      <c r="AJ60" s="133"/>
      <c r="AK60" s="133"/>
      <c r="AL60" s="133"/>
      <c r="AM60" s="133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</row>
    <row r="61" spans="1:49" s="130" customFormat="1" ht="14">
      <c r="A61" s="129"/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34"/>
      <c r="P61" s="134"/>
      <c r="Q61" s="134"/>
      <c r="R61" s="134"/>
      <c r="S61" s="134"/>
      <c r="T61" s="129"/>
      <c r="U61" s="133"/>
      <c r="V61" s="133"/>
      <c r="W61" s="133"/>
      <c r="X61" s="133"/>
      <c r="Y61" s="133"/>
      <c r="Z61" s="133"/>
      <c r="AA61" s="133"/>
      <c r="AB61" s="133"/>
      <c r="AC61" s="133"/>
      <c r="AD61" s="133"/>
      <c r="AE61" s="133"/>
      <c r="AF61" s="133"/>
      <c r="AG61" s="133"/>
      <c r="AH61" s="133"/>
      <c r="AI61" s="133"/>
      <c r="AJ61" s="133"/>
      <c r="AK61" s="133"/>
      <c r="AL61" s="133"/>
      <c r="AM61" s="133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</row>
    <row r="62" spans="1:49" s="130" customFormat="1" ht="14">
      <c r="A62" s="129"/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29"/>
      <c r="N62" s="129"/>
      <c r="O62" s="134"/>
      <c r="P62" s="134"/>
      <c r="Q62" s="134"/>
      <c r="R62" s="134"/>
      <c r="S62" s="134"/>
      <c r="T62" s="129"/>
      <c r="U62" s="133"/>
      <c r="V62" s="133"/>
      <c r="W62" s="133"/>
      <c r="X62" s="133"/>
      <c r="Y62" s="133"/>
      <c r="Z62" s="133"/>
      <c r="AA62" s="133"/>
      <c r="AB62" s="133"/>
      <c r="AC62" s="133"/>
      <c r="AD62" s="133"/>
      <c r="AE62" s="133"/>
      <c r="AF62" s="133"/>
      <c r="AG62" s="133"/>
      <c r="AH62" s="133"/>
      <c r="AI62" s="133"/>
      <c r="AJ62" s="133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  <c r="AU62" s="133"/>
      <c r="AV62" s="133"/>
      <c r="AW62" s="133"/>
    </row>
    <row r="63" spans="1:49" s="130" customFormat="1" ht="14">
      <c r="A63" s="129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34"/>
      <c r="P63" s="134"/>
      <c r="Q63" s="134"/>
      <c r="R63" s="134"/>
      <c r="S63" s="134"/>
      <c r="T63" s="129"/>
      <c r="U63" s="133"/>
      <c r="V63" s="133"/>
      <c r="W63" s="133"/>
      <c r="X63" s="133"/>
      <c r="Y63" s="133"/>
      <c r="Z63" s="133"/>
      <c r="AA63" s="133"/>
      <c r="AB63" s="133"/>
      <c r="AC63" s="133"/>
      <c r="AD63" s="133"/>
      <c r="AE63" s="133"/>
      <c r="AF63" s="133"/>
      <c r="AG63" s="133"/>
      <c r="AH63" s="133"/>
      <c r="AI63" s="133"/>
      <c r="AJ63" s="133"/>
      <c r="AK63" s="133"/>
      <c r="AL63" s="133"/>
      <c r="AM63" s="133"/>
      <c r="AN63" s="133"/>
      <c r="AO63" s="133"/>
      <c r="AP63" s="133"/>
      <c r="AQ63" s="133"/>
      <c r="AR63" s="133"/>
      <c r="AS63" s="133"/>
      <c r="AT63" s="133"/>
      <c r="AU63" s="133"/>
      <c r="AV63" s="133"/>
      <c r="AW63" s="133"/>
    </row>
    <row r="64" spans="1:49" s="130" customFormat="1" ht="14">
      <c r="A64" s="129"/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34"/>
      <c r="P64" s="134"/>
      <c r="Q64" s="134"/>
      <c r="R64" s="134"/>
      <c r="S64" s="134"/>
      <c r="T64" s="129"/>
      <c r="U64" s="133"/>
      <c r="V64" s="133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 s="133"/>
      <c r="AI64" s="133"/>
      <c r="AJ64" s="133"/>
      <c r="AK64" s="133"/>
      <c r="AL64" s="133"/>
      <c r="AM64" s="133"/>
      <c r="AN64" s="133"/>
      <c r="AO64" s="133"/>
      <c r="AP64" s="133"/>
      <c r="AQ64" s="133"/>
      <c r="AR64" s="133"/>
      <c r="AS64" s="133"/>
      <c r="AT64" s="133"/>
      <c r="AU64" s="133"/>
      <c r="AV64" s="133"/>
      <c r="AW64" s="133"/>
    </row>
    <row r="65" spans="1:49" s="130" customFormat="1" ht="14">
      <c r="A65" s="129"/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34"/>
      <c r="P65" s="134"/>
      <c r="Q65" s="134"/>
      <c r="R65" s="134"/>
      <c r="S65" s="134"/>
      <c r="T65" s="129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S65" s="133"/>
      <c r="AT65" s="133"/>
      <c r="AU65" s="133"/>
      <c r="AV65" s="133"/>
      <c r="AW65" s="133"/>
    </row>
    <row r="66" spans="1:49" s="130" customFormat="1" ht="14">
      <c r="A66" s="129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34"/>
      <c r="P66" s="134"/>
      <c r="Q66" s="134"/>
      <c r="R66" s="134"/>
      <c r="S66" s="134"/>
      <c r="T66" s="129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3"/>
      <c r="AL66" s="133"/>
      <c r="AM66" s="133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</row>
    <row r="67" spans="1:49" s="130" customFormat="1" ht="14">
      <c r="A67" s="129"/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34"/>
      <c r="P67" s="134"/>
      <c r="Q67" s="134"/>
      <c r="R67" s="134"/>
      <c r="S67" s="134"/>
      <c r="T67" s="129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3"/>
      <c r="AF67" s="133"/>
      <c r="AG67" s="133"/>
      <c r="AH67" s="133"/>
      <c r="AI67" s="133"/>
      <c r="AJ67" s="133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</row>
    <row r="68" spans="1:49" s="130" customFormat="1" ht="14">
      <c r="A68" s="129"/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34"/>
      <c r="P68" s="134"/>
      <c r="Q68" s="134"/>
      <c r="R68" s="134"/>
      <c r="S68" s="134"/>
      <c r="T68" s="129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3"/>
      <c r="AF68" s="133"/>
      <c r="AG68" s="133"/>
      <c r="AH68" s="133"/>
      <c r="AI68" s="133"/>
      <c r="AJ68" s="133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</row>
    <row r="69" spans="1:49" s="130" customFormat="1" ht="14">
      <c r="A69" s="129"/>
      <c r="B69" s="129"/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34"/>
      <c r="P69" s="134"/>
      <c r="Q69" s="134"/>
      <c r="R69" s="134"/>
      <c r="S69" s="134"/>
      <c r="T69" s="129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</row>
    <row r="70" spans="1:49" s="130" customFormat="1" ht="14">
      <c r="A70" s="129"/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34"/>
      <c r="P70" s="134"/>
      <c r="Q70" s="134"/>
      <c r="R70" s="134"/>
      <c r="S70" s="134"/>
      <c r="T70" s="129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3"/>
      <c r="AF70" s="133"/>
      <c r="AG70" s="133"/>
      <c r="AH70" s="133"/>
      <c r="AI70" s="133"/>
      <c r="AJ70" s="133"/>
      <c r="AK70" s="133"/>
      <c r="AL70" s="133"/>
      <c r="AM70" s="133"/>
      <c r="AN70" s="133"/>
      <c r="AO70" s="133"/>
      <c r="AP70" s="133"/>
      <c r="AQ70" s="133"/>
      <c r="AR70" s="133"/>
      <c r="AS70" s="133"/>
      <c r="AT70" s="133"/>
      <c r="AU70" s="133"/>
      <c r="AV70" s="133"/>
      <c r="AW70" s="133"/>
    </row>
    <row r="71" spans="1:49" s="130" customFormat="1" ht="14">
      <c r="A71" s="129"/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34"/>
      <c r="P71" s="134"/>
      <c r="Q71" s="134"/>
      <c r="R71" s="134"/>
      <c r="S71" s="134"/>
      <c r="T71" s="129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3"/>
      <c r="AF71" s="133"/>
      <c r="AG71" s="133"/>
      <c r="AH71" s="133"/>
      <c r="AI71" s="133"/>
      <c r="AJ71" s="133"/>
      <c r="AK71" s="133"/>
      <c r="AL71" s="133"/>
      <c r="AM71" s="133"/>
      <c r="AN71" s="133"/>
      <c r="AO71" s="133"/>
      <c r="AP71" s="133"/>
      <c r="AQ71" s="133"/>
      <c r="AR71" s="133"/>
      <c r="AS71" s="133"/>
      <c r="AT71" s="133"/>
      <c r="AU71" s="133"/>
      <c r="AV71" s="133"/>
      <c r="AW71" s="133"/>
    </row>
    <row r="72" spans="1:49" s="130" customFormat="1" ht="14">
      <c r="A72" s="129"/>
      <c r="B72" s="129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34"/>
      <c r="P72" s="134"/>
      <c r="Q72" s="134"/>
      <c r="R72" s="134"/>
      <c r="S72" s="134"/>
      <c r="T72" s="129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3"/>
      <c r="AF72" s="133"/>
      <c r="AG72" s="133"/>
      <c r="AH72" s="133"/>
      <c r="AI72" s="133"/>
      <c r="AJ72" s="133"/>
      <c r="AK72" s="133"/>
      <c r="AL72" s="133"/>
      <c r="AM72" s="133"/>
      <c r="AN72" s="133"/>
      <c r="AO72" s="133"/>
      <c r="AP72" s="133"/>
      <c r="AQ72" s="133"/>
      <c r="AR72" s="133"/>
      <c r="AS72" s="133"/>
      <c r="AT72" s="133"/>
      <c r="AU72" s="133"/>
      <c r="AV72" s="133"/>
      <c r="AW72" s="133"/>
    </row>
    <row r="73" spans="1:49" s="130" customFormat="1" ht="14">
      <c r="A73" s="129"/>
      <c r="B73" s="129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34"/>
      <c r="P73" s="134"/>
      <c r="Q73" s="134"/>
      <c r="R73" s="134"/>
      <c r="S73" s="134"/>
      <c r="T73" s="129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3"/>
      <c r="AF73" s="133"/>
      <c r="AG73" s="133"/>
      <c r="AH73" s="133"/>
      <c r="AI73" s="133"/>
      <c r="AJ73" s="133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3"/>
      <c r="AV73" s="133"/>
      <c r="AW73" s="133"/>
    </row>
    <row r="74" spans="1:49" s="130" customFormat="1" ht="14">
      <c r="A74" s="129"/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34"/>
      <c r="P74" s="134"/>
      <c r="Q74" s="134"/>
      <c r="R74" s="134"/>
      <c r="S74" s="134"/>
      <c r="T74" s="129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3"/>
      <c r="AV74" s="133"/>
      <c r="AW74" s="133"/>
    </row>
    <row r="75" spans="1:49" s="130" customFormat="1"/>
    <row r="76" spans="1:49" s="130" customFormat="1"/>
    <row r="77" spans="1:49" s="130" customFormat="1"/>
    <row r="78" spans="1:49" s="130" customFormat="1"/>
    <row r="79" spans="1:49" s="130" customFormat="1"/>
    <row r="80" spans="1:49" s="130" customFormat="1"/>
    <row r="81" s="130" customFormat="1"/>
    <row r="82" s="130" customFormat="1"/>
    <row r="83" s="130" customFormat="1"/>
    <row r="84" s="130" customFormat="1"/>
    <row r="85" s="130" customFormat="1"/>
    <row r="86" s="130" customFormat="1"/>
    <row r="87" s="130" customFormat="1"/>
    <row r="88" s="130" customFormat="1"/>
    <row r="89" s="130" customFormat="1"/>
    <row r="90" s="130" customFormat="1"/>
    <row r="91" s="130" customFormat="1"/>
    <row r="92" s="130" customFormat="1"/>
    <row r="93" s="130" customFormat="1"/>
    <row r="94" s="130" customFormat="1"/>
    <row r="95" s="130" customFormat="1"/>
    <row r="96" s="130" customFormat="1"/>
    <row r="97" s="130" customFormat="1"/>
    <row r="98" s="130" customFormat="1"/>
    <row r="99" s="130" customFormat="1"/>
    <row r="100" s="130" customFormat="1"/>
    <row r="101" s="130" customFormat="1"/>
    <row r="102" s="130" customFormat="1"/>
    <row r="103" s="130" customFormat="1"/>
    <row r="104" s="130" customFormat="1"/>
    <row r="105" s="130" customFormat="1"/>
    <row r="106" s="130" customFormat="1"/>
    <row r="107" s="130" customFormat="1"/>
    <row r="108" s="130" customFormat="1"/>
    <row r="109" s="130" customFormat="1"/>
    <row r="110" s="130" customFormat="1"/>
    <row r="111" s="130" customFormat="1"/>
    <row r="112" s="130" customFormat="1"/>
    <row r="113" s="130" customFormat="1"/>
    <row r="114" s="130" customFormat="1"/>
    <row r="115" s="130" customFormat="1"/>
    <row r="116" s="130" customFormat="1"/>
    <row r="117" s="130" customFormat="1"/>
    <row r="118" s="130" customFormat="1"/>
    <row r="119" s="130" customFormat="1"/>
    <row r="120" s="130" customFormat="1"/>
    <row r="121" s="130" customFormat="1"/>
    <row r="122" s="130" customFormat="1"/>
    <row r="123" s="130" customFormat="1"/>
    <row r="124" s="130" customFormat="1"/>
    <row r="125" s="130" customFormat="1"/>
    <row r="126" s="130" customFormat="1"/>
    <row r="127" s="130" customFormat="1"/>
    <row r="128" s="130" customFormat="1"/>
    <row r="129" s="130" customFormat="1"/>
    <row r="130" s="130" customFormat="1"/>
    <row r="131" s="130" customFormat="1"/>
    <row r="132" s="130" customFormat="1"/>
    <row r="133" s="130" customFormat="1"/>
    <row r="134" s="130" customFormat="1"/>
    <row r="135" s="130" customFormat="1"/>
    <row r="136" s="130" customFormat="1"/>
    <row r="137" s="130" customFormat="1"/>
    <row r="138" s="130" customFormat="1"/>
    <row r="139" s="130" customFormat="1"/>
    <row r="140" s="130" customFormat="1"/>
    <row r="141" s="130" customFormat="1"/>
    <row r="142" s="130" customFormat="1"/>
    <row r="143" s="130" customFormat="1"/>
    <row r="144" s="130" customFormat="1"/>
    <row r="145" s="130" customFormat="1"/>
    <row r="146" s="130" customFormat="1"/>
    <row r="147" s="130" customFormat="1"/>
    <row r="148" s="130" customFormat="1"/>
    <row r="149" s="130" customFormat="1"/>
    <row r="150" s="130" customFormat="1"/>
    <row r="151" s="130" customFormat="1"/>
    <row r="152" s="130" customFormat="1"/>
    <row r="153" s="130" customFormat="1"/>
    <row r="154" s="130" customFormat="1"/>
    <row r="155" s="130" customFormat="1"/>
    <row r="156" s="130" customFormat="1"/>
    <row r="157" s="130" customFormat="1"/>
    <row r="158" s="130" customFormat="1"/>
    <row r="159" s="130" customFormat="1"/>
    <row r="160" s="130" customFormat="1"/>
    <row r="161" s="130" customFormat="1"/>
    <row r="162" s="130" customFormat="1"/>
    <row r="163" s="130" customFormat="1"/>
    <row r="164" s="130" customFormat="1"/>
    <row r="165" s="130" customFormat="1"/>
    <row r="166" s="130" customFormat="1"/>
    <row r="167" s="130" customFormat="1"/>
    <row r="168" s="130" customFormat="1"/>
    <row r="169" s="130" customFormat="1"/>
    <row r="170" s="130" customFormat="1"/>
    <row r="171" s="130" customFormat="1"/>
    <row r="172" s="130" customFormat="1"/>
    <row r="173" s="130" customFormat="1"/>
    <row r="174" s="130" customFormat="1"/>
    <row r="175" s="130" customFormat="1"/>
    <row r="176" s="130" customFormat="1"/>
    <row r="177" s="130" customFormat="1"/>
    <row r="178" s="130" customFormat="1"/>
    <row r="179" s="130" customFormat="1"/>
    <row r="180" s="130" customFormat="1"/>
    <row r="181" s="130" customFormat="1"/>
    <row r="182" s="130" customFormat="1"/>
    <row r="183" s="130" customFormat="1"/>
    <row r="184" s="130" customFormat="1"/>
    <row r="185" s="130" customFormat="1"/>
    <row r="186" s="130" customFormat="1"/>
    <row r="187" s="130" customFormat="1"/>
    <row r="188" s="130" customFormat="1"/>
    <row r="189" s="130" customFormat="1"/>
    <row r="190" s="130" customFormat="1"/>
    <row r="191" s="130" customFormat="1"/>
    <row r="192" s="130" customFormat="1"/>
    <row r="193" s="130" customFormat="1"/>
    <row r="194" s="130" customFormat="1"/>
    <row r="195" s="130" customFormat="1"/>
    <row r="196" s="130" customFormat="1"/>
    <row r="197" s="130" customFormat="1"/>
    <row r="198" s="130" customFormat="1"/>
    <row r="199" s="130" customFormat="1"/>
    <row r="200" s="130" customFormat="1"/>
    <row r="201" s="130" customFormat="1"/>
    <row r="202" s="130" customFormat="1"/>
    <row r="203" s="130" customFormat="1"/>
    <row r="204" s="130" customFormat="1"/>
    <row r="205" s="130" customFormat="1"/>
    <row r="206" s="130" customFormat="1"/>
    <row r="207" s="130" customFormat="1"/>
    <row r="208" s="130" customFormat="1"/>
    <row r="209" s="130" customFormat="1"/>
    <row r="210" s="130" customFormat="1"/>
    <row r="211" s="130" customFormat="1"/>
    <row r="212" s="130" customFormat="1"/>
    <row r="213" s="130" customFormat="1"/>
    <row r="214" s="130" customFormat="1"/>
    <row r="215" s="130" customFormat="1"/>
    <row r="216" s="130" customFormat="1"/>
    <row r="217" s="130" customFormat="1"/>
    <row r="218" s="130" customFormat="1"/>
    <row r="219" s="130" customFormat="1"/>
    <row r="220" s="130" customFormat="1"/>
    <row r="221" s="130" customFormat="1"/>
    <row r="222" s="130" customFormat="1"/>
    <row r="223" s="130" customFormat="1"/>
    <row r="224" s="130" customFormat="1"/>
    <row r="225" s="130" customFormat="1"/>
    <row r="226" s="130" customFormat="1"/>
    <row r="227" s="130" customFormat="1"/>
    <row r="228" s="130" customFormat="1"/>
    <row r="229" s="130" customFormat="1"/>
    <row r="230" s="130" customFormat="1"/>
    <row r="231" s="130" customFormat="1"/>
    <row r="232" s="130" customFormat="1"/>
    <row r="233" s="130" customFormat="1"/>
    <row r="234" s="130" customFormat="1"/>
    <row r="235" s="130" customFormat="1"/>
    <row r="236" s="130" customFormat="1"/>
    <row r="237" s="130" customFormat="1"/>
    <row r="238" s="130" customFormat="1"/>
    <row r="239" s="130" customFormat="1"/>
    <row r="240" s="130" customFormat="1"/>
    <row r="241" s="130" customFormat="1"/>
    <row r="242" s="130" customFormat="1"/>
    <row r="243" s="130" customFormat="1"/>
    <row r="244" s="130" customFormat="1"/>
    <row r="245" s="130" customFormat="1"/>
    <row r="246" s="130" customFormat="1"/>
    <row r="247" s="130" customFormat="1"/>
    <row r="248" s="130" customFormat="1"/>
    <row r="249" s="130" customFormat="1"/>
    <row r="250" s="130" customFormat="1"/>
    <row r="251" s="130" customFormat="1"/>
    <row r="252" s="130" customFormat="1"/>
    <row r="253" s="130" customFormat="1"/>
    <row r="254" s="130" customFormat="1"/>
    <row r="255" s="130" customFormat="1"/>
    <row r="256" s="130" customFormat="1"/>
    <row r="257" s="130" customFormat="1"/>
    <row r="258" s="130" customFormat="1"/>
    <row r="259" s="130" customFormat="1"/>
    <row r="260" s="130" customFormat="1"/>
    <row r="261" s="130" customFormat="1"/>
    <row r="262" s="130" customFormat="1"/>
    <row r="263" s="130" customFormat="1"/>
    <row r="264" s="130" customFormat="1"/>
    <row r="265" s="130" customFormat="1"/>
    <row r="266" s="130" customFormat="1"/>
    <row r="267" s="130" customFormat="1"/>
    <row r="268" s="130" customFormat="1"/>
    <row r="269" s="130" customFormat="1"/>
    <row r="270" s="130" customFormat="1"/>
    <row r="271" s="130" customFormat="1"/>
    <row r="272" s="130" customFormat="1"/>
    <row r="273" s="130" customFormat="1"/>
    <row r="274" s="130" customFormat="1"/>
    <row r="275" s="130" customFormat="1"/>
    <row r="276" s="130" customFormat="1"/>
    <row r="277" s="130" customFormat="1"/>
    <row r="278" s="130" customFormat="1"/>
    <row r="279" s="130" customFormat="1"/>
    <row r="280" s="130" customFormat="1"/>
    <row r="281" s="130" customFormat="1"/>
    <row r="282" s="130" customFormat="1"/>
    <row r="283" s="130" customFormat="1"/>
    <row r="284" s="130" customFormat="1"/>
    <row r="285" s="130" customFormat="1"/>
    <row r="286" s="130" customFormat="1"/>
    <row r="287" s="130" customFormat="1"/>
    <row r="288" s="130" customFormat="1"/>
    <row r="289" s="130" customFormat="1"/>
    <row r="290" s="130" customFormat="1"/>
    <row r="291" s="130" customFormat="1"/>
    <row r="292" s="130" customFormat="1"/>
    <row r="293" s="130" customFormat="1"/>
    <row r="294" s="130" customFormat="1"/>
    <row r="295" s="130" customFormat="1"/>
    <row r="296" s="130" customFormat="1"/>
    <row r="297" s="130" customFormat="1"/>
    <row r="298" s="130" customFormat="1"/>
    <row r="299" s="130" customFormat="1"/>
    <row r="300" s="130" customFormat="1"/>
    <row r="301" s="130" customFormat="1"/>
    <row r="302" s="130" customFormat="1"/>
    <row r="303" s="130" customFormat="1"/>
    <row r="304" s="130" customFormat="1"/>
    <row r="305" s="130" customFormat="1"/>
    <row r="306" s="130" customFormat="1"/>
    <row r="307" s="130" customFormat="1"/>
    <row r="308" s="130" customFormat="1"/>
    <row r="309" s="130" customFormat="1"/>
    <row r="310" s="130" customFormat="1"/>
    <row r="311" s="130" customFormat="1"/>
    <row r="312" s="130" customFormat="1"/>
    <row r="313" s="130" customFormat="1"/>
    <row r="314" s="130" customFormat="1"/>
    <row r="315" s="130" customFormat="1"/>
    <row r="316" s="130" customFormat="1"/>
    <row r="317" s="130" customFormat="1"/>
    <row r="318" s="130" customFormat="1"/>
    <row r="319" s="130" customFormat="1"/>
    <row r="320" s="130" customFormat="1"/>
    <row r="321" s="130" customFormat="1"/>
    <row r="322" s="130" customFormat="1"/>
    <row r="323" s="130" customFormat="1"/>
    <row r="324" s="130" customFormat="1"/>
    <row r="325" s="130" customFormat="1"/>
    <row r="326" s="130" customFormat="1"/>
    <row r="327" s="130" customFormat="1"/>
    <row r="328" s="130" customFormat="1"/>
    <row r="329" s="130" customFormat="1"/>
    <row r="330" s="130" customFormat="1"/>
    <row r="331" s="130" customFormat="1"/>
    <row r="332" s="130" customFormat="1"/>
    <row r="333" s="130" customFormat="1"/>
    <row r="334" s="130" customFormat="1"/>
    <row r="335" s="130" customFormat="1"/>
    <row r="336" s="130" customFormat="1"/>
    <row r="337" s="130" customFormat="1"/>
    <row r="338" s="130" customFormat="1"/>
    <row r="339" s="130" customFormat="1"/>
    <row r="340" s="130" customFormat="1"/>
    <row r="341" s="130" customFormat="1"/>
    <row r="342" s="130" customFormat="1"/>
    <row r="343" s="130" customFormat="1"/>
    <row r="344" s="130" customFormat="1"/>
    <row r="345" s="130" customFormat="1"/>
    <row r="346" s="130" customFormat="1"/>
    <row r="347" s="130" customFormat="1"/>
    <row r="348" s="130" customFormat="1"/>
    <row r="349" s="130" customFormat="1"/>
    <row r="350" s="130" customFormat="1"/>
    <row r="351" s="130" customFormat="1"/>
    <row r="352" s="130" customFormat="1"/>
    <row r="353" s="130" customFormat="1"/>
    <row r="354" s="130" customFormat="1"/>
    <row r="355" s="130" customFormat="1"/>
    <row r="356" s="130" customFormat="1"/>
    <row r="357" s="130" customFormat="1"/>
    <row r="358" s="130" customFormat="1"/>
    <row r="359" s="130" customFormat="1"/>
    <row r="360" s="130" customFormat="1"/>
    <row r="361" s="130" customFormat="1"/>
    <row r="362" s="130" customFormat="1"/>
    <row r="363" s="130" customFormat="1"/>
    <row r="364" s="130" customFormat="1"/>
    <row r="365" s="130" customFormat="1"/>
    <row r="366" s="130" customFormat="1"/>
    <row r="367" s="130" customFormat="1"/>
    <row r="368" s="130" customFormat="1"/>
    <row r="369" s="130" customFormat="1"/>
    <row r="370" s="130" customFormat="1"/>
    <row r="371" s="130" customFormat="1"/>
    <row r="372" s="130" customFormat="1"/>
    <row r="373" s="130" customFormat="1"/>
    <row r="374" s="130" customFormat="1"/>
    <row r="375" s="130" customFormat="1"/>
    <row r="376" s="130" customFormat="1"/>
    <row r="377" s="130" customFormat="1"/>
    <row r="378" s="130" customFormat="1"/>
    <row r="379" s="130" customFormat="1"/>
    <row r="380" s="130" customFormat="1"/>
    <row r="381" s="130" customFormat="1"/>
    <row r="382" s="130" customFormat="1"/>
    <row r="383" s="130" customFormat="1"/>
    <row r="384" s="130" customFormat="1"/>
    <row r="385" s="130" customFormat="1"/>
    <row r="386" s="130" customFormat="1"/>
    <row r="387" s="130" customFormat="1"/>
    <row r="388" s="130" customFormat="1"/>
    <row r="389" s="130" customFormat="1"/>
    <row r="390" s="130" customFormat="1"/>
    <row r="391" s="130" customFormat="1"/>
    <row r="392" s="130" customFormat="1"/>
    <row r="393" s="130" customFormat="1"/>
    <row r="394" s="130" customFormat="1"/>
    <row r="395" s="130" customFormat="1"/>
    <row r="396" s="130" customFormat="1"/>
    <row r="397" s="130" customFormat="1"/>
    <row r="398" s="130" customFormat="1"/>
    <row r="399" s="130" customFormat="1"/>
    <row r="400" s="130" customFormat="1"/>
    <row r="401" s="130" customFormat="1"/>
    <row r="402" s="130" customFormat="1"/>
    <row r="403" s="130" customFormat="1"/>
    <row r="404" s="130" customFormat="1"/>
    <row r="405" s="130" customFormat="1"/>
  </sheetData>
  <sheetProtection algorithmName="SHA-512" hashValue="WM1HKFkjZXLt9sMaI4Fw4M2Xt41uJGin/wKnFIfJA141ZmqcdNAi8hUeMrq2x9dNtF2oEfUwYrA88mGYCJQAMw==" saltValue="YojRdEBhnQzI2wJt+ukpxA==" spinCount="100000" sheet="1" objects="1" scenarios="1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WM310"/>
  <sheetViews>
    <sheetView zoomScale="86" zoomScaleNormal="120" zoomScalePageLayoutView="120" workbookViewId="0">
      <selection activeCell="I17" sqref="I17"/>
    </sheetView>
  </sheetViews>
  <sheetFormatPr baseColWidth="10" defaultRowHeight="13"/>
  <cols>
    <col min="1" max="2" width="20.33203125" style="77" customWidth="1"/>
    <col min="3" max="14" width="12.1640625" style="77" customWidth="1"/>
    <col min="15" max="16" width="12.1640625" style="77" hidden="1" customWidth="1"/>
    <col min="17" max="20" width="12.1640625" style="77" customWidth="1"/>
    <col min="21" max="49" width="7.5" style="112" customWidth="1"/>
    <col min="50" max="611" width="10.83203125" style="112"/>
    <col min="612" max="16384" width="10.83203125" style="77"/>
  </cols>
  <sheetData>
    <row r="1" spans="1:611" s="112" customFormat="1" ht="14">
      <c r="A1" s="111" t="s">
        <v>152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</row>
    <row r="2" spans="1:611" s="112" customFormat="1" ht="14">
      <c r="A2" s="113" t="s">
        <v>49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</row>
    <row r="3" spans="1:611" s="112" customFormat="1" ht="15" thickBot="1">
      <c r="A3" s="111"/>
      <c r="B3" s="111"/>
      <c r="C3" s="111"/>
      <c r="D3" s="111"/>
      <c r="E3" s="111"/>
      <c r="F3" s="111"/>
      <c r="G3" s="114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</row>
    <row r="4" spans="1:611" ht="14">
      <c r="A4" s="80" t="s">
        <v>13</v>
      </c>
      <c r="B4" s="81"/>
      <c r="C4" s="81"/>
      <c r="D4" s="81"/>
      <c r="E4" s="81"/>
      <c r="F4" s="81"/>
      <c r="G4" s="82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3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</row>
    <row r="5" spans="1:611" ht="14">
      <c r="A5" s="84" t="s">
        <v>80</v>
      </c>
      <c r="B5" s="82"/>
      <c r="C5" s="103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5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</row>
    <row r="6" spans="1:611" ht="14">
      <c r="A6" s="84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5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</row>
    <row r="7" spans="1:611" ht="75">
      <c r="A7" s="164" t="s">
        <v>74</v>
      </c>
      <c r="B7" s="165" t="s">
        <v>81</v>
      </c>
      <c r="C7" s="159" t="s">
        <v>82</v>
      </c>
      <c r="D7" s="159" t="s">
        <v>83</v>
      </c>
      <c r="E7" s="159" t="s">
        <v>84</v>
      </c>
      <c r="F7" s="164" t="s">
        <v>85</v>
      </c>
      <c r="G7" s="159" t="s">
        <v>86</v>
      </c>
      <c r="H7" s="165" t="s">
        <v>87</v>
      </c>
      <c r="I7" s="159" t="s">
        <v>88</v>
      </c>
      <c r="J7" s="160" t="s">
        <v>62</v>
      </c>
      <c r="K7" s="161" t="s">
        <v>63</v>
      </c>
      <c r="L7" s="161" t="s">
        <v>64</v>
      </c>
      <c r="M7" s="161" t="s">
        <v>65</v>
      </c>
      <c r="N7" s="161" t="s">
        <v>66</v>
      </c>
      <c r="O7" s="162" t="s">
        <v>67</v>
      </c>
      <c r="P7" s="162" t="s">
        <v>68</v>
      </c>
      <c r="Q7" s="162" t="s">
        <v>25</v>
      </c>
      <c r="R7" s="162" t="s">
        <v>26</v>
      </c>
      <c r="S7" s="161" t="s">
        <v>69</v>
      </c>
      <c r="T7" s="163" t="s">
        <v>96</v>
      </c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</row>
    <row r="8" spans="1:611" ht="14">
      <c r="A8" s="84" t="str">
        <f>'TAS Oct 2017'!K2</f>
        <v>Aurora Energy</v>
      </c>
      <c r="B8" s="183" t="str">
        <f>'TAS Oct 2017'!L2</f>
        <v>Regulated</v>
      </c>
      <c r="C8" s="87">
        <f>91*'TAS Oct 2017'!M2/100</f>
        <v>82.628909999999991</v>
      </c>
      <c r="D8" s="87">
        <f>IF($C$5&gt;='TAS Oct 2017'!P2,('TAS Oct 2017'!P2*'TAS Oct 2017'!N2/100),('TAS Bills October 2017'!$C$5*'TAS Oct 2017'!N2/100))</f>
        <v>150.83500000000001</v>
      </c>
      <c r="E8" s="87">
        <v>0</v>
      </c>
      <c r="F8" s="88">
        <v>0</v>
      </c>
      <c r="G8" s="89">
        <v>0</v>
      </c>
      <c r="H8" s="90">
        <f>IF(($C$5&lt;'TAS Oct 2017'!P2),(0),('TAS Bills October 2017'!$C$5-'TAS Oct 2017'!P2)*'TAS Oct 2017'!Q2/100)</f>
        <v>1004.265</v>
      </c>
      <c r="I8" s="91">
        <f>SUM(C8:H8)</f>
        <v>1237.72891</v>
      </c>
      <c r="J8" s="92">
        <f>I8*4</f>
        <v>4950.9156400000002</v>
      </c>
      <c r="K8" s="93">
        <v>0</v>
      </c>
      <c r="L8" s="93">
        <f>'TAS Oct 2017'!AY2</f>
        <v>0</v>
      </c>
      <c r="M8" s="93">
        <f>'TAS Oct 2017'!AZ2</f>
        <v>0</v>
      </c>
      <c r="N8" s="93">
        <f>'TAS Oct 2017'!BA2</f>
        <v>0</v>
      </c>
      <c r="O8" s="92">
        <f>J8</f>
        <v>4950.9156400000002</v>
      </c>
      <c r="P8" s="92">
        <f>O8-(O8*M8/100)</f>
        <v>4950.9156400000002</v>
      </c>
      <c r="Q8" s="92">
        <f>O8*1.1</f>
        <v>5446.0072040000005</v>
      </c>
      <c r="R8" s="92">
        <f>P8*1.1</f>
        <v>5446.0072040000005</v>
      </c>
      <c r="S8" s="94">
        <f>'TAS Oct 2017'!BH2</f>
        <v>0</v>
      </c>
      <c r="T8" s="95">
        <f>'TAS Oct 2017'!BI2</f>
        <v>0</v>
      </c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</row>
    <row r="9" spans="1:611" s="126" customFormat="1" ht="15" thickBot="1">
      <c r="A9" s="116" t="str">
        <f>'TAS Oct 2017'!K3</f>
        <v>ERM Power</v>
      </c>
      <c r="B9" s="184" t="str">
        <f>'TAS Oct 2017'!L3</f>
        <v>Adjustable</v>
      </c>
      <c r="C9" s="117">
        <f>91*'TAS Oct 2017'!M3/100</f>
        <v>90.09</v>
      </c>
      <c r="D9" s="117">
        <f>C5*'TAS Oct 2017'!N3/100</f>
        <v>1343</v>
      </c>
      <c r="E9" s="117">
        <v>0</v>
      </c>
      <c r="F9" s="118">
        <v>0</v>
      </c>
      <c r="G9" s="119">
        <v>0</v>
      </c>
      <c r="H9" s="120">
        <v>0</v>
      </c>
      <c r="I9" s="121">
        <f t="shared" ref="I9" si="0">SUM(C9:H9)</f>
        <v>1433.09</v>
      </c>
      <c r="J9" s="122">
        <f t="shared" ref="J9" si="1">I9*4</f>
        <v>5732.36</v>
      </c>
      <c r="K9" s="123">
        <v>0</v>
      </c>
      <c r="L9" s="123">
        <f>'TAS Oct 2017'!AY3</f>
        <v>0</v>
      </c>
      <c r="M9" s="123">
        <f>'TAS Oct 2017'!AZ3</f>
        <v>0</v>
      </c>
      <c r="N9" s="123">
        <f>'TAS Oct 2017'!BA3</f>
        <v>0</v>
      </c>
      <c r="O9" s="122">
        <f>J9-((I9-C9)*L9/100)*4</f>
        <v>5732.36</v>
      </c>
      <c r="P9" s="122">
        <f>O9-(O9*M9/100)</f>
        <v>5732.36</v>
      </c>
      <c r="Q9" s="122">
        <f>O9*1.1</f>
        <v>6305.5960000000005</v>
      </c>
      <c r="R9" s="122">
        <f>P9*1.1</f>
        <v>6305.5960000000005</v>
      </c>
      <c r="S9" s="124">
        <f>'TAS Oct 2017'!BH3</f>
        <v>0</v>
      </c>
      <c r="T9" s="125">
        <f>'TAS Oct 2017'!BI3</f>
        <v>0</v>
      </c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2"/>
      <c r="BP9" s="112"/>
      <c r="BQ9" s="112"/>
      <c r="BR9" s="112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112"/>
      <c r="CH9" s="112"/>
      <c r="CI9" s="112"/>
      <c r="CJ9" s="112"/>
      <c r="CK9" s="112"/>
      <c r="CL9" s="112"/>
      <c r="CM9" s="112"/>
      <c r="CN9" s="112"/>
      <c r="CO9" s="112"/>
      <c r="CP9" s="112"/>
      <c r="CQ9" s="112"/>
      <c r="CR9" s="112"/>
      <c r="CS9" s="112"/>
      <c r="CT9" s="112"/>
      <c r="CU9" s="112"/>
      <c r="CV9" s="112"/>
      <c r="CW9" s="112"/>
      <c r="CX9" s="112"/>
      <c r="CY9" s="112"/>
      <c r="CZ9" s="112"/>
      <c r="DA9" s="112"/>
      <c r="DB9" s="112"/>
      <c r="DC9" s="112"/>
      <c r="DD9" s="112"/>
      <c r="DE9" s="112"/>
      <c r="DF9" s="112"/>
      <c r="DG9" s="112"/>
      <c r="DH9" s="112"/>
      <c r="DI9" s="112"/>
      <c r="DJ9" s="112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  <c r="FR9" s="112"/>
      <c r="FS9" s="112"/>
      <c r="FT9" s="112"/>
      <c r="FU9" s="112"/>
      <c r="FV9" s="112"/>
      <c r="FW9" s="112"/>
      <c r="FX9" s="112"/>
      <c r="FY9" s="112"/>
      <c r="FZ9" s="112"/>
      <c r="GA9" s="112"/>
      <c r="GB9" s="112"/>
      <c r="GC9" s="112"/>
      <c r="GD9" s="112"/>
      <c r="GE9" s="112"/>
      <c r="GF9" s="112"/>
      <c r="GG9" s="112"/>
      <c r="GH9" s="112"/>
      <c r="GI9" s="112"/>
      <c r="GJ9" s="112"/>
      <c r="GK9" s="112"/>
      <c r="GL9" s="112"/>
      <c r="GM9" s="112"/>
      <c r="GN9" s="112"/>
      <c r="GO9" s="112"/>
      <c r="GP9" s="112"/>
      <c r="GQ9" s="112"/>
      <c r="GR9" s="112"/>
      <c r="GS9" s="112"/>
      <c r="GT9" s="112"/>
      <c r="GU9" s="112"/>
      <c r="GV9" s="112"/>
      <c r="GW9" s="112"/>
      <c r="GX9" s="112"/>
      <c r="GY9" s="112"/>
      <c r="GZ9" s="112"/>
      <c r="HA9" s="112"/>
      <c r="HB9" s="112"/>
      <c r="HC9" s="112"/>
      <c r="HD9" s="112"/>
      <c r="HE9" s="112"/>
      <c r="HF9" s="112"/>
      <c r="HG9" s="112"/>
      <c r="HH9" s="112"/>
      <c r="HI9" s="112"/>
      <c r="HJ9" s="112"/>
      <c r="HK9" s="112"/>
      <c r="HL9" s="112"/>
      <c r="HM9" s="112"/>
      <c r="HN9" s="112"/>
      <c r="HO9" s="112"/>
      <c r="HP9" s="112"/>
      <c r="HQ9" s="112"/>
      <c r="HR9" s="112"/>
      <c r="HS9" s="112"/>
      <c r="HT9" s="112"/>
      <c r="HU9" s="112"/>
      <c r="HV9" s="112"/>
      <c r="HW9" s="112"/>
      <c r="HX9" s="112"/>
      <c r="HY9" s="112"/>
      <c r="HZ9" s="112"/>
      <c r="IA9" s="112"/>
      <c r="IB9" s="112"/>
      <c r="IC9" s="112"/>
      <c r="ID9" s="112"/>
      <c r="IE9" s="112"/>
      <c r="IF9" s="112"/>
      <c r="IG9" s="112"/>
      <c r="IH9" s="112"/>
      <c r="II9" s="112"/>
      <c r="IJ9" s="112"/>
      <c r="IK9" s="112"/>
      <c r="IL9" s="112"/>
      <c r="IM9" s="112"/>
      <c r="IN9" s="112"/>
      <c r="IO9" s="112"/>
      <c r="IP9" s="112"/>
      <c r="IQ9" s="112"/>
      <c r="IR9" s="112"/>
      <c r="IS9" s="112"/>
      <c r="IT9" s="112"/>
      <c r="IU9" s="112"/>
      <c r="IV9" s="112"/>
      <c r="IW9" s="112"/>
      <c r="IX9" s="112"/>
      <c r="IY9" s="112"/>
      <c r="IZ9" s="112"/>
      <c r="JA9" s="112"/>
      <c r="JB9" s="112"/>
      <c r="JC9" s="112"/>
      <c r="JD9" s="112"/>
      <c r="JE9" s="112"/>
      <c r="JF9" s="112"/>
      <c r="JG9" s="112"/>
      <c r="JH9" s="112"/>
      <c r="JI9" s="112"/>
      <c r="JJ9" s="112"/>
      <c r="JK9" s="112"/>
      <c r="JL9" s="112"/>
      <c r="JM9" s="112"/>
      <c r="JN9" s="112"/>
      <c r="JO9" s="112"/>
      <c r="JP9" s="112"/>
      <c r="JQ9" s="112"/>
      <c r="JR9" s="112"/>
      <c r="JS9" s="112"/>
      <c r="JT9" s="112"/>
      <c r="JU9" s="112"/>
      <c r="JV9" s="112"/>
      <c r="JW9" s="112"/>
      <c r="JX9" s="112"/>
      <c r="JY9" s="112"/>
      <c r="JZ9" s="112"/>
      <c r="KA9" s="112"/>
      <c r="KB9" s="112"/>
      <c r="KC9" s="112"/>
      <c r="KD9" s="112"/>
      <c r="KE9" s="112"/>
      <c r="KF9" s="112"/>
      <c r="KG9" s="112"/>
      <c r="KH9" s="112"/>
      <c r="KI9" s="112"/>
      <c r="KJ9" s="112"/>
      <c r="KK9" s="112"/>
      <c r="KL9" s="112"/>
      <c r="KM9" s="112"/>
      <c r="KN9" s="112"/>
      <c r="KO9" s="112"/>
      <c r="KP9" s="112"/>
      <c r="KQ9" s="112"/>
      <c r="KR9" s="112"/>
      <c r="KS9" s="112"/>
      <c r="KT9" s="112"/>
      <c r="KU9" s="112"/>
      <c r="KV9" s="112"/>
      <c r="KW9" s="112"/>
      <c r="KX9" s="112"/>
      <c r="KY9" s="112"/>
      <c r="KZ9" s="112"/>
      <c r="LA9" s="112"/>
      <c r="LB9" s="112"/>
      <c r="LC9" s="112"/>
      <c r="LD9" s="112"/>
      <c r="LE9" s="112"/>
      <c r="LF9" s="112"/>
      <c r="LG9" s="112"/>
      <c r="LH9" s="112"/>
      <c r="LI9" s="112"/>
      <c r="LJ9" s="112"/>
      <c r="LK9" s="112"/>
      <c r="LL9" s="112"/>
      <c r="LM9" s="112"/>
      <c r="LN9" s="112"/>
      <c r="LO9" s="112"/>
      <c r="LP9" s="112"/>
      <c r="LQ9" s="112"/>
      <c r="LR9" s="112"/>
      <c r="LS9" s="112"/>
      <c r="LT9" s="112"/>
      <c r="LU9" s="112"/>
      <c r="LV9" s="112"/>
      <c r="LW9" s="112"/>
      <c r="LX9" s="112"/>
      <c r="LY9" s="112"/>
      <c r="LZ9" s="112"/>
      <c r="MA9" s="112"/>
      <c r="MB9" s="112"/>
      <c r="MC9" s="112"/>
      <c r="MD9" s="112"/>
      <c r="ME9" s="112"/>
      <c r="MF9" s="112"/>
      <c r="MG9" s="112"/>
      <c r="MH9" s="112"/>
      <c r="MI9" s="112"/>
      <c r="MJ9" s="112"/>
      <c r="MK9" s="112"/>
      <c r="ML9" s="112"/>
      <c r="MM9" s="112"/>
      <c r="MN9" s="112"/>
      <c r="MO9" s="112"/>
      <c r="MP9" s="112"/>
      <c r="MQ9" s="112"/>
      <c r="MR9" s="112"/>
      <c r="MS9" s="112"/>
      <c r="MT9" s="112"/>
      <c r="MU9" s="112"/>
      <c r="MV9" s="112"/>
      <c r="MW9" s="112"/>
      <c r="MX9" s="112"/>
      <c r="MY9" s="112"/>
      <c r="MZ9" s="112"/>
      <c r="NA9" s="112"/>
      <c r="NB9" s="112"/>
      <c r="NC9" s="112"/>
      <c r="ND9" s="112"/>
      <c r="NE9" s="112"/>
      <c r="NF9" s="112"/>
      <c r="NG9" s="112"/>
      <c r="NH9" s="112"/>
      <c r="NI9" s="112"/>
      <c r="NJ9" s="112"/>
      <c r="NK9" s="112"/>
      <c r="NL9" s="112"/>
      <c r="NM9" s="112"/>
      <c r="NN9" s="112"/>
      <c r="NO9" s="112"/>
      <c r="NP9" s="112"/>
      <c r="NQ9" s="112"/>
      <c r="NR9" s="112"/>
      <c r="NS9" s="112"/>
      <c r="NT9" s="112"/>
      <c r="NU9" s="112"/>
      <c r="NV9" s="112"/>
      <c r="NW9" s="112"/>
      <c r="NX9" s="112"/>
      <c r="NY9" s="112"/>
      <c r="NZ9" s="112"/>
      <c r="OA9" s="112"/>
      <c r="OB9" s="112"/>
      <c r="OC9" s="112"/>
      <c r="OD9" s="112"/>
      <c r="OE9" s="112"/>
      <c r="OF9" s="112"/>
      <c r="OG9" s="112"/>
      <c r="OH9" s="112"/>
      <c r="OI9" s="112"/>
      <c r="OJ9" s="112"/>
      <c r="OK9" s="112"/>
      <c r="OL9" s="112"/>
      <c r="OM9" s="112"/>
      <c r="ON9" s="112"/>
      <c r="OO9" s="112"/>
      <c r="OP9" s="112"/>
      <c r="OQ9" s="112"/>
      <c r="OR9" s="112"/>
      <c r="OS9" s="112"/>
      <c r="OT9" s="112"/>
      <c r="OU9" s="112"/>
      <c r="OV9" s="112"/>
      <c r="OW9" s="112"/>
      <c r="OX9" s="112"/>
      <c r="OY9" s="112"/>
      <c r="OZ9" s="112"/>
      <c r="PA9" s="112"/>
      <c r="PB9" s="112"/>
      <c r="PC9" s="112"/>
      <c r="PD9" s="112"/>
      <c r="PE9" s="112"/>
      <c r="PF9" s="112"/>
      <c r="PG9" s="112"/>
      <c r="PH9" s="112"/>
      <c r="PI9" s="112"/>
      <c r="PJ9" s="112"/>
      <c r="PK9" s="112"/>
      <c r="PL9" s="112"/>
      <c r="PM9" s="112"/>
      <c r="PN9" s="112"/>
      <c r="PO9" s="112"/>
      <c r="PP9" s="112"/>
      <c r="PQ9" s="112"/>
      <c r="PR9" s="112"/>
      <c r="PS9" s="112"/>
      <c r="PT9" s="112"/>
      <c r="PU9" s="112"/>
      <c r="PV9" s="112"/>
      <c r="PW9" s="112"/>
      <c r="PX9" s="112"/>
      <c r="PY9" s="112"/>
      <c r="PZ9" s="112"/>
      <c r="QA9" s="112"/>
      <c r="QB9" s="112"/>
      <c r="QC9" s="112"/>
      <c r="QD9" s="112"/>
      <c r="QE9" s="112"/>
      <c r="QF9" s="112"/>
      <c r="QG9" s="112"/>
      <c r="QH9" s="112"/>
      <c r="QI9" s="112"/>
      <c r="QJ9" s="112"/>
      <c r="QK9" s="112"/>
      <c r="QL9" s="112"/>
      <c r="QM9" s="112"/>
      <c r="QN9" s="112"/>
      <c r="QO9" s="112"/>
      <c r="QP9" s="112"/>
      <c r="QQ9" s="112"/>
      <c r="QR9" s="112"/>
      <c r="QS9" s="112"/>
      <c r="QT9" s="112"/>
      <c r="QU9" s="112"/>
      <c r="QV9" s="112"/>
      <c r="QW9" s="112"/>
      <c r="QX9" s="112"/>
      <c r="QY9" s="112"/>
      <c r="QZ9" s="112"/>
      <c r="RA9" s="112"/>
      <c r="RB9" s="112"/>
      <c r="RC9" s="112"/>
      <c r="RD9" s="112"/>
      <c r="RE9" s="112"/>
      <c r="RF9" s="112"/>
      <c r="RG9" s="112"/>
      <c r="RH9" s="112"/>
      <c r="RI9" s="112"/>
      <c r="RJ9" s="112"/>
      <c r="RK9" s="112"/>
      <c r="RL9" s="112"/>
      <c r="RM9" s="112"/>
      <c r="RN9" s="112"/>
      <c r="RO9" s="112"/>
      <c r="RP9" s="112"/>
      <c r="RQ9" s="112"/>
      <c r="RR9" s="112"/>
      <c r="RS9" s="112"/>
      <c r="RT9" s="112"/>
      <c r="RU9" s="112"/>
      <c r="RV9" s="112"/>
      <c r="RW9" s="112"/>
      <c r="RX9" s="112"/>
      <c r="RY9" s="112"/>
      <c r="RZ9" s="112"/>
      <c r="SA9" s="112"/>
      <c r="SB9" s="112"/>
      <c r="SC9" s="112"/>
      <c r="SD9" s="112"/>
      <c r="SE9" s="112"/>
      <c r="SF9" s="112"/>
      <c r="SG9" s="112"/>
      <c r="SH9" s="112"/>
      <c r="SI9" s="112"/>
      <c r="SJ9" s="112"/>
      <c r="SK9" s="112"/>
      <c r="SL9" s="112"/>
      <c r="SM9" s="112"/>
      <c r="SN9" s="112"/>
      <c r="SO9" s="112"/>
      <c r="SP9" s="112"/>
      <c r="SQ9" s="112"/>
      <c r="SR9" s="112"/>
      <c r="SS9" s="112"/>
      <c r="ST9" s="112"/>
      <c r="SU9" s="112"/>
      <c r="SV9" s="112"/>
      <c r="SW9" s="112"/>
      <c r="SX9" s="112"/>
      <c r="SY9" s="112"/>
      <c r="SZ9" s="112"/>
      <c r="TA9" s="112"/>
      <c r="TB9" s="112"/>
      <c r="TC9" s="112"/>
      <c r="TD9" s="112"/>
      <c r="TE9" s="112"/>
      <c r="TF9" s="112"/>
      <c r="TG9" s="112"/>
      <c r="TH9" s="112"/>
      <c r="TI9" s="112"/>
      <c r="TJ9" s="112"/>
      <c r="TK9" s="112"/>
      <c r="TL9" s="112"/>
      <c r="TM9" s="112"/>
      <c r="TN9" s="112"/>
      <c r="TO9" s="112"/>
      <c r="TP9" s="112"/>
      <c r="TQ9" s="112"/>
      <c r="TR9" s="112"/>
      <c r="TS9" s="112"/>
      <c r="TT9" s="112"/>
      <c r="TU9" s="112"/>
      <c r="TV9" s="112"/>
      <c r="TW9" s="112"/>
      <c r="TX9" s="112"/>
      <c r="TY9" s="112"/>
      <c r="TZ9" s="112"/>
      <c r="UA9" s="112"/>
      <c r="UB9" s="112"/>
      <c r="UC9" s="112"/>
      <c r="UD9" s="112"/>
      <c r="UE9" s="112"/>
      <c r="UF9" s="112"/>
      <c r="UG9" s="112"/>
      <c r="UH9" s="112"/>
      <c r="UI9" s="112"/>
      <c r="UJ9" s="112"/>
      <c r="UK9" s="112"/>
      <c r="UL9" s="112"/>
      <c r="UM9" s="112"/>
      <c r="UN9" s="112"/>
      <c r="UO9" s="112"/>
      <c r="UP9" s="112"/>
      <c r="UQ9" s="112"/>
      <c r="UR9" s="112"/>
      <c r="US9" s="112"/>
      <c r="UT9" s="112"/>
      <c r="UU9" s="112"/>
      <c r="UV9" s="112"/>
      <c r="UW9" s="112"/>
      <c r="UX9" s="112"/>
      <c r="UY9" s="112"/>
      <c r="UZ9" s="112"/>
      <c r="VA9" s="112"/>
      <c r="VB9" s="112"/>
      <c r="VC9" s="112"/>
      <c r="VD9" s="112"/>
      <c r="VE9" s="112"/>
      <c r="VF9" s="112"/>
      <c r="VG9" s="112"/>
      <c r="VH9" s="112"/>
      <c r="VI9" s="112"/>
      <c r="VJ9" s="112"/>
      <c r="VK9" s="112"/>
      <c r="VL9" s="112"/>
      <c r="VM9" s="112"/>
      <c r="VN9" s="112"/>
      <c r="VO9" s="112"/>
      <c r="VP9" s="112"/>
      <c r="VQ9" s="112"/>
      <c r="VR9" s="112"/>
      <c r="VS9" s="112"/>
      <c r="VT9" s="112"/>
      <c r="VU9" s="112"/>
      <c r="VV9" s="112"/>
      <c r="VW9" s="112"/>
      <c r="VX9" s="112"/>
      <c r="VY9" s="112"/>
      <c r="VZ9" s="112"/>
      <c r="WA9" s="112"/>
      <c r="WB9" s="112"/>
      <c r="WC9" s="112"/>
      <c r="WD9" s="112"/>
      <c r="WE9" s="112"/>
      <c r="WF9" s="112"/>
      <c r="WG9" s="112"/>
      <c r="WH9" s="112"/>
      <c r="WI9" s="112"/>
      <c r="WJ9" s="112"/>
      <c r="WK9" s="112"/>
      <c r="WL9" s="112"/>
      <c r="WM9" s="112"/>
    </row>
    <row r="10" spans="1:611" s="112" customFormat="1" ht="14"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</row>
    <row r="11" spans="1:611" s="112" customFormat="1" ht="15" thickBot="1"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</row>
    <row r="12" spans="1:611" ht="14">
      <c r="A12" s="80" t="s">
        <v>97</v>
      </c>
      <c r="B12" s="81"/>
      <c r="C12" s="81"/>
      <c r="D12" s="97"/>
      <c r="E12" s="97"/>
      <c r="F12" s="97"/>
      <c r="G12" s="97"/>
      <c r="H12" s="97"/>
      <c r="I12" s="98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3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</row>
    <row r="13" spans="1:611" ht="14">
      <c r="A13" s="84" t="s">
        <v>80</v>
      </c>
      <c r="B13" s="82"/>
      <c r="C13" s="103">
        <v>5000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</row>
    <row r="14" spans="1:611" ht="14">
      <c r="A14" s="84" t="s">
        <v>98</v>
      </c>
      <c r="B14" s="82"/>
      <c r="C14" s="104">
        <v>0.7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</row>
    <row r="15" spans="1:611" ht="14">
      <c r="A15" s="84" t="s">
        <v>151</v>
      </c>
      <c r="B15" s="82"/>
      <c r="C15" s="104">
        <v>0.3</v>
      </c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</row>
    <row r="16" spans="1:611" ht="14">
      <c r="A16" s="84"/>
      <c r="B16" s="82"/>
      <c r="C16" s="99"/>
      <c r="D16" s="99"/>
      <c r="E16" s="99"/>
      <c r="F16" s="99"/>
      <c r="G16" s="99"/>
      <c r="H16" s="99"/>
      <c r="I16" s="100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</row>
    <row r="17" spans="1:611" ht="75">
      <c r="A17" s="164" t="s">
        <v>74</v>
      </c>
      <c r="B17" s="165" t="s">
        <v>81</v>
      </c>
      <c r="C17" s="159" t="s">
        <v>82</v>
      </c>
      <c r="D17" s="159" t="s">
        <v>83</v>
      </c>
      <c r="E17" s="159" t="s">
        <v>84</v>
      </c>
      <c r="F17" s="164" t="s">
        <v>85</v>
      </c>
      <c r="G17" s="159" t="s">
        <v>87</v>
      </c>
      <c r="H17" s="159" t="s">
        <v>97</v>
      </c>
      <c r="I17" s="159" t="s">
        <v>88</v>
      </c>
      <c r="J17" s="160" t="s">
        <v>62</v>
      </c>
      <c r="K17" s="161" t="s">
        <v>63</v>
      </c>
      <c r="L17" s="161" t="s">
        <v>64</v>
      </c>
      <c r="M17" s="161" t="s">
        <v>65</v>
      </c>
      <c r="N17" s="161" t="s">
        <v>66</v>
      </c>
      <c r="O17" s="167" t="s">
        <v>67</v>
      </c>
      <c r="P17" s="162" t="s">
        <v>68</v>
      </c>
      <c r="Q17" s="162" t="s">
        <v>25</v>
      </c>
      <c r="R17" s="162" t="s">
        <v>26</v>
      </c>
      <c r="S17" s="166" t="s">
        <v>69</v>
      </c>
      <c r="T17" s="163" t="s">
        <v>96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</row>
    <row r="18" spans="1:611" ht="14">
      <c r="A18" s="84" t="str">
        <f>'TAS Oct 2017'!K4</f>
        <v>Aurora Energy</v>
      </c>
      <c r="B18" s="183" t="str">
        <f>'TAS Oct 2017'!L4</f>
        <v>Regulated</v>
      </c>
      <c r="C18" s="87">
        <f>91*'TAS Oct 2017'!M4/100</f>
        <v>97.442800000000005</v>
      </c>
      <c r="D18" s="87">
        <f>IF(($C$13*$C$14)&gt;='TAS Oct 2017'!P4,('TAS Oct 2017'!P4*'TAS Oct 2017'!N4/100),(('TAS Bills October 2017'!$C$13*'TAS Bills October 2017'!$C$14)*'TAS Oct 2017'!N4/100))</f>
        <v>150.83500000000001</v>
      </c>
      <c r="E18" s="87">
        <v>0</v>
      </c>
      <c r="F18" s="88">
        <v>0</v>
      </c>
      <c r="G18" s="89">
        <f>IF($C$13*$C$14&lt;'TAS Oct 2017'!P4,(0),((('TAS Bills October 2017'!$C$13*'TAS Bills October 2017'!$C$14)-('TAS Oct 2017'!P4))*'TAS Oct 2017'!Q4/100))</f>
        <v>669.51</v>
      </c>
      <c r="H18" s="87">
        <f>($C$13*$C$15)*'TAS Oct 2017'!AF4/100</f>
        <v>214.35</v>
      </c>
      <c r="I18" s="91">
        <f>SUM(C18:H18)</f>
        <v>1132.1378</v>
      </c>
      <c r="J18" s="92">
        <f>I18*4</f>
        <v>4528.5511999999999</v>
      </c>
      <c r="K18" s="93">
        <v>0</v>
      </c>
      <c r="L18" s="93">
        <f>'TAS Oct 2017'!AY4</f>
        <v>0</v>
      </c>
      <c r="M18" s="93">
        <f>'TAS Oct 2017'!AZ4</f>
        <v>0</v>
      </c>
      <c r="N18" s="93">
        <f>'TAS Oct 2017'!BA4</f>
        <v>0</v>
      </c>
      <c r="O18" s="92">
        <f>J18</f>
        <v>4528.5511999999999</v>
      </c>
      <c r="P18" s="92">
        <f>O18-(O18*M18/100)</f>
        <v>4528.5511999999999</v>
      </c>
      <c r="Q18" s="92">
        <f>O18*1.1</f>
        <v>4981.4063200000001</v>
      </c>
      <c r="R18" s="92">
        <f>P18*1.1</f>
        <v>4981.4063200000001</v>
      </c>
      <c r="S18" s="94">
        <f>'TAS Oct 2017'!BH4</f>
        <v>0</v>
      </c>
      <c r="T18" s="95">
        <f>'TAS Oct 2017'!BI4</f>
        <v>0</v>
      </c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</row>
    <row r="19" spans="1:611" s="126" customFormat="1" ht="15" thickBot="1">
      <c r="A19" s="116" t="str">
        <f>'TAS Oct 2017'!K5</f>
        <v>ERM Power</v>
      </c>
      <c r="B19" s="184" t="str">
        <f>'TAS Oct 2017'!L5</f>
        <v>Adjustable</v>
      </c>
      <c r="C19" s="117">
        <f>91*'TAS Oct 2017'!M5/100</f>
        <v>145.6</v>
      </c>
      <c r="D19" s="117">
        <f>(C13*C14)*'TAS Oct 2017'!N5/100</f>
        <v>941.15</v>
      </c>
      <c r="E19" s="117">
        <v>0</v>
      </c>
      <c r="F19" s="118">
        <v>0</v>
      </c>
      <c r="G19" s="119">
        <v>0</v>
      </c>
      <c r="H19" s="117">
        <f>($C$13*$C$15)*'TAS Oct 2017'!AF5/100</f>
        <v>276.45</v>
      </c>
      <c r="I19" s="121">
        <f>SUM(C19:H19)</f>
        <v>1363.2</v>
      </c>
      <c r="J19" s="122">
        <f t="shared" ref="J19" si="2">I19*4</f>
        <v>5452.8</v>
      </c>
      <c r="K19" s="123">
        <v>0</v>
      </c>
      <c r="L19" s="123">
        <f>'TAS Oct 2017'!AY5</f>
        <v>0</v>
      </c>
      <c r="M19" s="123">
        <f>'TAS Oct 2017'!AZ5</f>
        <v>0</v>
      </c>
      <c r="N19" s="123">
        <f>'TAS Oct 2017'!BA5</f>
        <v>0</v>
      </c>
      <c r="O19" s="122">
        <f>J19-((I19-C19)*L19/100)*4</f>
        <v>5452.8</v>
      </c>
      <c r="P19" s="122">
        <f>O19-(O19*M19/100)</f>
        <v>5452.8</v>
      </c>
      <c r="Q19" s="122">
        <f>O19*1.1</f>
        <v>5998.0800000000008</v>
      </c>
      <c r="R19" s="122">
        <f>P19*1.1</f>
        <v>5998.0800000000008</v>
      </c>
      <c r="S19" s="124">
        <f>'TAS Oct 2017'!BH5</f>
        <v>0</v>
      </c>
      <c r="T19" s="125">
        <f>'TAS Oct 2017'!BI5</f>
        <v>0</v>
      </c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  <c r="IV19" s="112"/>
      <c r="IW19" s="112"/>
      <c r="IX19" s="112"/>
      <c r="IY19" s="112"/>
      <c r="IZ19" s="112"/>
      <c r="JA19" s="112"/>
      <c r="JB19" s="112"/>
      <c r="JC19" s="112"/>
      <c r="JD19" s="112"/>
      <c r="JE19" s="112"/>
      <c r="JF19" s="112"/>
      <c r="JG19" s="112"/>
      <c r="JH19" s="112"/>
      <c r="JI19" s="112"/>
      <c r="JJ19" s="112"/>
      <c r="JK19" s="112"/>
      <c r="JL19" s="112"/>
      <c r="JM19" s="112"/>
      <c r="JN19" s="112"/>
      <c r="JO19" s="112"/>
      <c r="JP19" s="112"/>
      <c r="JQ19" s="112"/>
      <c r="JR19" s="112"/>
      <c r="JS19" s="112"/>
      <c r="JT19" s="112"/>
      <c r="JU19" s="112"/>
      <c r="JV19" s="112"/>
      <c r="JW19" s="112"/>
      <c r="JX19" s="112"/>
      <c r="JY19" s="112"/>
      <c r="JZ19" s="112"/>
      <c r="KA19" s="112"/>
      <c r="KB19" s="112"/>
      <c r="KC19" s="112"/>
      <c r="KD19" s="112"/>
      <c r="KE19" s="112"/>
      <c r="KF19" s="112"/>
      <c r="KG19" s="112"/>
      <c r="KH19" s="112"/>
      <c r="KI19" s="112"/>
      <c r="KJ19" s="112"/>
      <c r="KK19" s="112"/>
      <c r="KL19" s="112"/>
      <c r="KM19" s="112"/>
      <c r="KN19" s="112"/>
      <c r="KO19" s="112"/>
      <c r="KP19" s="112"/>
      <c r="KQ19" s="112"/>
      <c r="KR19" s="112"/>
      <c r="KS19" s="112"/>
      <c r="KT19" s="112"/>
      <c r="KU19" s="112"/>
      <c r="KV19" s="112"/>
      <c r="KW19" s="112"/>
      <c r="KX19" s="112"/>
      <c r="KY19" s="112"/>
      <c r="KZ19" s="112"/>
      <c r="LA19" s="112"/>
      <c r="LB19" s="112"/>
      <c r="LC19" s="112"/>
      <c r="LD19" s="112"/>
      <c r="LE19" s="112"/>
      <c r="LF19" s="112"/>
      <c r="LG19" s="112"/>
      <c r="LH19" s="112"/>
      <c r="LI19" s="112"/>
      <c r="LJ19" s="112"/>
      <c r="LK19" s="112"/>
      <c r="LL19" s="112"/>
      <c r="LM19" s="112"/>
      <c r="LN19" s="112"/>
      <c r="LO19" s="112"/>
      <c r="LP19" s="112"/>
      <c r="LQ19" s="112"/>
      <c r="LR19" s="112"/>
      <c r="LS19" s="112"/>
      <c r="LT19" s="112"/>
      <c r="LU19" s="112"/>
      <c r="LV19" s="112"/>
      <c r="LW19" s="112"/>
      <c r="LX19" s="112"/>
      <c r="LY19" s="112"/>
      <c r="LZ19" s="112"/>
      <c r="MA19" s="112"/>
      <c r="MB19" s="112"/>
      <c r="MC19" s="112"/>
      <c r="MD19" s="112"/>
      <c r="ME19" s="112"/>
      <c r="MF19" s="112"/>
      <c r="MG19" s="112"/>
      <c r="MH19" s="112"/>
      <c r="MI19" s="112"/>
      <c r="MJ19" s="112"/>
      <c r="MK19" s="112"/>
      <c r="ML19" s="112"/>
      <c r="MM19" s="112"/>
      <c r="MN19" s="112"/>
      <c r="MO19" s="112"/>
      <c r="MP19" s="112"/>
      <c r="MQ19" s="112"/>
      <c r="MR19" s="112"/>
      <c r="MS19" s="112"/>
      <c r="MT19" s="112"/>
      <c r="MU19" s="112"/>
      <c r="MV19" s="112"/>
      <c r="MW19" s="112"/>
      <c r="MX19" s="112"/>
      <c r="MY19" s="112"/>
      <c r="MZ19" s="112"/>
      <c r="NA19" s="112"/>
      <c r="NB19" s="112"/>
      <c r="NC19" s="112"/>
      <c r="ND19" s="112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2"/>
      <c r="NS19" s="112"/>
      <c r="NT19" s="112"/>
      <c r="NU19" s="112"/>
      <c r="NV19" s="112"/>
      <c r="NW19" s="112"/>
      <c r="NX19" s="112"/>
      <c r="NY19" s="112"/>
      <c r="NZ19" s="112"/>
      <c r="OA19" s="112"/>
      <c r="OB19" s="112"/>
      <c r="OC19" s="112"/>
      <c r="OD19" s="112"/>
      <c r="OE19" s="112"/>
      <c r="OF19" s="112"/>
      <c r="OG19" s="112"/>
      <c r="OH19" s="112"/>
      <c r="OI19" s="112"/>
      <c r="OJ19" s="112"/>
      <c r="OK19" s="112"/>
      <c r="OL19" s="112"/>
      <c r="OM19" s="112"/>
      <c r="ON19" s="112"/>
      <c r="OO19" s="112"/>
      <c r="OP19" s="112"/>
      <c r="OQ19" s="112"/>
      <c r="OR19" s="112"/>
      <c r="OS19" s="112"/>
      <c r="OT19" s="112"/>
      <c r="OU19" s="112"/>
      <c r="OV19" s="112"/>
      <c r="OW19" s="112"/>
      <c r="OX19" s="112"/>
      <c r="OY19" s="112"/>
      <c r="OZ19" s="112"/>
      <c r="PA19" s="112"/>
      <c r="PB19" s="112"/>
      <c r="PC19" s="112"/>
      <c r="PD19" s="112"/>
      <c r="PE19" s="112"/>
      <c r="PF19" s="112"/>
      <c r="PG19" s="112"/>
      <c r="PH19" s="112"/>
      <c r="PI19" s="112"/>
      <c r="PJ19" s="112"/>
      <c r="PK19" s="112"/>
      <c r="PL19" s="112"/>
      <c r="PM19" s="112"/>
      <c r="PN19" s="112"/>
      <c r="PO19" s="112"/>
      <c r="PP19" s="112"/>
      <c r="PQ19" s="112"/>
      <c r="PR19" s="112"/>
      <c r="PS19" s="112"/>
      <c r="PT19" s="112"/>
      <c r="PU19" s="112"/>
      <c r="PV19" s="112"/>
      <c r="PW19" s="112"/>
      <c r="PX19" s="112"/>
      <c r="PY19" s="112"/>
      <c r="PZ19" s="112"/>
      <c r="QA19" s="112"/>
      <c r="QB19" s="112"/>
      <c r="QC19" s="112"/>
      <c r="QD19" s="112"/>
      <c r="QE19" s="112"/>
      <c r="QF19" s="112"/>
      <c r="QG19" s="112"/>
      <c r="QH19" s="112"/>
      <c r="QI19" s="112"/>
      <c r="QJ19" s="112"/>
      <c r="QK19" s="112"/>
      <c r="QL19" s="112"/>
      <c r="QM19" s="112"/>
      <c r="QN19" s="112"/>
      <c r="QO19" s="112"/>
      <c r="QP19" s="112"/>
      <c r="QQ19" s="112"/>
      <c r="QR19" s="112"/>
      <c r="QS19" s="112"/>
      <c r="QT19" s="112"/>
      <c r="QU19" s="112"/>
      <c r="QV19" s="112"/>
      <c r="QW19" s="112"/>
      <c r="QX19" s="112"/>
      <c r="QY19" s="112"/>
      <c r="QZ19" s="112"/>
      <c r="RA19" s="112"/>
      <c r="RB19" s="112"/>
      <c r="RC19" s="112"/>
      <c r="RD19" s="112"/>
      <c r="RE19" s="112"/>
      <c r="RF19" s="112"/>
      <c r="RG19" s="112"/>
      <c r="RH19" s="112"/>
      <c r="RI19" s="112"/>
      <c r="RJ19" s="112"/>
      <c r="RK19" s="112"/>
      <c r="RL19" s="112"/>
      <c r="RM19" s="112"/>
      <c r="RN19" s="112"/>
      <c r="RO19" s="112"/>
      <c r="RP19" s="112"/>
      <c r="RQ19" s="112"/>
      <c r="RR19" s="112"/>
      <c r="RS19" s="112"/>
      <c r="RT19" s="112"/>
      <c r="RU19" s="112"/>
      <c r="RV19" s="112"/>
      <c r="RW19" s="112"/>
      <c r="RX19" s="112"/>
      <c r="RY19" s="112"/>
      <c r="RZ19" s="112"/>
      <c r="SA19" s="112"/>
      <c r="SB19" s="112"/>
      <c r="SC19" s="112"/>
      <c r="SD19" s="112"/>
      <c r="SE19" s="112"/>
      <c r="SF19" s="112"/>
      <c r="SG19" s="112"/>
      <c r="SH19" s="112"/>
      <c r="SI19" s="112"/>
      <c r="SJ19" s="112"/>
      <c r="SK19" s="112"/>
      <c r="SL19" s="112"/>
      <c r="SM19" s="112"/>
      <c r="SN19" s="112"/>
      <c r="SO19" s="112"/>
      <c r="SP19" s="112"/>
      <c r="SQ19" s="112"/>
      <c r="SR19" s="112"/>
      <c r="SS19" s="112"/>
      <c r="ST19" s="112"/>
      <c r="SU19" s="112"/>
      <c r="SV19" s="112"/>
      <c r="SW19" s="112"/>
      <c r="SX19" s="112"/>
      <c r="SY19" s="112"/>
      <c r="SZ19" s="112"/>
      <c r="TA19" s="112"/>
      <c r="TB19" s="112"/>
      <c r="TC19" s="112"/>
      <c r="TD19" s="112"/>
      <c r="TE19" s="112"/>
      <c r="TF19" s="112"/>
      <c r="TG19" s="112"/>
      <c r="TH19" s="112"/>
      <c r="TI19" s="112"/>
      <c r="TJ19" s="112"/>
      <c r="TK19" s="112"/>
      <c r="TL19" s="112"/>
      <c r="TM19" s="112"/>
      <c r="TN19" s="112"/>
      <c r="TO19" s="112"/>
      <c r="TP19" s="112"/>
      <c r="TQ19" s="112"/>
      <c r="TR19" s="112"/>
      <c r="TS19" s="112"/>
      <c r="TT19" s="112"/>
      <c r="TU19" s="112"/>
      <c r="TV19" s="112"/>
      <c r="TW19" s="112"/>
      <c r="TX19" s="112"/>
      <c r="TY19" s="112"/>
      <c r="TZ19" s="112"/>
      <c r="UA19" s="112"/>
      <c r="UB19" s="112"/>
      <c r="UC19" s="112"/>
      <c r="UD19" s="112"/>
      <c r="UE19" s="112"/>
      <c r="UF19" s="112"/>
      <c r="UG19" s="112"/>
      <c r="UH19" s="112"/>
      <c r="UI19" s="112"/>
      <c r="UJ19" s="112"/>
      <c r="UK19" s="112"/>
      <c r="UL19" s="112"/>
      <c r="UM19" s="112"/>
      <c r="UN19" s="112"/>
      <c r="UO19" s="112"/>
      <c r="UP19" s="112"/>
      <c r="UQ19" s="112"/>
      <c r="UR19" s="112"/>
      <c r="US19" s="112"/>
      <c r="UT19" s="112"/>
      <c r="UU19" s="112"/>
      <c r="UV19" s="112"/>
      <c r="UW19" s="112"/>
      <c r="UX19" s="112"/>
      <c r="UY19" s="112"/>
      <c r="UZ19" s="112"/>
      <c r="VA19" s="112"/>
      <c r="VB19" s="112"/>
      <c r="VC19" s="112"/>
      <c r="VD19" s="112"/>
      <c r="VE19" s="112"/>
      <c r="VF19" s="112"/>
      <c r="VG19" s="112"/>
      <c r="VH19" s="112"/>
      <c r="VI19" s="112"/>
      <c r="VJ19" s="112"/>
      <c r="VK19" s="112"/>
      <c r="VL19" s="112"/>
      <c r="VM19" s="112"/>
      <c r="VN19" s="112"/>
      <c r="VO19" s="112"/>
      <c r="VP19" s="112"/>
      <c r="VQ19" s="112"/>
      <c r="VR19" s="112"/>
      <c r="VS19" s="112"/>
      <c r="VT19" s="112"/>
      <c r="VU19" s="112"/>
      <c r="VV19" s="112"/>
      <c r="VW19" s="112"/>
      <c r="VX19" s="112"/>
      <c r="VY19" s="112"/>
      <c r="VZ19" s="112"/>
      <c r="WA19" s="112"/>
      <c r="WB19" s="112"/>
      <c r="WC19" s="112"/>
      <c r="WD19" s="112"/>
      <c r="WE19" s="112"/>
      <c r="WF19" s="112"/>
      <c r="WG19" s="112"/>
      <c r="WH19" s="112"/>
      <c r="WI19" s="112"/>
      <c r="WJ19" s="112"/>
      <c r="WK19" s="112"/>
      <c r="WL19" s="112"/>
      <c r="WM19" s="112"/>
    </row>
    <row r="20" spans="1:611" s="112" customFormat="1" ht="14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</row>
    <row r="21" spans="1:611" s="112" customFormat="1" ht="15" thickBot="1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4"/>
      <c r="P21" s="111"/>
      <c r="Q21" s="114"/>
      <c r="R21" s="114"/>
      <c r="S21" s="114"/>
      <c r="T21" s="111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</row>
    <row r="22" spans="1:611" ht="14">
      <c r="A22" s="80" t="s">
        <v>70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R22" s="82"/>
      <c r="S22" s="82"/>
      <c r="T22" s="83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</row>
    <row r="23" spans="1:611" ht="14">
      <c r="A23" s="84" t="s">
        <v>22</v>
      </c>
      <c r="B23" s="82"/>
      <c r="C23" s="103">
        <v>5000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</row>
    <row r="24" spans="1:611" ht="14">
      <c r="A24" s="84" t="s">
        <v>23</v>
      </c>
      <c r="B24" s="82"/>
      <c r="C24" s="104">
        <v>0.3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</row>
    <row r="25" spans="1:611" ht="14">
      <c r="A25" s="84" t="s">
        <v>24</v>
      </c>
      <c r="B25" s="82"/>
      <c r="C25" s="104">
        <v>0.4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</row>
    <row r="26" spans="1:611" ht="14">
      <c r="A26" s="84" t="s">
        <v>21</v>
      </c>
      <c r="B26" s="82"/>
      <c r="C26" s="104">
        <v>0.3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</row>
    <row r="27" spans="1:611" ht="14">
      <c r="A27" s="84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</row>
    <row r="28" spans="1:611" ht="75">
      <c r="A28" s="164" t="s">
        <v>35</v>
      </c>
      <c r="B28" s="165" t="s">
        <v>36</v>
      </c>
      <c r="C28" s="159" t="s">
        <v>27</v>
      </c>
      <c r="D28" s="159" t="s">
        <v>156</v>
      </c>
      <c r="E28" s="159" t="s">
        <v>84</v>
      </c>
      <c r="F28" s="159" t="s">
        <v>157</v>
      </c>
      <c r="G28" s="159" t="s">
        <v>158</v>
      </c>
      <c r="H28" s="159" t="s">
        <v>159</v>
      </c>
      <c r="I28" s="159" t="s">
        <v>88</v>
      </c>
      <c r="J28" s="160" t="s">
        <v>160</v>
      </c>
      <c r="K28" s="161" t="s">
        <v>95</v>
      </c>
      <c r="L28" s="161" t="s">
        <v>126</v>
      </c>
      <c r="M28" s="161" t="s">
        <v>127</v>
      </c>
      <c r="N28" s="161" t="s">
        <v>128</v>
      </c>
      <c r="O28" s="162" t="s">
        <v>161</v>
      </c>
      <c r="P28" s="162" t="s">
        <v>162</v>
      </c>
      <c r="Q28" s="162" t="s">
        <v>25</v>
      </c>
      <c r="R28" s="162" t="s">
        <v>26</v>
      </c>
      <c r="S28" s="161" t="s">
        <v>56</v>
      </c>
      <c r="T28" s="163" t="s">
        <v>163</v>
      </c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</row>
    <row r="29" spans="1:611" ht="14">
      <c r="A29" s="84" t="str">
        <f>'TAS Oct 2017'!K6</f>
        <v>Aurora Energy</v>
      </c>
      <c r="B29" s="183" t="str">
        <f>'TAS Oct 2017'!L6</f>
        <v>Regulated</v>
      </c>
      <c r="C29" s="87">
        <f>91*'TAS Oct 2017'!M6/100</f>
        <v>89.503050000000002</v>
      </c>
      <c r="D29" s="101">
        <f>($C$23*$C$24)*'TAS Oct 2017'!N6/100</f>
        <v>372.375</v>
      </c>
      <c r="E29" s="87">
        <v>0</v>
      </c>
      <c r="F29" s="87">
        <v>0</v>
      </c>
      <c r="G29" s="87">
        <f>($C$23*$C$25)*'TAS Oct 2017'!AI6/100</f>
        <v>358.86</v>
      </c>
      <c r="H29" s="87">
        <f>($C$23*$C$26)*'TAS Oct 2017'!W6/100</f>
        <v>157.42499999999998</v>
      </c>
      <c r="I29" s="91">
        <f>SUM(C29:H29)</f>
        <v>978.16305</v>
      </c>
      <c r="J29" s="92">
        <f>I29*4</f>
        <v>3912.6522</v>
      </c>
      <c r="K29" s="93">
        <v>0</v>
      </c>
      <c r="L29" s="93">
        <f>'TAS Oct 2017'!AY6</f>
        <v>0</v>
      </c>
      <c r="M29" s="93">
        <f>'TAS Oct 2017'!AZ6</f>
        <v>0</v>
      </c>
      <c r="N29" s="93">
        <f>'TAS Oct 2017'!BA6</f>
        <v>0</v>
      </c>
      <c r="O29" s="92">
        <f>J29</f>
        <v>3912.6522</v>
      </c>
      <c r="P29" s="92">
        <f>O29-(O29*M29/100)</f>
        <v>3912.6522</v>
      </c>
      <c r="Q29" s="92">
        <f>O29*1.1</f>
        <v>4303.9174200000007</v>
      </c>
      <c r="R29" s="92">
        <f>P29*1.1</f>
        <v>4303.9174200000007</v>
      </c>
      <c r="S29" s="94">
        <f>'TAS Oct 2017'!BH6</f>
        <v>0</v>
      </c>
      <c r="T29" s="95">
        <f>'TAS Oct 2017'!BI6</f>
        <v>0</v>
      </c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</row>
    <row r="30" spans="1:611" s="126" customFormat="1" ht="15" thickBot="1">
      <c r="A30" s="116" t="str">
        <f>'TAS Oct 2017'!K7</f>
        <v>ERM Power</v>
      </c>
      <c r="B30" s="184" t="str">
        <f>'TAS Oct 2017'!L7</f>
        <v>Adjustable</v>
      </c>
      <c r="C30" s="117">
        <f>91*'TAS Oct 2017'!M7/100</f>
        <v>104.65</v>
      </c>
      <c r="D30" s="127">
        <f>($C$23*$C$24)*'TAS Oct 2017'!N7/100</f>
        <v>450.9</v>
      </c>
      <c r="E30" s="117">
        <v>0</v>
      </c>
      <c r="F30" s="117">
        <v>0</v>
      </c>
      <c r="G30" s="117">
        <f>($C$23*$C$25)*'TAS Oct 2017'!AI7/100</f>
        <v>424.6</v>
      </c>
      <c r="H30" s="117">
        <f>($C$23*$C$26)*'TAS Oct 2017'!W7/100</f>
        <v>231.6</v>
      </c>
      <c r="I30" s="121">
        <f>SUM(C30:H30)</f>
        <v>1211.75</v>
      </c>
      <c r="J30" s="122">
        <f t="shared" ref="J30" si="3">I30*4</f>
        <v>4847</v>
      </c>
      <c r="K30" s="123">
        <v>0</v>
      </c>
      <c r="L30" s="123">
        <f>'TAS Oct 2017'!AY7</f>
        <v>0</v>
      </c>
      <c r="M30" s="123">
        <f>'TAS Oct 2017'!AZ7</f>
        <v>0</v>
      </c>
      <c r="N30" s="123">
        <f>'TAS Oct 2017'!BA7</f>
        <v>0</v>
      </c>
      <c r="O30" s="122">
        <f>J30-((I30-C30)*L30/100)*4</f>
        <v>4847</v>
      </c>
      <c r="P30" s="122">
        <f>O30-(O30*M30/100)</f>
        <v>4847</v>
      </c>
      <c r="Q30" s="122">
        <f>O30*1.1</f>
        <v>5331.7000000000007</v>
      </c>
      <c r="R30" s="122">
        <f>P30*1.1</f>
        <v>5331.7000000000007</v>
      </c>
      <c r="S30" s="124">
        <f>'TAS Oct 2017'!BH7</f>
        <v>0</v>
      </c>
      <c r="T30" s="125">
        <f>'TAS Oct 2017'!BI7</f>
        <v>0</v>
      </c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  <c r="GO30" s="112"/>
      <c r="GP30" s="112"/>
      <c r="GQ30" s="112"/>
      <c r="GR30" s="112"/>
      <c r="GS30" s="112"/>
      <c r="GT30" s="112"/>
      <c r="GU30" s="112"/>
      <c r="GV30" s="112"/>
      <c r="GW30" s="112"/>
      <c r="GX30" s="112"/>
      <c r="GY30" s="112"/>
      <c r="GZ30" s="112"/>
      <c r="HA30" s="112"/>
      <c r="HB30" s="112"/>
      <c r="HC30" s="112"/>
      <c r="HD30" s="112"/>
      <c r="HE30" s="112"/>
      <c r="HF30" s="112"/>
      <c r="HG30" s="112"/>
      <c r="HH30" s="112"/>
      <c r="HI30" s="112"/>
      <c r="HJ30" s="112"/>
      <c r="HK30" s="112"/>
      <c r="HL30" s="112"/>
      <c r="HM30" s="112"/>
      <c r="HN30" s="112"/>
      <c r="HO30" s="112"/>
      <c r="HP30" s="112"/>
      <c r="HQ30" s="112"/>
      <c r="HR30" s="112"/>
      <c r="HS30" s="112"/>
      <c r="HT30" s="112"/>
      <c r="HU30" s="112"/>
      <c r="HV30" s="112"/>
      <c r="HW30" s="112"/>
      <c r="HX30" s="112"/>
      <c r="HY30" s="112"/>
      <c r="HZ30" s="112"/>
      <c r="IA30" s="112"/>
      <c r="IB30" s="112"/>
      <c r="IC30" s="112"/>
      <c r="ID30" s="112"/>
      <c r="IE30" s="112"/>
      <c r="IF30" s="112"/>
      <c r="IG30" s="112"/>
      <c r="IH30" s="112"/>
      <c r="II30" s="112"/>
      <c r="IJ30" s="112"/>
      <c r="IK30" s="112"/>
      <c r="IL30" s="112"/>
      <c r="IM30" s="112"/>
      <c r="IN30" s="112"/>
      <c r="IO30" s="112"/>
      <c r="IP30" s="112"/>
      <c r="IQ30" s="112"/>
      <c r="IR30" s="112"/>
      <c r="IS30" s="112"/>
      <c r="IT30" s="112"/>
      <c r="IU30" s="112"/>
      <c r="IV30" s="112"/>
      <c r="IW30" s="112"/>
      <c r="IX30" s="112"/>
      <c r="IY30" s="112"/>
      <c r="IZ30" s="112"/>
      <c r="JA30" s="112"/>
      <c r="JB30" s="112"/>
      <c r="JC30" s="112"/>
      <c r="JD30" s="112"/>
      <c r="JE30" s="112"/>
      <c r="JF30" s="112"/>
      <c r="JG30" s="112"/>
      <c r="JH30" s="112"/>
      <c r="JI30" s="112"/>
      <c r="JJ30" s="112"/>
      <c r="JK30" s="112"/>
      <c r="JL30" s="112"/>
      <c r="JM30" s="112"/>
      <c r="JN30" s="112"/>
      <c r="JO30" s="112"/>
      <c r="JP30" s="112"/>
      <c r="JQ30" s="112"/>
      <c r="JR30" s="112"/>
      <c r="JS30" s="112"/>
      <c r="JT30" s="112"/>
      <c r="JU30" s="112"/>
      <c r="JV30" s="112"/>
      <c r="JW30" s="112"/>
      <c r="JX30" s="112"/>
      <c r="JY30" s="112"/>
      <c r="JZ30" s="112"/>
      <c r="KA30" s="112"/>
      <c r="KB30" s="112"/>
      <c r="KC30" s="112"/>
      <c r="KD30" s="112"/>
      <c r="KE30" s="112"/>
      <c r="KF30" s="112"/>
      <c r="KG30" s="112"/>
      <c r="KH30" s="112"/>
      <c r="KI30" s="112"/>
      <c r="KJ30" s="112"/>
      <c r="KK30" s="112"/>
      <c r="KL30" s="112"/>
      <c r="KM30" s="112"/>
      <c r="KN30" s="112"/>
      <c r="KO30" s="112"/>
      <c r="KP30" s="112"/>
      <c r="KQ30" s="112"/>
      <c r="KR30" s="112"/>
      <c r="KS30" s="112"/>
      <c r="KT30" s="112"/>
      <c r="KU30" s="112"/>
      <c r="KV30" s="112"/>
      <c r="KW30" s="112"/>
      <c r="KX30" s="112"/>
      <c r="KY30" s="112"/>
      <c r="KZ30" s="112"/>
      <c r="LA30" s="112"/>
      <c r="LB30" s="112"/>
      <c r="LC30" s="112"/>
      <c r="LD30" s="112"/>
      <c r="LE30" s="112"/>
      <c r="LF30" s="112"/>
      <c r="LG30" s="112"/>
      <c r="LH30" s="112"/>
      <c r="LI30" s="112"/>
      <c r="LJ30" s="112"/>
      <c r="LK30" s="112"/>
      <c r="LL30" s="112"/>
      <c r="LM30" s="112"/>
      <c r="LN30" s="112"/>
      <c r="LO30" s="112"/>
      <c r="LP30" s="112"/>
      <c r="LQ30" s="112"/>
      <c r="LR30" s="112"/>
      <c r="LS30" s="112"/>
      <c r="LT30" s="112"/>
      <c r="LU30" s="112"/>
      <c r="LV30" s="112"/>
      <c r="LW30" s="112"/>
      <c r="LX30" s="112"/>
      <c r="LY30" s="112"/>
      <c r="LZ30" s="112"/>
      <c r="MA30" s="112"/>
      <c r="MB30" s="112"/>
      <c r="MC30" s="112"/>
      <c r="MD30" s="112"/>
      <c r="ME30" s="112"/>
      <c r="MF30" s="112"/>
      <c r="MG30" s="112"/>
      <c r="MH30" s="112"/>
      <c r="MI30" s="112"/>
      <c r="MJ30" s="112"/>
      <c r="MK30" s="112"/>
      <c r="ML30" s="112"/>
      <c r="MM30" s="112"/>
      <c r="MN30" s="112"/>
      <c r="MO30" s="112"/>
      <c r="MP30" s="112"/>
      <c r="MQ30" s="112"/>
      <c r="MR30" s="112"/>
      <c r="MS30" s="112"/>
      <c r="MT30" s="112"/>
      <c r="MU30" s="112"/>
      <c r="MV30" s="112"/>
      <c r="MW30" s="112"/>
      <c r="MX30" s="112"/>
      <c r="MY30" s="112"/>
      <c r="MZ30" s="112"/>
      <c r="NA30" s="112"/>
      <c r="NB30" s="112"/>
      <c r="NC30" s="112"/>
      <c r="ND30" s="112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2"/>
      <c r="NS30" s="112"/>
      <c r="NT30" s="112"/>
      <c r="NU30" s="112"/>
      <c r="NV30" s="112"/>
      <c r="NW30" s="112"/>
      <c r="NX30" s="112"/>
      <c r="NY30" s="112"/>
      <c r="NZ30" s="112"/>
      <c r="OA30" s="112"/>
      <c r="OB30" s="112"/>
      <c r="OC30" s="112"/>
      <c r="OD30" s="112"/>
      <c r="OE30" s="112"/>
      <c r="OF30" s="112"/>
      <c r="OG30" s="112"/>
      <c r="OH30" s="112"/>
      <c r="OI30" s="112"/>
      <c r="OJ30" s="112"/>
      <c r="OK30" s="112"/>
      <c r="OL30" s="112"/>
      <c r="OM30" s="112"/>
      <c r="ON30" s="112"/>
      <c r="OO30" s="112"/>
      <c r="OP30" s="112"/>
      <c r="OQ30" s="112"/>
      <c r="OR30" s="112"/>
      <c r="OS30" s="112"/>
      <c r="OT30" s="112"/>
      <c r="OU30" s="112"/>
      <c r="OV30" s="112"/>
      <c r="OW30" s="112"/>
      <c r="OX30" s="112"/>
      <c r="OY30" s="112"/>
      <c r="OZ30" s="112"/>
      <c r="PA30" s="112"/>
      <c r="PB30" s="112"/>
      <c r="PC30" s="112"/>
      <c r="PD30" s="112"/>
      <c r="PE30" s="112"/>
      <c r="PF30" s="112"/>
      <c r="PG30" s="112"/>
      <c r="PH30" s="112"/>
      <c r="PI30" s="112"/>
      <c r="PJ30" s="112"/>
      <c r="PK30" s="112"/>
      <c r="PL30" s="112"/>
      <c r="PM30" s="112"/>
      <c r="PN30" s="112"/>
      <c r="PO30" s="112"/>
      <c r="PP30" s="112"/>
      <c r="PQ30" s="112"/>
      <c r="PR30" s="112"/>
      <c r="PS30" s="112"/>
      <c r="PT30" s="112"/>
      <c r="PU30" s="112"/>
      <c r="PV30" s="112"/>
      <c r="PW30" s="112"/>
      <c r="PX30" s="112"/>
      <c r="PY30" s="112"/>
      <c r="PZ30" s="112"/>
      <c r="QA30" s="112"/>
      <c r="QB30" s="112"/>
      <c r="QC30" s="112"/>
      <c r="QD30" s="112"/>
      <c r="QE30" s="112"/>
      <c r="QF30" s="112"/>
      <c r="QG30" s="112"/>
      <c r="QH30" s="112"/>
      <c r="QI30" s="112"/>
      <c r="QJ30" s="112"/>
      <c r="QK30" s="112"/>
      <c r="QL30" s="112"/>
      <c r="QM30" s="112"/>
      <c r="QN30" s="112"/>
      <c r="QO30" s="112"/>
      <c r="QP30" s="112"/>
      <c r="QQ30" s="112"/>
      <c r="QR30" s="112"/>
      <c r="QS30" s="112"/>
      <c r="QT30" s="112"/>
      <c r="QU30" s="112"/>
      <c r="QV30" s="112"/>
      <c r="QW30" s="112"/>
      <c r="QX30" s="112"/>
      <c r="QY30" s="112"/>
      <c r="QZ30" s="112"/>
      <c r="RA30" s="112"/>
      <c r="RB30" s="112"/>
      <c r="RC30" s="112"/>
      <c r="RD30" s="112"/>
      <c r="RE30" s="112"/>
      <c r="RF30" s="112"/>
      <c r="RG30" s="112"/>
      <c r="RH30" s="112"/>
      <c r="RI30" s="112"/>
      <c r="RJ30" s="112"/>
      <c r="RK30" s="112"/>
      <c r="RL30" s="112"/>
      <c r="RM30" s="112"/>
      <c r="RN30" s="112"/>
      <c r="RO30" s="112"/>
      <c r="RP30" s="112"/>
      <c r="RQ30" s="112"/>
      <c r="RR30" s="112"/>
      <c r="RS30" s="112"/>
      <c r="RT30" s="112"/>
      <c r="RU30" s="112"/>
      <c r="RV30" s="112"/>
      <c r="RW30" s="112"/>
      <c r="RX30" s="112"/>
      <c r="RY30" s="112"/>
      <c r="RZ30" s="112"/>
      <c r="SA30" s="112"/>
      <c r="SB30" s="112"/>
      <c r="SC30" s="112"/>
      <c r="SD30" s="112"/>
      <c r="SE30" s="112"/>
      <c r="SF30" s="112"/>
      <c r="SG30" s="112"/>
      <c r="SH30" s="112"/>
      <c r="SI30" s="112"/>
      <c r="SJ30" s="112"/>
      <c r="SK30" s="112"/>
      <c r="SL30" s="112"/>
      <c r="SM30" s="112"/>
      <c r="SN30" s="112"/>
      <c r="SO30" s="112"/>
      <c r="SP30" s="112"/>
      <c r="SQ30" s="112"/>
      <c r="SR30" s="112"/>
      <c r="SS30" s="112"/>
      <c r="ST30" s="112"/>
      <c r="SU30" s="112"/>
      <c r="SV30" s="112"/>
      <c r="SW30" s="112"/>
      <c r="SX30" s="112"/>
      <c r="SY30" s="112"/>
      <c r="SZ30" s="112"/>
      <c r="TA30" s="112"/>
      <c r="TB30" s="112"/>
      <c r="TC30" s="112"/>
      <c r="TD30" s="112"/>
      <c r="TE30" s="112"/>
      <c r="TF30" s="112"/>
      <c r="TG30" s="112"/>
      <c r="TH30" s="112"/>
      <c r="TI30" s="112"/>
      <c r="TJ30" s="112"/>
      <c r="TK30" s="112"/>
      <c r="TL30" s="112"/>
      <c r="TM30" s="112"/>
      <c r="TN30" s="112"/>
      <c r="TO30" s="112"/>
      <c r="TP30" s="112"/>
      <c r="TQ30" s="112"/>
      <c r="TR30" s="112"/>
      <c r="TS30" s="112"/>
      <c r="TT30" s="112"/>
      <c r="TU30" s="112"/>
      <c r="TV30" s="112"/>
      <c r="TW30" s="112"/>
      <c r="TX30" s="112"/>
      <c r="TY30" s="112"/>
      <c r="TZ30" s="112"/>
      <c r="UA30" s="112"/>
      <c r="UB30" s="112"/>
      <c r="UC30" s="112"/>
      <c r="UD30" s="112"/>
      <c r="UE30" s="112"/>
      <c r="UF30" s="112"/>
      <c r="UG30" s="112"/>
      <c r="UH30" s="112"/>
      <c r="UI30" s="112"/>
      <c r="UJ30" s="112"/>
      <c r="UK30" s="112"/>
      <c r="UL30" s="112"/>
      <c r="UM30" s="112"/>
      <c r="UN30" s="112"/>
      <c r="UO30" s="112"/>
      <c r="UP30" s="112"/>
      <c r="UQ30" s="112"/>
      <c r="UR30" s="112"/>
      <c r="US30" s="112"/>
      <c r="UT30" s="112"/>
      <c r="UU30" s="112"/>
      <c r="UV30" s="112"/>
      <c r="UW30" s="112"/>
      <c r="UX30" s="112"/>
      <c r="UY30" s="112"/>
      <c r="UZ30" s="112"/>
      <c r="VA30" s="112"/>
      <c r="VB30" s="112"/>
      <c r="VC30" s="112"/>
      <c r="VD30" s="112"/>
      <c r="VE30" s="112"/>
      <c r="VF30" s="112"/>
      <c r="VG30" s="112"/>
      <c r="VH30" s="112"/>
      <c r="VI30" s="112"/>
      <c r="VJ30" s="112"/>
      <c r="VK30" s="112"/>
      <c r="VL30" s="112"/>
      <c r="VM30" s="112"/>
      <c r="VN30" s="112"/>
      <c r="VO30" s="112"/>
      <c r="VP30" s="112"/>
      <c r="VQ30" s="112"/>
      <c r="VR30" s="112"/>
      <c r="VS30" s="112"/>
      <c r="VT30" s="112"/>
      <c r="VU30" s="112"/>
      <c r="VV30" s="112"/>
      <c r="VW30" s="112"/>
      <c r="VX30" s="112"/>
      <c r="VY30" s="112"/>
      <c r="VZ30" s="112"/>
      <c r="WA30" s="112"/>
      <c r="WB30" s="112"/>
      <c r="WC30" s="112"/>
      <c r="WD30" s="112"/>
      <c r="WE30" s="112"/>
      <c r="WF30" s="112"/>
      <c r="WG30" s="112"/>
      <c r="WH30" s="112"/>
      <c r="WI30" s="112"/>
      <c r="WJ30" s="112"/>
      <c r="WK30" s="112"/>
      <c r="WL30" s="112"/>
      <c r="WM30" s="112"/>
    </row>
    <row r="31" spans="1:611" s="112" customFormat="1" ht="14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</row>
    <row r="32" spans="1:611" s="112" customFormat="1" ht="14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28"/>
      <c r="P32" s="128"/>
      <c r="Q32" s="128"/>
      <c r="R32" s="128"/>
      <c r="S32" s="128"/>
      <c r="T32" s="111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</row>
    <row r="33" spans="1:49" s="112" customFormat="1" ht="14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28"/>
      <c r="P33" s="128"/>
      <c r="Q33" s="128"/>
      <c r="R33" s="128"/>
      <c r="S33" s="128"/>
      <c r="T33" s="111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</row>
    <row r="34" spans="1:49" s="112" customFormat="1" ht="14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28"/>
      <c r="P34" s="128"/>
      <c r="Q34" s="128"/>
      <c r="R34" s="128"/>
      <c r="S34" s="128"/>
      <c r="T34" s="111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</row>
    <row r="35" spans="1:49" s="112" customFormat="1" ht="14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28"/>
      <c r="P35" s="128"/>
      <c r="Q35" s="128"/>
      <c r="R35" s="128"/>
      <c r="S35" s="128"/>
      <c r="T35" s="111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</row>
    <row r="36" spans="1:49" s="112" customFormat="1" ht="14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28"/>
      <c r="P36" s="128"/>
      <c r="Q36" s="128"/>
      <c r="R36" s="128"/>
      <c r="S36" s="128"/>
      <c r="T36" s="111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  <c r="AU36" s="115"/>
      <c r="AV36" s="115"/>
      <c r="AW36" s="115"/>
    </row>
    <row r="37" spans="1:49" s="112" customFormat="1" ht="14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28"/>
      <c r="P37" s="128"/>
      <c r="Q37" s="128"/>
      <c r="R37" s="128"/>
      <c r="S37" s="128"/>
      <c r="T37" s="111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</row>
    <row r="38" spans="1:49" s="112" customFormat="1" ht="14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28"/>
      <c r="P38" s="128"/>
      <c r="Q38" s="128"/>
      <c r="R38" s="128"/>
      <c r="S38" s="128"/>
      <c r="T38" s="111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115"/>
      <c r="AS38" s="115"/>
      <c r="AT38" s="115"/>
      <c r="AU38" s="115"/>
      <c r="AV38" s="115"/>
      <c r="AW38" s="115"/>
    </row>
    <row r="39" spans="1:49" s="112" customFormat="1" ht="14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28"/>
      <c r="P39" s="128"/>
      <c r="Q39" s="128"/>
      <c r="R39" s="128"/>
      <c r="S39" s="128"/>
      <c r="T39" s="111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  <c r="AR39" s="115"/>
      <c r="AS39" s="115"/>
      <c r="AT39" s="115"/>
      <c r="AU39" s="115"/>
      <c r="AV39" s="115"/>
      <c r="AW39" s="115"/>
    </row>
    <row r="40" spans="1:49" s="112" customFormat="1" ht="14">
      <c r="A40" s="111"/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28"/>
      <c r="P40" s="128"/>
      <c r="Q40" s="128"/>
      <c r="R40" s="128"/>
      <c r="S40" s="128"/>
      <c r="T40" s="111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</row>
    <row r="41" spans="1:49" s="112" customFormat="1" ht="14">
      <c r="A41" s="111"/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28"/>
      <c r="P41" s="128"/>
      <c r="Q41" s="128"/>
      <c r="R41" s="128"/>
      <c r="S41" s="128"/>
      <c r="T41" s="111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</row>
    <row r="42" spans="1:49" s="112" customFormat="1" ht="14">
      <c r="A42" s="111"/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28"/>
      <c r="P42" s="128"/>
      <c r="Q42" s="128"/>
      <c r="R42" s="128"/>
      <c r="S42" s="128"/>
      <c r="T42" s="111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</row>
    <row r="43" spans="1:49" s="112" customFormat="1" ht="14">
      <c r="A43" s="111"/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28"/>
      <c r="P43" s="128"/>
      <c r="Q43" s="128"/>
      <c r="R43" s="128"/>
      <c r="S43" s="128"/>
      <c r="T43" s="111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</row>
    <row r="44" spans="1:49" s="112" customFormat="1" ht="14">
      <c r="A44" s="111"/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28"/>
      <c r="P44" s="128"/>
      <c r="Q44" s="128"/>
      <c r="R44" s="128"/>
      <c r="S44" s="128"/>
      <c r="T44" s="111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</row>
    <row r="45" spans="1:49" s="112" customFormat="1" ht="14">
      <c r="A45" s="111"/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28"/>
      <c r="P45" s="128"/>
      <c r="Q45" s="128"/>
      <c r="R45" s="128"/>
      <c r="S45" s="128"/>
      <c r="T45" s="111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</row>
    <row r="46" spans="1:49" s="112" customFormat="1" ht="14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28"/>
      <c r="P46" s="128"/>
      <c r="Q46" s="128"/>
      <c r="R46" s="128"/>
      <c r="S46" s="128"/>
      <c r="T46" s="111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</row>
    <row r="47" spans="1:49" s="112" customFormat="1" ht="14">
      <c r="A47" s="111"/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28"/>
      <c r="P47" s="128"/>
      <c r="Q47" s="128"/>
      <c r="R47" s="128"/>
      <c r="S47" s="128"/>
      <c r="T47" s="111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</row>
    <row r="48" spans="1:49" s="112" customFormat="1" ht="14">
      <c r="A48" s="111"/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28"/>
      <c r="P48" s="128"/>
      <c r="Q48" s="128"/>
      <c r="R48" s="128"/>
      <c r="S48" s="128"/>
      <c r="T48" s="111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</row>
    <row r="49" spans="1:49" s="112" customFormat="1" ht="14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28"/>
      <c r="P49" s="128"/>
      <c r="Q49" s="128"/>
      <c r="R49" s="128"/>
      <c r="S49" s="128"/>
      <c r="T49" s="111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</row>
    <row r="50" spans="1:49" s="112" customFormat="1" ht="14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28"/>
      <c r="P50" s="128"/>
      <c r="Q50" s="128"/>
      <c r="R50" s="128"/>
      <c r="S50" s="128"/>
      <c r="T50" s="111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</row>
    <row r="51" spans="1:49" s="112" customFormat="1" ht="14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28"/>
      <c r="P51" s="128"/>
      <c r="Q51" s="128"/>
      <c r="R51" s="128"/>
      <c r="S51" s="128"/>
      <c r="T51" s="111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</row>
    <row r="52" spans="1:49" s="112" customFormat="1" ht="14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28"/>
      <c r="P52" s="128"/>
      <c r="Q52" s="128"/>
      <c r="R52" s="128"/>
      <c r="S52" s="128"/>
      <c r="T52" s="111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</row>
    <row r="53" spans="1:49" s="112" customFormat="1" ht="14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28"/>
      <c r="P53" s="128"/>
      <c r="Q53" s="128"/>
      <c r="R53" s="128"/>
      <c r="S53" s="128"/>
      <c r="T53" s="111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</row>
    <row r="54" spans="1:49" s="112" customFormat="1" ht="14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28"/>
      <c r="P54" s="128"/>
      <c r="Q54" s="128"/>
      <c r="R54" s="128"/>
      <c r="S54" s="128"/>
      <c r="T54" s="111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</row>
    <row r="55" spans="1:49" s="112" customFormat="1" ht="14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28"/>
      <c r="P55" s="128"/>
      <c r="Q55" s="128"/>
      <c r="R55" s="128"/>
      <c r="S55" s="128"/>
      <c r="T55" s="111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</row>
    <row r="56" spans="1:49" s="112" customFormat="1" ht="14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28"/>
      <c r="P56" s="128"/>
      <c r="Q56" s="128"/>
      <c r="R56" s="128"/>
      <c r="S56" s="128"/>
      <c r="T56" s="111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</row>
    <row r="57" spans="1:49" s="112" customFormat="1" ht="14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28"/>
      <c r="P57" s="128"/>
      <c r="Q57" s="128"/>
      <c r="R57" s="128"/>
      <c r="S57" s="128"/>
      <c r="T57" s="111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</row>
    <row r="58" spans="1:49" s="112" customFormat="1" ht="14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28"/>
      <c r="P58" s="128"/>
      <c r="Q58" s="128"/>
      <c r="R58" s="128"/>
      <c r="S58" s="128"/>
      <c r="T58" s="111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</row>
    <row r="59" spans="1:49" s="112" customFormat="1" ht="14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28"/>
      <c r="P59" s="128"/>
      <c r="Q59" s="128"/>
      <c r="R59" s="128"/>
      <c r="S59" s="128"/>
      <c r="T59" s="111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</row>
    <row r="60" spans="1:49" s="112" customFormat="1" ht="14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28"/>
      <c r="P60" s="128"/>
      <c r="Q60" s="128"/>
      <c r="R60" s="128"/>
      <c r="S60" s="128"/>
      <c r="T60" s="111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</row>
    <row r="61" spans="1:49" s="112" customFormat="1" ht="14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28"/>
      <c r="P61" s="128"/>
      <c r="Q61" s="128"/>
      <c r="R61" s="128"/>
      <c r="S61" s="128"/>
      <c r="T61" s="111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</row>
    <row r="62" spans="1:49" s="112" customFormat="1" ht="14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28"/>
      <c r="P62" s="128"/>
      <c r="Q62" s="128"/>
      <c r="R62" s="128"/>
      <c r="S62" s="128"/>
      <c r="T62" s="111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</row>
    <row r="63" spans="1:49" s="112" customFormat="1" ht="14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28"/>
      <c r="P63" s="128"/>
      <c r="Q63" s="128"/>
      <c r="R63" s="128"/>
      <c r="S63" s="128"/>
      <c r="T63" s="111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</row>
    <row r="64" spans="1:49" s="112" customFormat="1" ht="14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28"/>
      <c r="P64" s="128"/>
      <c r="Q64" s="128"/>
      <c r="R64" s="128"/>
      <c r="S64" s="128"/>
      <c r="T64" s="111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</row>
    <row r="65" spans="1:49" s="112" customFormat="1" ht="14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28"/>
      <c r="P65" s="128"/>
      <c r="Q65" s="128"/>
      <c r="R65" s="128"/>
      <c r="S65" s="128"/>
      <c r="T65" s="111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</row>
    <row r="66" spans="1:49" s="112" customFormat="1" ht="14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28"/>
      <c r="P66" s="128"/>
      <c r="Q66" s="128"/>
      <c r="R66" s="128"/>
      <c r="S66" s="128"/>
      <c r="T66" s="111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</row>
    <row r="67" spans="1:49" s="112" customFormat="1" ht="14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28"/>
      <c r="P67" s="128"/>
      <c r="Q67" s="128"/>
      <c r="R67" s="128"/>
      <c r="S67" s="128"/>
      <c r="T67" s="111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</row>
    <row r="68" spans="1:49" s="112" customFormat="1" ht="14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28"/>
      <c r="P68" s="128"/>
      <c r="Q68" s="128"/>
      <c r="R68" s="128"/>
      <c r="S68" s="128"/>
      <c r="T68" s="111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</row>
    <row r="69" spans="1:49" s="112" customFormat="1" ht="14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28"/>
      <c r="P69" s="128"/>
      <c r="Q69" s="128"/>
      <c r="R69" s="128"/>
      <c r="S69" s="128"/>
      <c r="T69" s="111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</row>
    <row r="70" spans="1:49" s="112" customFormat="1" ht="14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28"/>
      <c r="P70" s="128"/>
      <c r="Q70" s="128"/>
      <c r="R70" s="128"/>
      <c r="S70" s="128"/>
      <c r="T70" s="111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</row>
    <row r="71" spans="1:49" s="112" customFormat="1" ht="14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28"/>
      <c r="P71" s="128"/>
      <c r="Q71" s="128"/>
      <c r="R71" s="128"/>
      <c r="S71" s="128"/>
      <c r="T71" s="111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</row>
    <row r="72" spans="1:49" s="112" customFormat="1" ht="14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28"/>
      <c r="P72" s="128"/>
      <c r="Q72" s="128"/>
      <c r="R72" s="128"/>
      <c r="S72" s="128"/>
      <c r="T72" s="111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</row>
    <row r="73" spans="1:49" s="112" customFormat="1" ht="14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28"/>
      <c r="P73" s="128"/>
      <c r="Q73" s="128"/>
      <c r="R73" s="128"/>
      <c r="S73" s="128"/>
      <c r="T73" s="111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</row>
    <row r="74" spans="1:49" s="112" customFormat="1" ht="1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28"/>
      <c r="P74" s="128"/>
      <c r="Q74" s="128"/>
      <c r="R74" s="128"/>
      <c r="S74" s="128"/>
      <c r="T74" s="111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</row>
    <row r="75" spans="1:49" s="112" customFormat="1"/>
    <row r="76" spans="1:49" s="112" customFormat="1"/>
    <row r="77" spans="1:49" s="112" customFormat="1"/>
    <row r="78" spans="1:49" s="112" customFormat="1"/>
    <row r="79" spans="1:49" s="112" customFormat="1"/>
    <row r="80" spans="1:49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</sheetData>
  <sheetProtection algorithmName="SHA-512" hashValue="2KC5Qs4B2kfuTa8H+CHKRxN9ljIn2t7FVPseKdHMDmq1hdIupYWj0aVlo6D7GTmLEMN30aFM+KXjJaPe3bYqTw==" saltValue="f/haL0aRZRo+FVyZiNbQtA==" spinCount="100000" sheet="1" objects="1" scenarios="1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AW275"/>
  <sheetViews>
    <sheetView zoomScale="75" zoomScaleNormal="120" zoomScalePageLayoutView="120" workbookViewId="0">
      <selection activeCell="M28" sqref="M28"/>
    </sheetView>
  </sheetViews>
  <sheetFormatPr baseColWidth="10" defaultRowHeight="13"/>
  <cols>
    <col min="1" max="2" width="20.33203125" style="77" customWidth="1"/>
    <col min="3" max="14" width="12.1640625" style="77" customWidth="1"/>
    <col min="15" max="16" width="12.1640625" style="77" hidden="1" customWidth="1"/>
    <col min="17" max="20" width="12.1640625" style="77" customWidth="1"/>
    <col min="21" max="49" width="7.5" style="106" customWidth="1"/>
    <col min="50" max="16384" width="10.83203125" style="77"/>
  </cols>
  <sheetData>
    <row r="1" spans="1:49" s="106" customFormat="1" ht="14">
      <c r="A1" s="105" t="s">
        <v>152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</row>
    <row r="2" spans="1:49" s="106" customFormat="1" ht="14">
      <c r="A2" s="107" t="s">
        <v>49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</row>
    <row r="3" spans="1:49" s="106" customFormat="1" ht="15" thickBot="1">
      <c r="A3" s="105"/>
      <c r="B3" s="105"/>
      <c r="C3" s="105"/>
      <c r="D3" s="105"/>
      <c r="E3" s="105"/>
      <c r="F3" s="105"/>
      <c r="G3" s="108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</row>
    <row r="4" spans="1:49" ht="14">
      <c r="A4" s="80" t="s">
        <v>13</v>
      </c>
      <c r="B4" s="81"/>
      <c r="C4" s="81"/>
      <c r="D4" s="81"/>
      <c r="E4" s="81"/>
      <c r="F4" s="81"/>
      <c r="G4" s="82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3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</row>
    <row r="5" spans="1:49" ht="14">
      <c r="A5" s="84" t="s">
        <v>80</v>
      </c>
      <c r="B5" s="82"/>
      <c r="C5" s="103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</row>
    <row r="6" spans="1:49" ht="14">
      <c r="A6" s="84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</row>
    <row r="7" spans="1:49" ht="75">
      <c r="A7" s="164" t="s">
        <v>74</v>
      </c>
      <c r="B7" s="165" t="s">
        <v>81</v>
      </c>
      <c r="C7" s="159" t="s">
        <v>82</v>
      </c>
      <c r="D7" s="159" t="s">
        <v>83</v>
      </c>
      <c r="E7" s="159" t="s">
        <v>84</v>
      </c>
      <c r="F7" s="164" t="s">
        <v>85</v>
      </c>
      <c r="G7" s="159" t="s">
        <v>86</v>
      </c>
      <c r="H7" s="165" t="s">
        <v>87</v>
      </c>
      <c r="I7" s="159" t="s">
        <v>88</v>
      </c>
      <c r="J7" s="160" t="s">
        <v>62</v>
      </c>
      <c r="K7" s="161" t="s">
        <v>63</v>
      </c>
      <c r="L7" s="161" t="s">
        <v>64</v>
      </c>
      <c r="M7" s="161" t="s">
        <v>65</v>
      </c>
      <c r="N7" s="161" t="s">
        <v>66</v>
      </c>
      <c r="O7" s="162" t="s">
        <v>67</v>
      </c>
      <c r="P7" s="162" t="s">
        <v>68</v>
      </c>
      <c r="Q7" s="162" t="s">
        <v>25</v>
      </c>
      <c r="R7" s="162" t="s">
        <v>26</v>
      </c>
      <c r="S7" s="161" t="s">
        <v>69</v>
      </c>
      <c r="T7" s="176" t="s">
        <v>96</v>
      </c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</row>
    <row r="8" spans="1:49" ht="14">
      <c r="A8" s="168" t="str">
        <f>'TAS Apr 2017'!K2</f>
        <v>Aurora Energy</v>
      </c>
      <c r="B8" s="181" t="str">
        <f>'TAS Apr 2017'!L2</f>
        <v>Regulated offer</v>
      </c>
      <c r="C8" s="142">
        <f>91*'TAS Apr 2017'!M2/100</f>
        <v>82.628909999999991</v>
      </c>
      <c r="D8" s="142">
        <f>IF($C$5&gt;='TAS Apr 2017'!P2,('TAS Apr 2017'!P2*'TAS Apr 2017'!N2/100),('TAS Bills April 2017'!$C$5*'TAS Apr 2017'!N2/100))</f>
        <v>161.6</v>
      </c>
      <c r="E8" s="142">
        <v>0</v>
      </c>
      <c r="F8" s="143">
        <v>0</v>
      </c>
      <c r="G8" s="144">
        <v>0</v>
      </c>
      <c r="H8" s="145">
        <f>IF(($C$5&lt;'TAS Apr 2017'!P2),(0),('TAS Bills April 2017'!$C$5-'TAS Apr 2017'!P2)*'TAS Apr 2017'!Q2/100)</f>
        <v>1067.625</v>
      </c>
      <c r="I8" s="146">
        <f>SUM(C8:H8)</f>
        <v>1311.85391</v>
      </c>
      <c r="J8" s="147">
        <f>I8*4</f>
        <v>5247.4156400000002</v>
      </c>
      <c r="K8" s="141">
        <v>0</v>
      </c>
      <c r="L8" s="141">
        <f>'TAS Apr 2017'!AZ2</f>
        <v>0</v>
      </c>
      <c r="M8" s="141">
        <f>'TAS Apr 2017'!BA2</f>
        <v>0</v>
      </c>
      <c r="N8" s="141">
        <f>'TAS Apr 2017'!BB2</f>
        <v>0</v>
      </c>
      <c r="O8" s="147">
        <f>J8</f>
        <v>5247.4156400000002</v>
      </c>
      <c r="P8" s="147">
        <f>O8-(O8*M8/100)</f>
        <v>5247.4156400000002</v>
      </c>
      <c r="Q8" s="147">
        <f>O8*1.1</f>
        <v>5772.157204000001</v>
      </c>
      <c r="R8" s="147">
        <f>P8*1.1</f>
        <v>5772.157204000001</v>
      </c>
      <c r="S8" s="169">
        <f>'TAS Apr 2017'!BI2</f>
        <v>0</v>
      </c>
      <c r="T8" s="170" t="str">
        <f>'TAS Apr 2017'!BJ2</f>
        <v>n</v>
      </c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</row>
    <row r="9" spans="1:49" ht="15" thickBot="1">
      <c r="A9" s="171" t="str">
        <f>'TAS Apr 2017'!K3</f>
        <v>ERM Power</v>
      </c>
      <c r="B9" s="182" t="str">
        <f>'TAS Apr 2017'!L3</f>
        <v>Adjustable</v>
      </c>
      <c r="C9" s="151">
        <f>91*'TAS Apr 2017'!M3/100</f>
        <v>80.989999999999995</v>
      </c>
      <c r="D9" s="151">
        <f>C5*'TAS Apr 2017'!N3/100</f>
        <v>1156</v>
      </c>
      <c r="E9" s="151">
        <v>0</v>
      </c>
      <c r="F9" s="152">
        <v>0</v>
      </c>
      <c r="G9" s="153">
        <v>0</v>
      </c>
      <c r="H9" s="154">
        <v>0</v>
      </c>
      <c r="I9" s="155">
        <f t="shared" ref="I9" si="0">SUM(C9:H9)</f>
        <v>1236.99</v>
      </c>
      <c r="J9" s="156">
        <f t="shared" ref="J9" si="1">I9*4</f>
        <v>4947.96</v>
      </c>
      <c r="K9" s="150">
        <v>0</v>
      </c>
      <c r="L9" s="150">
        <f>'TAS Apr 2017'!AZ3</f>
        <v>0</v>
      </c>
      <c r="M9" s="150">
        <f>'TAS Apr 2017'!BA3</f>
        <v>0</v>
      </c>
      <c r="N9" s="150">
        <f>'TAS Apr 2017'!BB3</f>
        <v>0</v>
      </c>
      <c r="O9" s="156">
        <f>J9-((I9-C9)*L9/100)*4</f>
        <v>4947.96</v>
      </c>
      <c r="P9" s="156">
        <f>O9-(O9*M9/100)</f>
        <v>4947.96</v>
      </c>
      <c r="Q9" s="156">
        <f>O9*1.1</f>
        <v>5442.7560000000003</v>
      </c>
      <c r="R9" s="156">
        <f>P9*1.1</f>
        <v>5442.7560000000003</v>
      </c>
      <c r="S9" s="172">
        <f>'TAS Apr 2017'!BI3</f>
        <v>0</v>
      </c>
      <c r="T9" s="173" t="str">
        <f>'TAS Apr 2017'!BJ3</f>
        <v>n</v>
      </c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</row>
    <row r="10" spans="1:49" s="106" customFormat="1" ht="14"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</row>
    <row r="11" spans="1:49" s="106" customFormat="1" ht="15" thickBot="1"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</row>
    <row r="12" spans="1:49" ht="14">
      <c r="A12" s="80" t="s">
        <v>97</v>
      </c>
      <c r="B12" s="81"/>
      <c r="C12" s="81"/>
      <c r="D12" s="97"/>
      <c r="E12" s="97"/>
      <c r="F12" s="97"/>
      <c r="G12" s="97"/>
      <c r="H12" s="97"/>
      <c r="I12" s="98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3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</row>
    <row r="13" spans="1:49" ht="14">
      <c r="A13" s="84" t="s">
        <v>80</v>
      </c>
      <c r="B13" s="82"/>
      <c r="C13" s="103">
        <v>5000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5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</row>
    <row r="14" spans="1:49" ht="14">
      <c r="A14" s="84" t="s">
        <v>98</v>
      </c>
      <c r="B14" s="82"/>
      <c r="C14" s="104">
        <v>0.7</v>
      </c>
      <c r="D14" s="99"/>
      <c r="E14" s="99"/>
      <c r="F14" s="99"/>
      <c r="G14" s="100"/>
      <c r="H14" s="100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5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</row>
    <row r="15" spans="1:49" ht="14">
      <c r="A15" s="84" t="s">
        <v>151</v>
      </c>
      <c r="B15" s="82"/>
      <c r="C15" s="104">
        <v>0.3</v>
      </c>
      <c r="D15" s="99"/>
      <c r="E15" s="99"/>
      <c r="F15" s="99"/>
      <c r="G15" s="100"/>
      <c r="H15" s="100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5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</row>
    <row r="16" spans="1:49" ht="14">
      <c r="A16" s="84"/>
      <c r="B16" s="82"/>
      <c r="C16" s="99"/>
      <c r="D16" s="99"/>
      <c r="E16" s="99"/>
      <c r="F16" s="99"/>
      <c r="G16" s="99"/>
      <c r="H16" s="99"/>
      <c r="I16" s="100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5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</row>
    <row r="17" spans="1:49" ht="75">
      <c r="A17" s="164" t="s">
        <v>74</v>
      </c>
      <c r="B17" s="165" t="s">
        <v>81</v>
      </c>
      <c r="C17" s="159" t="s">
        <v>82</v>
      </c>
      <c r="D17" s="159" t="s">
        <v>83</v>
      </c>
      <c r="E17" s="159" t="s">
        <v>84</v>
      </c>
      <c r="F17" s="164" t="s">
        <v>85</v>
      </c>
      <c r="G17" s="165" t="s">
        <v>87</v>
      </c>
      <c r="H17" s="159" t="s">
        <v>97</v>
      </c>
      <c r="I17" s="159" t="s">
        <v>88</v>
      </c>
      <c r="J17" s="160" t="s">
        <v>62</v>
      </c>
      <c r="K17" s="161" t="s">
        <v>63</v>
      </c>
      <c r="L17" s="161" t="s">
        <v>64</v>
      </c>
      <c r="M17" s="161" t="s">
        <v>65</v>
      </c>
      <c r="N17" s="161" t="s">
        <v>66</v>
      </c>
      <c r="O17" s="167" t="s">
        <v>67</v>
      </c>
      <c r="P17" s="162" t="s">
        <v>68</v>
      </c>
      <c r="Q17" s="162" t="s">
        <v>25</v>
      </c>
      <c r="R17" s="162" t="s">
        <v>26</v>
      </c>
      <c r="S17" s="166" t="s">
        <v>69</v>
      </c>
      <c r="T17" s="176" t="s">
        <v>96</v>
      </c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</row>
    <row r="18" spans="1:49" ht="14">
      <c r="A18" s="168" t="str">
        <f>'TAS Apr 2017'!K4</f>
        <v>Aurora Energy</v>
      </c>
      <c r="B18" s="181" t="str">
        <f>'TAS Apr 2017'!L4</f>
        <v>Regulated offer</v>
      </c>
      <c r="C18" s="142">
        <f>91*'TAS Apr 2017'!M4/100</f>
        <v>97.442800000000005</v>
      </c>
      <c r="D18" s="142">
        <f>IF(($C$13*$C$14)&gt;='TAS Apr 2017'!P4,('TAS Apr 2017'!P4*'TAS Apr 2017'!N4/100),(('TAS Bills April 2017'!$C$13*'TAS Bills April 2017'!$C$14)*'TAS Apr 2017'!N4/100))</f>
        <v>161.6</v>
      </c>
      <c r="E18" s="142">
        <v>0</v>
      </c>
      <c r="F18" s="143">
        <v>0</v>
      </c>
      <c r="G18" s="144">
        <f>IF($C$13*$C$14&lt;'TAS Apr 2017'!P4,(0),((('TAS Bills April 2017'!$C$13*'TAS Bills April 2017'!$C$14)-('TAS Apr 2017'!P4))*'TAS Apr 2017'!Q4/100))</f>
        <v>711.75</v>
      </c>
      <c r="H18" s="142">
        <f>($C$13*$C$15)*'TAS Apr 2017'!AF4/100</f>
        <v>214.35</v>
      </c>
      <c r="I18" s="146">
        <f>SUM(C18:H18)</f>
        <v>1185.1427999999999</v>
      </c>
      <c r="J18" s="147">
        <f>I18*4</f>
        <v>4740.5711999999994</v>
      </c>
      <c r="K18" s="141">
        <v>0</v>
      </c>
      <c r="L18" s="141">
        <f>'TAS Apr 2017'!AZ4</f>
        <v>0</v>
      </c>
      <c r="M18" s="141">
        <f>'TAS Apr 2017'!BA4</f>
        <v>0</v>
      </c>
      <c r="N18" s="141">
        <f>'TAS Apr 2017'!BB4</f>
        <v>0</v>
      </c>
      <c r="O18" s="147">
        <f>J18</f>
        <v>4740.5711999999994</v>
      </c>
      <c r="P18" s="147">
        <f>O18-(O18*M18/100)</f>
        <v>4740.5711999999994</v>
      </c>
      <c r="Q18" s="147">
        <f>O18*1.1</f>
        <v>5214.6283199999998</v>
      </c>
      <c r="R18" s="147">
        <f>P18*1.1</f>
        <v>5214.6283199999998</v>
      </c>
      <c r="S18" s="169">
        <f>'TAS Apr 2017'!BI4</f>
        <v>0</v>
      </c>
      <c r="T18" s="170" t="str">
        <f>'TAS Apr 2017'!BJ4</f>
        <v>n</v>
      </c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</row>
    <row r="19" spans="1:49" ht="15" thickBot="1">
      <c r="A19" s="171" t="str">
        <f>'TAS Apr 2017'!K5</f>
        <v>ERM Power</v>
      </c>
      <c r="B19" s="182" t="str">
        <f>'TAS Apr 2017'!L5</f>
        <v>Adjustable</v>
      </c>
      <c r="C19" s="151">
        <f>91*'TAS Apr 2017'!M5/100</f>
        <v>139.22999999999999</v>
      </c>
      <c r="D19" s="151">
        <f>(C13*C14)*'TAS Apr 2017'!N5/100</f>
        <v>809.2</v>
      </c>
      <c r="E19" s="151">
        <v>0</v>
      </c>
      <c r="F19" s="152">
        <v>0</v>
      </c>
      <c r="G19" s="153">
        <v>0</v>
      </c>
      <c r="H19" s="151">
        <f>($C$13*$C$15)*'TAS Apr 2017'!AF5/100</f>
        <v>206.85</v>
      </c>
      <c r="I19" s="155">
        <f>SUM(C19:H19)</f>
        <v>1155.28</v>
      </c>
      <c r="J19" s="156">
        <f t="shared" ref="J19" si="2">I19*4</f>
        <v>4621.12</v>
      </c>
      <c r="K19" s="150">
        <v>0</v>
      </c>
      <c r="L19" s="150">
        <f>'TAS Apr 2017'!AZ5</f>
        <v>0</v>
      </c>
      <c r="M19" s="150">
        <f>'TAS Apr 2017'!BA5</f>
        <v>0</v>
      </c>
      <c r="N19" s="150">
        <f>'TAS Apr 2017'!BB5</f>
        <v>0</v>
      </c>
      <c r="O19" s="156">
        <f>J19-((I19-C19)*L19/100)*4</f>
        <v>4621.12</v>
      </c>
      <c r="P19" s="156">
        <f>O19-(O19*M19/100)</f>
        <v>4621.12</v>
      </c>
      <c r="Q19" s="156">
        <f>O19*1.1</f>
        <v>5083.232</v>
      </c>
      <c r="R19" s="156">
        <f>P19*1.1</f>
        <v>5083.232</v>
      </c>
      <c r="S19" s="172">
        <f>'TAS Apr 2017'!BI5</f>
        <v>0</v>
      </c>
      <c r="T19" s="173" t="str">
        <f>'TAS Apr 2017'!BJ5</f>
        <v>n</v>
      </c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</row>
    <row r="20" spans="1:49" s="106" customFormat="1" ht="14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</row>
    <row r="21" spans="1:49" s="106" customFormat="1" ht="15" thickBot="1">
      <c r="A21" s="105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8"/>
      <c r="P21" s="105"/>
      <c r="Q21" s="108"/>
      <c r="R21" s="108"/>
      <c r="S21" s="108"/>
      <c r="T21" s="105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</row>
    <row r="22" spans="1:49" ht="14">
      <c r="A22" s="80" t="s">
        <v>70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R22" s="82"/>
      <c r="S22" s="82"/>
      <c r="T22" s="83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</row>
    <row r="23" spans="1:49" ht="14">
      <c r="A23" s="84" t="s">
        <v>22</v>
      </c>
      <c r="B23" s="82"/>
      <c r="C23" s="103">
        <v>5000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5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</row>
    <row r="24" spans="1:49" ht="14">
      <c r="A24" s="84" t="s">
        <v>23</v>
      </c>
      <c r="B24" s="82"/>
      <c r="C24" s="104">
        <v>0.3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5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</row>
    <row r="25" spans="1:49" ht="14">
      <c r="A25" s="84" t="s">
        <v>24</v>
      </c>
      <c r="B25" s="82"/>
      <c r="C25" s="104">
        <v>0.4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5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</row>
    <row r="26" spans="1:49" ht="14">
      <c r="A26" s="84" t="s">
        <v>21</v>
      </c>
      <c r="B26" s="82"/>
      <c r="C26" s="104">
        <v>0.3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5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</row>
    <row r="27" spans="1:49" ht="14">
      <c r="A27" s="84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5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</row>
    <row r="28" spans="1:49" ht="75">
      <c r="A28" s="164" t="s">
        <v>35</v>
      </c>
      <c r="B28" s="165" t="s">
        <v>36</v>
      </c>
      <c r="C28" s="159" t="s">
        <v>27</v>
      </c>
      <c r="D28" s="159" t="s">
        <v>156</v>
      </c>
      <c r="E28" s="159" t="s">
        <v>84</v>
      </c>
      <c r="F28" s="159" t="s">
        <v>157</v>
      </c>
      <c r="G28" s="159" t="s">
        <v>158</v>
      </c>
      <c r="H28" s="159" t="s">
        <v>159</v>
      </c>
      <c r="I28" s="159" t="s">
        <v>88</v>
      </c>
      <c r="J28" s="160" t="s">
        <v>160</v>
      </c>
      <c r="K28" s="161" t="s">
        <v>95</v>
      </c>
      <c r="L28" s="161" t="s">
        <v>126</v>
      </c>
      <c r="M28" s="161" t="s">
        <v>127</v>
      </c>
      <c r="N28" s="161" t="s">
        <v>128</v>
      </c>
      <c r="O28" s="162" t="s">
        <v>161</v>
      </c>
      <c r="P28" s="162" t="s">
        <v>162</v>
      </c>
      <c r="Q28" s="162" t="s">
        <v>25</v>
      </c>
      <c r="R28" s="162" t="s">
        <v>26</v>
      </c>
      <c r="S28" s="161" t="s">
        <v>56</v>
      </c>
      <c r="T28" s="176" t="s">
        <v>163</v>
      </c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</row>
    <row r="29" spans="1:49" ht="14">
      <c r="A29" s="168" t="str">
        <f>'TAS Apr 2017'!K6</f>
        <v>Aurora Energy</v>
      </c>
      <c r="B29" s="181" t="str">
        <f>'TAS Apr 2017'!L6</f>
        <v>Regulated offer</v>
      </c>
      <c r="C29" s="142">
        <f>91*'TAS Apr 2017'!M6/100</f>
        <v>89.503050000000002</v>
      </c>
      <c r="D29" s="174">
        <f>($C$23*$C$24)*'TAS Apr 2017'!N6/100</f>
        <v>387.63</v>
      </c>
      <c r="E29" s="142">
        <v>0</v>
      </c>
      <c r="F29" s="142">
        <v>0</v>
      </c>
      <c r="G29" s="142">
        <f>($C$23*$C$25)*'TAS Apr 2017'!AI6/100</f>
        <v>366.34</v>
      </c>
      <c r="H29" s="142">
        <f>($C$23*$C$26)*'TAS Apr 2017'!W6/100</f>
        <v>157.42499999999998</v>
      </c>
      <c r="I29" s="146">
        <f>SUM(C29:H29)</f>
        <v>1000.89805</v>
      </c>
      <c r="J29" s="147">
        <f>I29*4</f>
        <v>4003.5922</v>
      </c>
      <c r="K29" s="141">
        <v>0</v>
      </c>
      <c r="L29" s="141">
        <f>'TAS Apr 2017'!AZ6</f>
        <v>0</v>
      </c>
      <c r="M29" s="141">
        <f>'TAS Apr 2017'!BA6</f>
        <v>0</v>
      </c>
      <c r="N29" s="141">
        <f>'TAS Apr 2017'!BB6</f>
        <v>0</v>
      </c>
      <c r="O29" s="147">
        <f>J29</f>
        <v>4003.5922</v>
      </c>
      <c r="P29" s="147">
        <f>O29-(O29*M29/100)</f>
        <v>4003.5922</v>
      </c>
      <c r="Q29" s="147">
        <f>O29*1.1</f>
        <v>4403.9514200000003</v>
      </c>
      <c r="R29" s="147">
        <f>P29*1.1</f>
        <v>4403.9514200000003</v>
      </c>
      <c r="S29" s="169">
        <f>'TAS Apr 2017'!BI6</f>
        <v>0</v>
      </c>
      <c r="T29" s="170" t="str">
        <f>'TAS Apr 2017'!BJ6</f>
        <v>n</v>
      </c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</row>
    <row r="30" spans="1:49" ht="15" thickBot="1">
      <c r="A30" s="171" t="str">
        <f>'TAS Apr 2017'!K7</f>
        <v>ERM Power</v>
      </c>
      <c r="B30" s="182" t="str">
        <f>'TAS Apr 2017'!L7</f>
        <v>Adjustable</v>
      </c>
      <c r="C30" s="151">
        <f>91*'TAS Apr 2017'!M7/100</f>
        <v>83.72</v>
      </c>
      <c r="D30" s="175">
        <f>($C$23*$C$24)*'TAS Apr 2017'!N7/100</f>
        <v>368.7</v>
      </c>
      <c r="E30" s="151">
        <v>0</v>
      </c>
      <c r="F30" s="151">
        <v>0</v>
      </c>
      <c r="G30" s="151">
        <f>($C$23*$C$25)*'TAS Apr 2017'!AI7/100</f>
        <v>322.99999999999994</v>
      </c>
      <c r="H30" s="151">
        <f>($C$23*$C$26)*'TAS Apr 2017'!W7/100</f>
        <v>128.1</v>
      </c>
      <c r="I30" s="155">
        <f>SUM(C30:H30)</f>
        <v>903.51999999999987</v>
      </c>
      <c r="J30" s="156">
        <f t="shared" ref="J30" si="3">I30*4</f>
        <v>3614.0799999999995</v>
      </c>
      <c r="K30" s="150">
        <v>0</v>
      </c>
      <c r="L30" s="150">
        <f>'TAS Apr 2017'!AZ7</f>
        <v>0</v>
      </c>
      <c r="M30" s="150">
        <f>'TAS Apr 2017'!BA7</f>
        <v>0</v>
      </c>
      <c r="N30" s="150">
        <f>'TAS Apr 2017'!BB7</f>
        <v>0</v>
      </c>
      <c r="O30" s="156">
        <f>J30-((I30-C30)*L30/100)*4</f>
        <v>3614.0799999999995</v>
      </c>
      <c r="P30" s="156">
        <f>O30-(O30*M30/100)</f>
        <v>3614.0799999999995</v>
      </c>
      <c r="Q30" s="156">
        <f>O30*1.1</f>
        <v>3975.4879999999998</v>
      </c>
      <c r="R30" s="156">
        <f>P30*1.1</f>
        <v>3975.4879999999998</v>
      </c>
      <c r="S30" s="172">
        <f>'TAS Apr 2017'!BI7</f>
        <v>0</v>
      </c>
      <c r="T30" s="173" t="str">
        <f>'TAS Apr 2017'!BJ7</f>
        <v>n</v>
      </c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</row>
    <row r="31" spans="1:49" s="106" customFormat="1" ht="14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</row>
    <row r="32" spans="1:49" s="106" customFormat="1" ht="14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10"/>
      <c r="P32" s="110"/>
      <c r="Q32" s="110"/>
      <c r="R32" s="110"/>
      <c r="S32" s="110"/>
      <c r="T32" s="105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</row>
    <row r="33" spans="1:49" s="106" customFormat="1" ht="14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10"/>
      <c r="P33" s="110"/>
      <c r="Q33" s="110"/>
      <c r="R33" s="110"/>
      <c r="S33" s="110"/>
      <c r="T33" s="105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</row>
    <row r="34" spans="1:49" s="106" customFormat="1" ht="14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10"/>
      <c r="P34" s="110"/>
      <c r="Q34" s="110"/>
      <c r="R34" s="110"/>
      <c r="S34" s="110"/>
      <c r="T34" s="105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</row>
    <row r="35" spans="1:49" s="106" customFormat="1" ht="14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10"/>
      <c r="P35" s="110"/>
      <c r="Q35" s="110"/>
      <c r="R35" s="110"/>
      <c r="S35" s="110"/>
      <c r="T35" s="105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</row>
    <row r="36" spans="1:49" s="106" customFormat="1" ht="14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10"/>
      <c r="P36" s="110"/>
      <c r="Q36" s="110"/>
      <c r="R36" s="110"/>
      <c r="S36" s="110"/>
      <c r="T36" s="105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</row>
    <row r="37" spans="1:49" s="106" customFormat="1" ht="14">
      <c r="A37" s="105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10"/>
      <c r="P37" s="110"/>
      <c r="Q37" s="110"/>
      <c r="R37" s="110"/>
      <c r="S37" s="110"/>
      <c r="T37" s="105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</row>
    <row r="38" spans="1:49" s="106" customFormat="1" ht="14">
      <c r="A38" s="105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10"/>
      <c r="P38" s="110"/>
      <c r="Q38" s="110"/>
      <c r="R38" s="110"/>
      <c r="S38" s="110"/>
      <c r="T38" s="105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</row>
    <row r="39" spans="1:49" s="106" customFormat="1" ht="14">
      <c r="A39" s="105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10"/>
      <c r="P39" s="110"/>
      <c r="Q39" s="110"/>
      <c r="R39" s="110"/>
      <c r="S39" s="110"/>
      <c r="T39" s="105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</row>
    <row r="40" spans="1:49" s="106" customFormat="1" ht="14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10"/>
      <c r="P40" s="110"/>
      <c r="Q40" s="110"/>
      <c r="R40" s="110"/>
      <c r="S40" s="110"/>
      <c r="T40" s="105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</row>
    <row r="41" spans="1:49" s="106" customFormat="1" ht="14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10"/>
      <c r="P41" s="110"/>
      <c r="Q41" s="110"/>
      <c r="R41" s="110"/>
      <c r="S41" s="110"/>
      <c r="T41" s="105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</row>
    <row r="42" spans="1:49" s="106" customFormat="1" ht="14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10"/>
      <c r="P42" s="110"/>
      <c r="Q42" s="110"/>
      <c r="R42" s="110"/>
      <c r="S42" s="110"/>
      <c r="T42" s="105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</row>
    <row r="43" spans="1:49" s="106" customFormat="1" ht="14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10"/>
      <c r="P43" s="110"/>
      <c r="Q43" s="110"/>
      <c r="R43" s="110"/>
      <c r="S43" s="110"/>
      <c r="T43" s="105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</row>
    <row r="44" spans="1:49" s="106" customFormat="1" ht="14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10"/>
      <c r="P44" s="110"/>
      <c r="Q44" s="110"/>
      <c r="R44" s="110"/>
      <c r="S44" s="110"/>
      <c r="T44" s="105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</row>
    <row r="45" spans="1:49" s="106" customFormat="1" ht="14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10"/>
      <c r="P45" s="110"/>
      <c r="Q45" s="110"/>
      <c r="R45" s="110"/>
      <c r="S45" s="110"/>
      <c r="T45" s="105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</row>
    <row r="46" spans="1:49" s="106" customFormat="1" ht="14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10"/>
      <c r="P46" s="110"/>
      <c r="Q46" s="110"/>
      <c r="R46" s="110"/>
      <c r="S46" s="110"/>
      <c r="T46" s="105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</row>
    <row r="47" spans="1:49" s="106" customFormat="1" ht="14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10"/>
      <c r="P47" s="110"/>
      <c r="Q47" s="110"/>
      <c r="R47" s="110"/>
      <c r="S47" s="110"/>
      <c r="T47" s="105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</row>
    <row r="48" spans="1:49" s="106" customFormat="1" ht="14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10"/>
      <c r="P48" s="110"/>
      <c r="Q48" s="110"/>
      <c r="R48" s="110"/>
      <c r="S48" s="110"/>
      <c r="T48" s="105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</row>
    <row r="49" spans="1:49" s="106" customFormat="1" ht="14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10"/>
      <c r="P49" s="110"/>
      <c r="Q49" s="110"/>
      <c r="R49" s="110"/>
      <c r="S49" s="110"/>
      <c r="T49" s="105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</row>
    <row r="50" spans="1:49" s="106" customFormat="1" ht="14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10"/>
      <c r="P50" s="110"/>
      <c r="Q50" s="110"/>
      <c r="R50" s="110"/>
      <c r="S50" s="110"/>
      <c r="T50" s="105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</row>
    <row r="51" spans="1:49" s="106" customFormat="1" ht="14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10"/>
      <c r="P51" s="110"/>
      <c r="Q51" s="110"/>
      <c r="R51" s="110"/>
      <c r="S51" s="110"/>
      <c r="T51" s="105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</row>
    <row r="52" spans="1:49" s="106" customFormat="1" ht="14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10"/>
      <c r="P52" s="110"/>
      <c r="Q52" s="110"/>
      <c r="R52" s="110"/>
      <c r="S52" s="110"/>
      <c r="T52" s="105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</row>
    <row r="53" spans="1:49" s="106" customFormat="1" ht="14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10"/>
      <c r="P53" s="110"/>
      <c r="Q53" s="110"/>
      <c r="R53" s="110"/>
      <c r="S53" s="110"/>
      <c r="T53" s="105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</row>
    <row r="54" spans="1:49" s="106" customFormat="1" ht="14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10"/>
      <c r="P54" s="110"/>
      <c r="Q54" s="110"/>
      <c r="R54" s="110"/>
      <c r="S54" s="110"/>
      <c r="T54" s="105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</row>
    <row r="55" spans="1:49" s="106" customFormat="1" ht="14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10"/>
      <c r="P55" s="110"/>
      <c r="Q55" s="110"/>
      <c r="R55" s="110"/>
      <c r="S55" s="110"/>
      <c r="T55" s="105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</row>
    <row r="56" spans="1:49" s="106" customFormat="1" ht="14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10"/>
      <c r="P56" s="110"/>
      <c r="Q56" s="110"/>
      <c r="R56" s="110"/>
      <c r="S56" s="110"/>
      <c r="T56" s="105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</row>
    <row r="57" spans="1:49" s="106" customFormat="1" ht="14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10"/>
      <c r="P57" s="110"/>
      <c r="Q57" s="110"/>
      <c r="R57" s="110"/>
      <c r="S57" s="110"/>
      <c r="T57" s="105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</row>
    <row r="58" spans="1:49" s="106" customFormat="1" ht="14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10"/>
      <c r="P58" s="110"/>
      <c r="Q58" s="110"/>
      <c r="R58" s="110"/>
      <c r="S58" s="110"/>
      <c r="T58" s="105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</row>
    <row r="59" spans="1:49" s="106" customFormat="1" ht="14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10"/>
      <c r="P59" s="110"/>
      <c r="Q59" s="110"/>
      <c r="R59" s="110"/>
      <c r="S59" s="110"/>
      <c r="T59" s="105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</row>
    <row r="60" spans="1:49" s="106" customFormat="1" ht="14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10"/>
      <c r="P60" s="110"/>
      <c r="Q60" s="110"/>
      <c r="R60" s="110"/>
      <c r="S60" s="110"/>
      <c r="T60" s="105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</row>
    <row r="61" spans="1:49" s="106" customFormat="1" ht="14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10"/>
      <c r="P61" s="110"/>
      <c r="Q61" s="110"/>
      <c r="R61" s="110"/>
      <c r="S61" s="110"/>
      <c r="T61" s="105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</row>
    <row r="62" spans="1:49" s="106" customFormat="1" ht="14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10"/>
      <c r="P62" s="110"/>
      <c r="Q62" s="110"/>
      <c r="R62" s="110"/>
      <c r="S62" s="110"/>
      <c r="T62" s="105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</row>
    <row r="63" spans="1:49" s="106" customFormat="1" ht="14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10"/>
      <c r="P63" s="110"/>
      <c r="Q63" s="110"/>
      <c r="R63" s="110"/>
      <c r="S63" s="110"/>
      <c r="T63" s="105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</row>
    <row r="64" spans="1:49" s="106" customFormat="1" ht="14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10"/>
      <c r="P64" s="110"/>
      <c r="Q64" s="110"/>
      <c r="R64" s="110"/>
      <c r="S64" s="110"/>
      <c r="T64" s="105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</row>
    <row r="65" spans="1:49" s="106" customFormat="1" ht="14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10"/>
      <c r="P65" s="110"/>
      <c r="Q65" s="110"/>
      <c r="R65" s="110"/>
      <c r="S65" s="110"/>
      <c r="T65" s="105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</row>
    <row r="66" spans="1:49" s="106" customFormat="1" ht="14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10"/>
      <c r="P66" s="110"/>
      <c r="Q66" s="110"/>
      <c r="R66" s="110"/>
      <c r="S66" s="110"/>
      <c r="T66" s="105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</row>
    <row r="67" spans="1:49" s="106" customFormat="1" ht="14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10"/>
      <c r="P67" s="110"/>
      <c r="Q67" s="110"/>
      <c r="R67" s="110"/>
      <c r="S67" s="110"/>
      <c r="T67" s="105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</row>
    <row r="68" spans="1:49" s="106" customFormat="1" ht="14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10"/>
      <c r="P68" s="110"/>
      <c r="Q68" s="110"/>
      <c r="R68" s="110"/>
      <c r="S68" s="110"/>
      <c r="T68" s="105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</row>
    <row r="69" spans="1:49" s="106" customFormat="1" ht="14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10"/>
      <c r="P69" s="110"/>
      <c r="Q69" s="110"/>
      <c r="R69" s="110"/>
      <c r="S69" s="110"/>
      <c r="T69" s="105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</row>
    <row r="70" spans="1:49" s="106" customFormat="1" ht="14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10"/>
      <c r="P70" s="110"/>
      <c r="Q70" s="110"/>
      <c r="R70" s="110"/>
      <c r="S70" s="110"/>
      <c r="T70" s="105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</row>
    <row r="71" spans="1:49" s="106" customFormat="1" ht="14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10"/>
      <c r="P71" s="110"/>
      <c r="Q71" s="110"/>
      <c r="R71" s="110"/>
      <c r="S71" s="110"/>
      <c r="T71" s="105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</row>
    <row r="72" spans="1:49" s="106" customFormat="1" ht="14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10"/>
      <c r="P72" s="110"/>
      <c r="Q72" s="110"/>
      <c r="R72" s="110"/>
      <c r="S72" s="110"/>
      <c r="T72" s="105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</row>
    <row r="73" spans="1:49" s="106" customFormat="1" ht="14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10"/>
      <c r="P73" s="110"/>
      <c r="Q73" s="110"/>
      <c r="R73" s="110"/>
      <c r="S73" s="110"/>
      <c r="T73" s="105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</row>
    <row r="74" spans="1:49" s="106" customFormat="1" ht="14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10"/>
      <c r="P74" s="110"/>
      <c r="Q74" s="110"/>
      <c r="R74" s="110"/>
      <c r="S74" s="110"/>
      <c r="T74" s="105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</row>
    <row r="75" spans="1:49" s="106" customFormat="1"/>
    <row r="76" spans="1:49" s="106" customFormat="1"/>
    <row r="77" spans="1:49" s="106" customFormat="1"/>
    <row r="78" spans="1:49" s="106" customFormat="1"/>
    <row r="79" spans="1:49" s="106" customFormat="1"/>
    <row r="80" spans="1:49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</sheetData>
  <sheetProtection algorithmName="SHA-512" hashValue="EdHPki/5LcykVHdpBATEhCwM9ac4zeOgzHWbEZ5hRQAt9wqxTVxrG1Gvi9Orj2lpOGm618Waohv9iqZC68THwg==" saltValue="aemofqROVAwA5dQ57wQ9Rw==" spinCount="100000" sheet="1" objects="1" scenarios="1"/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W74"/>
  <sheetViews>
    <sheetView zoomScale="75" workbookViewId="0">
      <selection activeCell="K36" sqref="K36"/>
    </sheetView>
  </sheetViews>
  <sheetFormatPr baseColWidth="10" defaultRowHeight="13"/>
  <cols>
    <col min="1" max="2" width="20.33203125" style="77" customWidth="1"/>
    <col min="3" max="14" width="12.1640625" style="77" customWidth="1"/>
    <col min="15" max="16" width="12.1640625" style="77" hidden="1" customWidth="1"/>
    <col min="17" max="20" width="12.1640625" style="77" customWidth="1"/>
    <col min="21" max="49" width="7.5" style="77" customWidth="1"/>
    <col min="50" max="16384" width="10.83203125" style="77"/>
  </cols>
  <sheetData>
    <row r="1" spans="1:49" ht="14">
      <c r="A1" s="76" t="s">
        <v>152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</row>
    <row r="2" spans="1:49" ht="14">
      <c r="A2" s="78" t="s">
        <v>49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</row>
    <row r="3" spans="1:49" ht="15" thickBot="1">
      <c r="A3" s="76"/>
      <c r="B3" s="76"/>
      <c r="C3" s="76"/>
      <c r="D3" s="76"/>
      <c r="E3" s="76"/>
      <c r="F3" s="76"/>
      <c r="G3" s="79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</row>
    <row r="4" spans="1:49" ht="14">
      <c r="A4" s="80" t="s">
        <v>13</v>
      </c>
      <c r="B4" s="81"/>
      <c r="C4" s="81"/>
      <c r="D4" s="81"/>
      <c r="E4" s="81"/>
      <c r="F4" s="81"/>
      <c r="G4" s="82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3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</row>
    <row r="5" spans="1:49" ht="14">
      <c r="A5" s="84" t="s">
        <v>80</v>
      </c>
      <c r="B5" s="82"/>
      <c r="C5" s="103">
        <v>5000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5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</row>
    <row r="6" spans="1:49" ht="14">
      <c r="A6" s="84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5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</row>
    <row r="7" spans="1:49" ht="75">
      <c r="A7" s="164" t="s">
        <v>74</v>
      </c>
      <c r="B7" s="165" t="s">
        <v>81</v>
      </c>
      <c r="C7" s="159" t="s">
        <v>82</v>
      </c>
      <c r="D7" s="159" t="s">
        <v>83</v>
      </c>
      <c r="E7" s="159" t="s">
        <v>84</v>
      </c>
      <c r="F7" s="164" t="s">
        <v>85</v>
      </c>
      <c r="G7" s="159" t="s">
        <v>86</v>
      </c>
      <c r="H7" s="165" t="s">
        <v>87</v>
      </c>
      <c r="I7" s="159" t="s">
        <v>88</v>
      </c>
      <c r="J7" s="160" t="s">
        <v>62</v>
      </c>
      <c r="K7" s="161" t="s">
        <v>63</v>
      </c>
      <c r="L7" s="161" t="s">
        <v>64</v>
      </c>
      <c r="M7" s="161" t="s">
        <v>65</v>
      </c>
      <c r="N7" s="161" t="s">
        <v>66</v>
      </c>
      <c r="O7" s="162" t="s">
        <v>67</v>
      </c>
      <c r="P7" s="162" t="s">
        <v>68</v>
      </c>
      <c r="Q7" s="162" t="s">
        <v>25</v>
      </c>
      <c r="R7" s="162" t="s">
        <v>26</v>
      </c>
      <c r="S7" s="161" t="s">
        <v>69</v>
      </c>
      <c r="T7" s="166" t="s">
        <v>96</v>
      </c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</row>
    <row r="8" spans="1:49" ht="14">
      <c r="A8" s="168" t="str">
        <f>'TAS Apr 2016'!K2</f>
        <v>Aurora Energy</v>
      </c>
      <c r="B8" s="181" t="str">
        <f>'TAS Apr 2016'!L2</f>
        <v>Regulated offer</v>
      </c>
      <c r="C8" s="142">
        <f>91*'TAS Apr 2016'!M2/100</f>
        <v>79.888900000000007</v>
      </c>
      <c r="D8" s="142">
        <f>IF($C$5&gt;='TAS Apr 2016'!P2,('TAS Apr 2016'!P2*'TAS Apr 2016'!N2/100),('TAS Bills April 2016'!$C$5*'TAS Apr 2016'!N2/100))</f>
        <v>156.25</v>
      </c>
      <c r="E8" s="142">
        <v>0</v>
      </c>
      <c r="F8" s="143">
        <v>0</v>
      </c>
      <c r="G8" s="144">
        <v>0</v>
      </c>
      <c r="H8" s="145">
        <f>IF(($C$5&lt;'TAS Apr 2016'!P2),(0),('TAS Bills April 2016'!$C$5-'TAS Apr 2016'!P2)*'TAS Apr 2016'!Q2/100)</f>
        <v>1032.3</v>
      </c>
      <c r="I8" s="146">
        <f>SUM(C8:H8)</f>
        <v>1268.4388999999999</v>
      </c>
      <c r="J8" s="147">
        <f>I8*4</f>
        <v>5073.7555999999995</v>
      </c>
      <c r="K8" s="141">
        <v>0</v>
      </c>
      <c r="L8" s="141">
        <f>'TAS Apr 2016'!AZ2</f>
        <v>0</v>
      </c>
      <c r="M8" s="141">
        <f>'TAS Apr 2016'!BA2</f>
        <v>0</v>
      </c>
      <c r="N8" s="141">
        <f>'TAS Apr 2016'!BB2</f>
        <v>0</v>
      </c>
      <c r="O8" s="147">
        <f>J8</f>
        <v>5073.7555999999995</v>
      </c>
      <c r="P8" s="147">
        <f>O8-(O8*M8/100)</f>
        <v>5073.7555999999995</v>
      </c>
      <c r="Q8" s="147">
        <f>O8*1.1</f>
        <v>5581.1311599999999</v>
      </c>
      <c r="R8" s="147">
        <f>P8*1.1</f>
        <v>5581.1311599999999</v>
      </c>
      <c r="S8" s="169">
        <f>'TAS Apr 2016'!BI2</f>
        <v>0</v>
      </c>
      <c r="T8" s="170" t="str">
        <f>'TAS Apr 2016'!BJ2</f>
        <v>n</v>
      </c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</row>
    <row r="9" spans="1:49" ht="15" thickBot="1">
      <c r="A9" s="171" t="str">
        <f>'TAS Apr 2016'!K3</f>
        <v>ERM Power</v>
      </c>
      <c r="B9" s="182" t="str">
        <f>'TAS Apr 2016'!L3</f>
        <v>Adjustable</v>
      </c>
      <c r="C9" s="151">
        <f>91*'TAS Apr 2016'!M3/100</f>
        <v>80.08</v>
      </c>
      <c r="D9" s="151">
        <f>C5*'TAS Apr 2016'!N3/100</f>
        <v>1182</v>
      </c>
      <c r="E9" s="151">
        <v>0</v>
      </c>
      <c r="F9" s="152">
        <v>0</v>
      </c>
      <c r="G9" s="153">
        <v>0</v>
      </c>
      <c r="H9" s="154">
        <v>0</v>
      </c>
      <c r="I9" s="155">
        <f t="shared" ref="I9" si="0">SUM(C9:H9)</f>
        <v>1262.08</v>
      </c>
      <c r="J9" s="156">
        <f t="shared" ref="J9" si="1">I9*4</f>
        <v>5048.32</v>
      </c>
      <c r="K9" s="150">
        <v>0</v>
      </c>
      <c r="L9" s="150">
        <f>'TAS Apr 2016'!AZ3</f>
        <v>0</v>
      </c>
      <c r="M9" s="150">
        <f>'TAS Apr 2016'!BA3</f>
        <v>0</v>
      </c>
      <c r="N9" s="150">
        <f>'TAS Apr 2016'!BB3</f>
        <v>0</v>
      </c>
      <c r="O9" s="156">
        <f>J9-((I9-C9)*L9/100)*4</f>
        <v>5048.32</v>
      </c>
      <c r="P9" s="156">
        <f>O9-(O9*M9/100)</f>
        <v>5048.32</v>
      </c>
      <c r="Q9" s="156">
        <f>O9*1.1</f>
        <v>5553.152</v>
      </c>
      <c r="R9" s="156">
        <f>P9*1.1</f>
        <v>5553.152</v>
      </c>
      <c r="S9" s="172">
        <f>'TAS Apr 2016'!BI3</f>
        <v>0</v>
      </c>
      <c r="T9" s="173" t="str">
        <f>'TAS Apr 2016'!BJ3</f>
        <v>n</v>
      </c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</row>
    <row r="10" spans="1:49" ht="14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</row>
    <row r="11" spans="1:49" ht="15" thickBot="1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</row>
    <row r="12" spans="1:49" ht="14">
      <c r="A12" s="80" t="s">
        <v>97</v>
      </c>
      <c r="B12" s="81"/>
      <c r="C12" s="81"/>
      <c r="D12" s="97"/>
      <c r="E12" s="97"/>
      <c r="F12" s="97"/>
      <c r="G12" s="97"/>
      <c r="H12" s="97"/>
      <c r="I12" s="98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3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</row>
    <row r="13" spans="1:49" ht="14">
      <c r="A13" s="84" t="s">
        <v>80</v>
      </c>
      <c r="B13" s="82"/>
      <c r="C13" s="103">
        <v>5000</v>
      </c>
      <c r="D13" s="99"/>
      <c r="E13" s="99"/>
      <c r="F13" s="99"/>
      <c r="G13" s="99"/>
      <c r="H13" s="99"/>
      <c r="I13" s="100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5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</row>
    <row r="14" spans="1:49" ht="14">
      <c r="A14" s="84" t="s">
        <v>98</v>
      </c>
      <c r="B14" s="82"/>
      <c r="C14" s="104">
        <v>0.7</v>
      </c>
      <c r="D14" s="99"/>
      <c r="E14" s="99"/>
      <c r="F14" s="99"/>
      <c r="G14" s="99"/>
      <c r="H14" s="99"/>
      <c r="I14" s="100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5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</row>
    <row r="15" spans="1:49" ht="14">
      <c r="A15" s="84" t="s">
        <v>151</v>
      </c>
      <c r="B15" s="82"/>
      <c r="C15" s="104">
        <v>0.3</v>
      </c>
      <c r="D15" s="99"/>
      <c r="E15" s="99"/>
      <c r="F15" s="99"/>
      <c r="G15" s="99"/>
      <c r="H15" s="99"/>
      <c r="I15" s="100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5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</row>
    <row r="16" spans="1:49" ht="14">
      <c r="A16" s="84"/>
      <c r="B16" s="82"/>
      <c r="C16" s="99"/>
      <c r="D16" s="99"/>
      <c r="E16" s="99"/>
      <c r="F16" s="99"/>
      <c r="G16" s="99"/>
      <c r="H16" s="99"/>
      <c r="I16" s="100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5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</row>
    <row r="17" spans="1:49" ht="75">
      <c r="A17" s="164" t="s">
        <v>74</v>
      </c>
      <c r="B17" s="165" t="s">
        <v>81</v>
      </c>
      <c r="C17" s="159" t="s">
        <v>82</v>
      </c>
      <c r="D17" s="159" t="s">
        <v>83</v>
      </c>
      <c r="E17" s="159" t="s">
        <v>84</v>
      </c>
      <c r="F17" s="164" t="s">
        <v>85</v>
      </c>
      <c r="G17" s="165" t="s">
        <v>87</v>
      </c>
      <c r="H17" s="159" t="s">
        <v>97</v>
      </c>
      <c r="I17" s="159" t="s">
        <v>88</v>
      </c>
      <c r="J17" s="160" t="s">
        <v>62</v>
      </c>
      <c r="K17" s="161" t="s">
        <v>63</v>
      </c>
      <c r="L17" s="161" t="s">
        <v>64</v>
      </c>
      <c r="M17" s="161" t="s">
        <v>65</v>
      </c>
      <c r="N17" s="161" t="s">
        <v>66</v>
      </c>
      <c r="O17" s="167" t="s">
        <v>67</v>
      </c>
      <c r="P17" s="162" t="s">
        <v>68</v>
      </c>
      <c r="Q17" s="162" t="s">
        <v>25</v>
      </c>
      <c r="R17" s="162" t="s">
        <v>26</v>
      </c>
      <c r="S17" s="166" t="s">
        <v>69</v>
      </c>
      <c r="T17" s="166" t="s">
        <v>96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</row>
    <row r="18" spans="1:49" ht="14">
      <c r="A18" s="168" t="str">
        <f>'TAS Apr 2016'!K4</f>
        <v>Aurora Energy</v>
      </c>
      <c r="B18" s="181" t="str">
        <f>'TAS Apr 2016'!L4</f>
        <v>Regulated offer</v>
      </c>
      <c r="C18" s="142">
        <f>91*'TAS Apr 2016'!M4/100</f>
        <v>98.034300000000002</v>
      </c>
      <c r="D18" s="142">
        <f>IF(($C$13*$C$14)&gt;='TAS Apr 2016'!P4,('TAS Apr 2016'!P4*'TAS Apr 2016'!N4/100),(('TAS Bills April 2016'!$C$13*'TAS Bills April 2016'!$C$14)*'TAS Apr 2016'!N4/100))</f>
        <v>156.25</v>
      </c>
      <c r="E18" s="142">
        <v>0</v>
      </c>
      <c r="F18" s="143">
        <v>0</v>
      </c>
      <c r="G18" s="144">
        <f>IF($C$13*$C$14&lt;'TAS Apr 2016'!P4,(0),((('TAS Bills April 2016'!$C$13*'TAS Bills April 2016'!$C$14)-('TAS Apr 2016'!P4))*'TAS Apr 2016'!Q4/100))</f>
        <v>688.2</v>
      </c>
      <c r="H18" s="142">
        <f>($C$13*$C$15)*'TAS Apr 2016'!AF4/100</f>
        <v>157.05000000000001</v>
      </c>
      <c r="I18" s="146">
        <f>SUM(C18:H18)</f>
        <v>1099.5343</v>
      </c>
      <c r="J18" s="147">
        <f>I18*4</f>
        <v>4398.1372000000001</v>
      </c>
      <c r="K18" s="141">
        <v>0</v>
      </c>
      <c r="L18" s="141">
        <f>'TAS Apr 2016'!AZ4</f>
        <v>0</v>
      </c>
      <c r="M18" s="141">
        <f>'TAS Apr 2016'!BA4</f>
        <v>0</v>
      </c>
      <c r="N18" s="141">
        <f>'TAS Apr 2016'!BB4</f>
        <v>0</v>
      </c>
      <c r="O18" s="147">
        <f>J18</f>
        <v>4398.1372000000001</v>
      </c>
      <c r="P18" s="147">
        <f>O18-(O18*M18/100)</f>
        <v>4398.1372000000001</v>
      </c>
      <c r="Q18" s="147">
        <f>O18*1.1</f>
        <v>4837.9509200000002</v>
      </c>
      <c r="R18" s="147">
        <f>P18*1.1</f>
        <v>4837.9509200000002</v>
      </c>
      <c r="S18" s="169">
        <f>'TAS Apr 2016'!BI4</f>
        <v>0</v>
      </c>
      <c r="T18" s="170" t="str">
        <f>'TAS Apr 2016'!BJ4</f>
        <v>n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</row>
    <row r="19" spans="1:49" ht="15" thickBot="1">
      <c r="A19" s="171" t="str">
        <f>'TAS Apr 2016'!K5</f>
        <v>ERM Power</v>
      </c>
      <c r="B19" s="182" t="str">
        <f>'TAS Apr 2016'!L5</f>
        <v>Adjustable</v>
      </c>
      <c r="C19" s="151">
        <f>91*'TAS Apr 2016'!M5/100</f>
        <v>107.38</v>
      </c>
      <c r="D19" s="151">
        <f>(C13*C14)*'TAS Apr 2016'!N5/100</f>
        <v>827.4</v>
      </c>
      <c r="E19" s="151">
        <v>0</v>
      </c>
      <c r="F19" s="152">
        <v>0</v>
      </c>
      <c r="G19" s="153">
        <v>0</v>
      </c>
      <c r="H19" s="151">
        <f>($C$13*$C$15)*'TAS Apr 2016'!AF5/100</f>
        <v>161.25</v>
      </c>
      <c r="I19" s="155">
        <f>SUM(C19:H19)</f>
        <v>1096.03</v>
      </c>
      <c r="J19" s="156">
        <f t="shared" ref="J19" si="2">I19*4</f>
        <v>4384.12</v>
      </c>
      <c r="K19" s="150">
        <v>0</v>
      </c>
      <c r="L19" s="150">
        <f>'TAS Apr 2016'!AZ5</f>
        <v>0</v>
      </c>
      <c r="M19" s="150">
        <f>'TAS Apr 2016'!BA5</f>
        <v>0</v>
      </c>
      <c r="N19" s="150">
        <f>'TAS Apr 2016'!BB5</f>
        <v>0</v>
      </c>
      <c r="O19" s="156">
        <f>J19-((I19-C19)*L19/100)*4</f>
        <v>4384.12</v>
      </c>
      <c r="P19" s="156">
        <f>O19-(O19*M19/100)</f>
        <v>4384.12</v>
      </c>
      <c r="Q19" s="156">
        <f>O19*1.1</f>
        <v>4822.5320000000002</v>
      </c>
      <c r="R19" s="156">
        <f>P19*1.1</f>
        <v>4822.5320000000002</v>
      </c>
      <c r="S19" s="172">
        <f>'TAS Apr 2016'!BI5</f>
        <v>0</v>
      </c>
      <c r="T19" s="173" t="str">
        <f>'TAS Apr 2016'!BJ5</f>
        <v>n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</row>
    <row r="20" spans="1:49" ht="14">
      <c r="A20" s="7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</row>
    <row r="21" spans="1:49" ht="15" thickBot="1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9"/>
      <c r="P21" s="76"/>
      <c r="Q21" s="79"/>
      <c r="R21" s="79"/>
      <c r="S21" s="79"/>
      <c r="T21" s="7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</row>
    <row r="22" spans="1:49" ht="14">
      <c r="A22" s="80" t="s">
        <v>70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R22" s="82"/>
      <c r="S22" s="82"/>
      <c r="T22" s="83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</row>
    <row r="23" spans="1:49" ht="14">
      <c r="A23" s="84" t="s">
        <v>22</v>
      </c>
      <c r="B23" s="82"/>
      <c r="C23" s="103">
        <v>5000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5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</row>
    <row r="24" spans="1:49" ht="14">
      <c r="A24" s="84" t="s">
        <v>23</v>
      </c>
      <c r="B24" s="82"/>
      <c r="C24" s="104">
        <v>0.3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5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</row>
    <row r="25" spans="1:49" ht="14">
      <c r="A25" s="84" t="s">
        <v>24</v>
      </c>
      <c r="B25" s="82"/>
      <c r="C25" s="104">
        <v>0.4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5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</row>
    <row r="26" spans="1:49" ht="14">
      <c r="A26" s="84" t="s">
        <v>21</v>
      </c>
      <c r="B26" s="82"/>
      <c r="C26" s="104">
        <v>0.3</v>
      </c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5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</row>
    <row r="27" spans="1:49" ht="14">
      <c r="A27" s="84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5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</row>
    <row r="28" spans="1:49" ht="75">
      <c r="A28" s="164" t="s">
        <v>35</v>
      </c>
      <c r="B28" s="165" t="s">
        <v>36</v>
      </c>
      <c r="C28" s="159" t="s">
        <v>27</v>
      </c>
      <c r="D28" s="159" t="s">
        <v>156</v>
      </c>
      <c r="E28" s="159" t="s">
        <v>84</v>
      </c>
      <c r="F28" s="159" t="s">
        <v>157</v>
      </c>
      <c r="G28" s="159" t="s">
        <v>158</v>
      </c>
      <c r="H28" s="159" t="s">
        <v>159</v>
      </c>
      <c r="I28" s="159" t="s">
        <v>88</v>
      </c>
      <c r="J28" s="160" t="s">
        <v>160</v>
      </c>
      <c r="K28" s="161" t="s">
        <v>95</v>
      </c>
      <c r="L28" s="161" t="s">
        <v>126</v>
      </c>
      <c r="M28" s="161" t="s">
        <v>127</v>
      </c>
      <c r="N28" s="161" t="s">
        <v>128</v>
      </c>
      <c r="O28" s="162" t="s">
        <v>161</v>
      </c>
      <c r="P28" s="162" t="s">
        <v>162</v>
      </c>
      <c r="Q28" s="162" t="s">
        <v>25</v>
      </c>
      <c r="R28" s="162" t="s">
        <v>26</v>
      </c>
      <c r="S28" s="161" t="s">
        <v>56</v>
      </c>
      <c r="T28" s="166" t="s">
        <v>163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</row>
    <row r="29" spans="1:49" ht="14">
      <c r="A29" s="168" t="str">
        <f>'TAS Apr 2016'!K6</f>
        <v>Aurora Energy</v>
      </c>
      <c r="B29" s="181" t="str">
        <f>'TAS Apr 2016'!L6</f>
        <v>Regulated offer</v>
      </c>
      <c r="C29" s="142">
        <f>91*'TAS Apr 2016'!M6/100</f>
        <v>78.587600000000009</v>
      </c>
      <c r="D29" s="174">
        <f>($C$23*$C$24)*'TAS Apr 2016'!N6/100</f>
        <v>368.25</v>
      </c>
      <c r="E29" s="142">
        <v>0</v>
      </c>
      <c r="F29" s="142">
        <v>0</v>
      </c>
      <c r="G29" s="142">
        <f>($C$23*$C$25)*'TAS Apr 2016'!AI6/100</f>
        <v>340</v>
      </c>
      <c r="H29" s="142">
        <f>($C$23*$C$26)*'TAS Apr 2016'!W6/100</f>
        <v>135</v>
      </c>
      <c r="I29" s="146">
        <f>SUM(C29:H29)</f>
        <v>921.83760000000007</v>
      </c>
      <c r="J29" s="147">
        <f>I29*4</f>
        <v>3687.3504000000003</v>
      </c>
      <c r="K29" s="141">
        <v>0</v>
      </c>
      <c r="L29" s="141">
        <f>'TAS Apr 2016'!AZ6</f>
        <v>0</v>
      </c>
      <c r="M29" s="141">
        <f>'TAS Apr 2016'!BA6</f>
        <v>0</v>
      </c>
      <c r="N29" s="141">
        <f>'TAS Apr 2016'!BB6</f>
        <v>0</v>
      </c>
      <c r="O29" s="147">
        <f>J29</f>
        <v>3687.3504000000003</v>
      </c>
      <c r="P29" s="147">
        <f>O29-(O29*M29/100)</f>
        <v>3687.3504000000003</v>
      </c>
      <c r="Q29" s="147">
        <f>O29*1.1</f>
        <v>4056.0854400000007</v>
      </c>
      <c r="R29" s="147">
        <f>P29*1.1</f>
        <v>4056.0854400000007</v>
      </c>
      <c r="S29" s="169">
        <f>'TAS Apr 2016'!BI6</f>
        <v>0</v>
      </c>
      <c r="T29" s="170" t="str">
        <f>'TAS Apr 2016'!BJ6</f>
        <v>n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</row>
    <row r="30" spans="1:49" ht="15" thickBot="1">
      <c r="A30" s="171" t="str">
        <f>'TAS Apr 2016'!K7</f>
        <v>ERM Power</v>
      </c>
      <c r="B30" s="182" t="str">
        <f>'TAS Apr 2016'!L7</f>
        <v>Adjustable</v>
      </c>
      <c r="C30" s="151">
        <f>91*'TAS Apr 2016'!M7/100</f>
        <v>80.989999999999995</v>
      </c>
      <c r="D30" s="175">
        <f>($C$23*$C$24)*'TAS Apr 2016'!N7/100</f>
        <v>382.5</v>
      </c>
      <c r="E30" s="151">
        <v>0</v>
      </c>
      <c r="F30" s="151">
        <v>0</v>
      </c>
      <c r="G30" s="151">
        <f>($C$23*$C$25)*'TAS Apr 2016'!AI7/100</f>
        <v>317</v>
      </c>
      <c r="H30" s="151">
        <f>($C$23*$C$26)*'TAS Apr 2016'!W7/100</f>
        <v>109.8</v>
      </c>
      <c r="I30" s="155">
        <f>SUM(C30:H30)</f>
        <v>890.29</v>
      </c>
      <c r="J30" s="156">
        <f t="shared" ref="J30" si="3">I30*4</f>
        <v>3561.16</v>
      </c>
      <c r="K30" s="150">
        <v>0</v>
      </c>
      <c r="L30" s="150">
        <f>'TAS Apr 2016'!AZ7</f>
        <v>0</v>
      </c>
      <c r="M30" s="150">
        <f>'TAS Apr 2016'!BA7</f>
        <v>0</v>
      </c>
      <c r="N30" s="150">
        <f>'TAS Apr 2016'!BB7</f>
        <v>0</v>
      </c>
      <c r="O30" s="156">
        <f>J30-((I30-C30)*L30/100)*4</f>
        <v>3561.16</v>
      </c>
      <c r="P30" s="156">
        <f>O30-(O30*M30/100)</f>
        <v>3561.16</v>
      </c>
      <c r="Q30" s="156">
        <f>O30*1.1</f>
        <v>3917.2760000000003</v>
      </c>
      <c r="R30" s="156">
        <f>P30*1.1</f>
        <v>3917.2760000000003</v>
      </c>
      <c r="S30" s="172">
        <f>'TAS Apr 2016'!BI7</f>
        <v>0</v>
      </c>
      <c r="T30" s="173" t="str">
        <f>'TAS Apr 2016'!BJ7</f>
        <v>n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</row>
    <row r="31" spans="1:49" ht="14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</row>
    <row r="32" spans="1:49" ht="14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102"/>
      <c r="P32" s="102"/>
      <c r="Q32" s="102"/>
      <c r="R32" s="102"/>
      <c r="S32" s="102"/>
      <c r="T32" s="7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</row>
    <row r="33" spans="1:49" ht="14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102"/>
      <c r="P33" s="102"/>
      <c r="Q33" s="102"/>
      <c r="R33" s="102"/>
      <c r="S33" s="102"/>
      <c r="T33" s="7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</row>
    <row r="34" spans="1:49" ht="14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102"/>
      <c r="P34" s="102"/>
      <c r="Q34" s="102"/>
      <c r="R34" s="102"/>
      <c r="S34" s="102"/>
      <c r="T34" s="7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</row>
    <row r="35" spans="1:49" ht="14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102"/>
      <c r="P35" s="102"/>
      <c r="Q35" s="102"/>
      <c r="R35" s="102"/>
      <c r="S35" s="102"/>
      <c r="T35" s="7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</row>
    <row r="36" spans="1:49" ht="14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102"/>
      <c r="P36" s="102"/>
      <c r="Q36" s="102"/>
      <c r="R36" s="102"/>
      <c r="S36" s="102"/>
      <c r="T36" s="7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</row>
    <row r="37" spans="1:49" ht="14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102"/>
      <c r="P37" s="102"/>
      <c r="Q37" s="102"/>
      <c r="R37" s="102"/>
      <c r="S37" s="102"/>
      <c r="T37" s="7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</row>
    <row r="38" spans="1:49" ht="14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102"/>
      <c r="P38" s="102"/>
      <c r="Q38" s="102"/>
      <c r="R38" s="102"/>
      <c r="S38" s="102"/>
      <c r="T38" s="7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</row>
    <row r="39" spans="1:49" ht="14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102"/>
      <c r="P39" s="102"/>
      <c r="Q39" s="102"/>
      <c r="R39" s="102"/>
      <c r="S39" s="102"/>
      <c r="T39" s="7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</row>
    <row r="40" spans="1:49" ht="14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102"/>
      <c r="P40" s="102"/>
      <c r="Q40" s="102"/>
      <c r="R40" s="102"/>
      <c r="S40" s="102"/>
      <c r="T40" s="7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</row>
    <row r="41" spans="1:49" ht="14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102"/>
      <c r="P41" s="102"/>
      <c r="Q41" s="102"/>
      <c r="R41" s="102"/>
      <c r="S41" s="102"/>
      <c r="T41" s="7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</row>
    <row r="42" spans="1:49" ht="14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102"/>
      <c r="P42" s="102"/>
      <c r="Q42" s="102"/>
      <c r="R42" s="102"/>
      <c r="S42" s="102"/>
      <c r="T42" s="7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</row>
    <row r="43" spans="1:49" ht="14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102"/>
      <c r="P43" s="102"/>
      <c r="Q43" s="102"/>
      <c r="R43" s="102"/>
      <c r="S43" s="102"/>
      <c r="T43" s="7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</row>
    <row r="44" spans="1:49" ht="14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102"/>
      <c r="P44" s="102"/>
      <c r="Q44" s="102"/>
      <c r="R44" s="102"/>
      <c r="S44" s="102"/>
      <c r="T44" s="7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</row>
    <row r="45" spans="1:49" ht="14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102"/>
      <c r="P45" s="102"/>
      <c r="Q45" s="102"/>
      <c r="R45" s="102"/>
      <c r="S45" s="102"/>
      <c r="T45" s="7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</row>
    <row r="46" spans="1:49" ht="14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102"/>
      <c r="P46" s="102"/>
      <c r="Q46" s="102"/>
      <c r="R46" s="102"/>
      <c r="S46" s="102"/>
      <c r="T46" s="7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</row>
    <row r="47" spans="1:49" ht="14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102"/>
      <c r="P47" s="102"/>
      <c r="Q47" s="102"/>
      <c r="R47" s="102"/>
      <c r="S47" s="102"/>
      <c r="T47" s="7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</row>
    <row r="48" spans="1:49" ht="14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102"/>
      <c r="P48" s="102"/>
      <c r="Q48" s="102"/>
      <c r="R48" s="102"/>
      <c r="S48" s="102"/>
      <c r="T48" s="7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</row>
    <row r="49" spans="1:49" ht="14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102"/>
      <c r="P49" s="102"/>
      <c r="Q49" s="102"/>
      <c r="R49" s="102"/>
      <c r="S49" s="102"/>
      <c r="T49" s="7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</row>
    <row r="50" spans="1:49" ht="14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102"/>
      <c r="P50" s="102"/>
      <c r="Q50" s="102"/>
      <c r="R50" s="102"/>
      <c r="S50" s="102"/>
      <c r="T50" s="7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</row>
    <row r="51" spans="1:49" ht="14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102"/>
      <c r="P51" s="102"/>
      <c r="Q51" s="102"/>
      <c r="R51" s="102"/>
      <c r="S51" s="102"/>
      <c r="T51" s="7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</row>
    <row r="52" spans="1:49" ht="14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102"/>
      <c r="P52" s="102"/>
      <c r="Q52" s="102"/>
      <c r="R52" s="102"/>
      <c r="S52" s="102"/>
      <c r="T52" s="7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</row>
    <row r="53" spans="1:49" ht="14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102"/>
      <c r="P53" s="102"/>
      <c r="Q53" s="102"/>
      <c r="R53" s="102"/>
      <c r="S53" s="102"/>
      <c r="T53" s="7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</row>
    <row r="54" spans="1:49" ht="14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102"/>
      <c r="P54" s="102"/>
      <c r="Q54" s="102"/>
      <c r="R54" s="102"/>
      <c r="S54" s="102"/>
      <c r="T54" s="7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</row>
    <row r="55" spans="1:49" ht="14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102"/>
      <c r="P55" s="102"/>
      <c r="Q55" s="102"/>
      <c r="R55" s="102"/>
      <c r="S55" s="102"/>
      <c r="T55" s="7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</row>
    <row r="56" spans="1:49" ht="14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102"/>
      <c r="P56" s="102"/>
      <c r="Q56" s="102"/>
      <c r="R56" s="102"/>
      <c r="S56" s="102"/>
      <c r="T56" s="7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</row>
    <row r="57" spans="1:49" ht="14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102"/>
      <c r="P57" s="102"/>
      <c r="Q57" s="102"/>
      <c r="R57" s="102"/>
      <c r="S57" s="102"/>
      <c r="T57" s="7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</row>
    <row r="58" spans="1:49" ht="14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102"/>
      <c r="P58" s="102"/>
      <c r="Q58" s="102"/>
      <c r="R58" s="102"/>
      <c r="S58" s="102"/>
      <c r="T58" s="7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</row>
    <row r="59" spans="1:49" ht="14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102"/>
      <c r="P59" s="102"/>
      <c r="Q59" s="102"/>
      <c r="R59" s="102"/>
      <c r="S59" s="102"/>
      <c r="T59" s="7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</row>
    <row r="60" spans="1:49" ht="14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102"/>
      <c r="P60" s="102"/>
      <c r="Q60" s="102"/>
      <c r="R60" s="102"/>
      <c r="S60" s="102"/>
      <c r="T60" s="7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</row>
    <row r="61" spans="1:49" ht="14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102"/>
      <c r="P61" s="102"/>
      <c r="Q61" s="102"/>
      <c r="R61" s="102"/>
      <c r="S61" s="102"/>
      <c r="T61" s="7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</row>
    <row r="62" spans="1:49" ht="14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102"/>
      <c r="P62" s="102"/>
      <c r="Q62" s="102"/>
      <c r="R62" s="102"/>
      <c r="S62" s="102"/>
      <c r="T62" s="7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</row>
    <row r="63" spans="1:49" ht="14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102"/>
      <c r="P63" s="102"/>
      <c r="Q63" s="102"/>
      <c r="R63" s="102"/>
      <c r="S63" s="102"/>
      <c r="T63" s="7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</row>
    <row r="64" spans="1:49" ht="14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102"/>
      <c r="P64" s="102"/>
      <c r="Q64" s="102"/>
      <c r="R64" s="102"/>
      <c r="S64" s="102"/>
      <c r="T64" s="7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</row>
    <row r="65" spans="1:49" ht="14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102"/>
      <c r="P65" s="102"/>
      <c r="Q65" s="102"/>
      <c r="R65" s="102"/>
      <c r="S65" s="102"/>
      <c r="T65" s="7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</row>
    <row r="66" spans="1:49" ht="14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102"/>
      <c r="P66" s="102"/>
      <c r="Q66" s="102"/>
      <c r="R66" s="102"/>
      <c r="S66" s="102"/>
      <c r="T66" s="7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</row>
    <row r="67" spans="1:49" ht="14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102"/>
      <c r="P67" s="102"/>
      <c r="Q67" s="102"/>
      <c r="R67" s="102"/>
      <c r="S67" s="102"/>
      <c r="T67" s="7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</row>
    <row r="68" spans="1:49" ht="14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102"/>
      <c r="P68" s="102"/>
      <c r="Q68" s="102"/>
      <c r="R68" s="102"/>
      <c r="S68" s="102"/>
      <c r="T68" s="7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</row>
    <row r="69" spans="1:49" ht="14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102"/>
      <c r="P69" s="102"/>
      <c r="Q69" s="102"/>
      <c r="R69" s="102"/>
      <c r="S69" s="102"/>
      <c r="T69" s="7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</row>
    <row r="70" spans="1:49" ht="14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102"/>
      <c r="P70" s="102"/>
      <c r="Q70" s="102"/>
      <c r="R70" s="102"/>
      <c r="S70" s="102"/>
      <c r="T70" s="7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</row>
    <row r="71" spans="1:49" ht="14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102"/>
      <c r="P71" s="102"/>
      <c r="Q71" s="102"/>
      <c r="R71" s="102"/>
      <c r="S71" s="102"/>
      <c r="T71" s="7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</row>
    <row r="72" spans="1:49" ht="14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102"/>
      <c r="P72" s="102"/>
      <c r="Q72" s="102"/>
      <c r="R72" s="102"/>
      <c r="S72" s="102"/>
      <c r="T72" s="7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</row>
    <row r="73" spans="1:49" ht="14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102"/>
      <c r="P73" s="102"/>
      <c r="Q73" s="102"/>
      <c r="R73" s="102"/>
      <c r="S73" s="102"/>
      <c r="T73" s="7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</row>
    <row r="74" spans="1:49" ht="14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102"/>
      <c r="P74" s="102"/>
      <c r="Q74" s="102"/>
      <c r="R74" s="102"/>
      <c r="S74" s="102"/>
      <c r="T74" s="7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</row>
  </sheetData>
  <sheetProtection algorithmName="SHA-512" hashValue="xJTWm76oh9KAW+sS3yVT0r3vYCl8Y8EjafLZhpAFf58ACkqPUDKLIW7R5EGFwkHvsOyDKhBcUZrGuN5FuUzfoA==" saltValue="4yLQoVMUNbr2q+0f2lGwow==" spinCount="100000" sheet="1" objects="1" scenarios="1"/>
  <phoneticPr fontId="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2E29-FE79-0246-98DB-8D8CB0E5DBE1}">
  <dimension ref="A1:BT4"/>
  <sheetViews>
    <sheetView zoomScale="110" zoomScaleNormal="110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3.83203125" bestFit="1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4" width="19.83203125" customWidth="1"/>
    <col min="45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2">
        <v>1930</v>
      </c>
      <c r="B2" s="36">
        <v>41927</v>
      </c>
      <c r="C2" s="1" t="s">
        <v>189</v>
      </c>
      <c r="D2" s="2" t="s">
        <v>205</v>
      </c>
      <c r="E2" s="2"/>
      <c r="F2" s="2" t="s">
        <v>190</v>
      </c>
      <c r="G2" s="3">
        <v>41820</v>
      </c>
      <c r="H2" s="4" t="s">
        <v>191</v>
      </c>
      <c r="I2" s="4" t="s">
        <v>192</v>
      </c>
      <c r="J2" s="4"/>
      <c r="K2" s="73" t="s">
        <v>193</v>
      </c>
      <c r="L2" s="2" t="s">
        <v>194</v>
      </c>
      <c r="M2" s="2">
        <v>92.66</v>
      </c>
      <c r="N2" s="2">
        <v>30.785</v>
      </c>
      <c r="O2" s="2" t="s">
        <v>133</v>
      </c>
      <c r="P2" s="2">
        <v>500</v>
      </c>
      <c r="Q2" s="2">
        <v>22.774000000000001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3"/>
      <c r="AN2" s="73"/>
      <c r="AO2" s="73"/>
      <c r="AP2" s="73"/>
      <c r="AQ2" s="73" t="s">
        <v>195</v>
      </c>
      <c r="AR2" s="74" t="s">
        <v>192</v>
      </c>
      <c r="AT2" s="74"/>
      <c r="AU2" s="4" t="s">
        <v>196</v>
      </c>
      <c r="AV2" s="4">
        <v>8.5410000000000004</v>
      </c>
      <c r="AW2" s="74" t="s">
        <v>197</v>
      </c>
      <c r="AX2" s="73"/>
      <c r="AY2" s="74">
        <v>0</v>
      </c>
      <c r="AZ2" s="74">
        <v>0</v>
      </c>
      <c r="BA2" s="4">
        <v>0</v>
      </c>
      <c r="BB2" s="74">
        <v>0</v>
      </c>
      <c r="BC2" s="74">
        <v>0</v>
      </c>
      <c r="BD2" s="74">
        <v>0</v>
      </c>
      <c r="BE2" s="74">
        <v>0</v>
      </c>
      <c r="BF2" s="74">
        <v>0</v>
      </c>
      <c r="BG2" s="4">
        <v>0</v>
      </c>
      <c r="BH2" s="4">
        <v>0</v>
      </c>
      <c r="BI2" s="74"/>
      <c r="BJ2" s="74" t="s">
        <v>192</v>
      </c>
      <c r="BK2" s="4"/>
      <c r="BL2" s="4" t="s">
        <v>191</v>
      </c>
      <c r="BM2" s="4"/>
      <c r="BN2" s="4"/>
      <c r="BO2" s="4"/>
      <c r="BP2" s="2" t="s">
        <v>175</v>
      </c>
      <c r="BQ2" s="75" t="s">
        <v>176</v>
      </c>
      <c r="BR2" s="4">
        <v>18.25</v>
      </c>
      <c r="BS2" s="74" t="s">
        <v>192</v>
      </c>
      <c r="BT2" s="73"/>
    </row>
    <row r="3" spans="1:72">
      <c r="A3" s="72">
        <v>1928</v>
      </c>
      <c r="B3" s="36">
        <v>41927</v>
      </c>
      <c r="C3" s="1" t="s">
        <v>189</v>
      </c>
      <c r="D3" s="2" t="s">
        <v>205</v>
      </c>
      <c r="E3" s="2"/>
      <c r="F3" s="2" t="s">
        <v>198</v>
      </c>
      <c r="G3" s="3">
        <v>41820</v>
      </c>
      <c r="H3" s="4" t="s">
        <v>191</v>
      </c>
      <c r="I3" s="4" t="s">
        <v>192</v>
      </c>
      <c r="J3" s="4"/>
      <c r="K3" s="73" t="s">
        <v>193</v>
      </c>
      <c r="L3" s="2" t="s">
        <v>194</v>
      </c>
      <c r="M3" s="2">
        <v>109.27200000000001</v>
      </c>
      <c r="N3" s="2">
        <v>30.785</v>
      </c>
      <c r="O3" s="2" t="s">
        <v>133</v>
      </c>
      <c r="P3" s="2">
        <v>500</v>
      </c>
      <c r="Q3" s="2">
        <v>22.774000000000001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>
        <v>14.583</v>
      </c>
      <c r="AG3" s="2"/>
      <c r="AH3" s="2"/>
      <c r="AI3" s="2"/>
      <c r="AJ3" s="2"/>
      <c r="AK3" s="2"/>
      <c r="AL3" s="2"/>
      <c r="AM3" s="73"/>
      <c r="AN3" s="73"/>
      <c r="AO3" s="73"/>
      <c r="AP3" s="73"/>
      <c r="AQ3" s="73" t="s">
        <v>199</v>
      </c>
      <c r="AR3" s="74" t="s">
        <v>192</v>
      </c>
      <c r="AT3" s="74"/>
      <c r="AU3" s="4" t="s">
        <v>196</v>
      </c>
      <c r="AV3" s="4">
        <v>8.5410000000000004</v>
      </c>
      <c r="AW3" s="74" t="s">
        <v>197</v>
      </c>
      <c r="AX3" s="73"/>
      <c r="AY3" s="74">
        <v>0</v>
      </c>
      <c r="AZ3" s="74">
        <v>0</v>
      </c>
      <c r="BA3" s="4">
        <v>0</v>
      </c>
      <c r="BB3" s="74">
        <v>0</v>
      </c>
      <c r="BC3" s="74">
        <v>0</v>
      </c>
      <c r="BD3" s="74">
        <v>0</v>
      </c>
      <c r="BE3" s="74">
        <v>0</v>
      </c>
      <c r="BF3" s="74">
        <v>0</v>
      </c>
      <c r="BG3" s="4">
        <v>0</v>
      </c>
      <c r="BH3" s="4">
        <v>0</v>
      </c>
      <c r="BI3" s="74"/>
      <c r="BJ3" s="74" t="s">
        <v>192</v>
      </c>
      <c r="BK3" s="4"/>
      <c r="BL3" s="4" t="s">
        <v>191</v>
      </c>
      <c r="BM3" s="4"/>
      <c r="BN3" s="4"/>
      <c r="BO3" s="4"/>
      <c r="BP3" s="2" t="s">
        <v>175</v>
      </c>
      <c r="BQ3" s="75" t="s">
        <v>176</v>
      </c>
      <c r="BR3" s="4">
        <v>18.25</v>
      </c>
      <c r="BS3" s="74" t="s">
        <v>192</v>
      </c>
      <c r="BT3" s="73"/>
    </row>
    <row r="4" spans="1:72">
      <c r="A4" s="72">
        <v>1931</v>
      </c>
      <c r="B4" s="36">
        <v>41927</v>
      </c>
      <c r="C4" s="1" t="s">
        <v>189</v>
      </c>
      <c r="D4" s="2" t="s">
        <v>205</v>
      </c>
      <c r="E4" s="2"/>
      <c r="F4" s="2" t="s">
        <v>200</v>
      </c>
      <c r="G4" s="3">
        <v>41820</v>
      </c>
      <c r="H4" s="4" t="s">
        <v>191</v>
      </c>
      <c r="I4" s="4" t="s">
        <v>192</v>
      </c>
      <c r="J4" s="4"/>
      <c r="K4" s="73" t="s">
        <v>193</v>
      </c>
      <c r="L4" s="2" t="s">
        <v>194</v>
      </c>
      <c r="M4" s="2">
        <v>100.37</v>
      </c>
      <c r="N4" s="2">
        <v>25.332999999999998</v>
      </c>
      <c r="O4" s="2"/>
      <c r="P4" s="2"/>
      <c r="Q4" s="2"/>
      <c r="R4" s="2"/>
      <c r="S4" s="2"/>
      <c r="T4" s="2"/>
      <c r="U4" s="2"/>
      <c r="V4" s="2"/>
      <c r="W4" s="2">
        <v>10.71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>
        <v>18.309999999999999</v>
      </c>
      <c r="AJ4" s="2"/>
      <c r="AK4" s="2"/>
      <c r="AL4" s="2"/>
      <c r="AM4" s="73"/>
      <c r="AN4" s="73"/>
      <c r="AO4" s="73"/>
      <c r="AP4" s="73"/>
      <c r="AQ4" s="73" t="s">
        <v>201</v>
      </c>
      <c r="AR4" s="74" t="s">
        <v>192</v>
      </c>
      <c r="AT4" s="74"/>
      <c r="AU4" s="4" t="s">
        <v>196</v>
      </c>
      <c r="AV4" s="4">
        <v>8.5410000000000004</v>
      </c>
      <c r="AW4" s="74" t="s">
        <v>197</v>
      </c>
      <c r="AX4" s="73"/>
      <c r="AY4" s="74">
        <v>0</v>
      </c>
      <c r="AZ4" s="74">
        <v>0</v>
      </c>
      <c r="BA4" s="74">
        <v>0</v>
      </c>
      <c r="BB4" s="74">
        <v>0</v>
      </c>
      <c r="BC4" s="74">
        <v>0</v>
      </c>
      <c r="BD4" s="74">
        <v>0</v>
      </c>
      <c r="BE4" s="74">
        <v>0</v>
      </c>
      <c r="BF4" s="74">
        <v>0</v>
      </c>
      <c r="BG4" s="4">
        <v>0</v>
      </c>
      <c r="BH4" s="4">
        <v>0</v>
      </c>
      <c r="BI4" s="74"/>
      <c r="BJ4" s="74" t="s">
        <v>192</v>
      </c>
      <c r="BK4" s="4"/>
      <c r="BL4" s="4" t="s">
        <v>192</v>
      </c>
      <c r="BM4" s="4"/>
      <c r="BN4" s="4"/>
      <c r="BO4" s="4"/>
      <c r="BP4" s="2" t="s">
        <v>175</v>
      </c>
      <c r="BQ4" s="75" t="s">
        <v>176</v>
      </c>
      <c r="BR4" s="4">
        <v>18.25</v>
      </c>
      <c r="BS4" s="74" t="s">
        <v>192</v>
      </c>
      <c r="BT4" s="73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CCEB9-7FD9-3D45-B211-C14D2C8F59F5}">
  <dimension ref="A1:BT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8" max="68" width="38.6640625" customWidth="1"/>
    <col min="69" max="69" width="11.5" customWidth="1"/>
    <col min="70" max="71" width="11.33203125" customWidth="1"/>
    <col min="72" max="72" width="29.5" customWidth="1"/>
  </cols>
  <sheetData>
    <row r="1" spans="1:72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8"/>
      <c r="BO1" s="8"/>
      <c r="BP1" s="31" t="s">
        <v>12</v>
      </c>
      <c r="BQ1" s="31" t="s">
        <v>61</v>
      </c>
      <c r="BR1" s="32" t="s">
        <v>54</v>
      </c>
      <c r="BS1" s="32" t="s">
        <v>8</v>
      </c>
      <c r="BT1" s="31" t="s">
        <v>11</v>
      </c>
    </row>
    <row r="2" spans="1:72">
      <c r="A2" s="72">
        <v>1930</v>
      </c>
      <c r="B2" s="36">
        <v>41741</v>
      </c>
      <c r="C2" s="1" t="s">
        <v>189</v>
      </c>
      <c r="D2" s="2" t="s">
        <v>182</v>
      </c>
      <c r="E2" s="2"/>
      <c r="F2" s="2" t="s">
        <v>190</v>
      </c>
      <c r="G2" s="3">
        <v>41458</v>
      </c>
      <c r="H2" s="4" t="s">
        <v>191</v>
      </c>
      <c r="I2" s="4" t="s">
        <v>192</v>
      </c>
      <c r="J2" s="4"/>
      <c r="K2" s="73" t="s">
        <v>193</v>
      </c>
      <c r="L2" s="2" t="s">
        <v>194</v>
      </c>
      <c r="M2" s="2">
        <v>90.801000000000002</v>
      </c>
      <c r="N2" s="2">
        <v>30.167000000000002</v>
      </c>
      <c r="O2" s="2" t="s">
        <v>133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3"/>
      <c r="AN2" s="73"/>
      <c r="AO2" s="73"/>
      <c r="AP2" s="73"/>
      <c r="AQ2" s="73" t="s">
        <v>195</v>
      </c>
      <c r="AR2" s="74" t="s">
        <v>192</v>
      </c>
      <c r="AS2" s="74"/>
      <c r="AT2" s="74"/>
      <c r="AU2" s="4" t="s">
        <v>196</v>
      </c>
      <c r="AV2" s="4">
        <v>8.9290000000000003</v>
      </c>
      <c r="AW2" s="74" t="s">
        <v>197</v>
      </c>
      <c r="AX2" s="73"/>
      <c r="AY2" s="74">
        <v>0</v>
      </c>
      <c r="AZ2" s="74">
        <v>0</v>
      </c>
      <c r="BA2" s="4">
        <v>0</v>
      </c>
      <c r="BB2" s="74">
        <v>0</v>
      </c>
      <c r="BC2" s="74">
        <v>0</v>
      </c>
      <c r="BD2" s="74">
        <v>0</v>
      </c>
      <c r="BE2" s="74">
        <v>0</v>
      </c>
      <c r="BF2" s="74">
        <v>0</v>
      </c>
      <c r="BG2" s="4">
        <v>0</v>
      </c>
      <c r="BH2" s="4">
        <v>0</v>
      </c>
      <c r="BI2" s="74"/>
      <c r="BJ2" s="74" t="s">
        <v>192</v>
      </c>
      <c r="BK2" s="4"/>
      <c r="BL2" s="4" t="s">
        <v>191</v>
      </c>
      <c r="BM2" s="4"/>
      <c r="BN2" s="4"/>
      <c r="BO2" s="4"/>
      <c r="BP2" s="2" t="s">
        <v>175</v>
      </c>
      <c r="BQ2" s="75" t="s">
        <v>176</v>
      </c>
      <c r="BR2" s="4">
        <v>18.25</v>
      </c>
      <c r="BS2" s="74" t="s">
        <v>192</v>
      </c>
      <c r="BT2" s="73"/>
    </row>
    <row r="3" spans="1:72">
      <c r="A3" s="72">
        <v>711</v>
      </c>
      <c r="B3" s="36">
        <v>41741</v>
      </c>
      <c r="C3" s="1" t="s">
        <v>189</v>
      </c>
      <c r="D3" s="2" t="s">
        <v>182</v>
      </c>
      <c r="E3" s="2"/>
      <c r="F3" s="2" t="s">
        <v>190</v>
      </c>
      <c r="G3" s="3">
        <v>41678</v>
      </c>
      <c r="H3" s="4" t="s">
        <v>191</v>
      </c>
      <c r="I3" s="4" t="s">
        <v>192</v>
      </c>
      <c r="J3" s="4"/>
      <c r="K3" s="2" t="s">
        <v>202</v>
      </c>
      <c r="L3" s="73" t="s">
        <v>203</v>
      </c>
      <c r="M3" s="2">
        <v>108</v>
      </c>
      <c r="N3" s="2">
        <v>23.24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3"/>
      <c r="AN3" s="73"/>
      <c r="AO3" s="73"/>
      <c r="AP3" s="73"/>
      <c r="AQ3" s="73" t="s">
        <v>195</v>
      </c>
      <c r="AR3" s="74" t="s">
        <v>192</v>
      </c>
      <c r="AS3" s="74"/>
      <c r="AT3" s="74"/>
      <c r="AU3" s="4" t="s">
        <v>196</v>
      </c>
      <c r="AV3" s="4">
        <v>8.9290000000000003</v>
      </c>
      <c r="AW3" s="4" t="s">
        <v>192</v>
      </c>
      <c r="AX3" s="73"/>
      <c r="AY3" s="74">
        <v>0</v>
      </c>
      <c r="AZ3" s="74">
        <v>0</v>
      </c>
      <c r="BA3" s="74">
        <v>0</v>
      </c>
      <c r="BB3" s="74">
        <v>0</v>
      </c>
      <c r="BC3" s="74">
        <v>0</v>
      </c>
      <c r="BD3" s="74">
        <v>0</v>
      </c>
      <c r="BE3" s="74">
        <v>0</v>
      </c>
      <c r="BF3" s="74">
        <v>0</v>
      </c>
      <c r="BG3" s="4">
        <v>0</v>
      </c>
      <c r="BH3" s="4">
        <v>0</v>
      </c>
      <c r="BI3" s="74"/>
      <c r="BJ3" s="74" t="s">
        <v>192</v>
      </c>
      <c r="BK3" s="4"/>
      <c r="BL3" s="4" t="s">
        <v>192</v>
      </c>
      <c r="BM3" s="4"/>
      <c r="BN3" s="4"/>
      <c r="BO3" s="4"/>
      <c r="BP3" s="2"/>
      <c r="BQ3" s="2"/>
      <c r="BR3" s="4"/>
      <c r="BS3" s="74" t="s">
        <v>192</v>
      </c>
      <c r="BT3" s="2"/>
    </row>
    <row r="4" spans="1:72">
      <c r="A4" s="72">
        <v>1928</v>
      </c>
      <c r="B4" s="36">
        <v>41741</v>
      </c>
      <c r="C4" s="1" t="s">
        <v>189</v>
      </c>
      <c r="D4" s="2" t="s">
        <v>182</v>
      </c>
      <c r="E4" s="2"/>
      <c r="F4" s="2" t="s">
        <v>198</v>
      </c>
      <c r="G4" s="3">
        <v>41458</v>
      </c>
      <c r="H4" s="4" t="s">
        <v>191</v>
      </c>
      <c r="I4" s="4" t="s">
        <v>192</v>
      </c>
      <c r="J4" s="4"/>
      <c r="K4" s="73" t="s">
        <v>193</v>
      </c>
      <c r="L4" s="2" t="s">
        <v>194</v>
      </c>
      <c r="M4" s="2">
        <v>107.08</v>
      </c>
      <c r="N4" s="2">
        <v>30.167000000000002</v>
      </c>
      <c r="O4" s="2" t="s">
        <v>133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73"/>
      <c r="AN4" s="73"/>
      <c r="AO4" s="73"/>
      <c r="AP4" s="73"/>
      <c r="AQ4" s="73" t="s">
        <v>199</v>
      </c>
      <c r="AR4" s="74" t="s">
        <v>192</v>
      </c>
      <c r="AS4" s="74"/>
      <c r="AT4" s="74"/>
      <c r="AU4" s="4" t="s">
        <v>196</v>
      </c>
      <c r="AV4" s="4">
        <v>8.9290000000000003</v>
      </c>
      <c r="AW4" s="74" t="s">
        <v>197</v>
      </c>
      <c r="AX4" s="73"/>
      <c r="AY4" s="74">
        <v>0</v>
      </c>
      <c r="AZ4" s="74">
        <v>0</v>
      </c>
      <c r="BA4" s="4">
        <v>0</v>
      </c>
      <c r="BB4" s="74">
        <v>0</v>
      </c>
      <c r="BC4" s="74">
        <v>0</v>
      </c>
      <c r="BD4" s="74">
        <v>0</v>
      </c>
      <c r="BE4" s="74">
        <v>0</v>
      </c>
      <c r="BF4" s="74">
        <v>0</v>
      </c>
      <c r="BG4" s="4">
        <v>0</v>
      </c>
      <c r="BH4" s="4">
        <v>0</v>
      </c>
      <c r="BI4" s="74"/>
      <c r="BJ4" s="74" t="s">
        <v>192</v>
      </c>
      <c r="BK4" s="4"/>
      <c r="BL4" s="4" t="s">
        <v>191</v>
      </c>
      <c r="BM4" s="4"/>
      <c r="BN4" s="4"/>
      <c r="BO4" s="4"/>
      <c r="BP4" s="2" t="s">
        <v>175</v>
      </c>
      <c r="BQ4" s="75" t="s">
        <v>176</v>
      </c>
      <c r="BR4" s="4">
        <v>18.25</v>
      </c>
      <c r="BS4" s="74" t="s">
        <v>192</v>
      </c>
      <c r="BT4" s="73"/>
    </row>
    <row r="5" spans="1:72">
      <c r="A5" s="72">
        <v>710</v>
      </c>
      <c r="B5" s="36">
        <v>41741</v>
      </c>
      <c r="C5" s="1" t="s">
        <v>189</v>
      </c>
      <c r="D5" s="2" t="s">
        <v>182</v>
      </c>
      <c r="E5" s="2"/>
      <c r="F5" s="2" t="s">
        <v>198</v>
      </c>
      <c r="G5" s="3">
        <v>41678</v>
      </c>
      <c r="H5" s="4" t="s">
        <v>191</v>
      </c>
      <c r="I5" s="4" t="s">
        <v>192</v>
      </c>
      <c r="J5" s="4"/>
      <c r="K5" s="2" t="s">
        <v>202</v>
      </c>
      <c r="L5" s="73" t="s">
        <v>203</v>
      </c>
      <c r="M5" s="2">
        <v>179</v>
      </c>
      <c r="N5" s="2">
        <v>23.24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15.33</v>
      </c>
      <c r="AG5" s="2"/>
      <c r="AH5" s="2"/>
      <c r="AI5" s="2"/>
      <c r="AJ5" s="2"/>
      <c r="AK5" s="2"/>
      <c r="AL5" s="2"/>
      <c r="AM5" s="73"/>
      <c r="AN5" s="73"/>
      <c r="AO5" s="73"/>
      <c r="AP5" s="73"/>
      <c r="AQ5" s="73" t="s">
        <v>199</v>
      </c>
      <c r="AR5" s="74" t="s">
        <v>192</v>
      </c>
      <c r="AS5" s="74"/>
      <c r="AT5" s="74"/>
      <c r="AU5" s="4" t="s">
        <v>196</v>
      </c>
      <c r="AV5" s="4">
        <v>8.9290000000000003</v>
      </c>
      <c r="AW5" s="4" t="s">
        <v>192</v>
      </c>
      <c r="AX5" s="73"/>
      <c r="AY5" s="74">
        <v>0</v>
      </c>
      <c r="AZ5" s="74">
        <v>0</v>
      </c>
      <c r="BA5" s="74">
        <v>0</v>
      </c>
      <c r="BB5" s="74">
        <v>0</v>
      </c>
      <c r="BC5" s="74">
        <v>0</v>
      </c>
      <c r="BD5" s="74">
        <v>0</v>
      </c>
      <c r="BE5" s="74">
        <v>0</v>
      </c>
      <c r="BF5" s="74">
        <v>0</v>
      </c>
      <c r="BG5" s="4">
        <v>0</v>
      </c>
      <c r="BH5" s="4">
        <v>0</v>
      </c>
      <c r="BI5" s="74"/>
      <c r="BJ5" s="74" t="s">
        <v>192</v>
      </c>
      <c r="BK5" s="4"/>
      <c r="BL5" s="4" t="s">
        <v>192</v>
      </c>
      <c r="BM5" s="4"/>
      <c r="BN5" s="4"/>
      <c r="BO5" s="4"/>
      <c r="BP5" s="2"/>
      <c r="BQ5" s="2"/>
      <c r="BR5" s="4"/>
      <c r="BS5" s="74" t="s">
        <v>192</v>
      </c>
      <c r="BT5" s="2"/>
    </row>
    <row r="6" spans="1:72">
      <c r="A6" s="72">
        <v>1931</v>
      </c>
      <c r="B6" s="36">
        <v>41741</v>
      </c>
      <c r="C6" s="1" t="s">
        <v>189</v>
      </c>
      <c r="D6" s="2" t="s">
        <v>182</v>
      </c>
      <c r="E6" s="2"/>
      <c r="F6" s="2" t="s">
        <v>200</v>
      </c>
      <c r="G6" s="3">
        <v>41458</v>
      </c>
      <c r="H6" s="4" t="s">
        <v>191</v>
      </c>
      <c r="I6" s="4" t="s">
        <v>192</v>
      </c>
      <c r="J6" s="4"/>
      <c r="K6" s="73" t="s">
        <v>193</v>
      </c>
      <c r="L6" s="2" t="s">
        <v>194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73"/>
      <c r="AN6" s="73"/>
      <c r="AO6" s="73"/>
      <c r="AP6" s="73"/>
      <c r="AQ6" s="73" t="s">
        <v>201</v>
      </c>
      <c r="AR6" s="74" t="s">
        <v>192</v>
      </c>
      <c r="AS6" s="74"/>
      <c r="AT6" s="74"/>
      <c r="AU6" s="4" t="s">
        <v>196</v>
      </c>
      <c r="AV6" s="4">
        <v>8.9290000000000003</v>
      </c>
      <c r="AW6" s="74" t="s">
        <v>197</v>
      </c>
      <c r="AX6" s="73"/>
      <c r="AY6" s="74">
        <v>0</v>
      </c>
      <c r="AZ6" s="74">
        <v>0</v>
      </c>
      <c r="BA6" s="74">
        <v>0</v>
      </c>
      <c r="BB6" s="74">
        <v>0</v>
      </c>
      <c r="BC6" s="74">
        <v>0</v>
      </c>
      <c r="BD6" s="74">
        <v>0</v>
      </c>
      <c r="BE6" s="74">
        <v>0</v>
      </c>
      <c r="BF6" s="74">
        <v>0</v>
      </c>
      <c r="BG6" s="4">
        <v>0</v>
      </c>
      <c r="BH6" s="4">
        <v>0</v>
      </c>
      <c r="BI6" s="74"/>
      <c r="BJ6" s="74" t="s">
        <v>192</v>
      </c>
      <c r="BK6" s="4"/>
      <c r="BL6" s="4" t="s">
        <v>192</v>
      </c>
      <c r="BM6" s="4"/>
      <c r="BN6" s="4"/>
      <c r="BO6" s="4"/>
      <c r="BP6" s="2"/>
      <c r="BQ6" s="2"/>
      <c r="BR6" s="4"/>
      <c r="BS6" s="74" t="s">
        <v>192</v>
      </c>
      <c r="BT6" s="73"/>
    </row>
    <row r="7" spans="1:72">
      <c r="A7" s="72">
        <v>712</v>
      </c>
      <c r="B7" s="36">
        <v>41741</v>
      </c>
      <c r="C7" s="1" t="s">
        <v>189</v>
      </c>
      <c r="D7" s="2" t="s">
        <v>182</v>
      </c>
      <c r="E7" s="2"/>
      <c r="F7" s="2" t="s">
        <v>200</v>
      </c>
      <c r="G7" s="3">
        <v>41678</v>
      </c>
      <c r="H7" s="4" t="s">
        <v>191</v>
      </c>
      <c r="I7" s="4" t="s">
        <v>192</v>
      </c>
      <c r="J7" s="4"/>
      <c r="K7" s="2" t="s">
        <v>202</v>
      </c>
      <c r="L7" s="73" t="s">
        <v>203</v>
      </c>
      <c r="M7" s="2">
        <v>117</v>
      </c>
      <c r="N7" s="2">
        <v>25.19</v>
      </c>
      <c r="O7" s="2"/>
      <c r="P7" s="2"/>
      <c r="Q7" s="2"/>
      <c r="R7" s="2"/>
      <c r="S7" s="2"/>
      <c r="T7" s="2"/>
      <c r="U7" s="2"/>
      <c r="V7" s="2"/>
      <c r="W7" s="2">
        <v>13.1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18.760000000000002</v>
      </c>
      <c r="AJ7" s="2"/>
      <c r="AK7" s="2"/>
      <c r="AL7" s="2"/>
      <c r="AM7" s="73"/>
      <c r="AN7" s="73"/>
      <c r="AO7" s="73"/>
      <c r="AP7" s="73"/>
      <c r="AQ7" s="73" t="s">
        <v>201</v>
      </c>
      <c r="AR7" s="74" t="s">
        <v>192</v>
      </c>
      <c r="AS7" s="74"/>
      <c r="AT7" s="74"/>
      <c r="AU7" s="4" t="s">
        <v>196</v>
      </c>
      <c r="AV7" s="4">
        <v>8.9290000000000003</v>
      </c>
      <c r="AW7" s="4" t="s">
        <v>192</v>
      </c>
      <c r="AX7" s="73"/>
      <c r="AY7" s="74">
        <v>0</v>
      </c>
      <c r="AZ7" s="74">
        <v>0</v>
      </c>
      <c r="BA7" s="74">
        <v>0</v>
      </c>
      <c r="BB7" s="74">
        <v>0</v>
      </c>
      <c r="BC7" s="74">
        <v>0</v>
      </c>
      <c r="BD7" s="74">
        <v>0</v>
      </c>
      <c r="BE7" s="74">
        <v>0</v>
      </c>
      <c r="BF7" s="74">
        <v>0</v>
      </c>
      <c r="BG7" s="4">
        <v>0</v>
      </c>
      <c r="BH7" s="4">
        <v>0</v>
      </c>
      <c r="BI7" s="74"/>
      <c r="BJ7" s="74" t="s">
        <v>192</v>
      </c>
      <c r="BK7" s="4"/>
      <c r="BL7" s="4" t="s">
        <v>192</v>
      </c>
      <c r="BM7" s="4"/>
      <c r="BN7" s="4"/>
      <c r="BO7" s="4"/>
      <c r="BP7" s="2"/>
      <c r="BQ7" s="2"/>
      <c r="BR7" s="4"/>
      <c r="BS7" s="74" t="s">
        <v>192</v>
      </c>
      <c r="BT7" s="2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R7"/>
  <sheetViews>
    <sheetView zoomScale="125" zoomScaleNormal="125" zoomScalePageLayoutView="125" workbookViewId="0">
      <selection activeCell="A6" sqref="A6:XFD8"/>
    </sheetView>
  </sheetViews>
  <sheetFormatPr baseColWidth="10" defaultRowHeight="13"/>
  <cols>
    <col min="1" max="1" width="5.5" customWidth="1"/>
    <col min="2" max="2" width="12" customWidth="1"/>
    <col min="3" max="3" width="8.5" customWidth="1"/>
    <col min="4" max="4" width="12.6640625" customWidth="1"/>
    <col min="5" max="5" width="7.33203125" customWidth="1"/>
    <col min="6" max="6" width="18.6640625" customWidth="1"/>
    <col min="7" max="7" width="10" customWidth="1"/>
    <col min="8" max="10" width="9.83203125" customWidth="1"/>
    <col min="11" max="11" width="11.6640625" customWidth="1"/>
    <col min="12" max="12" width="21.1640625" customWidth="1"/>
    <col min="13" max="13" width="9.83203125" customWidth="1"/>
    <col min="14" max="14" width="9.6640625" customWidth="1"/>
    <col min="15" max="15" width="7.83203125" customWidth="1"/>
    <col min="16" max="21" width="8.5" customWidth="1"/>
    <col min="22" max="22" width="9.1640625" customWidth="1"/>
    <col min="23" max="30" width="9.5" customWidth="1"/>
    <col min="31" max="31" width="8.5" customWidth="1"/>
    <col min="32" max="35" width="7.83203125" customWidth="1"/>
    <col min="36" max="36" width="8.83203125" customWidth="1"/>
    <col min="37" max="37" width="9.1640625" customWidth="1"/>
    <col min="38" max="38" width="10" customWidth="1"/>
    <col min="39" max="42" width="10.1640625" customWidth="1"/>
    <col min="43" max="43" width="27.6640625" customWidth="1"/>
    <col min="44" max="47" width="9.33203125" customWidth="1"/>
    <col min="48" max="49" width="7.83203125" customWidth="1"/>
    <col min="50" max="50" width="10.1640625" customWidth="1"/>
    <col min="66" max="66" width="38.6640625" customWidth="1"/>
    <col min="67" max="67" width="11.5" customWidth="1"/>
    <col min="68" max="69" width="11.33203125" customWidth="1"/>
    <col min="70" max="70" width="29.5" customWidth="1"/>
  </cols>
  <sheetData>
    <row r="1" spans="1:70" ht="112">
      <c r="A1" s="5" t="s">
        <v>129</v>
      </c>
      <c r="B1" s="5" t="s">
        <v>130</v>
      </c>
      <c r="C1" s="6" t="s">
        <v>131</v>
      </c>
      <c r="D1" s="7" t="s">
        <v>132</v>
      </c>
      <c r="E1" s="7" t="s">
        <v>17</v>
      </c>
      <c r="F1" s="7" t="s">
        <v>18</v>
      </c>
      <c r="G1" s="5" t="s">
        <v>19</v>
      </c>
      <c r="H1" s="8" t="s">
        <v>20</v>
      </c>
      <c r="I1" s="8" t="s">
        <v>101</v>
      </c>
      <c r="J1" s="8" t="s">
        <v>73</v>
      </c>
      <c r="K1" s="7" t="s">
        <v>74</v>
      </c>
      <c r="L1" s="9" t="s">
        <v>75</v>
      </c>
      <c r="M1" s="10" t="s">
        <v>76</v>
      </c>
      <c r="N1" s="11" t="s">
        <v>77</v>
      </c>
      <c r="O1" s="11" t="s">
        <v>78</v>
      </c>
      <c r="P1" s="11" t="s">
        <v>79</v>
      </c>
      <c r="Q1" s="11" t="s">
        <v>119</v>
      </c>
      <c r="R1" s="11" t="s">
        <v>120</v>
      </c>
      <c r="S1" s="11" t="s">
        <v>121</v>
      </c>
      <c r="T1" s="11" t="s">
        <v>122</v>
      </c>
      <c r="U1" s="11" t="s">
        <v>123</v>
      </c>
      <c r="V1" s="12" t="s">
        <v>124</v>
      </c>
      <c r="W1" s="13" t="s">
        <v>125</v>
      </c>
      <c r="X1" s="13" t="s">
        <v>143</v>
      </c>
      <c r="Y1" s="13" t="s">
        <v>144</v>
      </c>
      <c r="Z1" s="13" t="s">
        <v>145</v>
      </c>
      <c r="AA1" s="13" t="s">
        <v>146</v>
      </c>
      <c r="AB1" s="13" t="s">
        <v>147</v>
      </c>
      <c r="AC1" s="13" t="s">
        <v>148</v>
      </c>
      <c r="AD1" s="14" t="s">
        <v>149</v>
      </c>
      <c r="AE1" s="14" t="s">
        <v>99</v>
      </c>
      <c r="AF1" s="15" t="s">
        <v>100</v>
      </c>
      <c r="AG1" s="16" t="s">
        <v>50</v>
      </c>
      <c r="AH1" s="16" t="s">
        <v>51</v>
      </c>
      <c r="AI1" s="17" t="s">
        <v>52</v>
      </c>
      <c r="AJ1" s="17" t="s">
        <v>53</v>
      </c>
      <c r="AK1" s="17" t="s">
        <v>9</v>
      </c>
      <c r="AL1" s="17" t="s">
        <v>10</v>
      </c>
      <c r="AM1" s="17" t="s">
        <v>113</v>
      </c>
      <c r="AN1" s="18" t="s">
        <v>114</v>
      </c>
      <c r="AO1" s="18" t="s">
        <v>115</v>
      </c>
      <c r="AP1" s="18" t="s">
        <v>116</v>
      </c>
      <c r="AQ1" s="19" t="s">
        <v>117</v>
      </c>
      <c r="AR1" s="20" t="s">
        <v>118</v>
      </c>
      <c r="AS1" s="20" t="s">
        <v>89</v>
      </c>
      <c r="AT1" s="21" t="s">
        <v>90</v>
      </c>
      <c r="AU1" s="22" t="s">
        <v>91</v>
      </c>
      <c r="AV1" s="23" t="s">
        <v>92</v>
      </c>
      <c r="AW1" s="24" t="s">
        <v>93</v>
      </c>
      <c r="AX1" s="25" t="s">
        <v>94</v>
      </c>
      <c r="AY1" s="26" t="s">
        <v>95</v>
      </c>
      <c r="AZ1" s="27" t="s">
        <v>126</v>
      </c>
      <c r="BA1" s="28" t="s">
        <v>127</v>
      </c>
      <c r="BB1" s="27" t="s">
        <v>128</v>
      </c>
      <c r="BC1" s="28" t="s">
        <v>138</v>
      </c>
      <c r="BD1" s="29" t="s">
        <v>139</v>
      </c>
      <c r="BE1" s="26" t="s">
        <v>140</v>
      </c>
      <c r="BF1" s="30" t="s">
        <v>141</v>
      </c>
      <c r="BG1" s="26" t="s">
        <v>142</v>
      </c>
      <c r="BH1" s="30" t="s">
        <v>55</v>
      </c>
      <c r="BI1" s="8" t="s">
        <v>56</v>
      </c>
      <c r="BJ1" s="8" t="s">
        <v>57</v>
      </c>
      <c r="BK1" s="8" t="s">
        <v>58</v>
      </c>
      <c r="BL1" s="8" t="s">
        <v>59</v>
      </c>
      <c r="BM1" s="8" t="s">
        <v>60</v>
      </c>
      <c r="BN1" s="31" t="s">
        <v>12</v>
      </c>
      <c r="BO1" s="31" t="s">
        <v>61</v>
      </c>
      <c r="BP1" s="32" t="s">
        <v>54</v>
      </c>
      <c r="BQ1" s="32" t="s">
        <v>8</v>
      </c>
      <c r="BR1" s="31" t="s">
        <v>11</v>
      </c>
    </row>
    <row r="2" spans="1:70">
      <c r="A2" s="72">
        <v>1930</v>
      </c>
      <c r="B2" s="3">
        <v>41554</v>
      </c>
      <c r="C2" s="1" t="s">
        <v>165</v>
      </c>
      <c r="D2" s="2" t="s">
        <v>182</v>
      </c>
      <c r="E2" s="2"/>
      <c r="F2" s="2" t="s">
        <v>180</v>
      </c>
      <c r="G2" s="3">
        <v>41458</v>
      </c>
      <c r="H2" s="4" t="s">
        <v>167</v>
      </c>
      <c r="I2" s="4" t="s">
        <v>168</v>
      </c>
      <c r="J2" s="4"/>
      <c r="K2" s="73" t="s">
        <v>169</v>
      </c>
      <c r="L2" s="2" t="s">
        <v>170</v>
      </c>
      <c r="M2" s="2">
        <v>90.801000000000002</v>
      </c>
      <c r="N2" s="2">
        <v>30.167000000000002</v>
      </c>
      <c r="O2" s="2" t="s">
        <v>171</v>
      </c>
      <c r="P2" s="2">
        <v>500</v>
      </c>
      <c r="Q2" s="2">
        <v>22.317</v>
      </c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73"/>
      <c r="AN2" s="73"/>
      <c r="AO2" s="73"/>
      <c r="AP2" s="73"/>
      <c r="AQ2" s="73" t="s">
        <v>181</v>
      </c>
      <c r="AR2" s="74" t="s">
        <v>168</v>
      </c>
      <c r="AS2" s="74"/>
      <c r="AT2" s="74"/>
      <c r="AU2" s="4" t="s">
        <v>179</v>
      </c>
      <c r="AV2" s="4">
        <v>8.9290000000000003</v>
      </c>
      <c r="AW2" s="74" t="s">
        <v>174</v>
      </c>
      <c r="AX2" s="73"/>
      <c r="AY2" s="74">
        <v>0</v>
      </c>
      <c r="AZ2" s="74">
        <v>0</v>
      </c>
      <c r="BA2" s="4">
        <v>0</v>
      </c>
      <c r="BB2" s="74">
        <v>0</v>
      </c>
      <c r="BC2" s="74">
        <v>0</v>
      </c>
      <c r="BD2" s="74">
        <v>0</v>
      </c>
      <c r="BE2" s="74">
        <v>0</v>
      </c>
      <c r="BF2" s="74">
        <v>0</v>
      </c>
      <c r="BG2" s="4">
        <v>0</v>
      </c>
      <c r="BH2" s="4">
        <v>0</v>
      </c>
      <c r="BI2" s="74"/>
      <c r="BJ2" s="74" t="s">
        <v>168</v>
      </c>
      <c r="BK2" s="4"/>
      <c r="BL2" s="4" t="s">
        <v>167</v>
      </c>
      <c r="BM2" s="4"/>
      <c r="BN2" s="2" t="s">
        <v>175</v>
      </c>
      <c r="BO2" s="75" t="s">
        <v>176</v>
      </c>
      <c r="BP2" s="4">
        <v>18.25</v>
      </c>
      <c r="BQ2" s="74" t="s">
        <v>168</v>
      </c>
      <c r="BR2" s="73"/>
    </row>
    <row r="3" spans="1:70">
      <c r="A3" s="72">
        <v>711</v>
      </c>
      <c r="B3" s="3">
        <v>41554</v>
      </c>
      <c r="C3" s="1" t="s">
        <v>165</v>
      </c>
      <c r="D3" s="2" t="s">
        <v>183</v>
      </c>
      <c r="E3" s="2"/>
      <c r="F3" s="2" t="s">
        <v>184</v>
      </c>
      <c r="G3" s="3">
        <v>41455</v>
      </c>
      <c r="H3" s="4" t="s">
        <v>167</v>
      </c>
      <c r="I3" s="4" t="s">
        <v>168</v>
      </c>
      <c r="J3" s="4"/>
      <c r="K3" s="2" t="s">
        <v>185</v>
      </c>
      <c r="L3" s="73" t="s">
        <v>186</v>
      </c>
      <c r="M3" s="2">
        <v>99</v>
      </c>
      <c r="N3" s="2">
        <v>26.86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73"/>
      <c r="AN3" s="73"/>
      <c r="AO3" s="73"/>
      <c r="AP3" s="73"/>
      <c r="AQ3" s="73" t="s">
        <v>181</v>
      </c>
      <c r="AR3" s="74" t="s">
        <v>168</v>
      </c>
      <c r="AS3" s="74"/>
      <c r="AT3" s="74"/>
      <c r="AU3" s="4" t="s">
        <v>187</v>
      </c>
      <c r="AV3" s="4">
        <v>8.9290000000000003</v>
      </c>
      <c r="AW3" s="4" t="s">
        <v>168</v>
      </c>
      <c r="AX3" s="73"/>
      <c r="AY3" s="74">
        <v>0</v>
      </c>
      <c r="AZ3" s="74">
        <v>0</v>
      </c>
      <c r="BA3" s="74">
        <v>0</v>
      </c>
      <c r="BB3" s="74">
        <v>0</v>
      </c>
      <c r="BC3" s="74">
        <v>0</v>
      </c>
      <c r="BD3" s="74">
        <v>0</v>
      </c>
      <c r="BE3" s="74">
        <v>0</v>
      </c>
      <c r="BF3" s="74">
        <v>0</v>
      </c>
      <c r="BG3" s="4">
        <v>0</v>
      </c>
      <c r="BH3" s="4">
        <v>0</v>
      </c>
      <c r="BI3" s="74"/>
      <c r="BJ3" s="74" t="s">
        <v>168</v>
      </c>
      <c r="BK3" s="4"/>
      <c r="BL3" s="4" t="s">
        <v>168</v>
      </c>
      <c r="BM3" s="4"/>
      <c r="BN3" s="2"/>
      <c r="BO3" s="2"/>
      <c r="BP3" s="4"/>
      <c r="BQ3" s="74" t="s">
        <v>168</v>
      </c>
      <c r="BR3" s="2"/>
    </row>
    <row r="4" spans="1:70">
      <c r="A4" s="72">
        <v>1928</v>
      </c>
      <c r="B4" s="3">
        <v>41554</v>
      </c>
      <c r="C4" s="1" t="s">
        <v>165</v>
      </c>
      <c r="D4" s="2" t="s">
        <v>182</v>
      </c>
      <c r="E4" s="2"/>
      <c r="F4" s="2" t="s">
        <v>166</v>
      </c>
      <c r="G4" s="3">
        <v>41458</v>
      </c>
      <c r="H4" s="4" t="s">
        <v>167</v>
      </c>
      <c r="I4" s="4" t="s">
        <v>168</v>
      </c>
      <c r="J4" s="4"/>
      <c r="K4" s="73" t="s">
        <v>169</v>
      </c>
      <c r="L4" s="2" t="s">
        <v>170</v>
      </c>
      <c r="M4" s="2">
        <v>107.08</v>
      </c>
      <c r="N4" s="2">
        <v>30.167000000000002</v>
      </c>
      <c r="O4" s="2" t="s">
        <v>171</v>
      </c>
      <c r="P4" s="2">
        <v>500</v>
      </c>
      <c r="Q4" s="2">
        <v>22.317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>
        <v>14.29</v>
      </c>
      <c r="AG4" s="2"/>
      <c r="AH4" s="2"/>
      <c r="AI4" s="2"/>
      <c r="AJ4" s="2"/>
      <c r="AK4" s="2"/>
      <c r="AL4" s="2"/>
      <c r="AM4" s="73"/>
      <c r="AN4" s="73"/>
      <c r="AO4" s="73"/>
      <c r="AP4" s="73"/>
      <c r="AQ4" s="73" t="s">
        <v>172</v>
      </c>
      <c r="AR4" s="74" t="s">
        <v>168</v>
      </c>
      <c r="AS4" s="74"/>
      <c r="AT4" s="74"/>
      <c r="AU4" s="4" t="s">
        <v>173</v>
      </c>
      <c r="AV4" s="4">
        <v>8.9290000000000003</v>
      </c>
      <c r="AW4" s="74" t="s">
        <v>174</v>
      </c>
      <c r="AX4" s="73"/>
      <c r="AY4" s="74">
        <v>0</v>
      </c>
      <c r="AZ4" s="74">
        <v>0</v>
      </c>
      <c r="BA4" s="4">
        <v>0</v>
      </c>
      <c r="BB4" s="74">
        <v>0</v>
      </c>
      <c r="BC4" s="74">
        <v>0</v>
      </c>
      <c r="BD4" s="74">
        <v>0</v>
      </c>
      <c r="BE4" s="74">
        <v>0</v>
      </c>
      <c r="BF4" s="74">
        <v>0</v>
      </c>
      <c r="BG4" s="4">
        <v>0</v>
      </c>
      <c r="BH4" s="4">
        <v>0</v>
      </c>
      <c r="BI4" s="74"/>
      <c r="BJ4" s="74" t="s">
        <v>168</v>
      </c>
      <c r="BK4" s="4"/>
      <c r="BL4" s="4" t="s">
        <v>167</v>
      </c>
      <c r="BM4" s="4"/>
      <c r="BN4" s="2" t="s">
        <v>175</v>
      </c>
      <c r="BO4" s="75" t="s">
        <v>176</v>
      </c>
      <c r="BP4" s="4">
        <v>18.25</v>
      </c>
      <c r="BQ4" s="74" t="s">
        <v>168</v>
      </c>
      <c r="BR4" s="73"/>
    </row>
    <row r="5" spans="1:70">
      <c r="A5" s="72">
        <v>710</v>
      </c>
      <c r="B5" s="3">
        <v>41554</v>
      </c>
      <c r="C5" s="1" t="s">
        <v>165</v>
      </c>
      <c r="D5" s="2" t="s">
        <v>183</v>
      </c>
      <c r="E5" s="2"/>
      <c r="F5" s="2" t="s">
        <v>166</v>
      </c>
      <c r="G5" s="3">
        <v>41455</v>
      </c>
      <c r="H5" s="4" t="s">
        <v>167</v>
      </c>
      <c r="I5" s="4" t="s">
        <v>168</v>
      </c>
      <c r="J5" s="4"/>
      <c r="K5" s="2" t="s">
        <v>185</v>
      </c>
      <c r="L5" s="73" t="s">
        <v>186</v>
      </c>
      <c r="M5" s="2">
        <v>160</v>
      </c>
      <c r="N5" s="2">
        <v>26.89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>
        <v>18.43</v>
      </c>
      <c r="AG5" s="2"/>
      <c r="AH5" s="2"/>
      <c r="AI5" s="2"/>
      <c r="AJ5" s="2"/>
      <c r="AK5" s="2"/>
      <c r="AL5" s="2"/>
      <c r="AM5" s="73"/>
      <c r="AN5" s="73"/>
      <c r="AO5" s="73"/>
      <c r="AP5" s="73"/>
      <c r="AQ5" s="73" t="s">
        <v>172</v>
      </c>
      <c r="AR5" s="74" t="s">
        <v>168</v>
      </c>
      <c r="AS5" s="74"/>
      <c r="AT5" s="74"/>
      <c r="AU5" s="4" t="s">
        <v>187</v>
      </c>
      <c r="AV5" s="4">
        <v>8.9290000000000003</v>
      </c>
      <c r="AW5" s="4" t="s">
        <v>168</v>
      </c>
      <c r="AX5" s="73"/>
      <c r="AY5" s="74">
        <v>0</v>
      </c>
      <c r="AZ5" s="74">
        <v>0</v>
      </c>
      <c r="BA5" s="74">
        <v>0</v>
      </c>
      <c r="BB5" s="74">
        <v>0</v>
      </c>
      <c r="BC5" s="74">
        <v>0</v>
      </c>
      <c r="BD5" s="74">
        <v>0</v>
      </c>
      <c r="BE5" s="74">
        <v>0</v>
      </c>
      <c r="BF5" s="74">
        <v>0</v>
      </c>
      <c r="BG5" s="4">
        <v>0</v>
      </c>
      <c r="BH5" s="4">
        <v>0</v>
      </c>
      <c r="BI5" s="74"/>
      <c r="BJ5" s="74" t="s">
        <v>168</v>
      </c>
      <c r="BK5" s="4"/>
      <c r="BL5" s="4" t="s">
        <v>168</v>
      </c>
      <c r="BM5" s="4"/>
      <c r="BN5" s="2"/>
      <c r="BO5" s="2"/>
      <c r="BP5" s="4"/>
      <c r="BQ5" s="74" t="s">
        <v>168</v>
      </c>
      <c r="BR5" s="2"/>
    </row>
    <row r="6" spans="1:70">
      <c r="A6" s="72">
        <v>1931</v>
      </c>
      <c r="B6" s="3">
        <v>41554</v>
      </c>
      <c r="C6" s="1" t="s">
        <v>165</v>
      </c>
      <c r="D6" s="2" t="s">
        <v>182</v>
      </c>
      <c r="E6" s="2"/>
      <c r="F6" s="2" t="s">
        <v>177</v>
      </c>
      <c r="G6" s="3">
        <v>41458</v>
      </c>
      <c r="H6" s="4" t="s">
        <v>167</v>
      </c>
      <c r="I6" s="4" t="s">
        <v>168</v>
      </c>
      <c r="J6" s="4"/>
      <c r="K6" s="73" t="s">
        <v>169</v>
      </c>
      <c r="L6" s="2" t="s">
        <v>170</v>
      </c>
      <c r="M6" s="2">
        <v>98.355000000000004</v>
      </c>
      <c r="N6" s="2">
        <v>24.824999999999999</v>
      </c>
      <c r="O6" s="2"/>
      <c r="P6" s="2"/>
      <c r="Q6" s="2"/>
      <c r="R6" s="2"/>
      <c r="S6" s="2"/>
      <c r="T6" s="2"/>
      <c r="U6" s="2"/>
      <c r="V6" s="2"/>
      <c r="W6" s="2">
        <v>10.494999999999999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>
        <v>17.943000000000001</v>
      </c>
      <c r="AJ6" s="2"/>
      <c r="AK6" s="2"/>
      <c r="AL6" s="2"/>
      <c r="AM6" s="73"/>
      <c r="AN6" s="73"/>
      <c r="AO6" s="73"/>
      <c r="AP6" s="73"/>
      <c r="AQ6" s="73" t="s">
        <v>178</v>
      </c>
      <c r="AR6" s="74" t="s">
        <v>168</v>
      </c>
      <c r="AS6" s="74"/>
      <c r="AT6" s="74"/>
      <c r="AU6" s="4" t="s">
        <v>179</v>
      </c>
      <c r="AV6" s="4">
        <v>8.9290000000000003</v>
      </c>
      <c r="AW6" s="74" t="s">
        <v>174</v>
      </c>
      <c r="AX6" s="73"/>
      <c r="AY6" s="74">
        <v>0</v>
      </c>
      <c r="AZ6" s="74">
        <v>0</v>
      </c>
      <c r="BA6" s="74">
        <v>0</v>
      </c>
      <c r="BB6" s="74">
        <v>0</v>
      </c>
      <c r="BC6" s="74">
        <v>0</v>
      </c>
      <c r="BD6" s="74">
        <v>0</v>
      </c>
      <c r="BE6" s="74">
        <v>0</v>
      </c>
      <c r="BF6" s="74">
        <v>0</v>
      </c>
      <c r="BG6" s="4">
        <v>0</v>
      </c>
      <c r="BH6" s="4">
        <v>0</v>
      </c>
      <c r="BI6" s="74"/>
      <c r="BJ6" s="74" t="s">
        <v>168</v>
      </c>
      <c r="BK6" s="4"/>
      <c r="BL6" s="4" t="s">
        <v>168</v>
      </c>
      <c r="BM6" s="4"/>
      <c r="BN6" s="2"/>
      <c r="BO6" s="2"/>
      <c r="BP6" s="4"/>
      <c r="BQ6" s="74" t="s">
        <v>168</v>
      </c>
      <c r="BR6" s="73"/>
    </row>
    <row r="7" spans="1:70">
      <c r="A7" s="72">
        <v>712</v>
      </c>
      <c r="B7" s="3">
        <v>41554</v>
      </c>
      <c r="C7" s="1" t="s">
        <v>165</v>
      </c>
      <c r="D7" s="2" t="s">
        <v>183</v>
      </c>
      <c r="E7" s="2"/>
      <c r="F7" s="2" t="s">
        <v>177</v>
      </c>
      <c r="G7" s="3">
        <v>41455</v>
      </c>
      <c r="H7" s="4" t="s">
        <v>167</v>
      </c>
      <c r="I7" s="4" t="s">
        <v>168</v>
      </c>
      <c r="J7" s="4"/>
      <c r="K7" s="2" t="s">
        <v>185</v>
      </c>
      <c r="L7" s="73" t="s">
        <v>186</v>
      </c>
      <c r="M7" s="2">
        <v>115</v>
      </c>
      <c r="N7" s="2">
        <v>30.06</v>
      </c>
      <c r="O7" s="2"/>
      <c r="P7" s="2"/>
      <c r="Q7" s="2"/>
      <c r="R7" s="2"/>
      <c r="S7" s="2"/>
      <c r="T7" s="2"/>
      <c r="U7" s="2"/>
      <c r="V7" s="2"/>
      <c r="W7" s="2">
        <v>15.44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>
        <v>21.23</v>
      </c>
      <c r="AJ7" s="2"/>
      <c r="AK7" s="2"/>
      <c r="AL7" s="2"/>
      <c r="AM7" s="73"/>
      <c r="AN7" s="73"/>
      <c r="AO7" s="73"/>
      <c r="AP7" s="73"/>
      <c r="AQ7" s="73" t="s">
        <v>178</v>
      </c>
      <c r="AR7" s="74" t="s">
        <v>188</v>
      </c>
      <c r="AS7" s="74"/>
      <c r="AT7" s="74"/>
      <c r="AU7" s="4" t="s">
        <v>187</v>
      </c>
      <c r="AV7" s="4">
        <v>8.9290000000000003</v>
      </c>
      <c r="AW7" s="4" t="s">
        <v>168</v>
      </c>
      <c r="AX7" s="73"/>
      <c r="AY7" s="74">
        <v>0</v>
      </c>
      <c r="AZ7" s="74">
        <v>0</v>
      </c>
      <c r="BA7" s="74">
        <v>0</v>
      </c>
      <c r="BB7" s="74">
        <v>0</v>
      </c>
      <c r="BC7" s="74">
        <v>0</v>
      </c>
      <c r="BD7" s="74">
        <v>0</v>
      </c>
      <c r="BE7" s="74">
        <v>0</v>
      </c>
      <c r="BF7" s="74">
        <v>0</v>
      </c>
      <c r="BG7" s="4">
        <v>0</v>
      </c>
      <c r="BH7" s="4">
        <v>0</v>
      </c>
      <c r="BI7" s="74"/>
      <c r="BJ7" s="74" t="s">
        <v>168</v>
      </c>
      <c r="BK7" s="4"/>
      <c r="BL7" s="4" t="s">
        <v>168</v>
      </c>
      <c r="BM7" s="4"/>
      <c r="BN7" s="2"/>
      <c r="BO7" s="2"/>
      <c r="BP7" s="4"/>
      <c r="BQ7" s="74" t="s">
        <v>168</v>
      </c>
      <c r="BR7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TAS Bills October 2018</vt:lpstr>
      <vt:lpstr>TAS Bills April 2018</vt:lpstr>
      <vt:lpstr>TAS Bills October 2017</vt:lpstr>
      <vt:lpstr>TAS Bills April 2017</vt:lpstr>
      <vt:lpstr>TAS Bills April 2016</vt:lpstr>
      <vt:lpstr>TAS Oct 2018</vt:lpstr>
      <vt:lpstr>TAS Apr 2018</vt:lpstr>
      <vt:lpstr>TAS Oct 2017</vt:lpstr>
      <vt:lpstr>TAS Apr 2017</vt:lpstr>
      <vt:lpstr>TAS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2016-05-03T06:20:53Z</dcterms:created>
  <dcterms:modified xsi:type="dcterms:W3CDTF">2018-11-01T23:25:08Z</dcterms:modified>
</cp:coreProperties>
</file>